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vitor_pinheiro_kuleuven_be/Documents/50_Publications/22_Phi_HNA/Github/Phi29_DEdriven_biology/03_Supplementary_information/SI_Figure3_DNA_binding/Protein_quantification/"/>
    </mc:Choice>
  </mc:AlternateContent>
  <xr:revisionPtr revIDLastSave="5" documentId="8_{090CB4E5-390E-49D6-89FA-3D6EA5BBAF36}" xr6:coauthVersionLast="47" xr6:coauthVersionMax="47" xr10:uidLastSave="{3E2A64E0-EBF5-4423-8D70-B89DADDD38FB}"/>
  <bookViews>
    <workbookView xWindow="8490" yWindow="-18270" windowWidth="31545" windowHeight="16980" xr2:uid="{148251B2-08A8-4E29-81F2-6F84CE32923A}"/>
  </bookViews>
  <sheets>
    <sheet name="Corrections_ProteinQua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23" i="1"/>
  <c r="F10" i="1"/>
  <c r="F37" i="1"/>
  <c r="E50" i="1"/>
  <c r="F50" i="1" s="1"/>
  <c r="E49" i="1"/>
  <c r="F49" i="1" s="1"/>
  <c r="E48" i="1"/>
  <c r="F48" i="1" s="1"/>
  <c r="E38" i="1"/>
  <c r="F38" i="1" s="1"/>
  <c r="E37" i="1"/>
  <c r="E36" i="1"/>
  <c r="F36" i="1" s="1"/>
  <c r="E25" i="1"/>
  <c r="F25" i="1" s="1"/>
  <c r="E24" i="1"/>
  <c r="F24" i="1" s="1"/>
  <c r="E23" i="1"/>
  <c r="U15" i="1"/>
  <c r="V15" i="1" s="1"/>
  <c r="W15" i="1" s="1"/>
  <c r="X15" i="1" s="1"/>
  <c r="T15" i="1"/>
  <c r="U14" i="1"/>
  <c r="V14" i="1" s="1"/>
  <c r="W14" i="1" s="1"/>
  <c r="X14" i="1" s="1"/>
  <c r="T14" i="1"/>
  <c r="V13" i="1"/>
  <c r="W13" i="1" s="1"/>
  <c r="U13" i="1"/>
  <c r="T13" i="1"/>
  <c r="E13" i="1"/>
  <c r="F13" i="1" s="1"/>
  <c r="U12" i="1"/>
  <c r="V12" i="1" s="1"/>
  <c r="W12" i="1" s="1"/>
  <c r="T12" i="1"/>
  <c r="E12" i="1"/>
  <c r="F12" i="1" s="1"/>
  <c r="U11" i="1"/>
  <c r="V11" i="1" s="1"/>
  <c r="W11" i="1" s="1"/>
  <c r="T11" i="1"/>
  <c r="U10" i="1"/>
  <c r="V10" i="1" s="1"/>
  <c r="W10" i="1" s="1"/>
  <c r="T10" i="1"/>
  <c r="D10" i="1"/>
  <c r="X5" i="1"/>
  <c r="W5" i="1"/>
  <c r="Y5" i="1" s="1"/>
  <c r="X4" i="1"/>
  <c r="W4" i="1"/>
  <c r="Y4" i="1" s="1"/>
  <c r="X3" i="1"/>
  <c r="W3" i="1"/>
  <c r="Y3" i="1" s="1"/>
  <c r="X11" i="1" l="1"/>
  <c r="X10" i="1"/>
  <c r="X12" i="1"/>
  <c r="X13" i="1"/>
</calcChain>
</file>

<file path=xl/sharedStrings.xml><?xml version="1.0" encoding="utf-8"?>
<sst xmlns="http://schemas.openxmlformats.org/spreadsheetml/2006/main" count="48" uniqueCount="27">
  <si>
    <t>mg/mL</t>
  </si>
  <si>
    <t>AVERAGE</t>
  </si>
  <si>
    <t>Avg conc mg/ml</t>
  </si>
  <si>
    <t>STDEV</t>
  </si>
  <si>
    <t>ug/ul</t>
  </si>
  <si>
    <t>NEB</t>
  </si>
  <si>
    <t>D12A</t>
  </si>
  <si>
    <t>DEL</t>
  </si>
  <si>
    <t>( µM ) = ( µg/mL)/( MW in KD)</t>
  </si>
  <si>
    <t>KDA</t>
  </si>
  <si>
    <t>ug</t>
  </si>
  <si>
    <t>ul</t>
  </si>
  <si>
    <t>ug/mL</t>
  </si>
  <si>
    <t>uM</t>
  </si>
  <si>
    <t>pM</t>
  </si>
  <si>
    <t>nM</t>
  </si>
  <si>
    <t>NEB 8ul</t>
  </si>
  <si>
    <t>D12A 1:10 5ul</t>
  </si>
  <si>
    <t>DEL 1:10 5ul</t>
  </si>
  <si>
    <t>NEB 5ul</t>
  </si>
  <si>
    <t>SDS-rep1-090223-[Cy5].tif</t>
  </si>
  <si>
    <t>SDS-rep2-090223-[Cy5].tif</t>
  </si>
  <si>
    <t>SDS-rep3-090223-[Cy5].tif</t>
  </si>
  <si>
    <t>SDS-rep4-090223-[Cy5].tif</t>
  </si>
  <si>
    <t>BSA 5ul</t>
  </si>
  <si>
    <t>Final Concentration</t>
  </si>
  <si>
    <t>Values in red were not considered due to poor signal in the correspondonding 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</si>
</sst>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2" borderId="0" xfId="0" applyNumberFormat="1" applyFill="1"/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2" borderId="0" xfId="0" applyNumberFormat="1" applyFont="1" applyFill="1"/>
    <xf numFmtId="0" fontId="0" fillId="0" borderId="0" xfId="0" applyAlignment="1"/>
    <xf numFmtId="0" fontId="4" fillId="0" borderId="0" xfId="0" applyFont="1" applyAlignment="1"/>
    <xf numFmtId="164" fontId="2" fillId="2" borderId="0" xfId="0" applyNumberFormat="1" applyFont="1" applyFill="1"/>
    <xf numFmtId="0" fontId="2" fillId="0" borderId="0" xfId="0" applyFont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Repeat</a:t>
            </a:r>
            <a:r>
              <a:rPr lang="en-GB" baseline="0"/>
              <a:t> 1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34365915847525"/>
                  <c:y val="0.1368276665954654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Corrections_ProteinQuant!$B$3:$B$9</c:f>
              <c:numCache>
                <c:formatCode>General</c:formatCode>
                <c:ptCount val="7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2.5000000000000001E-2</c:v>
                </c:pt>
                <c:pt idx="6">
                  <c:v>1.2500000000000001E-2</c:v>
                </c:pt>
              </c:numCache>
            </c:numRef>
          </c:xVal>
          <c:yVal>
            <c:numRef>
              <c:f>Corrections_ProteinQuant!$C$3:$C$9</c:f>
              <c:numCache>
                <c:formatCode>General</c:formatCode>
                <c:ptCount val="7"/>
                <c:pt idx="0">
                  <c:v>59834.951999999997</c:v>
                </c:pt>
                <c:pt idx="1">
                  <c:v>38235.805999999997</c:v>
                </c:pt>
                <c:pt idx="2">
                  <c:v>23422.329000000002</c:v>
                </c:pt>
                <c:pt idx="3">
                  <c:v>16303.016</c:v>
                </c:pt>
                <c:pt idx="4">
                  <c:v>7377.56</c:v>
                </c:pt>
                <c:pt idx="5">
                  <c:v>4705.0749999999998</c:v>
                </c:pt>
                <c:pt idx="6">
                  <c:v>2120.8609999999999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D-45AB-8024-96BD12F4B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58648"/>
        <c:axId val="812261928"/>
      </c:scatterChart>
      <c:valAx>
        <c:axId val="81225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61928"/>
        <c:crosses val="autoZero"/>
        <c:crossBetween val="midCat"/>
      </c:valAx>
      <c:valAx>
        <c:axId val="8122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5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Repeat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34365915847525"/>
                  <c:y val="0.1368276665954654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Corrections_ProteinQuant!$B$16:$B$22</c:f>
              <c:numCache>
                <c:formatCode>General</c:formatCode>
                <c:ptCount val="7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2.5000000000000001E-2</c:v>
                </c:pt>
                <c:pt idx="6">
                  <c:v>1.2500000000000001E-2</c:v>
                </c:pt>
              </c:numCache>
            </c:numRef>
          </c:xVal>
          <c:yVal>
            <c:numRef>
              <c:f>Corrections_ProteinQuant!$C$16:$C$22</c:f>
              <c:numCache>
                <c:formatCode>General</c:formatCode>
                <c:ptCount val="7"/>
                <c:pt idx="0">
                  <c:v>45940.061000000002</c:v>
                </c:pt>
                <c:pt idx="1">
                  <c:v>32890.027999999998</c:v>
                </c:pt>
                <c:pt idx="2">
                  <c:v>21909.472000000002</c:v>
                </c:pt>
                <c:pt idx="3">
                  <c:v>15132.258</c:v>
                </c:pt>
                <c:pt idx="4">
                  <c:v>7335.9030000000002</c:v>
                </c:pt>
                <c:pt idx="5">
                  <c:v>4586.6400000000003</c:v>
                </c:pt>
                <c:pt idx="6">
                  <c:v>2435.569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A-4BB9-A088-90979D73A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58648"/>
        <c:axId val="812261928"/>
      </c:scatterChart>
      <c:valAx>
        <c:axId val="81225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61928"/>
        <c:crosses val="autoZero"/>
        <c:crossBetween val="midCat"/>
      </c:valAx>
      <c:valAx>
        <c:axId val="8122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5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Repeat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34365915847525"/>
                  <c:y val="0.1368276665954654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Corrections_ProteinQuant!$B$29:$B$35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2.5000000000000001E-2</c:v>
                </c:pt>
                <c:pt idx="5">
                  <c:v>1.2500000000000001E-2</c:v>
                </c:pt>
                <c:pt idx="6">
                  <c:v>6.2500000000000003E-3</c:v>
                </c:pt>
              </c:numCache>
            </c:numRef>
          </c:xVal>
          <c:yVal>
            <c:numRef>
              <c:f>Corrections_ProteinQuant!$C$29:$C$35</c:f>
              <c:numCache>
                <c:formatCode>General</c:formatCode>
                <c:ptCount val="7"/>
                <c:pt idx="0">
                  <c:v>41256.290999999997</c:v>
                </c:pt>
                <c:pt idx="1">
                  <c:v>27356.723000000002</c:v>
                </c:pt>
                <c:pt idx="2">
                  <c:v>16979.702000000001</c:v>
                </c:pt>
                <c:pt idx="3">
                  <c:v>5286.4179999999997</c:v>
                </c:pt>
                <c:pt idx="4">
                  <c:v>2906.2759999999998</c:v>
                </c:pt>
                <c:pt idx="5">
                  <c:v>1487.962</c:v>
                </c:pt>
                <c:pt idx="6">
                  <c:v>412.26299999999998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F-4012-8DB1-69BF09AD5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58648"/>
        <c:axId val="812261928"/>
      </c:scatterChart>
      <c:valAx>
        <c:axId val="81225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61928"/>
        <c:crosses val="autoZero"/>
        <c:crossBetween val="midCat"/>
      </c:valAx>
      <c:valAx>
        <c:axId val="8122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5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Repeat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34365915847525"/>
                  <c:y val="0.1368276665954654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Corrections_ProteinQuant!$B$41:$B$47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2.5000000000000001E-2</c:v>
                </c:pt>
                <c:pt idx="5">
                  <c:v>1.2500000000000001E-2</c:v>
                </c:pt>
                <c:pt idx="6">
                  <c:v>6.2500000000000003E-3</c:v>
                </c:pt>
              </c:numCache>
            </c:numRef>
          </c:xVal>
          <c:yVal>
            <c:numRef>
              <c:f>Corrections_ProteinQuant!$C$41:$C$47</c:f>
              <c:numCache>
                <c:formatCode>General</c:formatCode>
                <c:ptCount val="7"/>
                <c:pt idx="0">
                  <c:v>35225.936000000002</c:v>
                </c:pt>
                <c:pt idx="1">
                  <c:v>23692.823</c:v>
                </c:pt>
                <c:pt idx="2">
                  <c:v>15125.146000000001</c:v>
                </c:pt>
                <c:pt idx="3">
                  <c:v>6476.8109999999997</c:v>
                </c:pt>
                <c:pt idx="4">
                  <c:v>3208.9119999999998</c:v>
                </c:pt>
                <c:pt idx="5">
                  <c:v>1839.134</c:v>
                </c:pt>
                <c:pt idx="6">
                  <c:v>935.35500000000002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8-45EC-AAC6-2D444934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58648"/>
        <c:axId val="812261928"/>
      </c:scatterChart>
      <c:valAx>
        <c:axId val="81225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61928"/>
        <c:crosses val="autoZero"/>
        <c:crossBetween val="midCat"/>
      </c:valAx>
      <c:valAx>
        <c:axId val="8122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5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56029</xdr:colOff>
      <xdr:row>0</xdr:row>
      <xdr:rowOff>67235</xdr:rowOff>
    </xdr:from>
    <xdr:to>
      <xdr:col>14</xdr:col>
      <xdr:colOff>85878</xdr:colOff>
      <xdr:row>15</xdr:row>
      <xdr:rowOff>95811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3AFB4B-B3F6-40DE-9FAE-FDA44CC9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67234</xdr:colOff>
      <xdr:row>16</xdr:row>
      <xdr:rowOff>4762</xdr:rowOff>
    </xdr:from>
    <xdr:to>
      <xdr:col>14</xdr:col>
      <xdr:colOff>101845</xdr:colOff>
      <xdr:row>31</xdr:row>
      <xdr:rowOff>28576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7B2669-6964-4004-AC45-4689A9AB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56029</xdr:colOff>
      <xdr:row>32</xdr:row>
      <xdr:rowOff>11206</xdr:rowOff>
    </xdr:from>
    <xdr:to>
      <xdr:col>14</xdr:col>
      <xdr:colOff>95402</xdr:colOff>
      <xdr:row>47</xdr:row>
      <xdr:rowOff>39782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1E9ACC-9ECC-4CE2-A1A1-F6371929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56029</xdr:colOff>
      <xdr:row>48</xdr:row>
      <xdr:rowOff>11206</xdr:rowOff>
    </xdr:from>
    <xdr:to>
      <xdr:col>14</xdr:col>
      <xdr:colOff>95402</xdr:colOff>
      <xdr:row>63</xdr:row>
      <xdr:rowOff>39783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38976F-8F09-49FC-95D3-A07D8FB3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uleuven-my.sharepoint.com/personal/paola_handal_kuleuven_be/Documents/PhD/Polymerase_Landscape_Mapping/07_Additional_Projects/Phi29/Thumb_1DEL_followup/Data_compilation/Gel_quantification_updated_160323.xlsx" TargetMode="External"/><Relationship Id="rId1" Type="http://schemas.openxmlformats.org/officeDocument/2006/relationships/externalLinkPath" Target="/personal/paola_handal_kuleuven_be/Documents/PhD/Polymerase_Landscape_Mapping/07_Additional_Projects/Phi29/Thumb_1DEL_followup/Data_compilation/Gel_quantification_updated_16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NA kinetics v4"/>
      <sheetName val="Affinity v3"/>
      <sheetName val="_xltb_storage_"/>
      <sheetName val="Fidelity v3"/>
      <sheetName val="Fidelity InDels"/>
      <sheetName val="protein quantification"/>
      <sheetName val="Fidelity Insertions"/>
      <sheetName val="Corrections_ProteinQuant"/>
      <sheetName val="Corrections_EMSA_H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42094.968999999997</v>
          </cell>
          <cell r="C2">
            <v>1.2</v>
          </cell>
        </row>
        <row r="3">
          <cell r="B3">
            <v>36091.07</v>
          </cell>
          <cell r="C3">
            <v>1</v>
          </cell>
          <cell r="P3">
            <v>0.6</v>
          </cell>
          <cell r="Q3">
            <v>59834.951999999997</v>
          </cell>
        </row>
        <row r="4">
          <cell r="B4">
            <v>31488.007000000001</v>
          </cell>
          <cell r="C4">
            <v>0.8</v>
          </cell>
          <cell r="P4">
            <v>0.4</v>
          </cell>
          <cell r="Q4">
            <v>38235.805999999997</v>
          </cell>
        </row>
        <row r="5">
          <cell r="B5">
            <v>26852.936000000002</v>
          </cell>
          <cell r="C5">
            <v>0.6</v>
          </cell>
          <cell r="P5">
            <v>0.2</v>
          </cell>
          <cell r="Q5">
            <v>23422.329000000002</v>
          </cell>
        </row>
        <row r="6">
          <cell r="B6">
            <v>21485.309000000001</v>
          </cell>
          <cell r="C6">
            <v>0.4</v>
          </cell>
          <cell r="P6">
            <v>0.1</v>
          </cell>
          <cell r="Q6">
            <v>16303.016</v>
          </cell>
        </row>
        <row r="7">
          <cell r="B7">
            <v>15018.338</v>
          </cell>
          <cell r="C7">
            <v>0.2</v>
          </cell>
          <cell r="P7">
            <v>0.05</v>
          </cell>
          <cell r="Q7">
            <v>7377.56</v>
          </cell>
        </row>
        <row r="8">
          <cell r="B8">
            <v>10597.882</v>
          </cell>
          <cell r="C8">
            <v>0.1</v>
          </cell>
          <cell r="P8">
            <v>2.5000000000000001E-2</v>
          </cell>
          <cell r="Q8">
            <v>4705.0749999999998</v>
          </cell>
        </row>
        <row r="9">
          <cell r="P9">
            <v>1.2500000000000001E-2</v>
          </cell>
          <cell r="Q9">
            <v>2120.8609999999999</v>
          </cell>
        </row>
        <row r="16">
          <cell r="B16">
            <v>65456.839</v>
          </cell>
          <cell r="C16">
            <v>1.2</v>
          </cell>
          <cell r="P16">
            <v>0.6</v>
          </cell>
          <cell r="Q16">
            <v>45940.061000000002</v>
          </cell>
        </row>
        <row r="17">
          <cell r="B17">
            <v>51645.353999999999</v>
          </cell>
          <cell r="C17">
            <v>1</v>
          </cell>
          <cell r="P17">
            <v>0.4</v>
          </cell>
          <cell r="Q17">
            <v>32890.027999999998</v>
          </cell>
        </row>
        <row r="18">
          <cell r="B18">
            <v>38738.847999999998</v>
          </cell>
          <cell r="C18">
            <v>0.8</v>
          </cell>
          <cell r="P18">
            <v>0.2</v>
          </cell>
          <cell r="Q18">
            <v>21909.472000000002</v>
          </cell>
        </row>
        <row r="19">
          <cell r="B19">
            <v>36215.947999999997</v>
          </cell>
          <cell r="C19">
            <v>0.6</v>
          </cell>
          <cell r="P19">
            <v>0.1</v>
          </cell>
          <cell r="Q19">
            <v>15132.258</v>
          </cell>
        </row>
        <row r="20">
          <cell r="B20">
            <v>27652.927</v>
          </cell>
          <cell r="C20">
            <v>0.4</v>
          </cell>
          <cell r="P20">
            <v>0.05</v>
          </cell>
          <cell r="Q20">
            <v>7335.9030000000002</v>
          </cell>
        </row>
        <row r="21">
          <cell r="B21">
            <v>24791.108</v>
          </cell>
          <cell r="C21">
            <v>0.2</v>
          </cell>
          <cell r="P21">
            <v>2.5000000000000001E-2</v>
          </cell>
          <cell r="Q21">
            <v>4586.6400000000003</v>
          </cell>
        </row>
        <row r="22">
          <cell r="B22">
            <v>12295.267</v>
          </cell>
          <cell r="C22">
            <v>0.1</v>
          </cell>
          <cell r="P22">
            <v>1.2500000000000001E-2</v>
          </cell>
          <cell r="Q22">
            <v>2435.569</v>
          </cell>
        </row>
        <row r="28">
          <cell r="B28">
            <v>58816.839</v>
          </cell>
          <cell r="C28">
            <v>1.2</v>
          </cell>
        </row>
        <row r="29">
          <cell r="B29">
            <v>40981.968999999997</v>
          </cell>
          <cell r="C29">
            <v>1</v>
          </cell>
          <cell r="P29">
            <v>0.4</v>
          </cell>
          <cell r="Q29">
            <v>41256.290999999997</v>
          </cell>
        </row>
        <row r="30">
          <cell r="B30">
            <v>35658.756000000001</v>
          </cell>
          <cell r="C30">
            <v>0.8</v>
          </cell>
          <cell r="P30">
            <v>0.2</v>
          </cell>
          <cell r="Q30">
            <v>27356.723000000002</v>
          </cell>
        </row>
        <row r="31">
          <cell r="B31">
            <v>32945.019</v>
          </cell>
          <cell r="C31">
            <v>0.6</v>
          </cell>
          <cell r="P31">
            <v>0.1</v>
          </cell>
          <cell r="Q31">
            <v>16979.702000000001</v>
          </cell>
        </row>
        <row r="32">
          <cell r="B32">
            <v>25161.614000000001</v>
          </cell>
          <cell r="C32">
            <v>0.4</v>
          </cell>
          <cell r="P32">
            <v>0.05</v>
          </cell>
          <cell r="Q32">
            <v>5286.4179999999997</v>
          </cell>
        </row>
        <row r="33">
          <cell r="B33">
            <v>18917.915000000001</v>
          </cell>
          <cell r="C33">
            <v>0.2</v>
          </cell>
          <cell r="P33">
            <v>2.5000000000000001E-2</v>
          </cell>
          <cell r="Q33">
            <v>2906.2759999999998</v>
          </cell>
        </row>
        <row r="34">
          <cell r="B34">
            <v>12544.874</v>
          </cell>
          <cell r="C34">
            <v>0.1</v>
          </cell>
          <cell r="P34">
            <v>1.2500000000000001E-2</v>
          </cell>
          <cell r="Q34">
            <v>1487.962</v>
          </cell>
        </row>
        <row r="35">
          <cell r="P35">
            <v>6.2500000000000003E-3</v>
          </cell>
          <cell r="Q35">
            <v>412.26299999999998</v>
          </cell>
        </row>
        <row r="41">
          <cell r="P41">
            <v>0.4</v>
          </cell>
          <cell r="Q41">
            <v>35225.936000000002</v>
          </cell>
        </row>
        <row r="42">
          <cell r="P42">
            <v>0.2</v>
          </cell>
          <cell r="Q42">
            <v>23692.823</v>
          </cell>
        </row>
        <row r="43">
          <cell r="P43">
            <v>0.1</v>
          </cell>
          <cell r="Q43">
            <v>15125.146000000001</v>
          </cell>
        </row>
        <row r="44">
          <cell r="P44">
            <v>0.05</v>
          </cell>
          <cell r="Q44">
            <v>6476.8109999999997</v>
          </cell>
        </row>
        <row r="45">
          <cell r="P45">
            <v>2.5000000000000001E-2</v>
          </cell>
          <cell r="Q45">
            <v>3208.9119999999998</v>
          </cell>
        </row>
        <row r="46">
          <cell r="P46">
            <v>1.2500000000000001E-2</v>
          </cell>
          <cell r="Q46">
            <v>1839.134</v>
          </cell>
        </row>
        <row r="47">
          <cell r="P47">
            <v>6.2500000000000003E-3</v>
          </cell>
          <cell r="Q47">
            <v>935.35500000000002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10C0-DAFC-4AFD-8CD5-BD657AFE95D8}">
  <dimension ref="A1:AA50"/>
  <sheetViews>
    <sheetView tabSelected="1" zoomScale="86" zoomScaleNormal="100" workbookViewId="0">
      <selection activeCell="AA18" sqref="AA18"/>
    </sheetView>
  </sheetViews>
  <sheetFormatPr defaultRowHeight="14.25" x14ac:dyDescent="0.45"/>
  <cols>
    <col min="1" max="1" width="12.73046875" style="13" customWidth="1"/>
    <col min="2" max="2" width="15.1328125" style="1" bestFit="1" customWidth="1"/>
    <col min="3" max="4" width="9.06640625" style="1"/>
    <col min="6" max="6" width="9.06640625" style="2"/>
    <col min="23" max="23" width="13.86328125" bestFit="1" customWidth="1"/>
    <col min="24" max="24" width="10.59765625" customWidth="1"/>
    <col min="25" max="25" width="11.9296875" bestFit="1" customWidth="1"/>
    <col min="27" max="28" width="11.9296875" bestFit="1" customWidth="1"/>
  </cols>
  <sheetData>
    <row r="1" spans="1:27" x14ac:dyDescent="0.45">
      <c r="A1" s="16" t="s">
        <v>20</v>
      </c>
      <c r="F1" s="15" t="s">
        <v>25</v>
      </c>
      <c r="P1" s="7" t="s">
        <v>1</v>
      </c>
    </row>
    <row r="2" spans="1:27" x14ac:dyDescent="0.45">
      <c r="B2" s="1" t="s">
        <v>0</v>
      </c>
      <c r="W2" s="1" t="s">
        <v>2</v>
      </c>
      <c r="X2" s="1" t="s">
        <v>3</v>
      </c>
      <c r="Y2" s="1" t="s">
        <v>4</v>
      </c>
      <c r="Z2" s="1"/>
      <c r="AA2" s="1"/>
    </row>
    <row r="3" spans="1:27" x14ac:dyDescent="0.45">
      <c r="A3" s="13" t="s">
        <v>24</v>
      </c>
      <c r="B3" s="1">
        <v>0.6</v>
      </c>
      <c r="C3" s="1">
        <v>59834.951999999997</v>
      </c>
      <c r="P3" s="7" t="s">
        <v>5</v>
      </c>
      <c r="Q3">
        <v>4.9937009345794392E-3</v>
      </c>
      <c r="R3">
        <v>8.450116822429906E-3</v>
      </c>
      <c r="S3">
        <v>1.0206974128233947E-3</v>
      </c>
      <c r="U3">
        <v>8.8775309336332903E-3</v>
      </c>
      <c r="V3">
        <v>8.5962697272727262E-2</v>
      </c>
      <c r="W3" s="3">
        <f>AVERAGE(Q3:U3)</f>
        <v>5.8355115258665073E-3</v>
      </c>
      <c r="X3" s="1">
        <f>_xlfn.STDEV.P(Q3:V3)</f>
        <v>3.2175375178910809E-2</v>
      </c>
      <c r="Y3" s="4">
        <f>W3</f>
        <v>5.8355115258665073E-3</v>
      </c>
      <c r="Z3" s="1"/>
      <c r="AA3" s="1"/>
    </row>
    <row r="4" spans="1:27" x14ac:dyDescent="0.45">
      <c r="A4" s="13" t="s">
        <v>24</v>
      </c>
      <c r="B4" s="1">
        <v>0.4</v>
      </c>
      <c r="C4" s="1">
        <v>38235.805999999997</v>
      </c>
      <c r="P4" s="7" t="s">
        <v>6</v>
      </c>
      <c r="Q4">
        <v>1.4342497133689838</v>
      </c>
      <c r="R4">
        <v>1.6408553846153846</v>
      </c>
      <c r="W4" s="3">
        <f t="shared" ref="W4:W5" si="0">AVERAGE(Q4:U4)</f>
        <v>1.5375525489921842</v>
      </c>
      <c r="X4" s="1">
        <f t="shared" ref="X4:X5" si="1">_xlfn.STDEV.P(Q4:V4)</f>
        <v>0.10330283562320042</v>
      </c>
      <c r="Y4" s="4">
        <f t="shared" ref="Y4:Y5" si="2">W4</f>
        <v>1.5375525489921842</v>
      </c>
      <c r="Z4" s="1"/>
      <c r="AA4" s="1"/>
    </row>
    <row r="5" spans="1:27" x14ac:dyDescent="0.45">
      <c r="A5" s="13" t="s">
        <v>24</v>
      </c>
      <c r="B5" s="1">
        <v>0.2</v>
      </c>
      <c r="C5" s="1">
        <v>23422.329000000002</v>
      </c>
      <c r="P5" s="7" t="s">
        <v>7</v>
      </c>
      <c r="Q5">
        <v>1.9643022267379679</v>
      </c>
      <c r="R5">
        <v>2.1642827972027971</v>
      </c>
      <c r="S5">
        <v>2.046851308411215</v>
      </c>
      <c r="U5">
        <v>1.9174597300337459</v>
      </c>
      <c r="W5" s="3">
        <f t="shared" si="0"/>
        <v>2.0232240155964316</v>
      </c>
      <c r="X5" s="1">
        <f t="shared" si="1"/>
        <v>9.3693236331250915E-2</v>
      </c>
      <c r="Y5" s="4">
        <f t="shared" si="2"/>
        <v>2.0232240155964316</v>
      </c>
      <c r="Z5" s="1"/>
      <c r="AA5" s="1"/>
    </row>
    <row r="6" spans="1:27" x14ac:dyDescent="0.45">
      <c r="A6" s="13" t="s">
        <v>24</v>
      </c>
      <c r="B6" s="1">
        <v>0.1</v>
      </c>
      <c r="C6" s="1">
        <v>16303.016</v>
      </c>
    </row>
    <row r="7" spans="1:27" x14ac:dyDescent="0.45">
      <c r="A7" s="13" t="s">
        <v>24</v>
      </c>
      <c r="B7" s="1">
        <v>0.05</v>
      </c>
      <c r="C7" s="1">
        <v>7377.56</v>
      </c>
    </row>
    <row r="8" spans="1:27" x14ac:dyDescent="0.45">
      <c r="A8" s="13" t="s">
        <v>24</v>
      </c>
      <c r="B8" s="1">
        <v>2.5000000000000001E-2</v>
      </c>
      <c r="C8" s="1">
        <v>4705.0749999999998</v>
      </c>
      <c r="P8" t="s">
        <v>8</v>
      </c>
    </row>
    <row r="9" spans="1:27" x14ac:dyDescent="0.45">
      <c r="A9" s="13" t="s">
        <v>24</v>
      </c>
      <c r="B9" s="6">
        <v>1.2500000000000001E-2</v>
      </c>
      <c r="C9" s="6">
        <v>2120.8609999999999</v>
      </c>
      <c r="D9" s="5"/>
      <c r="Q9" s="7" t="s">
        <v>9</v>
      </c>
      <c r="R9" s="7" t="s">
        <v>10</v>
      </c>
      <c r="S9" s="7" t="s">
        <v>11</v>
      </c>
      <c r="T9" s="7" t="s">
        <v>4</v>
      </c>
      <c r="U9" s="7" t="s">
        <v>12</v>
      </c>
      <c r="V9" s="7" t="s">
        <v>13</v>
      </c>
      <c r="W9" s="7" t="s">
        <v>14</v>
      </c>
      <c r="X9" s="7" t="s">
        <v>15</v>
      </c>
      <c r="Y9" s="7"/>
    </row>
    <row r="10" spans="1:27" x14ac:dyDescent="0.45">
      <c r="A10" s="14" t="s">
        <v>16</v>
      </c>
      <c r="B10" s="10" t="s">
        <v>16</v>
      </c>
      <c r="C10" s="10">
        <v>220.02099999999999</v>
      </c>
      <c r="D10" s="10">
        <f>SUM(C10:C11)</f>
        <v>611.45600000000002</v>
      </c>
      <c r="E10" s="11">
        <f>(D10-0.00318)/93500</f>
        <v>6.5396023529411765E-3</v>
      </c>
      <c r="F10" s="12">
        <f>E10*5/8</f>
        <v>4.0872514705882351E-3</v>
      </c>
      <c r="Q10">
        <v>67</v>
      </c>
      <c r="R10" s="8">
        <v>2.2499999999999999E-2</v>
      </c>
      <c r="S10">
        <v>25</v>
      </c>
      <c r="T10">
        <f>R10/S10</f>
        <v>8.9999999999999998E-4</v>
      </c>
      <c r="U10">
        <f>R10/(S10/1000)</f>
        <v>0.89999999999999991</v>
      </c>
      <c r="V10">
        <f>U10/Q10</f>
        <v>1.3432835820895521E-2</v>
      </c>
      <c r="W10">
        <f>V10*1000000</f>
        <v>13432.835820895521</v>
      </c>
      <c r="X10" s="9">
        <f>W10/1000</f>
        <v>13.432835820895521</v>
      </c>
      <c r="Y10" s="7"/>
    </row>
    <row r="11" spans="1:27" x14ac:dyDescent="0.45">
      <c r="A11" s="14" t="s">
        <v>16</v>
      </c>
      <c r="B11" s="10" t="s">
        <v>16</v>
      </c>
      <c r="C11" s="10">
        <v>391.435</v>
      </c>
      <c r="D11" s="10"/>
      <c r="E11" s="11"/>
      <c r="Q11">
        <v>67</v>
      </c>
      <c r="R11" s="8">
        <v>1.5E-3</v>
      </c>
      <c r="S11">
        <v>25</v>
      </c>
      <c r="T11">
        <f t="shared" ref="T11:T15" si="3">R11/S11</f>
        <v>6.0000000000000002E-5</v>
      </c>
      <c r="U11">
        <f t="shared" ref="U11:U12" si="4">R11/(S11/1000)</f>
        <v>0.06</v>
      </c>
      <c r="V11">
        <f t="shared" ref="V11:V15" si="5">U11/Q11</f>
        <v>8.955223880597015E-4</v>
      </c>
      <c r="W11">
        <f t="shared" ref="W11:W17" si="6">V11*1000000</f>
        <v>895.52238805970148</v>
      </c>
      <c r="X11" s="9">
        <f t="shared" ref="X11:X15" si="7">W11/1000</f>
        <v>0.89552238805970152</v>
      </c>
      <c r="Y11" s="7"/>
    </row>
    <row r="12" spans="1:27" x14ac:dyDescent="0.45">
      <c r="A12" s="13" t="s">
        <v>17</v>
      </c>
      <c r="B12" s="1" t="s">
        <v>17</v>
      </c>
      <c r="C12" s="1">
        <v>13410.237999999999</v>
      </c>
      <c r="E12">
        <f>(C12-0.00318)/93500</f>
        <v>0.14342497133689838</v>
      </c>
      <c r="F12" s="2">
        <f>E12*10</f>
        <v>1.4342497133689838</v>
      </c>
      <c r="Q12">
        <v>67</v>
      </c>
      <c r="R12">
        <v>0.03</v>
      </c>
      <c r="S12">
        <v>25</v>
      </c>
      <c r="T12">
        <f t="shared" si="3"/>
        <v>1.1999999999999999E-3</v>
      </c>
      <c r="U12">
        <f t="shared" si="4"/>
        <v>1.2</v>
      </c>
      <c r="V12">
        <f t="shared" si="5"/>
        <v>1.7910447761194031E-2</v>
      </c>
      <c r="W12">
        <f t="shared" si="6"/>
        <v>17910.447761194031</v>
      </c>
      <c r="X12" s="9">
        <f t="shared" si="7"/>
        <v>17.910447761194032</v>
      </c>
      <c r="Y12" s="7"/>
    </row>
    <row r="13" spans="1:27" x14ac:dyDescent="0.45">
      <c r="A13" s="13" t="s">
        <v>18</v>
      </c>
      <c r="B13" s="1" t="s">
        <v>18</v>
      </c>
      <c r="C13" s="1">
        <v>18366.228999999999</v>
      </c>
      <c r="E13">
        <f>(C13-0.00318)/93500</f>
        <v>0.19643022267379678</v>
      </c>
      <c r="F13" s="2">
        <f>E13*10</f>
        <v>1.9643022267379679</v>
      </c>
      <c r="Q13">
        <v>67</v>
      </c>
      <c r="R13">
        <v>0.2</v>
      </c>
      <c r="S13">
        <v>50</v>
      </c>
      <c r="T13">
        <f t="shared" si="3"/>
        <v>4.0000000000000001E-3</v>
      </c>
      <c r="U13">
        <f>R13/(S13/1000)</f>
        <v>4</v>
      </c>
      <c r="V13">
        <f t="shared" si="5"/>
        <v>5.9701492537313432E-2</v>
      </c>
      <c r="W13">
        <f t="shared" si="6"/>
        <v>59701.492537313432</v>
      </c>
      <c r="X13" s="9">
        <f t="shared" si="7"/>
        <v>59.701492537313435</v>
      </c>
      <c r="Y13" s="7"/>
    </row>
    <row r="14" spans="1:27" x14ac:dyDescent="0.45">
      <c r="A14" s="16" t="s">
        <v>21</v>
      </c>
      <c r="Q14">
        <v>67</v>
      </c>
      <c r="R14">
        <v>0.05</v>
      </c>
      <c r="S14">
        <v>25</v>
      </c>
      <c r="T14">
        <f t="shared" si="3"/>
        <v>2E-3</v>
      </c>
      <c r="U14">
        <f>R14/(S14/1000)</f>
        <v>2</v>
      </c>
      <c r="V14">
        <f t="shared" si="5"/>
        <v>2.9850746268656716E-2</v>
      </c>
      <c r="W14">
        <f t="shared" si="6"/>
        <v>29850.746268656716</v>
      </c>
      <c r="X14" s="9">
        <f t="shared" si="7"/>
        <v>29.850746268656717</v>
      </c>
      <c r="Y14" s="7"/>
    </row>
    <row r="15" spans="1:27" x14ac:dyDescent="0.45">
      <c r="B15" s="1" t="s">
        <v>0</v>
      </c>
      <c r="Q15">
        <v>67</v>
      </c>
      <c r="R15">
        <v>0.06</v>
      </c>
      <c r="S15">
        <v>25</v>
      </c>
      <c r="T15">
        <f t="shared" si="3"/>
        <v>2.3999999999999998E-3</v>
      </c>
      <c r="U15">
        <f>R15/(S15/1000)</f>
        <v>2.4</v>
      </c>
      <c r="V15">
        <f t="shared" si="5"/>
        <v>3.5820895522388062E-2</v>
      </c>
      <c r="W15">
        <f t="shared" si="6"/>
        <v>35820.895522388062</v>
      </c>
      <c r="X15" s="9">
        <f t="shared" si="7"/>
        <v>35.820895522388064</v>
      </c>
      <c r="Y15" s="7"/>
    </row>
    <row r="16" spans="1:27" x14ac:dyDescent="0.45">
      <c r="B16" s="1">
        <v>0.6</v>
      </c>
      <c r="C16" s="1">
        <v>45940.061000000002</v>
      </c>
    </row>
    <row r="17" spans="1:16" x14ac:dyDescent="0.45">
      <c r="B17" s="1">
        <v>0.4</v>
      </c>
      <c r="C17" s="1">
        <v>32890.027999999998</v>
      </c>
    </row>
    <row r="18" spans="1:16" x14ac:dyDescent="0.45">
      <c r="B18" s="1">
        <v>0.2</v>
      </c>
      <c r="C18" s="1">
        <v>21909.472000000002</v>
      </c>
      <c r="P18" s="17" t="s">
        <v>26</v>
      </c>
    </row>
    <row r="19" spans="1:16" x14ac:dyDescent="0.45">
      <c r="B19" s="1">
        <v>0.1</v>
      </c>
      <c r="C19" s="1">
        <v>15132.258</v>
      </c>
    </row>
    <row r="20" spans="1:16" x14ac:dyDescent="0.45">
      <c r="B20" s="1">
        <v>0.05</v>
      </c>
      <c r="C20" s="1">
        <v>7335.9030000000002</v>
      </c>
    </row>
    <row r="21" spans="1:16" x14ac:dyDescent="0.45">
      <c r="B21" s="1">
        <v>2.5000000000000001E-2</v>
      </c>
      <c r="C21" s="1">
        <v>4586.6400000000003</v>
      </c>
    </row>
    <row r="22" spans="1:16" x14ac:dyDescent="0.45">
      <c r="B22" s="1">
        <v>1.2500000000000001E-2</v>
      </c>
      <c r="C22" s="1">
        <v>2435.569</v>
      </c>
    </row>
    <row r="23" spans="1:16" x14ac:dyDescent="0.45">
      <c r="B23" s="10" t="s">
        <v>16</v>
      </c>
      <c r="C23" s="10">
        <v>319.435</v>
      </c>
      <c r="D23" s="10"/>
      <c r="E23" s="11">
        <f>(C23-444)/71500</f>
        <v>-1.7421678321678322E-3</v>
      </c>
      <c r="F23" s="12">
        <f>E23*5/8</f>
        <v>-1.0888548951048951E-3</v>
      </c>
    </row>
    <row r="24" spans="1:16" x14ac:dyDescent="0.45">
      <c r="B24" s="1" t="s">
        <v>17</v>
      </c>
      <c r="C24" s="1">
        <v>12176.116</v>
      </c>
      <c r="E24">
        <f t="shared" ref="E24:E25" si="8">(C24-444)/71500</f>
        <v>0.16408553846153845</v>
      </c>
      <c r="F24" s="2">
        <f>E24*10</f>
        <v>1.6408553846153846</v>
      </c>
    </row>
    <row r="25" spans="1:16" x14ac:dyDescent="0.45">
      <c r="B25" s="1" t="s">
        <v>18</v>
      </c>
      <c r="C25" s="1">
        <v>15918.621999999999</v>
      </c>
      <c r="E25">
        <f t="shared" si="8"/>
        <v>0.2164282797202797</v>
      </c>
      <c r="F25" s="2">
        <f>E25*10</f>
        <v>2.1642827972027971</v>
      </c>
    </row>
    <row r="28" spans="1:16" x14ac:dyDescent="0.45">
      <c r="A28" s="16" t="s">
        <v>22</v>
      </c>
    </row>
    <row r="29" spans="1:16" x14ac:dyDescent="0.45">
      <c r="B29" s="1">
        <v>0.4</v>
      </c>
      <c r="C29">
        <v>41256.290999999997</v>
      </c>
      <c r="D29"/>
    </row>
    <row r="30" spans="1:16" x14ac:dyDescent="0.45">
      <c r="B30" s="1">
        <v>0.2</v>
      </c>
      <c r="C30">
        <v>27356.723000000002</v>
      </c>
      <c r="D30"/>
    </row>
    <row r="31" spans="1:16" x14ac:dyDescent="0.45">
      <c r="B31" s="1">
        <v>0.1</v>
      </c>
      <c r="C31">
        <v>16979.702000000001</v>
      </c>
      <c r="D31"/>
    </row>
    <row r="32" spans="1:16" x14ac:dyDescent="0.45">
      <c r="B32" s="1">
        <v>0.05</v>
      </c>
      <c r="C32">
        <v>5286.4179999999997</v>
      </c>
      <c r="D32"/>
    </row>
    <row r="33" spans="1:6" x14ac:dyDescent="0.45">
      <c r="B33" s="1">
        <v>2.5000000000000001E-2</v>
      </c>
      <c r="C33">
        <v>2906.2759999999998</v>
      </c>
      <c r="D33"/>
    </row>
    <row r="34" spans="1:6" x14ac:dyDescent="0.45">
      <c r="B34" s="1">
        <v>1.2500000000000001E-2</v>
      </c>
      <c r="C34">
        <v>1487.962</v>
      </c>
      <c r="D34"/>
    </row>
    <row r="35" spans="1:6" x14ac:dyDescent="0.45">
      <c r="B35" s="1">
        <v>6.2500000000000003E-3</v>
      </c>
      <c r="C35">
        <v>412.26299999999998</v>
      </c>
      <c r="D35"/>
    </row>
    <row r="36" spans="1:6" x14ac:dyDescent="0.45">
      <c r="B36" s="1" t="s">
        <v>19</v>
      </c>
      <c r="C36">
        <v>2084.326</v>
      </c>
      <c r="D36"/>
      <c r="E36">
        <f>(C36-1550)/107000</f>
        <v>4.9937009345794392E-3</v>
      </c>
      <c r="F36" s="2">
        <f>E36</f>
        <v>4.9937009345794392E-3</v>
      </c>
    </row>
    <row r="37" spans="1:6" x14ac:dyDescent="0.45">
      <c r="B37" s="1" t="s">
        <v>16</v>
      </c>
      <c r="C37">
        <v>2996.66</v>
      </c>
      <c r="D37"/>
      <c r="E37">
        <f t="shared" ref="E37:E38" si="9">(C37-1550)/107000</f>
        <v>1.352018691588785E-2</v>
      </c>
      <c r="F37" s="2">
        <f>E37*5/8</f>
        <v>8.450116822429906E-3</v>
      </c>
    </row>
    <row r="38" spans="1:6" x14ac:dyDescent="0.45">
      <c r="B38" s="1" t="s">
        <v>18</v>
      </c>
      <c r="C38">
        <v>23451.309000000001</v>
      </c>
      <c r="D38"/>
      <c r="E38">
        <f t="shared" si="9"/>
        <v>0.2046851308411215</v>
      </c>
      <c r="F38" s="2">
        <f>E38*10</f>
        <v>2.046851308411215</v>
      </c>
    </row>
    <row r="40" spans="1:6" x14ac:dyDescent="0.45">
      <c r="A40" s="16" t="s">
        <v>23</v>
      </c>
    </row>
    <row r="41" spans="1:6" x14ac:dyDescent="0.45">
      <c r="B41" s="1">
        <v>0.4</v>
      </c>
      <c r="C41" s="1">
        <v>35225.936000000002</v>
      </c>
    </row>
    <row r="42" spans="1:6" x14ac:dyDescent="0.45">
      <c r="B42" s="1">
        <v>0.2</v>
      </c>
      <c r="C42" s="1">
        <v>23692.823</v>
      </c>
    </row>
    <row r="43" spans="1:6" x14ac:dyDescent="0.45">
      <c r="B43" s="1">
        <v>0.1</v>
      </c>
      <c r="C43" s="1">
        <v>15125.146000000001</v>
      </c>
    </row>
    <row r="44" spans="1:6" x14ac:dyDescent="0.45">
      <c r="B44" s="1">
        <v>0.05</v>
      </c>
      <c r="C44" s="1">
        <v>6476.8109999999997</v>
      </c>
    </row>
    <row r="45" spans="1:6" x14ac:dyDescent="0.45">
      <c r="B45" s="1">
        <v>2.5000000000000001E-2</v>
      </c>
      <c r="C45" s="1">
        <v>3208.9119999999998</v>
      </c>
    </row>
    <row r="46" spans="1:6" x14ac:dyDescent="0.45">
      <c r="B46" s="1">
        <v>1.2500000000000001E-2</v>
      </c>
      <c r="C46" s="1">
        <v>1839.134</v>
      </c>
    </row>
    <row r="47" spans="1:6" x14ac:dyDescent="0.45">
      <c r="B47" s="1">
        <v>6.2500000000000003E-3</v>
      </c>
      <c r="C47" s="1">
        <v>935.35500000000002</v>
      </c>
    </row>
    <row r="48" spans="1:6" x14ac:dyDescent="0.45">
      <c r="B48" s="1" t="s">
        <v>19</v>
      </c>
      <c r="C48" s="1">
        <v>2360.7399999999998</v>
      </c>
      <c r="E48">
        <f>(C48-2270)/88900</f>
        <v>1.0206974128233947E-3</v>
      </c>
      <c r="F48" s="2">
        <f>E48</f>
        <v>1.0206974128233947E-3</v>
      </c>
    </row>
    <row r="49" spans="2:6" x14ac:dyDescent="0.45">
      <c r="B49" s="1" t="s">
        <v>16</v>
      </c>
      <c r="C49" s="1">
        <v>3532.74</v>
      </c>
      <c r="E49">
        <f t="shared" ref="E49:E50" si="10">(C49-2270)/88900</f>
        <v>1.4204049493813271E-2</v>
      </c>
      <c r="F49" s="2">
        <f>E49*5/8</f>
        <v>8.8775309336332937E-3</v>
      </c>
    </row>
    <row r="50" spans="2:6" x14ac:dyDescent="0.45">
      <c r="B50" s="1" t="s">
        <v>18</v>
      </c>
      <c r="C50" s="1">
        <v>19316.217000000001</v>
      </c>
      <c r="E50">
        <f t="shared" si="10"/>
        <v>0.19174597300337459</v>
      </c>
      <c r="F50" s="2">
        <f>E50*10</f>
        <v>1.9174597300337459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Corrections_ProteinQuant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</dc:creator>
  <cp:lastModifiedBy>Paola Handal</cp:lastModifiedBy>
  <dcterms:created xsi:type="dcterms:W3CDTF">2023-03-27T11:25:11Z</dcterms:created>
  <dcterms:modified xsi:type="dcterms:W3CDTF">2023-03-27T11:48:05Z</dcterms:modified>
</cp:coreProperties>
</file>