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<sst xmlns="http://schemas.openxmlformats.org/spreadsheetml/2006/main" count="65" uniqueCount="44">
  <si>
    <t xml:space="preserve">Slots per year</t>
  </si>
  <si>
    <t xml:space="preserve">NETWORK</t>
  </si>
  <si>
    <t xml:space="preserve">Staked ETH</t>
  </si>
  <si>
    <t xml:space="preserve">Issuance ETH</t>
  </si>
  <si>
    <t xml:space="preserve"># Validators</t>
  </si>
  <si>
    <t xml:space="preserve">Gas Price GWEI</t>
  </si>
  <si>
    <t xml:space="preserve">Daily Fees ETH</t>
  </si>
  <si>
    <t xml:space="preserve">Burn Rate</t>
  </si>
  <si>
    <t xml:space="preserve">Fees per Year ETH</t>
  </si>
  <si>
    <t xml:space="preserve">Slots per Year (mean)</t>
  </si>
  <si>
    <t xml:space="preserve">Reward per slot ETH</t>
  </si>
  <si>
    <t xml:space="preserve">Fee per slot ETH</t>
  </si>
  <si>
    <t xml:space="preserve">MEV per slot (ETH)</t>
  </si>
  <si>
    <t xml:space="preserve">RP Node Commission</t>
  </si>
  <si>
    <t xml:space="preserve">NODE OPERATOR</t>
  </si>
  <si>
    <t xml:space="preserve">Reward per year ETH</t>
  </si>
  <si>
    <t xml:space="preserve">Reward APY</t>
  </si>
  <si>
    <t xml:space="preserve">Commission ETH</t>
  </si>
  <si>
    <t xml:space="preserve">Fees per year ETH</t>
  </si>
  <si>
    <t xml:space="preserve">Fee APY</t>
  </si>
  <si>
    <t xml:space="preserve">Fee Commission ETH</t>
  </si>
  <si>
    <t xml:space="preserve">MEV per year ETH</t>
  </si>
  <si>
    <t xml:space="preserve">MEV APY</t>
  </si>
  <si>
    <t xml:space="preserve">MEV Commission ETH</t>
  </si>
  <si>
    <t xml:space="preserve">SCENARIOS</t>
  </si>
  <si>
    <t xml:space="preserve">Sharing</t>
  </si>
  <si>
    <t xml:space="preserve">Node return ETH</t>
  </si>
  <si>
    <t xml:space="preserve">Node APY</t>
  </si>
  <si>
    <t xml:space="preserve">rEth return ETH</t>
  </si>
  <si>
    <t xml:space="preserve">rEth APY</t>
  </si>
  <si>
    <t xml:space="preserve">Sharing fees not MEV</t>
  </si>
  <si>
    <t xml:space="preserve">Not sharing fees or MEV</t>
  </si>
  <si>
    <t xml:space="preserve">Solo Staking (normalised to 16 ETH)</t>
  </si>
  <si>
    <t xml:space="preserve">SCENARIOS INCL PENALTY</t>
  </si>
  <si>
    <t xml:space="preserve">RP Slash Penalty</t>
  </si>
  <si>
    <t xml:space="preserve">Payoff Period (years)</t>
  </si>
  <si>
    <t xml:space="preserve">(years staking until cheating starts paying off)</t>
  </si>
  <si>
    <t xml:space="preserve">Node cumulative return over period ETH</t>
  </si>
  <si>
    <t xml:space="preserve">Node cumulative return over period %</t>
  </si>
  <si>
    <t xml:space="preserve">rETH cumulative return over period ETH</t>
  </si>
  <si>
    <t xml:space="preserve">rETH cumulative return over period %</t>
  </si>
  <si>
    <t xml:space="preserve">Cumulative Return over period ETH</t>
  </si>
  <si>
    <t xml:space="preserve">Cumulative Return over period %</t>
  </si>
  <si>
    <t xml:space="preserve">Solo Staking (normalised 16 ETH)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</si>
</sst>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"/>
    <numFmt numFmtId="166" formatCode="0%"/>
    <numFmt numFmtId="167" formatCode="#,##0.000"/>
    <numFmt numFmtId="168" formatCode="0.000"/>
    <numFmt numFmtId="169" formatCode="0.0%"/>
    <numFmt numFmtId="170" formatCode="0.0"/>
    <numFmt numFmtId="171" formatCode="#,##0.00"/>
    <numFmt numFmtId="172" formatCode="0.00%"/>
    <numFmt numFmtId="173" formatCode="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.5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0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C73" activeCellId="0" sqref="C7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9.04"/>
    <col collapsed="false" customWidth="true" hidden="false" outlineLevel="0" max="3" min="3" style="0" width="11.11"/>
    <col collapsed="false" customWidth="true" hidden="false" outlineLevel="0" max="4" min="4" style="0" width="10.84"/>
    <col collapsed="false" customWidth="true" hidden="false" outlineLevel="0" max="5" min="5" style="0" width="15.14"/>
    <col collapsed="false" customWidth="true" hidden="false" outlineLevel="0" max="7" min="7" style="0" width="18.89"/>
    <col collapsed="false" customWidth="true" hidden="false" outlineLevel="0" max="8" min="8" style="0" width="20.3"/>
  </cols>
  <sheetData>
    <row r="1" customFormat="false" ht="12.8" hidden="false" customHeight="false" outlineLevel="0" collapsed="false">
      <c r="A1" s="0" t="s">
        <v>0</v>
      </c>
      <c r="B1" s="1" t="n">
        <v>2629746</v>
      </c>
    </row>
    <row r="3" customFormat="false" ht="15" hidden="false" customHeight="false" outlineLevel="0" collapsed="false">
      <c r="A3" s="2" t="s">
        <v>1</v>
      </c>
    </row>
    <row r="4" customFormat="false" ht="15" hidden="false" customHeight="false" outlineLevel="0" collapsed="false">
      <c r="A4" s="2"/>
    </row>
    <row r="5" customFormat="false" ht="12.8" hidden="false" customHeight="false" outlineLevel="0" collapsed="false">
      <c r="A5" s="0" t="s">
        <v>2</v>
      </c>
      <c r="B5" s="1" t="n">
        <v>6000000</v>
      </c>
      <c r="C5" s="1" t="n">
        <v>6000000</v>
      </c>
      <c r="D5" s="1" t="n">
        <v>7000000</v>
      </c>
      <c r="E5" s="1" t="n">
        <v>8000000</v>
      </c>
    </row>
    <row r="6" customFormat="false" ht="12.8" hidden="false" customHeight="false" outlineLevel="0" collapsed="false">
      <c r="A6" s="0" t="s">
        <v>3</v>
      </c>
      <c r="B6" s="1" t="n">
        <v>407000</v>
      </c>
      <c r="C6" s="1" t="n">
        <v>407000</v>
      </c>
      <c r="D6" s="1" t="n">
        <v>440000</v>
      </c>
      <c r="E6" s="1" t="n">
        <v>470000</v>
      </c>
    </row>
    <row r="7" customFormat="false" ht="12.8" hidden="false" customHeight="false" outlineLevel="0" collapsed="false">
      <c r="A7" s="0" t="s">
        <v>4</v>
      </c>
      <c r="B7" s="1" t="n">
        <f aca="false">B5/32</f>
        <v>187500</v>
      </c>
      <c r="C7" s="1" t="n">
        <f aca="false">C5/32</f>
        <v>187500</v>
      </c>
      <c r="D7" s="1" t="n">
        <f aca="false">D5/32</f>
        <v>218750</v>
      </c>
      <c r="E7" s="1" t="n">
        <f aca="false">E5/32</f>
        <v>250000</v>
      </c>
    </row>
    <row r="8" customFormat="false" ht="12.8" hidden="false" customHeight="false" outlineLevel="0" collapsed="false">
      <c r="A8" s="0" t="s">
        <v>5</v>
      </c>
      <c r="B8" s="0" t="n">
        <v>20</v>
      </c>
      <c r="C8" s="0" t="n">
        <v>40</v>
      </c>
      <c r="D8" s="0" t="n">
        <v>40</v>
      </c>
      <c r="E8" s="0" t="n">
        <v>40</v>
      </c>
    </row>
    <row r="9" customFormat="false" ht="12.8" hidden="false" customHeight="false" outlineLevel="0" collapsed="false">
      <c r="A9" s="0" t="s">
        <v>6</v>
      </c>
      <c r="B9" s="1" t="n">
        <f aca="false">(86400 / 13 * 15000000 / 1000000000) *B8</f>
        <v>1993.84615384615</v>
      </c>
      <c r="C9" s="1" t="n">
        <f aca="false">(86400 / 13 * 15000000 / 1000000000) *C8</f>
        <v>3987.69230769231</v>
      </c>
      <c r="D9" s="1" t="n">
        <f aca="false">(86400 / 13 * 15000000 / 1000000000) *D8</f>
        <v>3987.69230769231</v>
      </c>
      <c r="E9" s="1" t="n">
        <f aca="false">(86400 / 13 * 15000000 / 1000000000) *E8</f>
        <v>3987.69230769231</v>
      </c>
    </row>
    <row r="10" customFormat="false" ht="12.8" hidden="false" customHeight="false" outlineLevel="0" collapsed="false">
      <c r="A10" s="0" t="s">
        <v>7</v>
      </c>
      <c r="B10" s="3" t="n">
        <v>0.75</v>
      </c>
      <c r="C10" s="3" t="n">
        <v>0.75</v>
      </c>
      <c r="D10" s="3" t="n">
        <v>0.75</v>
      </c>
      <c r="E10" s="3" t="n">
        <v>0.75</v>
      </c>
    </row>
    <row r="11" customFormat="false" ht="12.8" hidden="false" customHeight="false" outlineLevel="0" collapsed="false">
      <c r="A11" s="0" t="s">
        <v>8</v>
      </c>
      <c r="B11" s="1" t="n">
        <f aca="false">B9*(1-B10)*365.5</f>
        <v>182187.692307692</v>
      </c>
      <c r="C11" s="1" t="n">
        <f aca="false">C9*(1-C10)*365.5</f>
        <v>364375.384615385</v>
      </c>
      <c r="D11" s="1" t="n">
        <f aca="false">D9*(1-D10)*365.5</f>
        <v>364375.384615385</v>
      </c>
      <c r="E11" s="1" t="n">
        <f aca="false">E9*(1-E10)*365.5</f>
        <v>364375.384615385</v>
      </c>
    </row>
    <row r="12" customFormat="false" ht="12.8" hidden="false" customHeight="false" outlineLevel="0" collapsed="false">
      <c r="A12" s="0" t="s">
        <v>9</v>
      </c>
      <c r="B12" s="1" t="n">
        <f aca="false">$B$1/B7</f>
        <v>14.025312</v>
      </c>
      <c r="C12" s="1" t="n">
        <f aca="false">$B$1/C7</f>
        <v>14.025312</v>
      </c>
      <c r="D12" s="1" t="n">
        <f aca="false">$B$1/D7</f>
        <v>12.021696</v>
      </c>
      <c r="E12" s="1" t="n">
        <f aca="false">$B$1/E7</f>
        <v>10.518984</v>
      </c>
    </row>
    <row r="13" customFormat="false" ht="12.8" hidden="false" customHeight="false" outlineLevel="0" collapsed="false">
      <c r="A13" s="0" t="s">
        <v>10</v>
      </c>
      <c r="B13" s="4" t="n">
        <f aca="false">B6/$B$1</f>
        <v>0.154767798867267</v>
      </c>
      <c r="C13" s="4" t="n">
        <f aca="false">C6/$B$1</f>
        <v>0.154767798867267</v>
      </c>
      <c r="D13" s="4" t="n">
        <f aca="false">D6/$B$1</f>
        <v>0.167316539315964</v>
      </c>
      <c r="E13" s="4" t="n">
        <f aca="false">E6/$B$1</f>
        <v>0.178724485178416</v>
      </c>
    </row>
    <row r="14" customFormat="false" ht="12.8" hidden="false" customHeight="false" outlineLevel="0" collapsed="false">
      <c r="A14" s="0" t="s">
        <v>11</v>
      </c>
      <c r="B14" s="4" t="n">
        <f aca="false">B11/$B$1</f>
        <v>0.0692795776883746</v>
      </c>
      <c r="C14" s="4" t="n">
        <f aca="false">C11/$B$1</f>
        <v>0.138559155376749</v>
      </c>
      <c r="D14" s="4" t="n">
        <f aca="false">D11/$B$1</f>
        <v>0.138559155376749</v>
      </c>
      <c r="E14" s="4" t="n">
        <f aca="false">E11/$B$1</f>
        <v>0.138559155376749</v>
      </c>
    </row>
    <row r="15" customFormat="false" ht="12.8" hidden="false" customHeight="false" outlineLevel="0" collapsed="false">
      <c r="A15" s="0" t="s">
        <v>12</v>
      </c>
      <c r="B15" s="4" t="n">
        <v>0.0995</v>
      </c>
      <c r="C15" s="4" t="n">
        <v>0.0995</v>
      </c>
      <c r="D15" s="4" t="n">
        <v>0.0995</v>
      </c>
      <c r="E15" s="4" t="n">
        <v>0.0995</v>
      </c>
    </row>
    <row r="16" customFormat="false" ht="12.8" hidden="false" customHeight="false" outlineLevel="0" collapsed="false">
      <c r="A16" s="0" t="s">
        <v>13</v>
      </c>
      <c r="B16" s="3" t="n">
        <v>0.1</v>
      </c>
      <c r="C16" s="3" t="n">
        <v>0.1</v>
      </c>
      <c r="D16" s="3" t="n">
        <v>0.1</v>
      </c>
      <c r="E16" s="3" t="n">
        <v>0.1</v>
      </c>
    </row>
    <row r="17" customFormat="false" ht="12.8" hidden="false" customHeight="false" outlineLevel="0" collapsed="false">
      <c r="B17" s="4"/>
    </row>
    <row r="18" customFormat="false" ht="15" hidden="false" customHeight="false" outlineLevel="0" collapsed="false">
      <c r="A18" s="2" t="s">
        <v>14</v>
      </c>
    </row>
    <row r="19" customFormat="false" ht="15" hidden="false" customHeight="false" outlineLevel="0" collapsed="false">
      <c r="A19" s="2"/>
    </row>
    <row r="20" customFormat="false" ht="12.8" hidden="false" customHeight="false" outlineLevel="0" collapsed="false">
      <c r="A20" s="0" t="s">
        <v>15</v>
      </c>
      <c r="B20" s="5" t="n">
        <f aca="false">B13*B12</f>
        <v>2.17066666666667</v>
      </c>
      <c r="C20" s="5" t="n">
        <f aca="false">C13*C12</f>
        <v>2.17066666666667</v>
      </c>
      <c r="D20" s="5" t="n">
        <f aca="false">D13*D12</f>
        <v>2.01142857142857</v>
      </c>
      <c r="E20" s="5" t="n">
        <f aca="false">E13*E12</f>
        <v>1.88</v>
      </c>
    </row>
    <row r="21" customFormat="false" ht="12.8" hidden="false" customHeight="false" outlineLevel="0" collapsed="false">
      <c r="A21" s="0" t="s">
        <v>16</v>
      </c>
      <c r="B21" s="6" t="n">
        <f aca="false">B20/32</f>
        <v>0.0678333333333333</v>
      </c>
      <c r="C21" s="6" t="n">
        <f aca="false">C20/32</f>
        <v>0.0678333333333333</v>
      </c>
      <c r="D21" s="6" t="n">
        <f aca="false">D20/32</f>
        <v>0.0628571428571429</v>
      </c>
      <c r="E21" s="6" t="n">
        <f aca="false">E20/32</f>
        <v>0.05875</v>
      </c>
    </row>
    <row r="22" customFormat="false" ht="12.8" hidden="false" customHeight="false" outlineLevel="0" collapsed="false">
      <c r="A22" s="0" t="s">
        <v>17</v>
      </c>
      <c r="B22" s="4" t="n">
        <f aca="false">B20/2*B16</f>
        <v>0.108533333333333</v>
      </c>
      <c r="C22" s="4" t="n">
        <f aca="false">C20/2*C16</f>
        <v>0.108533333333333</v>
      </c>
      <c r="D22" s="4" t="n">
        <f aca="false">D20/2*D16</f>
        <v>0.100571428571429</v>
      </c>
      <c r="E22" s="4" t="n">
        <f aca="false">E20/2*E16</f>
        <v>0.094</v>
      </c>
    </row>
    <row r="23" customFormat="false" ht="12.8" hidden="false" customHeight="false" outlineLevel="0" collapsed="false">
      <c r="A23" s="0" t="s">
        <v>18</v>
      </c>
      <c r="B23" s="7" t="n">
        <f aca="false">B14*B12</f>
        <v>0.971667692307692</v>
      </c>
      <c r="C23" s="7" t="n">
        <f aca="false">C14*C12</f>
        <v>1.94333538461538</v>
      </c>
      <c r="D23" s="7" t="n">
        <f aca="false">D14*D12</f>
        <v>1.66571604395604</v>
      </c>
      <c r="E23" s="7" t="n">
        <f aca="false">E14*E12</f>
        <v>1.45750153846154</v>
      </c>
    </row>
    <row r="24" customFormat="false" ht="12.8" hidden="false" customHeight="false" outlineLevel="0" collapsed="false">
      <c r="A24" s="0" t="s">
        <v>19</v>
      </c>
      <c r="B24" s="6" t="n">
        <f aca="false">B23/32</f>
        <v>0.0303646153846154</v>
      </c>
      <c r="C24" s="6" t="n">
        <f aca="false">C23/32</f>
        <v>0.0607292307692308</v>
      </c>
      <c r="D24" s="6" t="n">
        <f aca="false">D23/32</f>
        <v>0.0520536263736264</v>
      </c>
      <c r="E24" s="6" t="n">
        <f aca="false">E23/32</f>
        <v>0.0455469230769231</v>
      </c>
    </row>
    <row r="25" customFormat="false" ht="12.8" hidden="false" customHeight="false" outlineLevel="0" collapsed="false">
      <c r="A25" s="0" t="s">
        <v>20</v>
      </c>
      <c r="B25" s="4" t="n">
        <f aca="false">B23/2*B16</f>
        <v>0.0485833846153846</v>
      </c>
      <c r="C25" s="4" t="n">
        <f aca="false">C23/2*C16</f>
        <v>0.0971667692307692</v>
      </c>
      <c r="D25" s="4" t="n">
        <f aca="false">D23/2*D16</f>
        <v>0.0832858021978022</v>
      </c>
      <c r="E25" s="4" t="n">
        <f aca="false">E23/2*E16</f>
        <v>0.0728750769230769</v>
      </c>
    </row>
    <row r="26" customFormat="false" ht="12.8" hidden="false" customHeight="false" outlineLevel="0" collapsed="false">
      <c r="A26" s="0" t="s">
        <v>21</v>
      </c>
      <c r="B26" s="4" t="n">
        <f aca="false">B15*B12</f>
        <v>1.395518544</v>
      </c>
      <c r="C26" s="4" t="n">
        <f aca="false">C15*C12</f>
        <v>1.395518544</v>
      </c>
      <c r="D26" s="4" t="n">
        <f aca="false">D15*D12</f>
        <v>1.196158752</v>
      </c>
      <c r="E26" s="4" t="n">
        <f aca="false">E15*E12</f>
        <v>1.046638908</v>
      </c>
    </row>
    <row r="27" customFormat="false" ht="12.8" hidden="false" customHeight="false" outlineLevel="0" collapsed="false">
      <c r="A27" s="0" t="s">
        <v>22</v>
      </c>
      <c r="B27" s="6" t="n">
        <f aca="false">B26/32</f>
        <v>0.0436099545</v>
      </c>
      <c r="C27" s="6" t="n">
        <f aca="false">C26/32</f>
        <v>0.0436099545</v>
      </c>
      <c r="D27" s="6" t="n">
        <f aca="false">D26/32</f>
        <v>0.037379961</v>
      </c>
      <c r="E27" s="6" t="n">
        <f aca="false">E26/32</f>
        <v>0.032707465875</v>
      </c>
    </row>
    <row r="28" customFormat="false" ht="12.8" hidden="false" customHeight="false" outlineLevel="0" collapsed="false">
      <c r="A28" s="0" t="s">
        <v>23</v>
      </c>
      <c r="B28" s="5" t="n">
        <f aca="false">B26/2*B16</f>
        <v>0.0697759272</v>
      </c>
      <c r="C28" s="5" t="n">
        <f aca="false">C26/2*C16</f>
        <v>0.0697759272</v>
      </c>
      <c r="D28" s="5" t="n">
        <f aca="false">D26/2*D16</f>
        <v>0.0598079376</v>
      </c>
      <c r="E28" s="5" t="n">
        <f aca="false">E26/2*E16</f>
        <v>0.0523319454</v>
      </c>
    </row>
    <row r="30" customFormat="false" ht="15" hidden="false" customHeight="false" outlineLevel="0" collapsed="false">
      <c r="A30" s="2" t="s">
        <v>24</v>
      </c>
    </row>
    <row r="31" customFormat="false" ht="15" hidden="false" customHeight="false" outlineLevel="0" collapsed="false">
      <c r="A31" s="2"/>
    </row>
    <row r="32" customFormat="false" ht="13.2" hidden="false" customHeight="false" outlineLevel="0" collapsed="false">
      <c r="A32" s="8" t="s">
        <v>25</v>
      </c>
    </row>
    <row r="33" customFormat="false" ht="12.8" hidden="false" customHeight="false" outlineLevel="0" collapsed="false">
      <c r="A33" s="0" t="s">
        <v>26</v>
      </c>
      <c r="B33" s="4" t="n">
        <f aca="false">B$20/2+B$22+B$23/2+B$25+B$26/2+B$28</f>
        <v>2.4958190966359</v>
      </c>
      <c r="C33" s="4" t="n">
        <f aca="false">C$20/2+C$22+C$23/2+C$25+C$26/2+C$28</f>
        <v>3.03023632740513</v>
      </c>
      <c r="D33" s="4" t="n">
        <f aca="false">D$20/2+D$22+D$23/2+D$25+D$26/2+D$28</f>
        <v>2.68031685206154</v>
      </c>
      <c r="E33" s="4" t="n">
        <f aca="false">E$20/2+E$22+E$23/2+E$25+E$26/2+E$28</f>
        <v>2.41127724555385</v>
      </c>
    </row>
    <row r="34" customFormat="false" ht="12.8" hidden="false" customHeight="false" outlineLevel="0" collapsed="false">
      <c r="A34" s="0" t="s">
        <v>27</v>
      </c>
      <c r="B34" s="9" t="n">
        <f aca="false">B$33/16</f>
        <v>0.155988693539744</v>
      </c>
      <c r="C34" s="9" t="n">
        <f aca="false">C$33/16</f>
        <v>0.18938977046282</v>
      </c>
      <c r="D34" s="9" t="n">
        <f aca="false">D$33/16</f>
        <v>0.167519803253846</v>
      </c>
      <c r="E34" s="9" t="n">
        <f aca="false">E$33/16</f>
        <v>0.150704827847115</v>
      </c>
    </row>
    <row r="35" customFormat="false" ht="12.8" hidden="false" customHeight="false" outlineLevel="0" collapsed="false">
      <c r="A35" s="0" t="s">
        <v>28</v>
      </c>
      <c r="B35" s="10" t="n">
        <f aca="false">B20/2-B22+B23/2-B25+B26/2-B28</f>
        <v>2.04203380633846</v>
      </c>
      <c r="C35" s="10" t="n">
        <f aca="false">C20/2-C22+C23/2-C25+C26/2-C28</f>
        <v>2.47928426787692</v>
      </c>
      <c r="D35" s="10" t="n">
        <f aca="false">D20/2-D22+D23/2-D25+D26/2-D28</f>
        <v>2.19298651532308</v>
      </c>
      <c r="E35" s="10" t="n">
        <f aca="false">E20/2-E22+E23/2-E25+E26/2-E28</f>
        <v>1.97286320090769</v>
      </c>
    </row>
    <row r="36" customFormat="false" ht="12.8" hidden="false" customHeight="false" outlineLevel="0" collapsed="false">
      <c r="A36" s="0" t="s">
        <v>29</v>
      </c>
      <c r="B36" s="9" t="n">
        <f aca="false">B35/16</f>
        <v>0.127627112896154</v>
      </c>
      <c r="C36" s="9" t="n">
        <f aca="false">C35/16</f>
        <v>0.154955266742308</v>
      </c>
      <c r="D36" s="9" t="n">
        <f aca="false">D35/16</f>
        <v>0.137061657207692</v>
      </c>
      <c r="E36" s="9" t="n">
        <f aca="false">E35/16</f>
        <v>0.123303950056731</v>
      </c>
    </row>
    <row r="37" customFormat="false" ht="12.8" hidden="false" customHeight="false" outlineLevel="0" collapsed="false">
      <c r="B37" s="6"/>
      <c r="C37" s="6"/>
      <c r="D37" s="6"/>
      <c r="E37" s="6"/>
    </row>
    <row r="38" customFormat="false" ht="13.2" hidden="false" customHeight="false" outlineLevel="0" collapsed="false">
      <c r="A38" s="8" t="s">
        <v>30</v>
      </c>
    </row>
    <row r="39" customFormat="false" ht="12.8" hidden="false" customHeight="false" outlineLevel="0" collapsed="false">
      <c r="A39" s="0" t="s">
        <v>26</v>
      </c>
      <c r="B39" s="4" t="n">
        <f aca="false">B$20/2+B$22+B$23/2+B$25+B$26</f>
        <v>3.1238024414359</v>
      </c>
      <c r="C39" s="4" t="n">
        <f aca="false">C$20/2+C$22+C$23/2+C$25+C$26</f>
        <v>3.65821967220513</v>
      </c>
      <c r="D39" s="4" t="n">
        <f aca="false">D$20/2+D$22+D$23/2+D$25+D$26</f>
        <v>3.21858829046154</v>
      </c>
      <c r="E39" s="4" t="n">
        <f aca="false">E$20/2+E$22+E$23/2+E$25+E$26</f>
        <v>2.88226475415385</v>
      </c>
    </row>
    <row r="40" customFormat="false" ht="12.8" hidden="false" customHeight="false" outlineLevel="0" collapsed="false">
      <c r="A40" s="0" t="s">
        <v>27</v>
      </c>
      <c r="B40" s="9" t="n">
        <f aca="false">B$39/16</f>
        <v>0.195237652589744</v>
      </c>
      <c r="C40" s="9" t="n">
        <f aca="false">C$39/16</f>
        <v>0.22863872951282</v>
      </c>
      <c r="D40" s="9" t="n">
        <f aca="false">D$39/16</f>
        <v>0.201161768153846</v>
      </c>
      <c r="E40" s="9" t="n">
        <f aca="false">E$39/16</f>
        <v>0.180141547134615</v>
      </c>
    </row>
    <row r="41" customFormat="false" ht="12.8" hidden="false" customHeight="false" outlineLevel="0" collapsed="false">
      <c r="A41" s="0" t="s">
        <v>28</v>
      </c>
      <c r="B41" s="10" t="n">
        <f aca="false">B20/2-B22+B23/2-B25</f>
        <v>1.41405046153846</v>
      </c>
      <c r="C41" s="10" t="n">
        <f aca="false">C20/2-C22+C23/2-C25</f>
        <v>1.85130092307692</v>
      </c>
      <c r="D41" s="10" t="n">
        <f aca="false">D20/2-D22+D23/2-D25</f>
        <v>1.65471507692308</v>
      </c>
      <c r="E41" s="10" t="n">
        <f aca="false">E20/2-E22+E23/2-E25</f>
        <v>1.50187569230769</v>
      </c>
    </row>
    <row r="42" customFormat="false" ht="12.8" hidden="false" customHeight="false" outlineLevel="0" collapsed="false">
      <c r="A42" s="0" t="s">
        <v>29</v>
      </c>
      <c r="B42" s="9" t="n">
        <f aca="false">B41/16</f>
        <v>0.0883781538461538</v>
      </c>
      <c r="C42" s="9" t="n">
        <f aca="false">C41/16</f>
        <v>0.115706307692308</v>
      </c>
      <c r="D42" s="9" t="n">
        <f aca="false">D41/16</f>
        <v>0.103419692307692</v>
      </c>
      <c r="E42" s="9" t="n">
        <f aca="false">E41/16</f>
        <v>0.0938672307692308</v>
      </c>
    </row>
    <row r="43" customFormat="false" ht="12.8" hidden="false" customHeight="false" outlineLevel="0" collapsed="false">
      <c r="B43" s="6"/>
      <c r="C43" s="6"/>
      <c r="D43" s="6"/>
      <c r="E43" s="6"/>
    </row>
    <row r="44" customFormat="false" ht="13.2" hidden="false" customHeight="false" outlineLevel="0" collapsed="false">
      <c r="A44" s="8" t="s">
        <v>31</v>
      </c>
    </row>
    <row r="45" customFormat="false" ht="12.8" hidden="false" customHeight="false" outlineLevel="0" collapsed="false">
      <c r="A45" s="0" t="s">
        <v>26</v>
      </c>
      <c r="B45" s="4" t="n">
        <f aca="false">B$20/2+B$22+B$23+B$26</f>
        <v>3.56105290297436</v>
      </c>
      <c r="C45" s="4" t="n">
        <f aca="false">C$20/2+C$22+C$23+C$26</f>
        <v>4.53272059528205</v>
      </c>
      <c r="D45" s="4" t="n">
        <f aca="false">D$20/2+D$22+D$23+D$26</f>
        <v>3.96816051024176</v>
      </c>
      <c r="E45" s="4" t="n">
        <f aca="false">E$20/2+E$22+E$23+E$26</f>
        <v>3.53814044646154</v>
      </c>
    </row>
    <row r="46" customFormat="false" ht="12.8" hidden="false" customHeight="false" outlineLevel="0" collapsed="false">
      <c r="A46" s="0" t="s">
        <v>27</v>
      </c>
      <c r="B46" s="9" t="n">
        <f aca="false">B$45/16</f>
        <v>0.222565806435897</v>
      </c>
      <c r="C46" s="9" t="n">
        <f aca="false">C$45/16</f>
        <v>0.283295037205128</v>
      </c>
      <c r="D46" s="9" t="n">
        <f aca="false">D$45/16</f>
        <v>0.24801003189011</v>
      </c>
      <c r="E46" s="9" t="n">
        <f aca="false">E$45/16</f>
        <v>0.221133777903846</v>
      </c>
    </row>
    <row r="47" customFormat="false" ht="12.8" hidden="false" customHeight="false" outlineLevel="0" collapsed="false">
      <c r="A47" s="0" t="s">
        <v>28</v>
      </c>
      <c r="B47" s="10" t="n">
        <f aca="false">B20/2-B22</f>
        <v>0.9768</v>
      </c>
      <c r="C47" s="10" t="n">
        <f aca="false">C20/2-C22</f>
        <v>0.9768</v>
      </c>
      <c r="D47" s="10" t="n">
        <f aca="false">D20/2-D22</f>
        <v>0.905142857142857</v>
      </c>
      <c r="E47" s="10" t="n">
        <f aca="false">E20/2-E22</f>
        <v>0.846</v>
      </c>
    </row>
    <row r="48" customFormat="false" ht="12.8" hidden="false" customHeight="false" outlineLevel="0" collapsed="false">
      <c r="A48" s="0" t="s">
        <v>29</v>
      </c>
      <c r="B48" s="9" t="n">
        <f aca="false">B47/16</f>
        <v>0.06105</v>
      </c>
      <c r="C48" s="9" t="n">
        <f aca="false">C47/16</f>
        <v>0.06105</v>
      </c>
      <c r="D48" s="9" t="n">
        <f aca="false">D47/16</f>
        <v>0.0565714285714286</v>
      </c>
      <c r="E48" s="9" t="n">
        <f aca="false">E47/16</f>
        <v>0.052875</v>
      </c>
    </row>
    <row r="49" customFormat="false" ht="12.8" hidden="false" customHeight="false" outlineLevel="0" collapsed="false">
      <c r="B49" s="9"/>
      <c r="C49" s="9"/>
      <c r="D49" s="9"/>
      <c r="E49" s="9"/>
    </row>
    <row r="50" customFormat="false" ht="12.8" hidden="false" customHeight="false" outlineLevel="0" collapsed="false">
      <c r="A50" s="11" t="s">
        <v>32</v>
      </c>
      <c r="B50" s="9"/>
      <c r="C50" s="9"/>
      <c r="D50" s="9"/>
      <c r="E50" s="9"/>
    </row>
    <row r="51" customFormat="false" ht="12.8" hidden="false" customHeight="false" outlineLevel="0" collapsed="false">
      <c r="A51" s="0" t="s">
        <v>26</v>
      </c>
      <c r="B51" s="12" t="n">
        <f aca="false">(B20+B23+B26)/2</f>
        <v>2.26892645148718</v>
      </c>
      <c r="C51" s="12" t="n">
        <f aca="false">(C20+C23+C26)/2</f>
        <v>2.75476029764102</v>
      </c>
      <c r="D51" s="12" t="n">
        <f aca="false">(D20+D23+D26)/2</f>
        <v>2.4366516836923</v>
      </c>
      <c r="E51" s="12" t="n">
        <f aca="false">(E20+E23+E26)/2</f>
        <v>2.19207022323077</v>
      </c>
    </row>
    <row r="52" customFormat="false" ht="12.8" hidden="false" customHeight="false" outlineLevel="0" collapsed="false">
      <c r="A52" s="0" t="s">
        <v>27</v>
      </c>
      <c r="B52" s="13" t="n">
        <f aca="false">B51/16</f>
        <v>0.141807903217949</v>
      </c>
      <c r="C52" s="13" t="n">
        <f aca="false">C51/16</f>
        <v>0.172172518602564</v>
      </c>
      <c r="D52" s="13" t="n">
        <f aca="false">D51/16</f>
        <v>0.152290730230769</v>
      </c>
      <c r="E52" s="13" t="n">
        <f aca="false">E51/16</f>
        <v>0.137004388951923</v>
      </c>
    </row>
    <row r="54" customFormat="false" ht="15" hidden="false" customHeight="false" outlineLevel="0" collapsed="false">
      <c r="A54" s="2" t="s">
        <v>33</v>
      </c>
    </row>
    <row r="55" customFormat="false" ht="15" hidden="false" customHeight="false" outlineLevel="0" collapsed="false">
      <c r="A55" s="2"/>
    </row>
    <row r="56" customFormat="false" ht="12.8" hidden="false" customHeight="false" outlineLevel="0" collapsed="false">
      <c r="A56" s="14" t="s">
        <v>34</v>
      </c>
      <c r="B56" s="3" t="n">
        <v>0.75</v>
      </c>
      <c r="C56" s="3" t="n">
        <v>0.75</v>
      </c>
      <c r="D56" s="3" t="n">
        <v>0.75</v>
      </c>
      <c r="E56" s="3" t="n">
        <v>0.75</v>
      </c>
    </row>
    <row r="57" s="14" customFormat="true" ht="12.8" hidden="false" customHeight="false" outlineLevel="0" collapsed="false">
      <c r="A57" s="15" t="s">
        <v>35</v>
      </c>
      <c r="B57" s="16" t="n">
        <v>12</v>
      </c>
      <c r="C57" s="16" t="n">
        <v>8</v>
      </c>
      <c r="D57" s="16" t="n">
        <v>10</v>
      </c>
      <c r="E57" s="16" t="n">
        <v>11</v>
      </c>
      <c r="F57" s="17"/>
      <c r="G57" s="17"/>
      <c r="H57" s="17"/>
    </row>
    <row r="58" s="14" customFormat="true" ht="12.8" hidden="false" customHeight="false" outlineLevel="0" collapsed="false">
      <c r="A58" s="18" t="s">
        <v>36</v>
      </c>
      <c r="B58" s="17"/>
      <c r="C58" s="17"/>
      <c r="D58" s="17"/>
      <c r="E58" s="17"/>
      <c r="F58" s="17"/>
      <c r="G58" s="17"/>
      <c r="H58" s="17"/>
    </row>
    <row r="60" customFormat="false" ht="13.2" hidden="false" customHeight="false" outlineLevel="0" collapsed="false">
      <c r="A60" s="8" t="s">
        <v>25</v>
      </c>
      <c r="B60" s="11"/>
    </row>
    <row r="61" customFormat="false" ht="12.8" hidden="false" customHeight="false" outlineLevel="0" collapsed="false">
      <c r="A61" s="0" t="s">
        <v>37</v>
      </c>
      <c r="B61" s="10" t="n">
        <f aca="false">B57*B33</f>
        <v>29.9498291596308</v>
      </c>
      <c r="C61" s="10" t="n">
        <f aca="false">C57*C33</f>
        <v>24.241890619241</v>
      </c>
      <c r="D61" s="10" t="n">
        <f aca="false">D57*D33</f>
        <v>26.8031685206154</v>
      </c>
      <c r="E61" s="10" t="n">
        <f aca="false">E57*E33</f>
        <v>26.5240497010923</v>
      </c>
    </row>
    <row r="62" customFormat="false" ht="12.8" hidden="false" customHeight="false" outlineLevel="0" collapsed="false">
      <c r="A62" s="14" t="s">
        <v>38</v>
      </c>
      <c r="B62" s="9" t="n">
        <f aca="false">B61/16</f>
        <v>1.87186432247692</v>
      </c>
      <c r="C62" s="9" t="n">
        <f aca="false">C61/16</f>
        <v>1.51511816370256</v>
      </c>
      <c r="D62" s="9" t="n">
        <f aca="false">D61/16</f>
        <v>1.67519803253846</v>
      </c>
      <c r="E62" s="9" t="n">
        <f aca="false">E61/16</f>
        <v>1.65775310631827</v>
      </c>
    </row>
    <row r="63" customFormat="false" ht="12.8" hidden="false" customHeight="false" outlineLevel="0" collapsed="false">
      <c r="A63" s="0" t="s">
        <v>39</v>
      </c>
      <c r="B63" s="10" t="n">
        <f aca="false">B57*B35</f>
        <v>24.5044056760615</v>
      </c>
      <c r="C63" s="10" t="n">
        <f aca="false">C57*C35</f>
        <v>19.8342741430154</v>
      </c>
      <c r="D63" s="10" t="n">
        <f aca="false">D57*D35</f>
        <v>21.9298651532308</v>
      </c>
      <c r="E63" s="10" t="n">
        <f aca="false">E57*E35</f>
        <v>21.7014952099846</v>
      </c>
    </row>
    <row r="64" customFormat="false" ht="12.8" hidden="false" customHeight="false" outlineLevel="0" collapsed="false">
      <c r="A64" s="0" t="s">
        <v>40</v>
      </c>
      <c r="B64" s="9" t="n">
        <f aca="false">B63/16</f>
        <v>1.53152535475385</v>
      </c>
      <c r="C64" s="9" t="n">
        <f aca="false">C63/16</f>
        <v>1.23964213393846</v>
      </c>
      <c r="D64" s="9" t="n">
        <f aca="false">D63/16</f>
        <v>1.37061657207692</v>
      </c>
      <c r="E64" s="9" t="n">
        <f aca="false">E63/16</f>
        <v>1.35634345062404</v>
      </c>
    </row>
    <row r="66" customFormat="false" ht="13.2" hidden="false" customHeight="false" outlineLevel="0" collapsed="false">
      <c r="A66" s="8" t="s">
        <v>30</v>
      </c>
      <c r="B66" s="11"/>
    </row>
    <row r="67" customFormat="false" ht="12.8" hidden="false" customHeight="false" outlineLevel="0" collapsed="false">
      <c r="A67" s="0" t="s">
        <v>41</v>
      </c>
      <c r="B67" s="10" t="n">
        <f aca="false">B$57*(B$20/2+B$22+B$23/2+B$25+B$26)-(16*B$56)</f>
        <v>25.4856292972308</v>
      </c>
      <c r="C67" s="10" t="n">
        <f aca="false">C$57*(C$20/2+C$22+C$23/2+C$25+C$26)-(16*C$56)</f>
        <v>17.265757377641</v>
      </c>
      <c r="D67" s="10" t="n">
        <f aca="false">D$57*(D$20/2+D$22+D$23/2+D$25+D$26)-(16*D$56)</f>
        <v>20.1858829046154</v>
      </c>
      <c r="E67" s="10" t="n">
        <f aca="false">E$57*(E$20/2+E$22+E$23/2+E$25+E$26)-(16*E$56)</f>
        <v>19.7049122956923</v>
      </c>
    </row>
    <row r="68" customFormat="false" ht="12.8" hidden="false" customHeight="false" outlineLevel="0" collapsed="false">
      <c r="A68" s="0" t="s">
        <v>42</v>
      </c>
      <c r="B68" s="9" t="n">
        <f aca="false">B67/16</f>
        <v>1.59285183107692</v>
      </c>
      <c r="C68" s="9" t="n">
        <f aca="false">C67/16</f>
        <v>1.07910983610256</v>
      </c>
      <c r="D68" s="9" t="n">
        <f aca="false">D67/16</f>
        <v>1.26161768153846</v>
      </c>
      <c r="E68" s="9" t="n">
        <f aca="false">E67/16</f>
        <v>1.23155701848077</v>
      </c>
    </row>
    <row r="69" customFormat="false" ht="12.8" hidden="false" customHeight="false" outlineLevel="0" collapsed="false">
      <c r="A69" s="0" t="s">
        <v>39</v>
      </c>
      <c r="B69" s="10" t="n">
        <f aca="false">B57*B41+(16*B56)</f>
        <v>28.9686055384615</v>
      </c>
      <c r="C69" s="10" t="n">
        <f aca="false">C57*C41+(16*C56)</f>
        <v>26.8104073846154</v>
      </c>
      <c r="D69" s="10" t="n">
        <f aca="false">D57*D41+(16*D56)</f>
        <v>28.5471507692308</v>
      </c>
      <c r="E69" s="10" t="n">
        <f aca="false">E57*E41+(16*E56)</f>
        <v>28.5206326153846</v>
      </c>
    </row>
    <row r="70" customFormat="false" ht="12.8" hidden="false" customHeight="false" outlineLevel="0" collapsed="false">
      <c r="A70" s="0" t="s">
        <v>40</v>
      </c>
      <c r="B70" s="9" t="n">
        <f aca="false">B69/16</f>
        <v>1.81053784615385</v>
      </c>
      <c r="C70" s="9" t="n">
        <f aca="false">C69/16</f>
        <v>1.67565046153846</v>
      </c>
      <c r="D70" s="9" t="n">
        <f aca="false">D69/16</f>
        <v>1.78419692307692</v>
      </c>
      <c r="E70" s="9" t="n">
        <f aca="false">E69/16</f>
        <v>1.78253953846154</v>
      </c>
    </row>
    <row r="72" customFormat="false" ht="13.2" hidden="false" customHeight="false" outlineLevel="0" collapsed="false">
      <c r="A72" s="8" t="s">
        <v>31</v>
      </c>
    </row>
    <row r="73" customFormat="false" ht="12.8" hidden="false" customHeight="false" outlineLevel="0" collapsed="false">
      <c r="A73" s="0" t="s">
        <v>41</v>
      </c>
      <c r="B73" s="10" t="n">
        <f aca="false">B57*(B$20/2+B$22+B$23+B$26)-(B$56*16)</f>
        <v>30.7326348356923</v>
      </c>
      <c r="C73" s="10" t="n">
        <f aca="false">C57*(C$20/2+C$22+C$23+C$26)-(C$56*16)</f>
        <v>24.2617647622564</v>
      </c>
      <c r="D73" s="10" t="n">
        <f aca="false">D57*(D$20/2+D$22+D$23+D$26)-(D$56*16)</f>
        <v>27.6816051024176</v>
      </c>
      <c r="E73" s="10" t="n">
        <f aca="false">E57*(E$20/2+E$22+E$23+E$26)-(E$56*16)</f>
        <v>26.9195449110769</v>
      </c>
    </row>
    <row r="74" customFormat="false" ht="12.8" hidden="false" customHeight="false" outlineLevel="0" collapsed="false">
      <c r="A74" s="0" t="s">
        <v>42</v>
      </c>
      <c r="B74" s="13" t="n">
        <f aca="false">B73/16</f>
        <v>1.92078967723077</v>
      </c>
      <c r="C74" s="13" t="n">
        <f aca="false">C73/16</f>
        <v>1.51636029764103</v>
      </c>
      <c r="D74" s="13" t="n">
        <f aca="false">D73/16</f>
        <v>1.7301003189011</v>
      </c>
      <c r="E74" s="13" t="n">
        <f aca="false">E73/16</f>
        <v>1.68247155694231</v>
      </c>
    </row>
    <row r="75" customFormat="false" ht="12.8" hidden="false" customHeight="false" outlineLevel="0" collapsed="false">
      <c r="A75" s="0" t="s">
        <v>39</v>
      </c>
      <c r="B75" s="19" t="n">
        <f aca="false">B57*B47+(16*B56)</f>
        <v>23.7216</v>
      </c>
      <c r="C75" s="19" t="n">
        <f aca="false">C57*C47+(16*C56)</f>
        <v>19.8144</v>
      </c>
      <c r="D75" s="19" t="n">
        <f aca="false">D57*D47+(16*D56)</f>
        <v>21.0514285714286</v>
      </c>
      <c r="E75" s="19" t="n">
        <f aca="false">E57*E47+(16*E56)</f>
        <v>21.306</v>
      </c>
    </row>
    <row r="76" customFormat="false" ht="12.8" hidden="false" customHeight="false" outlineLevel="0" collapsed="false">
      <c r="A76" s="0" t="s">
        <v>40</v>
      </c>
      <c r="B76" s="9" t="n">
        <f aca="false">B75/16</f>
        <v>1.4826</v>
      </c>
      <c r="C76" s="9" t="n">
        <f aca="false">C75/16</f>
        <v>1.2384</v>
      </c>
      <c r="D76" s="9" t="n">
        <f aca="false">D75/16</f>
        <v>1.31571428571429</v>
      </c>
      <c r="E76" s="9" t="n">
        <f aca="false">E75/16</f>
        <v>1.331625</v>
      </c>
    </row>
    <row r="77" customFormat="false" ht="15" hidden="false" customHeight="false" outlineLevel="0" collapsed="false">
      <c r="A77" s="2"/>
    </row>
    <row r="78" customFormat="false" ht="13.2" hidden="false" customHeight="false" outlineLevel="0" collapsed="false">
      <c r="A78" s="8" t="s">
        <v>43</v>
      </c>
    </row>
    <row r="79" customFormat="false" ht="12.8" hidden="false" customHeight="false" outlineLevel="0" collapsed="false">
      <c r="A79" s="0" t="s">
        <v>41</v>
      </c>
      <c r="B79" s="10" t="n">
        <f aca="false">(B57*(B20+B23+B26))/2</f>
        <v>27.2271174178462</v>
      </c>
      <c r="C79" s="10" t="n">
        <f aca="false">(C57*(C20+C23+C26))/2</f>
        <v>22.0380823811282</v>
      </c>
      <c r="D79" s="10" t="n">
        <f aca="false">(D57*(D20+D23+D26))/2</f>
        <v>24.366516836923</v>
      </c>
      <c r="E79" s="10" t="n">
        <f aca="false">(E57*(E20+E23+E26))/2</f>
        <v>24.1127724555385</v>
      </c>
    </row>
    <row r="80" customFormat="false" ht="12.8" hidden="false" customHeight="false" outlineLevel="0" collapsed="false">
      <c r="A80" s="0" t="s">
        <v>42</v>
      </c>
      <c r="B80" s="9" t="n">
        <f aca="false">B79/16</f>
        <v>1.70169483861539</v>
      </c>
      <c r="C80" s="9" t="n">
        <f aca="false">C79/16</f>
        <v>1.37738014882051</v>
      </c>
      <c r="D80" s="9" t="n">
        <f aca="false">D79/16</f>
        <v>1.52290730230769</v>
      </c>
      <c r="E80" s="9" t="n">
        <f aca="false">E79/16</f>
        <v>1.50704827847115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2021-06-18T08:39:11Z</dcterms:created>
  <dc:creator/>
  <dc:description/>
  <dc:language>en-AU</dc:language>
  <cp:lastModifiedBy/>
  <dcterms:modified xsi:type="dcterms:W3CDTF">2021-06-18T14:56:35Z</dcterms:modified>
  <cp:revision>32</cp:revision>
  <dc:subject/>
  <dc:title/>
</cp:coreProperties>
</file>