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4.xml" ContentType="application/vnd.openxmlformats-officedocument.drawing+xml"/>
  <Override PartName="/xl/tables/table8.xml" ContentType="application/vnd.openxmlformats-officedocument.spreadsheetml.table+xml"/>
  <Override PartName="/xl/drawings/drawing5.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tables/table1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D:\Euron\"/>
    </mc:Choice>
  </mc:AlternateContent>
  <xr:revisionPtr revIDLastSave="0" documentId="13_ncr:1_{D5E0E709-562D-4A6E-8073-FCAD548F1FF7}" xr6:coauthVersionLast="47" xr6:coauthVersionMax="47" xr10:uidLastSave="{00000000-0000-0000-0000-000000000000}"/>
  <bookViews>
    <workbookView xWindow="-120" yWindow="-120" windowWidth="20730" windowHeight="11160" firstSheet="3" activeTab="5" xr2:uid="{41A0F3ED-8CA0-4EE6-839E-07DCE938B232}"/>
  </bookViews>
  <sheets>
    <sheet name="Revision" sheetId="23" r:id="rId1"/>
    <sheet name="Topics to Covered" sheetId="22" r:id="rId2"/>
    <sheet name="Predicting The number of Custom" sheetId="14" r:id="rId3"/>
    <sheet name="Coffee Demand Curve Estimaation" sheetId="15" r:id="rId4"/>
    <sheet name="Range Names" sheetId="16" r:id="rId5"/>
    <sheet name="Vlook up" sheetId="17" r:id="rId6"/>
    <sheet name="EX - 1" sheetId="24" r:id="rId7"/>
    <sheet name="EX - 2" sheetId="25" r:id="rId8"/>
    <sheet name="EX - 3" sheetId="26" r:id="rId9"/>
    <sheet name="EX - 4 Different sheet" sheetId="27" r:id="rId10"/>
    <sheet name="EX - 4 Lookup table" sheetId="28" r:id="rId11"/>
    <sheet name="Hlook up" sheetId="18" r:id="rId12"/>
    <sheet name="H EX - 1" sheetId="29" r:id="rId13"/>
    <sheet name="Xlookup" sheetId="19" r:id="rId14"/>
    <sheet name="Xlookup Return Multiple Value" sheetId="31" r:id="rId15"/>
    <sheet name="Xlookup Wild Card Mode" sheetId="32" r:id="rId16"/>
    <sheet name="Xlookup Search Mode" sheetId="33" r:id="rId17"/>
    <sheet name="index" sheetId="20" r:id="rId18"/>
    <sheet name="Match" sheetId="21" r:id="rId19"/>
    <sheet name="Ex 1 Index and match" sheetId="34" r:id="rId20"/>
    <sheet name="Ex 2 Index and match" sheetId="35" r:id="rId21"/>
    <sheet name="Ex 3 Index and Match" sheetId="36" r:id="rId22"/>
  </sheets>
  <definedNames>
    <definedName name="_xlnm._FilterDatabase" localSheetId="21" hidden="1">'Ex 3 Index and Match'!$A$3:$C$33</definedName>
    <definedName name="_xlnm._FilterDatabase" localSheetId="16" hidden="1">'Xlookup Search Mode'!$A$1:$B$32</definedName>
    <definedName name="Education">'Range Names'!$J$9:$L$9</definedName>
    <definedName name="General_Govt">'Range Names'!$J$11:$L$11</definedName>
    <definedName name="Public_Works">'Range Names'!$J$10:$L$10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35" l="1"/>
  <c r="J5" i="35"/>
  <c r="H8" i="36" a="1"/>
  <c r="H8" i="36" s="1"/>
  <c r="B3" i="34"/>
  <c r="B2" i="34"/>
  <c r="E94" i="20"/>
  <c r="F5" i="33"/>
  <c r="F3" i="33"/>
  <c r="D7" i="32" a="1"/>
  <c r="D7" i="32" s="1"/>
  <c r="D4" i="32"/>
  <c r="E2" i="31"/>
  <c r="F2" i="31"/>
  <c r="F3" i="31"/>
  <c r="F4" i="31"/>
  <c r="F5" i="31"/>
  <c r="F6" i="31"/>
  <c r="F7" i="31"/>
  <c r="F8" i="31"/>
  <c r="F9" i="31"/>
  <c r="F10" i="31"/>
  <c r="F11" i="31"/>
  <c r="F12" i="31"/>
  <c r="F13" i="31"/>
  <c r="F14" i="31"/>
  <c r="F15" i="31"/>
  <c r="F16" i="31"/>
  <c r="F17" i="31"/>
  <c r="F18" i="31"/>
  <c r="F19" i="31"/>
  <c r="F20" i="31"/>
  <c r="F21" i="31"/>
  <c r="F22" i="31"/>
  <c r="F23" i="31"/>
  <c r="F24" i="31"/>
  <c r="F25" i="31"/>
  <c r="F26" i="31"/>
  <c r="F27" i="31"/>
  <c r="F28" i="31"/>
  <c r="F29" i="31"/>
  <c r="F30" i="31"/>
  <c r="F31" i="31"/>
  <c r="F32" i="31"/>
  <c r="F33" i="31"/>
  <c r="F34" i="31"/>
  <c r="F35" i="31"/>
  <c r="F36" i="31"/>
  <c r="F37" i="31"/>
  <c r="F38" i="31"/>
  <c r="F39" i="31"/>
  <c r="F40" i="31"/>
  <c r="F41" i="31"/>
  <c r="F42" i="31"/>
  <c r="F43" i="31"/>
  <c r="F44" i="31"/>
  <c r="F45" i="31"/>
  <c r="F46" i="31"/>
  <c r="F47" i="31"/>
  <c r="F48" i="31"/>
  <c r="F49" i="31"/>
  <c r="F50" i="31"/>
  <c r="F51" i="31"/>
  <c r="F52" i="31"/>
  <c r="F53" i="31"/>
  <c r="F54" i="31"/>
  <c r="F55" i="31"/>
  <c r="F56" i="31"/>
  <c r="F57" i="31"/>
  <c r="F58" i="31"/>
  <c r="F59" i="31"/>
  <c r="F60" i="31"/>
  <c r="F61" i="31"/>
  <c r="F62" i="31"/>
  <c r="F63" i="31"/>
  <c r="F64" i="31"/>
  <c r="F65" i="31"/>
  <c r="F66" i="31"/>
  <c r="F67" i="31"/>
  <c r="F68" i="31"/>
  <c r="F69" i="31"/>
  <c r="F70" i="31"/>
  <c r="F71" i="31"/>
  <c r="F72" i="31"/>
  <c r="F73" i="31"/>
  <c r="F74" i="31"/>
  <c r="F75" i="31"/>
  <c r="F76" i="31"/>
  <c r="F77" i="31"/>
  <c r="F78" i="31"/>
  <c r="F79" i="31"/>
  <c r="F80" i="31"/>
  <c r="F81" i="31"/>
  <c r="F82" i="31"/>
  <c r="F83" i="31"/>
  <c r="F84" i="31"/>
  <c r="F85" i="31"/>
  <c r="F86" i="31"/>
  <c r="F87" i="31"/>
  <c r="F88" i="31"/>
  <c r="F89" i="31"/>
  <c r="F90" i="31"/>
  <c r="F91" i="31"/>
  <c r="F92" i="31"/>
  <c r="F93" i="31"/>
  <c r="F94" i="31"/>
  <c r="F95" i="31"/>
  <c r="F96" i="31"/>
  <c r="F97" i="31"/>
  <c r="F98" i="31"/>
  <c r="F99" i="31"/>
  <c r="F100" i="31"/>
  <c r="F101" i="31"/>
  <c r="F102" i="31"/>
  <c r="F103" i="31"/>
  <c r="F104" i="31"/>
  <c r="F105" i="31"/>
  <c r="F106" i="31"/>
  <c r="F107" i="31"/>
  <c r="F108" i="31"/>
  <c r="F109" i="31"/>
  <c r="F110" i="31"/>
  <c r="F111" i="31"/>
  <c r="F112" i="31"/>
  <c r="F113" i="31"/>
  <c r="F114" i="31"/>
  <c r="F115" i="31"/>
  <c r="F116" i="31"/>
  <c r="F117" i="31"/>
  <c r="F118" i="31"/>
  <c r="F119" i="31"/>
  <c r="F120" i="31"/>
  <c r="F121" i="31"/>
  <c r="F122" i="31"/>
  <c r="F123" i="31"/>
  <c r="F124" i="31"/>
  <c r="F125" i="31"/>
  <c r="F126" i="31"/>
  <c r="F127" i="31"/>
  <c r="F128" i="31"/>
  <c r="F129" i="31"/>
  <c r="F130" i="31"/>
  <c r="F131" i="31"/>
  <c r="F132" i="31"/>
  <c r="F133" i="31"/>
  <c r="F134" i="31"/>
  <c r="F135" i="31"/>
  <c r="F136" i="31"/>
  <c r="F137" i="31"/>
  <c r="F138" i="31"/>
  <c r="F139" i="31"/>
  <c r="F140" i="31"/>
  <c r="F141" i="31"/>
  <c r="F142" i="31"/>
  <c r="F143" i="31"/>
  <c r="F144" i="31"/>
  <c r="F145" i="31"/>
  <c r="F146" i="31"/>
  <c r="F147" i="31"/>
  <c r="F148" i="31"/>
  <c r="F149" i="31"/>
  <c r="F150" i="31"/>
  <c r="F151" i="31"/>
  <c r="F152" i="31"/>
  <c r="F153" i="31"/>
  <c r="F154" i="31"/>
  <c r="F155" i="31"/>
  <c r="F156" i="31"/>
  <c r="F157" i="31"/>
  <c r="F158" i="31"/>
  <c r="F159" i="31"/>
  <c r="F160" i="31"/>
  <c r="F161" i="31"/>
  <c r="F162" i="31"/>
  <c r="F163" i="31"/>
  <c r="F164" i="31"/>
  <c r="F165" i="31"/>
  <c r="F166" i="31"/>
  <c r="F167" i="31"/>
  <c r="F168" i="31"/>
  <c r="F169" i="31"/>
  <c r="F170" i="31"/>
  <c r="F171" i="31"/>
  <c r="F172" i="31"/>
  <c r="F173" i="31"/>
  <c r="F174" i="31"/>
  <c r="F175" i="31"/>
  <c r="F176" i="31"/>
  <c r="F177" i="31"/>
  <c r="F178" i="31"/>
  <c r="F179" i="31"/>
  <c r="F180" i="31"/>
  <c r="F181" i="31"/>
  <c r="F182" i="31"/>
  <c r="F183" i="31"/>
  <c r="F184" i="31"/>
  <c r="F185" i="31"/>
  <c r="F186" i="31"/>
  <c r="F187" i="31"/>
  <c r="F188" i="31"/>
  <c r="F189" i="31"/>
  <c r="F190" i="31"/>
  <c r="F191" i="31"/>
  <c r="F192" i="31"/>
  <c r="F193" i="31"/>
  <c r="F194" i="31"/>
  <c r="F195" i="31"/>
  <c r="F196" i="31"/>
  <c r="F197" i="31"/>
  <c r="F198" i="31"/>
  <c r="F199" i="31"/>
  <c r="F200" i="31"/>
  <c r="F201" i="31"/>
  <c r="F202" i="31"/>
  <c r="F203" i="31"/>
  <c r="F204" i="31"/>
  <c r="F205" i="31"/>
  <c r="F206" i="31"/>
  <c r="F207" i="31"/>
  <c r="F208" i="31"/>
  <c r="F209" i="31"/>
  <c r="F210" i="31"/>
  <c r="F211" i="31"/>
  <c r="F212" i="31"/>
  <c r="F213" i="31"/>
  <c r="F214" i="31"/>
  <c r="F215" i="31"/>
  <c r="F216" i="31"/>
  <c r="F217" i="31"/>
  <c r="F218" i="31"/>
  <c r="F219" i="31"/>
  <c r="F220" i="31"/>
  <c r="F221" i="31"/>
  <c r="F222" i="31"/>
  <c r="F223" i="31"/>
  <c r="F224" i="31"/>
  <c r="F225" i="31"/>
  <c r="F226" i="31"/>
  <c r="F227" i="31"/>
  <c r="F228" i="31"/>
  <c r="F229" i="31"/>
  <c r="F230" i="31"/>
  <c r="F231" i="31"/>
  <c r="F232" i="31"/>
  <c r="F233" i="31"/>
  <c r="F234" i="31"/>
  <c r="F235" i="31"/>
  <c r="F236" i="31"/>
  <c r="F237" i="31"/>
  <c r="F238" i="31"/>
  <c r="F239" i="31"/>
  <c r="F240" i="31"/>
  <c r="F241" i="31"/>
  <c r="F242" i="31"/>
  <c r="F243" i="31"/>
  <c r="F244" i="31"/>
  <c r="F245" i="31"/>
  <c r="F246" i="31"/>
  <c r="F247" i="31"/>
  <c r="F248" i="31"/>
  <c r="F249" i="31"/>
  <c r="F250" i="31"/>
  <c r="F251" i="31"/>
  <c r="F252" i="31"/>
  <c r="F253" i="31"/>
  <c r="F254" i="31"/>
  <c r="F255" i="31"/>
  <c r="F256" i="31"/>
  <c r="F257" i="31"/>
  <c r="F258" i="31"/>
  <c r="F259" i="31"/>
  <c r="F260" i="31"/>
  <c r="F261" i="31"/>
  <c r="F262" i="31"/>
  <c r="F263" i="31"/>
  <c r="F264" i="31"/>
  <c r="F265" i="31"/>
  <c r="F266" i="31"/>
  <c r="F267" i="31"/>
  <c r="F268" i="31"/>
  <c r="F269" i="31"/>
  <c r="F270" i="31"/>
  <c r="F271" i="31"/>
  <c r="F272" i="31"/>
  <c r="F273" i="31"/>
  <c r="F274" i="31"/>
  <c r="F275" i="31"/>
  <c r="F276" i="31"/>
  <c r="F277" i="31"/>
  <c r="F278" i="31"/>
  <c r="F279" i="31"/>
  <c r="F280" i="31"/>
  <c r="F281" i="31"/>
  <c r="F282" i="31"/>
  <c r="F283" i="31"/>
  <c r="F284" i="31"/>
  <c r="F285" i="31"/>
  <c r="F286" i="31"/>
  <c r="F287" i="31"/>
  <c r="F288" i="31"/>
  <c r="F289" i="31"/>
  <c r="F290" i="31"/>
  <c r="F291" i="31"/>
  <c r="F292" i="31"/>
  <c r="F293" i="31"/>
  <c r="F294" i="31"/>
  <c r="F295" i="31"/>
  <c r="F296" i="31"/>
  <c r="F297" i="31"/>
  <c r="F298" i="31"/>
  <c r="F299" i="31"/>
  <c r="F300" i="31"/>
  <c r="F301" i="31"/>
  <c r="F302" i="31"/>
  <c r="F303" i="31"/>
  <c r="F304" i="31"/>
  <c r="F305" i="31"/>
  <c r="F306" i="31"/>
  <c r="F307" i="31"/>
  <c r="F308" i="31"/>
  <c r="F309" i="31"/>
  <c r="F310" i="31"/>
  <c r="F311" i="31"/>
  <c r="F312" i="31"/>
  <c r="F313" i="31"/>
  <c r="F314" i="31"/>
  <c r="F315" i="31"/>
  <c r="F316" i="31"/>
  <c r="F317" i="31"/>
  <c r="F318" i="31"/>
  <c r="F319" i="31"/>
  <c r="F320" i="31"/>
  <c r="F321" i="31"/>
  <c r="F322" i="31"/>
  <c r="F323" i="31"/>
  <c r="F324" i="31"/>
  <c r="F325" i="31"/>
  <c r="F326" i="31"/>
  <c r="F327" i="31"/>
  <c r="F328" i="31"/>
  <c r="F329" i="31"/>
  <c r="F330" i="31"/>
  <c r="F331" i="31"/>
  <c r="F332" i="31"/>
  <c r="F333" i="31"/>
  <c r="F334" i="31"/>
  <c r="F335" i="31"/>
  <c r="F336" i="31"/>
  <c r="F337" i="31"/>
  <c r="F338" i="31"/>
  <c r="F339" i="31"/>
  <c r="F340" i="31"/>
  <c r="F341" i="31"/>
  <c r="F342" i="31"/>
  <c r="F343" i="31"/>
  <c r="F344" i="31"/>
  <c r="F345" i="31"/>
  <c r="F346" i="31"/>
  <c r="F347" i="31"/>
  <c r="F348" i="31"/>
  <c r="F349" i="31"/>
  <c r="F350" i="31"/>
  <c r="F351" i="31"/>
  <c r="F352" i="31"/>
  <c r="F353" i="31"/>
  <c r="F354" i="31"/>
  <c r="F355" i="31"/>
  <c r="F356" i="31"/>
  <c r="F357" i="31"/>
  <c r="F358" i="31"/>
  <c r="F359" i="31"/>
  <c r="F360" i="31"/>
  <c r="F361" i="31"/>
  <c r="F362" i="31"/>
  <c r="F363" i="31"/>
  <c r="F364" i="31"/>
  <c r="F365" i="31"/>
  <c r="F366" i="31"/>
  <c r="F367" i="31"/>
  <c r="F368" i="31"/>
  <c r="F369" i="31"/>
  <c r="F370" i="31"/>
  <c r="F371" i="31"/>
  <c r="F372" i="31"/>
  <c r="F373" i="31"/>
  <c r="F374" i="31"/>
  <c r="F375" i="31"/>
  <c r="F376" i="31"/>
  <c r="F377" i="31"/>
  <c r="F378" i="31"/>
  <c r="F379" i="31"/>
  <c r="F380" i="31"/>
  <c r="F381" i="31"/>
  <c r="F382" i="31"/>
  <c r="F383" i="31"/>
  <c r="F384" i="31"/>
  <c r="F385" i="31"/>
  <c r="F386" i="31"/>
  <c r="F387" i="31"/>
  <c r="F388" i="31"/>
  <c r="F389" i="31"/>
  <c r="F390" i="31"/>
  <c r="F391" i="31"/>
  <c r="F392" i="31"/>
  <c r="F393" i="31"/>
  <c r="F394" i="31"/>
  <c r="F395" i="31"/>
  <c r="F396" i="31"/>
  <c r="F397" i="31"/>
  <c r="F398" i="31"/>
  <c r="F399" i="31"/>
  <c r="F400" i="31"/>
  <c r="F401" i="31"/>
  <c r="F402" i="31"/>
  <c r="F403" i="31"/>
  <c r="F404" i="31"/>
  <c r="F405" i="31"/>
  <c r="F406" i="31"/>
  <c r="F407" i="31"/>
  <c r="F408" i="31"/>
  <c r="F409" i="31"/>
  <c r="F410" i="31"/>
  <c r="F411" i="31"/>
  <c r="F412" i="31"/>
  <c r="F413" i="31"/>
  <c r="F414" i="31"/>
  <c r="F415" i="31"/>
  <c r="F416" i="31"/>
  <c r="F417" i="31"/>
  <c r="F418" i="31"/>
  <c r="F419" i="31"/>
  <c r="F420" i="31"/>
  <c r="F421" i="31"/>
  <c r="F422" i="31"/>
  <c r="F423" i="31"/>
  <c r="F424" i="31"/>
  <c r="F425" i="31"/>
  <c r="F426" i="31"/>
  <c r="F427" i="31"/>
  <c r="F428" i="31"/>
  <c r="F429" i="31"/>
  <c r="F430" i="31"/>
  <c r="F431" i="31"/>
  <c r="F432" i="31"/>
  <c r="F433" i="31"/>
  <c r="F434" i="31"/>
  <c r="F435" i="31"/>
  <c r="F436" i="31"/>
  <c r="F437" i="31"/>
  <c r="F438" i="31"/>
  <c r="F439" i="31"/>
  <c r="F440" i="31"/>
  <c r="F441" i="31"/>
  <c r="F442" i="31"/>
  <c r="F443" i="31"/>
  <c r="F444" i="31"/>
  <c r="F445" i="31"/>
  <c r="F446" i="31"/>
  <c r="F447" i="31"/>
  <c r="F448" i="31"/>
  <c r="F449" i="31"/>
  <c r="F450" i="31"/>
  <c r="F451" i="31"/>
  <c r="F452" i="31"/>
  <c r="F453" i="31"/>
  <c r="F454" i="31"/>
  <c r="F455" i="31"/>
  <c r="F456" i="31"/>
  <c r="F457" i="31"/>
  <c r="F458" i="31"/>
  <c r="F459" i="31"/>
  <c r="F460" i="31"/>
  <c r="F461" i="31"/>
  <c r="F462" i="31"/>
  <c r="F463" i="31"/>
  <c r="F464" i="31"/>
  <c r="F465" i="31"/>
  <c r="F466" i="31"/>
  <c r="F467" i="31"/>
  <c r="F468" i="31"/>
  <c r="F469" i="31"/>
  <c r="F470" i="31"/>
  <c r="F471" i="31"/>
  <c r="F472" i="31"/>
  <c r="F473" i="31"/>
  <c r="F474" i="31"/>
  <c r="F475" i="31"/>
  <c r="F476" i="31"/>
  <c r="F477" i="31"/>
  <c r="F478" i="31"/>
  <c r="F479" i="31"/>
  <c r="F480" i="31"/>
  <c r="F481" i="31"/>
  <c r="F482" i="31"/>
  <c r="F483" i="31"/>
  <c r="F484" i="31"/>
  <c r="F485" i="31"/>
  <c r="F486" i="31"/>
  <c r="F487" i="31"/>
  <c r="F488" i="31"/>
  <c r="F489" i="31"/>
  <c r="F490" i="31"/>
  <c r="F491" i="31"/>
  <c r="F492" i="31"/>
  <c r="F493" i="31"/>
  <c r="F494" i="31"/>
  <c r="F495" i="31"/>
  <c r="F496" i="31"/>
  <c r="F497" i="31"/>
  <c r="F498" i="31"/>
  <c r="F499" i="31"/>
  <c r="F500" i="31"/>
  <c r="F501" i="31"/>
  <c r="F502" i="31"/>
  <c r="F503" i="31"/>
  <c r="F504" i="31"/>
  <c r="F505" i="31"/>
  <c r="F506" i="31"/>
  <c r="F507" i="31"/>
  <c r="F508" i="31"/>
  <c r="F509" i="31"/>
  <c r="F510" i="31"/>
  <c r="F511" i="31"/>
  <c r="F512" i="31"/>
  <c r="F513" i="31"/>
  <c r="F514" i="31"/>
  <c r="F515" i="31"/>
  <c r="F516" i="31"/>
  <c r="F517" i="31"/>
  <c r="F518" i="31"/>
  <c r="F519" i="31"/>
  <c r="F520" i="31"/>
  <c r="F521" i="31"/>
  <c r="F522" i="31"/>
  <c r="F523" i="31"/>
  <c r="F524" i="31"/>
  <c r="F525" i="31"/>
  <c r="F526" i="31"/>
  <c r="F527" i="31"/>
  <c r="F528" i="31"/>
  <c r="F529" i="31"/>
  <c r="F530" i="31"/>
  <c r="F531" i="31"/>
  <c r="F532" i="31"/>
  <c r="F533" i="31"/>
  <c r="F534" i="31"/>
  <c r="F535" i="31"/>
  <c r="F536" i="31"/>
  <c r="F537" i="31"/>
  <c r="F538" i="31"/>
  <c r="F539" i="31"/>
  <c r="F540" i="31"/>
  <c r="F541" i="31"/>
  <c r="F542" i="31"/>
  <c r="F543" i="31"/>
  <c r="F544" i="31"/>
  <c r="F545" i="31"/>
  <c r="F546" i="31"/>
  <c r="F547" i="31"/>
  <c r="F548" i="31"/>
  <c r="F549" i="31"/>
  <c r="F550" i="31"/>
  <c r="F551" i="31"/>
  <c r="F552" i="31"/>
  <c r="F553" i="31"/>
  <c r="F554" i="31"/>
  <c r="F555" i="31"/>
  <c r="F556" i="31"/>
  <c r="F557" i="31"/>
  <c r="F558" i="31"/>
  <c r="F559" i="31"/>
  <c r="F560" i="31"/>
  <c r="F561" i="31"/>
  <c r="F562" i="31"/>
  <c r="F563" i="31"/>
  <c r="F564" i="31"/>
  <c r="F565" i="31"/>
  <c r="F566" i="31"/>
  <c r="F567" i="31"/>
  <c r="F568" i="31"/>
  <c r="F569" i="31"/>
  <c r="F570" i="31"/>
  <c r="F571" i="31"/>
  <c r="F572" i="31"/>
  <c r="F573" i="31"/>
  <c r="F574" i="31"/>
  <c r="F575" i="31"/>
  <c r="F576" i="31"/>
  <c r="F577" i="31"/>
  <c r="F578" i="31"/>
  <c r="F579" i="31"/>
  <c r="F580" i="31"/>
  <c r="F581" i="31"/>
  <c r="F582" i="31"/>
  <c r="F583" i="31"/>
  <c r="F584" i="31"/>
  <c r="F585" i="31"/>
  <c r="F586" i="31"/>
  <c r="F587" i="31"/>
  <c r="F588" i="31"/>
  <c r="F589" i="31"/>
  <c r="F590" i="31"/>
  <c r="F591" i="31"/>
  <c r="F592" i="31"/>
  <c r="F593" i="31"/>
  <c r="F594" i="31"/>
  <c r="F595" i="31"/>
  <c r="F596" i="31"/>
  <c r="F597" i="31"/>
  <c r="F598" i="31"/>
  <c r="F599" i="31"/>
  <c r="F600" i="31"/>
  <c r="F601" i="31"/>
  <c r="F602" i="31"/>
  <c r="F603" i="31"/>
  <c r="F604" i="31"/>
  <c r="F605" i="31"/>
  <c r="F606" i="31"/>
  <c r="F607" i="31"/>
  <c r="F608" i="31"/>
  <c r="F609" i="31"/>
  <c r="F610" i="31"/>
  <c r="F611" i="31"/>
  <c r="F612" i="31"/>
  <c r="F613" i="31"/>
  <c r="F614" i="31"/>
  <c r="F615" i="31"/>
  <c r="F616" i="31"/>
  <c r="F617" i="31"/>
  <c r="F618" i="31"/>
  <c r="F619" i="31"/>
  <c r="F620" i="31"/>
  <c r="F621" i="31"/>
  <c r="F622" i="31"/>
  <c r="F623" i="31"/>
  <c r="F624" i="31"/>
  <c r="F625" i="31"/>
  <c r="F626" i="31"/>
  <c r="F627" i="31"/>
  <c r="F628" i="31"/>
  <c r="F629" i="31"/>
  <c r="F630" i="31"/>
  <c r="F631" i="31"/>
  <c r="F632" i="31"/>
  <c r="F633" i="31"/>
  <c r="F634" i="31"/>
  <c r="F635" i="31"/>
  <c r="F636" i="31"/>
  <c r="F637" i="31"/>
  <c r="F638" i="31"/>
  <c r="F639" i="31"/>
  <c r="F640" i="31"/>
  <c r="F641" i="31"/>
  <c r="F642" i="31"/>
  <c r="F643" i="31"/>
  <c r="F644" i="31"/>
  <c r="F645" i="31"/>
  <c r="F646" i="31"/>
  <c r="F647" i="31"/>
  <c r="F648" i="31"/>
  <c r="F649" i="31"/>
  <c r="F650" i="31"/>
  <c r="F651" i="31"/>
  <c r="F652" i="31"/>
  <c r="F653" i="31"/>
  <c r="F654" i="31"/>
  <c r="F655" i="31"/>
  <c r="F656" i="31"/>
  <c r="F657" i="31"/>
  <c r="F658" i="31"/>
  <c r="F659" i="31"/>
  <c r="F660" i="31"/>
  <c r="F661" i="31"/>
  <c r="F662" i="31"/>
  <c r="F663" i="31"/>
  <c r="F664" i="31"/>
  <c r="F665" i="31"/>
  <c r="F666" i="31"/>
  <c r="F667" i="31"/>
  <c r="F668" i="31"/>
  <c r="F669" i="31"/>
  <c r="F670" i="31"/>
  <c r="F671" i="31"/>
  <c r="F672" i="31"/>
  <c r="F673" i="31"/>
  <c r="F674" i="31"/>
  <c r="F675" i="31"/>
  <c r="F676" i="31"/>
  <c r="F677" i="31"/>
  <c r="F678" i="31"/>
  <c r="F679" i="31"/>
  <c r="F680" i="31"/>
  <c r="F681" i="31"/>
  <c r="F682" i="31"/>
  <c r="F683" i="31"/>
  <c r="F684" i="31"/>
  <c r="F685" i="31"/>
  <c r="F686" i="31"/>
  <c r="F687" i="31"/>
  <c r="F688" i="31"/>
  <c r="F689" i="31"/>
  <c r="F690" i="31"/>
  <c r="F691" i="31"/>
  <c r="F692" i="31"/>
  <c r="F693" i="31"/>
  <c r="F694" i="31"/>
  <c r="F695" i="31"/>
  <c r="F696" i="31"/>
  <c r="F697" i="31"/>
  <c r="F698" i="31"/>
  <c r="F699" i="31"/>
  <c r="F700" i="31"/>
  <c r="F701" i="31"/>
  <c r="H4" i="19"/>
  <c r="E3" i="31"/>
  <c r="E4" i="31"/>
  <c r="E5" i="31"/>
  <c r="E6" i="31"/>
  <c r="E7" i="31"/>
  <c r="E8" i="31"/>
  <c r="E9" i="31"/>
  <c r="E10" i="31"/>
  <c r="E11" i="31"/>
  <c r="E12" i="31"/>
  <c r="E13" i="31"/>
  <c r="E14" i="31"/>
  <c r="E15" i="31"/>
  <c r="E16" i="31"/>
  <c r="E17" i="31"/>
  <c r="E18" i="31"/>
  <c r="E19" i="31"/>
  <c r="E20" i="31"/>
  <c r="E21" i="31"/>
  <c r="E22" i="31"/>
  <c r="E23" i="31"/>
  <c r="E24" i="31"/>
  <c r="E25" i="31"/>
  <c r="E26" i="31"/>
  <c r="E27" i="31"/>
  <c r="E28" i="31"/>
  <c r="E29" i="31"/>
  <c r="E30" i="31"/>
  <c r="E31" i="31"/>
  <c r="E32" i="31"/>
  <c r="E33" i="31"/>
  <c r="E34" i="31"/>
  <c r="E35" i="31"/>
  <c r="E36" i="31"/>
  <c r="E37" i="31"/>
  <c r="E38" i="31"/>
  <c r="E39" i="31"/>
  <c r="E40" i="31"/>
  <c r="E41" i="31"/>
  <c r="E42"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80" i="31"/>
  <c r="E81" i="31"/>
  <c r="E82" i="31"/>
  <c r="E83" i="31"/>
  <c r="E84" i="31"/>
  <c r="E85" i="31"/>
  <c r="E86" i="31"/>
  <c r="E87" i="31"/>
  <c r="E88" i="31"/>
  <c r="E89" i="31"/>
  <c r="E90" i="31"/>
  <c r="E91" i="31"/>
  <c r="E92" i="31"/>
  <c r="E93" i="31"/>
  <c r="E94" i="31"/>
  <c r="E95" i="31"/>
  <c r="E96" i="31"/>
  <c r="E97" i="31"/>
  <c r="E98" i="31"/>
  <c r="E99" i="31"/>
  <c r="E100" i="31"/>
  <c r="E101" i="31"/>
  <c r="E102" i="31"/>
  <c r="E103" i="31"/>
  <c r="E104" i="31"/>
  <c r="E105" i="31"/>
  <c r="E106" i="31"/>
  <c r="E107" i="31"/>
  <c r="E108" i="31"/>
  <c r="E109" i="31"/>
  <c r="E110" i="31"/>
  <c r="E111" i="31"/>
  <c r="E112" i="31"/>
  <c r="E113" i="31"/>
  <c r="E114" i="31"/>
  <c r="E115" i="31"/>
  <c r="E116" i="31"/>
  <c r="E117" i="31"/>
  <c r="E118" i="31"/>
  <c r="E119" i="31"/>
  <c r="E120" i="31"/>
  <c r="E121" i="31"/>
  <c r="E122" i="31"/>
  <c r="E123" i="31"/>
  <c r="E124" i="31"/>
  <c r="E125" i="31"/>
  <c r="E126" i="31"/>
  <c r="E127" i="31"/>
  <c r="E128" i="31"/>
  <c r="E129" i="31"/>
  <c r="E130" i="31"/>
  <c r="E131" i="31"/>
  <c r="E132" i="31"/>
  <c r="E133" i="31"/>
  <c r="E134" i="31"/>
  <c r="E135" i="31"/>
  <c r="E136" i="31"/>
  <c r="E137" i="31"/>
  <c r="E138" i="31"/>
  <c r="E139" i="31"/>
  <c r="E140" i="31"/>
  <c r="E141" i="31"/>
  <c r="E142" i="31"/>
  <c r="E143" i="31"/>
  <c r="E144" i="31"/>
  <c r="E145" i="31"/>
  <c r="E146" i="31"/>
  <c r="E147" i="31"/>
  <c r="E148" i="31"/>
  <c r="E149" i="31"/>
  <c r="E150" i="31"/>
  <c r="E151" i="31"/>
  <c r="E152" i="31"/>
  <c r="E153" i="31"/>
  <c r="E154" i="31"/>
  <c r="E155" i="31"/>
  <c r="E156" i="31"/>
  <c r="E157" i="31"/>
  <c r="E158" i="31"/>
  <c r="E159" i="31"/>
  <c r="E160" i="31"/>
  <c r="E161" i="31"/>
  <c r="E162" i="31"/>
  <c r="E163" i="31"/>
  <c r="E164" i="31"/>
  <c r="E165" i="31"/>
  <c r="E166" i="31"/>
  <c r="E167" i="31"/>
  <c r="E168" i="31"/>
  <c r="E169" i="31"/>
  <c r="E170" i="31"/>
  <c r="E171" i="31"/>
  <c r="E172" i="31"/>
  <c r="E173" i="31"/>
  <c r="E174" i="31"/>
  <c r="E175" i="31"/>
  <c r="E176" i="31"/>
  <c r="E177" i="31"/>
  <c r="E178" i="31"/>
  <c r="E179" i="31"/>
  <c r="E180" i="31"/>
  <c r="E181" i="31"/>
  <c r="E182" i="31"/>
  <c r="E183" i="31"/>
  <c r="E184" i="31"/>
  <c r="E185" i="31"/>
  <c r="E186" i="31"/>
  <c r="E187" i="31"/>
  <c r="E188" i="31"/>
  <c r="E189" i="31"/>
  <c r="E190" i="31"/>
  <c r="E191" i="31"/>
  <c r="E192" i="31"/>
  <c r="E193" i="31"/>
  <c r="E194" i="31"/>
  <c r="E195" i="31"/>
  <c r="E196" i="31"/>
  <c r="E197" i="31"/>
  <c r="E198" i="31"/>
  <c r="E199" i="31"/>
  <c r="E200" i="31"/>
  <c r="E201" i="31"/>
  <c r="E202" i="31"/>
  <c r="E203" i="31"/>
  <c r="E204" i="31"/>
  <c r="E205" i="31"/>
  <c r="E206" i="31"/>
  <c r="E207" i="31"/>
  <c r="E208" i="31"/>
  <c r="E209" i="31"/>
  <c r="E210" i="31"/>
  <c r="E211" i="31"/>
  <c r="E212" i="31"/>
  <c r="E213" i="31"/>
  <c r="E214" i="31"/>
  <c r="E215" i="31"/>
  <c r="E216" i="31"/>
  <c r="E217" i="31"/>
  <c r="E218" i="31"/>
  <c r="E219" i="31"/>
  <c r="E220" i="31"/>
  <c r="E221" i="31"/>
  <c r="E222" i="31"/>
  <c r="E223" i="31"/>
  <c r="E224" i="31"/>
  <c r="E225" i="31"/>
  <c r="E226" i="31"/>
  <c r="E227" i="31"/>
  <c r="E228" i="31"/>
  <c r="E229" i="31"/>
  <c r="E230" i="31"/>
  <c r="E231" i="31"/>
  <c r="E232" i="31"/>
  <c r="E233" i="31"/>
  <c r="E234" i="31"/>
  <c r="E235" i="31"/>
  <c r="E236" i="31"/>
  <c r="E237" i="31"/>
  <c r="E238" i="31"/>
  <c r="E239" i="31"/>
  <c r="E240" i="31"/>
  <c r="E241" i="31"/>
  <c r="E242" i="31"/>
  <c r="E243" i="31"/>
  <c r="E244" i="31"/>
  <c r="E245" i="31"/>
  <c r="E246" i="31"/>
  <c r="E247" i="31"/>
  <c r="E248" i="31"/>
  <c r="E249" i="31"/>
  <c r="E250" i="31"/>
  <c r="E251" i="31"/>
  <c r="E252" i="31"/>
  <c r="E253" i="31"/>
  <c r="E254" i="31"/>
  <c r="E255" i="31"/>
  <c r="E256" i="31"/>
  <c r="E257" i="31"/>
  <c r="E258" i="31"/>
  <c r="E259" i="31"/>
  <c r="E260" i="31"/>
  <c r="E261" i="31"/>
  <c r="E262" i="31"/>
  <c r="E263" i="31"/>
  <c r="E264" i="31"/>
  <c r="E265" i="31"/>
  <c r="E266" i="31"/>
  <c r="E267" i="31"/>
  <c r="E268" i="31"/>
  <c r="E269" i="31"/>
  <c r="E270" i="31"/>
  <c r="E271" i="31"/>
  <c r="E272" i="31"/>
  <c r="E273" i="31"/>
  <c r="E274" i="31"/>
  <c r="E275" i="31"/>
  <c r="E276" i="31"/>
  <c r="E277" i="31"/>
  <c r="E278" i="31"/>
  <c r="E279" i="31"/>
  <c r="E280" i="31"/>
  <c r="E281" i="31"/>
  <c r="E282" i="31"/>
  <c r="E283" i="31"/>
  <c r="E284" i="31"/>
  <c r="E285" i="31"/>
  <c r="E286" i="31"/>
  <c r="E287" i="31"/>
  <c r="E288" i="31"/>
  <c r="E289" i="31"/>
  <c r="E290" i="31"/>
  <c r="E291" i="31"/>
  <c r="E292" i="31"/>
  <c r="E293" i="31"/>
  <c r="E294" i="31"/>
  <c r="E295" i="31"/>
  <c r="E296" i="31"/>
  <c r="E297" i="31"/>
  <c r="E298" i="31"/>
  <c r="E299" i="31"/>
  <c r="E300" i="31"/>
  <c r="E301" i="31"/>
  <c r="E302" i="31"/>
  <c r="E303" i="31"/>
  <c r="E304" i="31"/>
  <c r="E305" i="31"/>
  <c r="E306" i="31"/>
  <c r="E307" i="31"/>
  <c r="E308" i="31"/>
  <c r="E309" i="31"/>
  <c r="E310" i="31"/>
  <c r="E311" i="31"/>
  <c r="E312" i="31"/>
  <c r="E313" i="31"/>
  <c r="E314" i="31"/>
  <c r="E315" i="31"/>
  <c r="E316" i="31"/>
  <c r="E317" i="31"/>
  <c r="E318" i="31"/>
  <c r="E319" i="31"/>
  <c r="E320" i="31"/>
  <c r="E321" i="31"/>
  <c r="E322" i="31"/>
  <c r="E323" i="31"/>
  <c r="E324" i="31"/>
  <c r="E325" i="31"/>
  <c r="E326" i="31"/>
  <c r="E327" i="31"/>
  <c r="E328" i="31"/>
  <c r="E329" i="31"/>
  <c r="E330" i="31"/>
  <c r="E331" i="31"/>
  <c r="E332" i="31"/>
  <c r="E333" i="31"/>
  <c r="E334" i="31"/>
  <c r="E335" i="31"/>
  <c r="E336" i="31"/>
  <c r="E337" i="31"/>
  <c r="E338" i="31"/>
  <c r="E339" i="31"/>
  <c r="E340" i="31"/>
  <c r="E341" i="31"/>
  <c r="E342" i="31"/>
  <c r="E343" i="31"/>
  <c r="E344" i="31"/>
  <c r="E345" i="31"/>
  <c r="E346" i="31"/>
  <c r="E347" i="31"/>
  <c r="E348" i="31"/>
  <c r="E349" i="31"/>
  <c r="E350" i="31"/>
  <c r="E351" i="31"/>
  <c r="E352" i="31"/>
  <c r="E353" i="31"/>
  <c r="E354" i="31"/>
  <c r="E355" i="31"/>
  <c r="E356" i="31"/>
  <c r="E357" i="31"/>
  <c r="E358" i="31"/>
  <c r="E359" i="31"/>
  <c r="E360" i="31"/>
  <c r="E361" i="31"/>
  <c r="E362" i="31"/>
  <c r="E363" i="31"/>
  <c r="E364" i="31"/>
  <c r="E365" i="31"/>
  <c r="E366" i="31"/>
  <c r="E367" i="31"/>
  <c r="E368" i="31"/>
  <c r="E369" i="31"/>
  <c r="E370" i="31"/>
  <c r="E371" i="31"/>
  <c r="E372" i="31"/>
  <c r="E373" i="31"/>
  <c r="E374" i="31"/>
  <c r="E375" i="31"/>
  <c r="E376" i="31"/>
  <c r="E377" i="31"/>
  <c r="E378" i="31"/>
  <c r="E379" i="31"/>
  <c r="E380" i="31"/>
  <c r="E381" i="31"/>
  <c r="E382" i="31"/>
  <c r="E383" i="31"/>
  <c r="E384" i="31"/>
  <c r="E385" i="31"/>
  <c r="E386" i="31"/>
  <c r="E387" i="31"/>
  <c r="E388" i="31"/>
  <c r="E389" i="31"/>
  <c r="E390" i="31"/>
  <c r="E391" i="31"/>
  <c r="E392" i="31"/>
  <c r="E393" i="31"/>
  <c r="E394" i="31"/>
  <c r="E395" i="31"/>
  <c r="E396" i="31"/>
  <c r="E397" i="31"/>
  <c r="E398" i="31"/>
  <c r="E399" i="31"/>
  <c r="E400" i="31"/>
  <c r="E401" i="31"/>
  <c r="E402" i="31"/>
  <c r="E403" i="31"/>
  <c r="E404" i="31"/>
  <c r="E405" i="31"/>
  <c r="E406" i="31"/>
  <c r="E407" i="31"/>
  <c r="E408" i="31"/>
  <c r="E409" i="31"/>
  <c r="E410" i="31"/>
  <c r="E411" i="31"/>
  <c r="E412" i="31"/>
  <c r="E413" i="31"/>
  <c r="E414" i="31"/>
  <c r="E415" i="31"/>
  <c r="E416" i="31"/>
  <c r="E417" i="31"/>
  <c r="E418" i="31"/>
  <c r="E419" i="31"/>
  <c r="E420" i="31"/>
  <c r="E421" i="31"/>
  <c r="E422" i="31"/>
  <c r="E423" i="31"/>
  <c r="E424" i="31"/>
  <c r="E425" i="31"/>
  <c r="E426" i="31"/>
  <c r="E427" i="31"/>
  <c r="E428" i="31"/>
  <c r="E429" i="31"/>
  <c r="E430" i="31"/>
  <c r="E431" i="31"/>
  <c r="E432" i="31"/>
  <c r="E433" i="31"/>
  <c r="E434" i="31"/>
  <c r="E435" i="31"/>
  <c r="E436" i="31"/>
  <c r="E437" i="31"/>
  <c r="E438" i="31"/>
  <c r="E439" i="31"/>
  <c r="E440" i="31"/>
  <c r="E441" i="31"/>
  <c r="E442" i="31"/>
  <c r="E443" i="31"/>
  <c r="E444" i="31"/>
  <c r="E445" i="31"/>
  <c r="E446" i="31"/>
  <c r="E447" i="31"/>
  <c r="E448" i="31"/>
  <c r="E449" i="31"/>
  <c r="E450" i="31"/>
  <c r="E451" i="31"/>
  <c r="E452" i="31"/>
  <c r="E453" i="31"/>
  <c r="E454" i="31"/>
  <c r="E455" i="31"/>
  <c r="E456" i="31"/>
  <c r="E457" i="31"/>
  <c r="E458" i="31"/>
  <c r="E459" i="31"/>
  <c r="E460" i="31"/>
  <c r="E461" i="31"/>
  <c r="E462" i="31"/>
  <c r="E463" i="31"/>
  <c r="E464" i="31"/>
  <c r="E465" i="31"/>
  <c r="E466" i="31"/>
  <c r="E467" i="31"/>
  <c r="E468" i="31"/>
  <c r="E469" i="31"/>
  <c r="E470" i="31"/>
  <c r="E471" i="31"/>
  <c r="E472" i="31"/>
  <c r="E473" i="31"/>
  <c r="E474" i="31"/>
  <c r="E475" i="31"/>
  <c r="E476" i="31"/>
  <c r="E477" i="31"/>
  <c r="E478" i="31"/>
  <c r="E479" i="31"/>
  <c r="E480" i="31"/>
  <c r="E481" i="31"/>
  <c r="E482" i="31"/>
  <c r="E483" i="31"/>
  <c r="E484" i="31"/>
  <c r="E485" i="31"/>
  <c r="E486" i="31"/>
  <c r="E487" i="31"/>
  <c r="E488" i="31"/>
  <c r="E489" i="31"/>
  <c r="E490" i="31"/>
  <c r="E491" i="31"/>
  <c r="E492" i="31"/>
  <c r="E493" i="31"/>
  <c r="E494" i="31"/>
  <c r="E495" i="31"/>
  <c r="E496" i="31"/>
  <c r="E497" i="31"/>
  <c r="E498" i="31"/>
  <c r="E499" i="31"/>
  <c r="E500" i="31"/>
  <c r="E501" i="31"/>
  <c r="E502" i="31"/>
  <c r="E503" i="31"/>
  <c r="E504" i="31"/>
  <c r="E505" i="31"/>
  <c r="E506" i="31"/>
  <c r="E507" i="31"/>
  <c r="E508" i="31"/>
  <c r="E509" i="31"/>
  <c r="E510" i="31"/>
  <c r="E511" i="31"/>
  <c r="E512" i="31"/>
  <c r="E513" i="31"/>
  <c r="E514" i="31"/>
  <c r="E515" i="31"/>
  <c r="E516" i="31"/>
  <c r="E517" i="31"/>
  <c r="E518" i="31"/>
  <c r="E519" i="31"/>
  <c r="E520" i="31"/>
  <c r="E521" i="31"/>
  <c r="E522" i="31"/>
  <c r="E523" i="31"/>
  <c r="E524" i="31"/>
  <c r="E525" i="31"/>
  <c r="E526" i="31"/>
  <c r="E527" i="31"/>
  <c r="E528" i="31"/>
  <c r="E529" i="31"/>
  <c r="E530" i="31"/>
  <c r="E531" i="31"/>
  <c r="E532" i="31"/>
  <c r="E533" i="31"/>
  <c r="E534" i="31"/>
  <c r="E535" i="31"/>
  <c r="E536" i="31"/>
  <c r="E537" i="31"/>
  <c r="E538" i="31"/>
  <c r="E539" i="31"/>
  <c r="E540" i="31"/>
  <c r="E541" i="31"/>
  <c r="E542" i="31"/>
  <c r="E543" i="31"/>
  <c r="E544" i="31"/>
  <c r="E545" i="31"/>
  <c r="E546" i="31"/>
  <c r="E547" i="31"/>
  <c r="E548" i="31"/>
  <c r="E549" i="31"/>
  <c r="E550" i="31"/>
  <c r="E551" i="31"/>
  <c r="E552" i="31"/>
  <c r="E553" i="31"/>
  <c r="E554" i="31"/>
  <c r="E555" i="31"/>
  <c r="E556" i="31"/>
  <c r="E557" i="31"/>
  <c r="E558" i="31"/>
  <c r="E559" i="31"/>
  <c r="E560" i="31"/>
  <c r="E561" i="31"/>
  <c r="E562" i="31"/>
  <c r="E563" i="31"/>
  <c r="E564" i="31"/>
  <c r="E565" i="31"/>
  <c r="E566" i="31"/>
  <c r="E567" i="31"/>
  <c r="E568" i="31"/>
  <c r="E569" i="31"/>
  <c r="E570" i="31"/>
  <c r="E571" i="31"/>
  <c r="E572" i="31"/>
  <c r="E573" i="31"/>
  <c r="E574" i="31"/>
  <c r="E575" i="31"/>
  <c r="E576" i="31"/>
  <c r="E577" i="31"/>
  <c r="E578" i="31"/>
  <c r="E579" i="31"/>
  <c r="E580" i="31"/>
  <c r="E581" i="31"/>
  <c r="E582" i="31"/>
  <c r="E583" i="31"/>
  <c r="E584" i="31"/>
  <c r="E585" i="31"/>
  <c r="E586" i="31"/>
  <c r="E587" i="31"/>
  <c r="E588" i="31"/>
  <c r="E589" i="31"/>
  <c r="E590" i="31"/>
  <c r="E591" i="31"/>
  <c r="E592" i="31"/>
  <c r="E593" i="31"/>
  <c r="E594" i="31"/>
  <c r="E595" i="31"/>
  <c r="E596" i="31"/>
  <c r="E597" i="31"/>
  <c r="E598" i="31"/>
  <c r="E599" i="31"/>
  <c r="E600" i="31"/>
  <c r="E601" i="31"/>
  <c r="E602" i="31"/>
  <c r="E603" i="31"/>
  <c r="E604" i="31"/>
  <c r="E605" i="31"/>
  <c r="E606" i="31"/>
  <c r="E607" i="31"/>
  <c r="E608" i="31"/>
  <c r="E609" i="31"/>
  <c r="E610" i="31"/>
  <c r="E611" i="31"/>
  <c r="E612" i="31"/>
  <c r="E613" i="31"/>
  <c r="E614" i="31"/>
  <c r="E615" i="31"/>
  <c r="E616" i="31"/>
  <c r="E617" i="31"/>
  <c r="E618" i="31"/>
  <c r="E619" i="31"/>
  <c r="E620" i="31"/>
  <c r="E621" i="31"/>
  <c r="E622" i="31"/>
  <c r="E623" i="31"/>
  <c r="E624" i="31"/>
  <c r="E625" i="31"/>
  <c r="E626" i="31"/>
  <c r="E627" i="31"/>
  <c r="E628" i="31"/>
  <c r="E629" i="31"/>
  <c r="E630" i="31"/>
  <c r="E631" i="31"/>
  <c r="E632" i="31"/>
  <c r="E633" i="31"/>
  <c r="E634" i="31"/>
  <c r="E635" i="31"/>
  <c r="E636" i="31"/>
  <c r="E637" i="31"/>
  <c r="E638" i="31"/>
  <c r="E639" i="31"/>
  <c r="E640" i="31"/>
  <c r="E641" i="31"/>
  <c r="E642" i="31"/>
  <c r="E643" i="31"/>
  <c r="E644" i="31"/>
  <c r="E645" i="31"/>
  <c r="E646" i="31"/>
  <c r="E647" i="31"/>
  <c r="E648" i="31"/>
  <c r="E649" i="31"/>
  <c r="E650" i="31"/>
  <c r="E651" i="31"/>
  <c r="E652" i="31"/>
  <c r="E653" i="31"/>
  <c r="E654" i="31"/>
  <c r="E655" i="31"/>
  <c r="E656" i="31"/>
  <c r="E657" i="31"/>
  <c r="E658" i="31"/>
  <c r="E659" i="31"/>
  <c r="E660" i="31"/>
  <c r="E661" i="31"/>
  <c r="E662" i="31"/>
  <c r="E663" i="31"/>
  <c r="E664" i="31"/>
  <c r="E665" i="31"/>
  <c r="E666" i="31"/>
  <c r="E667" i="31"/>
  <c r="E668" i="31"/>
  <c r="E669" i="31"/>
  <c r="E670" i="31"/>
  <c r="E671" i="31"/>
  <c r="E672" i="31"/>
  <c r="E673" i="31"/>
  <c r="E674" i="31"/>
  <c r="E675" i="31"/>
  <c r="E676" i="31"/>
  <c r="E677" i="31"/>
  <c r="E678" i="31"/>
  <c r="E679" i="31"/>
  <c r="E680" i="31"/>
  <c r="E681" i="31"/>
  <c r="E682" i="31"/>
  <c r="E683" i="31"/>
  <c r="E684" i="31"/>
  <c r="E685" i="31"/>
  <c r="E686" i="31"/>
  <c r="E687" i="31"/>
  <c r="E688" i="31"/>
  <c r="E689" i="31"/>
  <c r="E690" i="31"/>
  <c r="E691" i="31"/>
  <c r="E692" i="31"/>
  <c r="E693" i="31"/>
  <c r="E694" i="31"/>
  <c r="E695" i="31"/>
  <c r="E696" i="31"/>
  <c r="E697" i="31"/>
  <c r="E698" i="31"/>
  <c r="E699" i="31"/>
  <c r="E700" i="31"/>
  <c r="E701" i="31"/>
  <c r="M11" i="16"/>
  <c r="M10" i="16"/>
  <c r="M9" i="16"/>
  <c r="M5" i="16"/>
  <c r="M6" i="16"/>
  <c r="M4" i="16"/>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P9" i="15"/>
  <c r="Q9" i="15" s="1"/>
  <c r="D3" i="27"/>
  <c r="D5" i="26"/>
  <c r="D6" i="26"/>
  <c r="D7" i="26"/>
  <c r="D8" i="26"/>
  <c r="D9" i="26"/>
  <c r="D10" i="26"/>
  <c r="D11" i="26"/>
  <c r="I6" i="25"/>
  <c r="G7" i="24"/>
  <c r="P8" i="15"/>
  <c r="Q8" i="15" s="1"/>
  <c r="N4" i="14"/>
  <c r="P6" i="21"/>
  <c r="C51" i="21"/>
  <c r="G4" i="19"/>
  <c r="G5" i="19"/>
  <c r="G6" i="19"/>
  <c r="G7" i="19"/>
  <c r="G8" i="19"/>
  <c r="G9" i="19"/>
  <c r="G10" i="19"/>
  <c r="G11" i="19"/>
  <c r="G12" i="19"/>
  <c r="G13" i="19"/>
  <c r="G14" i="19"/>
  <c r="G15" i="19"/>
  <c r="G16" i="19"/>
  <c r="G17" i="19"/>
  <c r="G18" i="19"/>
  <c r="G19" i="19"/>
  <c r="G20" i="19"/>
  <c r="G21" i="19"/>
  <c r="G22" i="19"/>
  <c r="G23" i="19"/>
  <c r="G24" i="19"/>
  <c r="G25" i="19"/>
  <c r="G26" i="19"/>
  <c r="G27" i="19"/>
  <c r="G28" i="19"/>
  <c r="G29" i="19"/>
  <c r="G30" i="19"/>
  <c r="G31" i="19"/>
  <c r="G32" i="19"/>
  <c r="G33" i="19"/>
  <c r="G34" i="19"/>
  <c r="G35" i="19"/>
  <c r="G36" i="19"/>
  <c r="G37" i="19"/>
  <c r="G38" i="19"/>
  <c r="G39" i="19"/>
  <c r="G40" i="19"/>
  <c r="G41" i="19"/>
  <c r="G42" i="19"/>
  <c r="G43" i="19"/>
  <c r="G44" i="19"/>
  <c r="G45" i="19"/>
  <c r="G46" i="19"/>
  <c r="G47" i="19"/>
  <c r="G48" i="19"/>
  <c r="G49" i="19"/>
  <c r="G50" i="19"/>
  <c r="G51" i="19"/>
  <c r="G52" i="19"/>
  <c r="G53" i="19"/>
  <c r="G54" i="19"/>
  <c r="G55" i="19"/>
  <c r="G56" i="19"/>
  <c r="G57" i="19"/>
  <c r="G58" i="19"/>
  <c r="G59" i="19"/>
  <c r="G60" i="19"/>
  <c r="G61" i="19"/>
  <c r="G62" i="19"/>
  <c r="G63" i="19"/>
  <c r="G64" i="19"/>
  <c r="G65" i="19"/>
  <c r="G66" i="19"/>
  <c r="G67" i="19"/>
  <c r="G68" i="19"/>
  <c r="G69" i="19"/>
  <c r="G70" i="19"/>
  <c r="G71" i="19"/>
  <c r="G72" i="19"/>
  <c r="G73" i="19"/>
  <c r="G74" i="19"/>
  <c r="G75" i="19"/>
  <c r="G76" i="19"/>
  <c r="G77" i="19"/>
  <c r="G78" i="19"/>
  <c r="G79" i="19"/>
  <c r="G80" i="19"/>
  <c r="G81" i="19"/>
  <c r="G82" i="19"/>
  <c r="G83" i="19"/>
  <c r="G84" i="19"/>
  <c r="G85" i="19"/>
  <c r="G86" i="19"/>
  <c r="G87" i="19"/>
  <c r="G88" i="19"/>
  <c r="G89" i="19"/>
  <c r="G90" i="19"/>
  <c r="G91" i="19"/>
  <c r="G92" i="19"/>
  <c r="G93" i="19"/>
  <c r="G94" i="19"/>
  <c r="G95" i="19"/>
  <c r="G96" i="19"/>
  <c r="G97" i="19"/>
  <c r="G98" i="19"/>
  <c r="G99" i="19"/>
  <c r="G100" i="19"/>
  <c r="G101" i="19"/>
  <c r="G102" i="19"/>
  <c r="G103" i="19"/>
  <c r="G104" i="19"/>
  <c r="G105" i="19"/>
  <c r="G106" i="19"/>
  <c r="G107" i="19"/>
  <c r="G108" i="19"/>
  <c r="G109" i="19"/>
  <c r="G110" i="19"/>
  <c r="G111" i="19"/>
  <c r="G112" i="19"/>
  <c r="G113" i="19"/>
  <c r="G114" i="19"/>
  <c r="G115" i="19"/>
  <c r="G116" i="19"/>
  <c r="G117" i="19"/>
  <c r="G118" i="19"/>
  <c r="G119" i="19"/>
  <c r="G120" i="19"/>
  <c r="G121" i="19"/>
  <c r="G122" i="19"/>
  <c r="G123" i="19"/>
  <c r="G124" i="19"/>
  <c r="G125" i="19"/>
  <c r="G126" i="19"/>
  <c r="G127" i="19"/>
  <c r="G128" i="19"/>
  <c r="G129" i="19"/>
  <c r="G130" i="19"/>
  <c r="G131" i="19"/>
  <c r="G132" i="19"/>
  <c r="G133" i="19"/>
  <c r="G134" i="19"/>
  <c r="G135" i="19"/>
  <c r="G136" i="19"/>
  <c r="G137" i="19"/>
  <c r="G138" i="19"/>
  <c r="G139" i="19"/>
  <c r="G140" i="19"/>
  <c r="G141" i="19"/>
  <c r="G142" i="19"/>
  <c r="G143" i="19"/>
  <c r="G144" i="19"/>
  <c r="G145" i="19"/>
  <c r="G146" i="19"/>
  <c r="G147" i="19"/>
  <c r="G148" i="19"/>
  <c r="G149" i="19"/>
  <c r="G150" i="19"/>
  <c r="G151" i="19"/>
  <c r="G152" i="19"/>
  <c r="G153" i="19"/>
  <c r="G154" i="19"/>
  <c r="G155" i="19"/>
  <c r="G156" i="19"/>
  <c r="G157" i="19"/>
  <c r="G158" i="19"/>
  <c r="G159" i="19"/>
  <c r="G160" i="19"/>
  <c r="G161" i="19"/>
  <c r="G162" i="19"/>
  <c r="G163" i="19"/>
  <c r="G164" i="19"/>
  <c r="G165" i="19"/>
  <c r="G166" i="19"/>
  <c r="G167" i="19"/>
  <c r="G168" i="19"/>
  <c r="G169" i="19"/>
  <c r="G170" i="19"/>
  <c r="G171" i="19"/>
  <c r="G172" i="19"/>
  <c r="G173" i="19"/>
  <c r="G174" i="19"/>
  <c r="G175" i="19"/>
  <c r="G176" i="19"/>
  <c r="G177" i="19"/>
  <c r="G178" i="19"/>
  <c r="G179" i="19"/>
  <c r="G180" i="19"/>
  <c r="G181" i="19"/>
  <c r="G182" i="19"/>
  <c r="G183" i="19"/>
  <c r="G184" i="19"/>
  <c r="G185" i="19"/>
  <c r="G186" i="19"/>
  <c r="G187" i="19"/>
  <c r="G188" i="19"/>
  <c r="G189" i="19"/>
  <c r="G190" i="19"/>
  <c r="G191" i="19"/>
  <c r="G192" i="19"/>
  <c r="G193" i="19"/>
  <c r="G194" i="19"/>
  <c r="G195" i="19"/>
  <c r="G196" i="19"/>
  <c r="G197" i="19"/>
  <c r="G198" i="19"/>
  <c r="G199" i="19"/>
  <c r="G200" i="19"/>
  <c r="G201" i="19"/>
  <c r="G202" i="19"/>
  <c r="G203" i="19"/>
  <c r="G204" i="19"/>
  <c r="G205" i="19"/>
  <c r="G206" i="19"/>
  <c r="G207" i="19"/>
  <c r="G208" i="19"/>
  <c r="G209" i="19"/>
  <c r="G210" i="19"/>
  <c r="G211" i="19"/>
  <c r="G212" i="19"/>
  <c r="G213" i="19"/>
  <c r="G214" i="19"/>
  <c r="G215" i="19"/>
  <c r="G216" i="19"/>
  <c r="G217" i="19"/>
  <c r="G218" i="19"/>
  <c r="G219" i="19"/>
  <c r="G220" i="19"/>
  <c r="G221" i="19"/>
  <c r="G222" i="19"/>
  <c r="G223" i="19"/>
  <c r="G224" i="19"/>
  <c r="G225" i="19"/>
  <c r="G226" i="19"/>
  <c r="G227" i="19"/>
  <c r="G228" i="19"/>
  <c r="G229" i="19"/>
  <c r="G230" i="19"/>
  <c r="G231" i="19"/>
  <c r="G232" i="19"/>
  <c r="G233" i="19"/>
  <c r="G234" i="19"/>
  <c r="G235" i="19"/>
  <c r="G236" i="19"/>
  <c r="G237" i="19"/>
  <c r="G238" i="19"/>
  <c r="G239" i="19"/>
  <c r="G240" i="19"/>
  <c r="G241" i="19"/>
  <c r="G242" i="19"/>
  <c r="G243" i="19"/>
  <c r="G244" i="19"/>
  <c r="G245" i="19"/>
  <c r="G246" i="19"/>
  <c r="G247" i="19"/>
  <c r="G248" i="19"/>
  <c r="G249" i="19"/>
  <c r="G250" i="19"/>
  <c r="G251" i="19"/>
  <c r="G252" i="19"/>
  <c r="G253" i="19"/>
  <c r="G254" i="19"/>
  <c r="G255" i="19"/>
  <c r="G256" i="19"/>
  <c r="G257" i="19"/>
  <c r="G258" i="19"/>
  <c r="G259" i="19"/>
  <c r="G260" i="19"/>
  <c r="G261" i="19"/>
  <c r="G262" i="19"/>
  <c r="G263" i="19"/>
  <c r="G264" i="19"/>
  <c r="G265" i="19"/>
  <c r="G266" i="19"/>
  <c r="G267" i="19"/>
  <c r="G268" i="19"/>
  <c r="G269" i="19"/>
  <c r="G270" i="19"/>
  <c r="G271" i="19"/>
  <c r="G272" i="19"/>
  <c r="G273" i="19"/>
  <c r="G274" i="19"/>
  <c r="G275" i="19"/>
  <c r="G276" i="19"/>
  <c r="G277" i="19"/>
  <c r="G278" i="19"/>
  <c r="G279" i="19"/>
  <c r="G280" i="19"/>
  <c r="G281" i="19"/>
  <c r="G282" i="19"/>
  <c r="G283" i="19"/>
  <c r="G284" i="19"/>
  <c r="G285" i="19"/>
  <c r="G286" i="19"/>
  <c r="G287" i="19"/>
  <c r="G288" i="19"/>
  <c r="G289" i="19"/>
  <c r="G290" i="19"/>
  <c r="G291" i="19"/>
  <c r="G292" i="19"/>
  <c r="G293" i="19"/>
  <c r="G294" i="19"/>
  <c r="G295" i="19"/>
  <c r="G296" i="19"/>
  <c r="G297" i="19"/>
  <c r="G298" i="19"/>
  <c r="G299" i="19"/>
  <c r="G300" i="19"/>
  <c r="G301" i="19"/>
  <c r="G302" i="19"/>
  <c r="G303" i="19"/>
  <c r="G304" i="19"/>
  <c r="G305" i="19"/>
  <c r="G306" i="19"/>
  <c r="G307" i="19"/>
  <c r="G308" i="19"/>
  <c r="G309" i="19"/>
  <c r="G310" i="19"/>
  <c r="G311" i="19"/>
  <c r="G312" i="19"/>
  <c r="G313" i="19"/>
  <c r="G314" i="19"/>
  <c r="G315" i="19"/>
  <c r="G316" i="19"/>
  <c r="G317" i="19"/>
  <c r="G318" i="19"/>
  <c r="G319" i="19"/>
  <c r="G320" i="19"/>
  <c r="G321" i="19"/>
  <c r="G322" i="19"/>
  <c r="G323" i="19"/>
  <c r="G324" i="19"/>
  <c r="G325" i="19"/>
  <c r="G326" i="19"/>
  <c r="G327" i="19"/>
  <c r="G328" i="19"/>
  <c r="G329" i="19"/>
  <c r="G330" i="19"/>
  <c r="G331" i="19"/>
  <c r="G332" i="19"/>
  <c r="G333" i="19"/>
  <c r="G334" i="19"/>
  <c r="G335" i="19"/>
  <c r="G336" i="19"/>
  <c r="G337" i="19"/>
  <c r="G338" i="19"/>
  <c r="G339" i="19"/>
  <c r="G340" i="19"/>
  <c r="G341" i="19"/>
  <c r="G342" i="19"/>
  <c r="G343" i="19"/>
  <c r="G344" i="19"/>
  <c r="G345" i="19"/>
  <c r="G346" i="19"/>
  <c r="G347" i="19"/>
  <c r="G348" i="19"/>
  <c r="G349" i="19"/>
  <c r="G350" i="19"/>
  <c r="G351" i="19"/>
  <c r="G352" i="19"/>
  <c r="G353" i="19"/>
  <c r="G354" i="19"/>
  <c r="G355" i="19"/>
  <c r="G356" i="19"/>
  <c r="G357" i="19"/>
  <c r="G358" i="19"/>
  <c r="G359" i="19"/>
  <c r="G360" i="19"/>
  <c r="G361" i="19"/>
  <c r="G362" i="19"/>
  <c r="G363" i="19"/>
  <c r="G364" i="19"/>
  <c r="G365" i="19"/>
  <c r="G366" i="19"/>
  <c r="G367" i="19"/>
  <c r="G368" i="19"/>
  <c r="G369" i="19"/>
  <c r="G370" i="19"/>
  <c r="G371" i="19"/>
  <c r="G372" i="19"/>
  <c r="G373" i="19"/>
  <c r="G374" i="19"/>
  <c r="G375" i="19"/>
  <c r="G376" i="19"/>
  <c r="G377" i="19"/>
  <c r="G378" i="19"/>
  <c r="G379" i="19"/>
  <c r="G380" i="19"/>
  <c r="G381" i="19"/>
  <c r="G382" i="19"/>
  <c r="G383" i="19"/>
  <c r="G384" i="19"/>
  <c r="G385" i="19"/>
  <c r="G386" i="19"/>
  <c r="G387" i="19"/>
  <c r="G388" i="19"/>
  <c r="G389" i="19"/>
  <c r="G390" i="19"/>
  <c r="G391" i="19"/>
  <c r="G392" i="19"/>
  <c r="G393" i="19"/>
  <c r="G394" i="19"/>
  <c r="G395" i="19"/>
  <c r="G396" i="19"/>
  <c r="G397" i="19"/>
  <c r="G398" i="19"/>
  <c r="G399" i="19"/>
  <c r="G400" i="19"/>
  <c r="G401" i="19"/>
  <c r="G402" i="19"/>
  <c r="G403" i="19"/>
  <c r="G404" i="19"/>
  <c r="G405" i="19"/>
  <c r="G406" i="19"/>
  <c r="G407" i="19"/>
  <c r="G408" i="19"/>
  <c r="G409" i="19"/>
  <c r="G410" i="19"/>
  <c r="G411" i="19"/>
  <c r="G412" i="19"/>
  <c r="G413" i="19"/>
  <c r="G414" i="19"/>
  <c r="G415" i="19"/>
  <c r="G416" i="19"/>
  <c r="G417" i="19"/>
  <c r="G418" i="19"/>
  <c r="G419" i="19"/>
  <c r="G420" i="19"/>
  <c r="G421" i="19"/>
  <c r="G422" i="19"/>
  <c r="G423" i="19"/>
  <c r="G424" i="19"/>
  <c r="G425" i="19"/>
  <c r="G426" i="19"/>
  <c r="G427" i="19"/>
  <c r="G428" i="19"/>
  <c r="G429" i="19"/>
  <c r="G430" i="19"/>
  <c r="G431" i="19"/>
  <c r="G432" i="19"/>
  <c r="G433" i="19"/>
  <c r="G434" i="19"/>
  <c r="G435" i="19"/>
  <c r="G436" i="19"/>
  <c r="G437" i="19"/>
  <c r="G438" i="19"/>
  <c r="G439" i="19"/>
  <c r="G440" i="19"/>
  <c r="G441" i="19"/>
  <c r="G442" i="19"/>
  <c r="G443" i="19"/>
  <c r="G444" i="19"/>
  <c r="G445" i="19"/>
  <c r="G446" i="19"/>
  <c r="G447" i="19"/>
  <c r="G448" i="19"/>
  <c r="G449" i="19"/>
  <c r="G450" i="19"/>
  <c r="G451" i="19"/>
  <c r="G452" i="19"/>
  <c r="G453" i="19"/>
  <c r="G454" i="19"/>
  <c r="G455" i="19"/>
  <c r="G456" i="19"/>
  <c r="G457" i="19"/>
  <c r="G458" i="19"/>
  <c r="G459" i="19"/>
  <c r="G460" i="19"/>
  <c r="G461" i="19"/>
  <c r="G462" i="19"/>
  <c r="G463" i="19"/>
  <c r="G464" i="19"/>
  <c r="G465" i="19"/>
  <c r="G466" i="19"/>
  <c r="G467" i="19"/>
  <c r="G468" i="19"/>
  <c r="G469" i="19"/>
  <c r="G470" i="19"/>
  <c r="G471" i="19"/>
  <c r="G472" i="19"/>
  <c r="G473" i="19"/>
  <c r="G474" i="19"/>
  <c r="G475" i="19"/>
  <c r="G476" i="19"/>
  <c r="G477" i="19"/>
  <c r="G478" i="19"/>
  <c r="G479" i="19"/>
  <c r="G480" i="19"/>
  <c r="G481" i="19"/>
  <c r="G482" i="19"/>
  <c r="G483" i="19"/>
  <c r="G484" i="19"/>
  <c r="G485" i="19"/>
  <c r="G486" i="19"/>
  <c r="G487" i="19"/>
  <c r="G488" i="19"/>
  <c r="G489" i="19"/>
  <c r="G490" i="19"/>
  <c r="G491" i="19"/>
  <c r="G492" i="19"/>
  <c r="G493" i="19"/>
  <c r="G494" i="19"/>
  <c r="G495" i="19"/>
  <c r="G496" i="19"/>
  <c r="G497" i="19"/>
  <c r="G498" i="19"/>
  <c r="G499" i="19"/>
  <c r="G500" i="19"/>
  <c r="G501" i="19"/>
  <c r="G502" i="19"/>
  <c r="G503" i="19"/>
  <c r="G504" i="19"/>
  <c r="G505" i="19"/>
  <c r="G506" i="19"/>
  <c r="G507" i="19"/>
  <c r="G508" i="19"/>
  <c r="G509" i="19"/>
  <c r="G510" i="19"/>
  <c r="G511" i="19"/>
  <c r="G512" i="19"/>
  <c r="G513" i="19"/>
  <c r="G514" i="19"/>
  <c r="G515" i="19"/>
  <c r="G516" i="19"/>
  <c r="G517" i="19"/>
  <c r="G518" i="19"/>
  <c r="G519" i="19"/>
  <c r="G520" i="19"/>
  <c r="G521" i="19"/>
  <c r="G522" i="19"/>
  <c r="G523" i="19"/>
  <c r="G524" i="19"/>
  <c r="G525" i="19"/>
  <c r="G526" i="19"/>
  <c r="G527" i="19"/>
  <c r="G528" i="19"/>
  <c r="G529" i="19"/>
  <c r="G530" i="19"/>
  <c r="G531" i="19"/>
  <c r="G532" i="19"/>
  <c r="G533" i="19"/>
  <c r="G534" i="19"/>
  <c r="G535" i="19"/>
  <c r="G536" i="19"/>
  <c r="G537" i="19"/>
  <c r="G538" i="19"/>
  <c r="G539" i="19"/>
  <c r="G540" i="19"/>
  <c r="G541" i="19"/>
  <c r="G542" i="19"/>
  <c r="G543" i="19"/>
  <c r="G544" i="19"/>
  <c r="G545" i="19"/>
  <c r="G546" i="19"/>
  <c r="G547" i="19"/>
  <c r="G548" i="19"/>
  <c r="G549" i="19"/>
  <c r="G550" i="19"/>
  <c r="G551" i="19"/>
  <c r="G552" i="19"/>
  <c r="G553" i="19"/>
  <c r="G554" i="19"/>
  <c r="G555" i="19"/>
  <c r="G556" i="19"/>
  <c r="G557" i="19"/>
  <c r="G558" i="19"/>
  <c r="G559" i="19"/>
  <c r="G560" i="19"/>
  <c r="G561" i="19"/>
  <c r="G562" i="19"/>
  <c r="G563" i="19"/>
  <c r="G564" i="19"/>
  <c r="G565" i="19"/>
  <c r="G566" i="19"/>
  <c r="G567" i="19"/>
  <c r="G568" i="19"/>
  <c r="G569" i="19"/>
  <c r="G570" i="19"/>
  <c r="G571" i="19"/>
  <c r="G572" i="19"/>
  <c r="G573" i="19"/>
  <c r="G574" i="19"/>
  <c r="G575" i="19"/>
  <c r="G576" i="19"/>
  <c r="G577" i="19"/>
  <c r="G578" i="19"/>
  <c r="G579" i="19"/>
  <c r="G580" i="19"/>
  <c r="G581" i="19"/>
  <c r="G582" i="19"/>
  <c r="G583" i="19"/>
  <c r="G584" i="19"/>
  <c r="G585" i="19"/>
  <c r="G586" i="19"/>
  <c r="G587" i="19"/>
  <c r="G588" i="19"/>
  <c r="G589" i="19"/>
  <c r="G590" i="19"/>
  <c r="G591" i="19"/>
  <c r="G592" i="19"/>
  <c r="G593" i="19"/>
  <c r="G594" i="19"/>
  <c r="G595" i="19"/>
  <c r="G596" i="19"/>
  <c r="G597" i="19"/>
  <c r="G598" i="19"/>
  <c r="G599" i="19"/>
  <c r="G600" i="19"/>
  <c r="G601" i="19"/>
  <c r="G602" i="19"/>
  <c r="G603" i="19"/>
  <c r="G604" i="19"/>
  <c r="G605" i="19"/>
  <c r="G606" i="19"/>
  <c r="G607" i="19"/>
  <c r="G608" i="19"/>
  <c r="G609" i="19"/>
  <c r="G610" i="19"/>
  <c r="G611" i="19"/>
  <c r="G612" i="19"/>
  <c r="G613" i="19"/>
  <c r="G614" i="19"/>
  <c r="G615" i="19"/>
  <c r="G616" i="19"/>
  <c r="G617" i="19"/>
  <c r="G618" i="19"/>
  <c r="G619" i="19"/>
  <c r="G620" i="19"/>
  <c r="G621" i="19"/>
  <c r="G622" i="19"/>
  <c r="G623" i="19"/>
  <c r="G624" i="19"/>
  <c r="G625" i="19"/>
  <c r="G626" i="19"/>
  <c r="G627" i="19"/>
  <c r="G628" i="19"/>
  <c r="G629" i="19"/>
  <c r="G630" i="19"/>
  <c r="G631" i="19"/>
  <c r="G632" i="19"/>
  <c r="G633" i="19"/>
  <c r="G634" i="19"/>
  <c r="G635" i="19"/>
  <c r="G636" i="19"/>
  <c r="G637" i="19"/>
  <c r="G638" i="19"/>
  <c r="G639" i="19"/>
  <c r="G640" i="19"/>
  <c r="G641" i="19"/>
  <c r="G642" i="19"/>
  <c r="G643" i="19"/>
  <c r="G644" i="19"/>
  <c r="G645" i="19"/>
  <c r="G646" i="19"/>
  <c r="G647" i="19"/>
  <c r="G648" i="19"/>
  <c r="G649" i="19"/>
  <c r="G650" i="19"/>
  <c r="G651" i="19"/>
  <c r="G652" i="19"/>
  <c r="G653" i="19"/>
  <c r="G654" i="19"/>
  <c r="G655" i="19"/>
  <c r="G656" i="19"/>
  <c r="G657" i="19"/>
  <c r="G658" i="19"/>
  <c r="G659" i="19"/>
  <c r="G660" i="19"/>
  <c r="G661" i="19"/>
  <c r="G662" i="19"/>
  <c r="G663" i="19"/>
  <c r="G664" i="19"/>
  <c r="G665" i="19"/>
  <c r="G666" i="19"/>
  <c r="G667" i="19"/>
  <c r="G668" i="19"/>
  <c r="G669" i="19"/>
  <c r="G670" i="19"/>
  <c r="G671" i="19"/>
  <c r="G672" i="19"/>
  <c r="G673" i="19"/>
  <c r="G674" i="19"/>
  <c r="G675" i="19"/>
  <c r="G676" i="19"/>
  <c r="G677" i="19"/>
  <c r="G678" i="19"/>
  <c r="G679" i="19"/>
  <c r="G680" i="19"/>
  <c r="G681" i="19"/>
  <c r="G682" i="19"/>
  <c r="G683" i="19"/>
  <c r="G684" i="19"/>
  <c r="G685" i="19"/>
  <c r="G686" i="19"/>
  <c r="G687" i="19"/>
  <c r="G688" i="19"/>
  <c r="G689" i="19"/>
  <c r="G690" i="19"/>
  <c r="G691" i="19"/>
  <c r="G692" i="19"/>
  <c r="G693" i="19"/>
  <c r="G694" i="19"/>
  <c r="G695" i="19"/>
  <c r="G696" i="19"/>
  <c r="G697" i="19"/>
  <c r="G698" i="19"/>
  <c r="G699" i="19"/>
  <c r="G700" i="19"/>
  <c r="G701" i="19"/>
  <c r="G702" i="19"/>
  <c r="G703" i="19"/>
  <c r="F4" i="19"/>
  <c r="F5" i="19"/>
  <c r="F6" i="19"/>
  <c r="F7" i="19"/>
  <c r="H7" i="19" s="1"/>
  <c r="F8" i="19"/>
  <c r="H8" i="19" s="1"/>
  <c r="F9" i="19"/>
  <c r="H9" i="19" s="1"/>
  <c r="F10" i="19"/>
  <c r="H10" i="19" s="1"/>
  <c r="F11" i="19"/>
  <c r="H11" i="19" s="1"/>
  <c r="F12" i="19"/>
  <c r="F13" i="19"/>
  <c r="H13" i="19" s="1"/>
  <c r="F14" i="19"/>
  <c r="F15" i="19"/>
  <c r="H15" i="19" s="1"/>
  <c r="F16" i="19"/>
  <c r="H16" i="19" s="1"/>
  <c r="F17" i="19"/>
  <c r="F18" i="19"/>
  <c r="F19" i="19"/>
  <c r="H19" i="19" s="1"/>
  <c r="F20" i="19"/>
  <c r="H20" i="19" s="1"/>
  <c r="F21" i="19"/>
  <c r="H21" i="19" s="1"/>
  <c r="F22" i="19"/>
  <c r="H22" i="19" s="1"/>
  <c r="F23" i="19"/>
  <c r="H23" i="19" s="1"/>
  <c r="F24" i="19"/>
  <c r="F25" i="19"/>
  <c r="H25" i="19" s="1"/>
  <c r="F26" i="19"/>
  <c r="F27" i="19"/>
  <c r="H27" i="19" s="1"/>
  <c r="F28" i="19"/>
  <c r="H28" i="19" s="1"/>
  <c r="F29" i="19"/>
  <c r="F30" i="19"/>
  <c r="F31" i="19"/>
  <c r="H31" i="19" s="1"/>
  <c r="F32" i="19"/>
  <c r="H32" i="19" s="1"/>
  <c r="F33" i="19"/>
  <c r="H33" i="19" s="1"/>
  <c r="F34" i="19"/>
  <c r="H34" i="19" s="1"/>
  <c r="F35" i="19"/>
  <c r="H35" i="19" s="1"/>
  <c r="F36" i="19"/>
  <c r="F37" i="19"/>
  <c r="H37" i="19" s="1"/>
  <c r="F38" i="19"/>
  <c r="F39" i="19"/>
  <c r="H39" i="19" s="1"/>
  <c r="F40" i="19"/>
  <c r="H40" i="19" s="1"/>
  <c r="F41" i="19"/>
  <c r="F42" i="19"/>
  <c r="F43" i="19"/>
  <c r="H43" i="19" s="1"/>
  <c r="F44" i="19"/>
  <c r="H44" i="19" s="1"/>
  <c r="F45" i="19"/>
  <c r="H45" i="19" s="1"/>
  <c r="F46" i="19"/>
  <c r="H46" i="19" s="1"/>
  <c r="F47" i="19"/>
  <c r="H47" i="19" s="1"/>
  <c r="F48" i="19"/>
  <c r="F49" i="19"/>
  <c r="H49" i="19" s="1"/>
  <c r="F50" i="19"/>
  <c r="F51" i="19"/>
  <c r="H51" i="19" s="1"/>
  <c r="F52" i="19"/>
  <c r="H52" i="19" s="1"/>
  <c r="F53" i="19"/>
  <c r="F54" i="19"/>
  <c r="F55" i="19"/>
  <c r="H55" i="19" s="1"/>
  <c r="F56" i="19"/>
  <c r="H56" i="19" s="1"/>
  <c r="F57" i="19"/>
  <c r="H57" i="19" s="1"/>
  <c r="F58" i="19"/>
  <c r="H58" i="19" s="1"/>
  <c r="F59" i="19"/>
  <c r="H59" i="19" s="1"/>
  <c r="F60" i="19"/>
  <c r="F61" i="19"/>
  <c r="H61" i="19" s="1"/>
  <c r="F62" i="19"/>
  <c r="F63" i="19"/>
  <c r="H63" i="19" s="1"/>
  <c r="F64" i="19"/>
  <c r="H64" i="19" s="1"/>
  <c r="F65" i="19"/>
  <c r="F66" i="19"/>
  <c r="F67" i="19"/>
  <c r="H67" i="19" s="1"/>
  <c r="F68" i="19"/>
  <c r="H68" i="19" s="1"/>
  <c r="F69" i="19"/>
  <c r="H69" i="19" s="1"/>
  <c r="F70" i="19"/>
  <c r="H70" i="19" s="1"/>
  <c r="F71" i="19"/>
  <c r="H71" i="19" s="1"/>
  <c r="F72" i="19"/>
  <c r="F73" i="19"/>
  <c r="H73" i="19" s="1"/>
  <c r="F74" i="19"/>
  <c r="F75" i="19"/>
  <c r="H75" i="19" s="1"/>
  <c r="F76" i="19"/>
  <c r="H76" i="19" s="1"/>
  <c r="F77" i="19"/>
  <c r="F78" i="19"/>
  <c r="F79" i="19"/>
  <c r="H79" i="19" s="1"/>
  <c r="F80" i="19"/>
  <c r="H80" i="19" s="1"/>
  <c r="F81" i="19"/>
  <c r="H81" i="19" s="1"/>
  <c r="F82" i="19"/>
  <c r="H82" i="19" s="1"/>
  <c r="F83" i="19"/>
  <c r="H83" i="19" s="1"/>
  <c r="F84" i="19"/>
  <c r="F85" i="19"/>
  <c r="H85" i="19" s="1"/>
  <c r="F86" i="19"/>
  <c r="F87" i="19"/>
  <c r="H87" i="19" s="1"/>
  <c r="F88" i="19"/>
  <c r="H88" i="19" s="1"/>
  <c r="F89" i="19"/>
  <c r="F90" i="19"/>
  <c r="F91" i="19"/>
  <c r="H91" i="19" s="1"/>
  <c r="F92" i="19"/>
  <c r="H92" i="19" s="1"/>
  <c r="F93" i="19"/>
  <c r="H93" i="19" s="1"/>
  <c r="F94" i="19"/>
  <c r="H94" i="19" s="1"/>
  <c r="F95" i="19"/>
  <c r="H95" i="19" s="1"/>
  <c r="F96" i="19"/>
  <c r="F97" i="19"/>
  <c r="H97" i="19" s="1"/>
  <c r="F98" i="19"/>
  <c r="F99" i="19"/>
  <c r="H99" i="19" s="1"/>
  <c r="F100" i="19"/>
  <c r="H100" i="19" s="1"/>
  <c r="F101" i="19"/>
  <c r="F102" i="19"/>
  <c r="F103" i="19"/>
  <c r="H103" i="19" s="1"/>
  <c r="F104" i="19"/>
  <c r="H104" i="19" s="1"/>
  <c r="F105" i="19"/>
  <c r="H105" i="19" s="1"/>
  <c r="F106" i="19"/>
  <c r="H106" i="19" s="1"/>
  <c r="F107" i="19"/>
  <c r="H107" i="19" s="1"/>
  <c r="F108" i="19"/>
  <c r="F109" i="19"/>
  <c r="H109" i="19" s="1"/>
  <c r="F110" i="19"/>
  <c r="F111" i="19"/>
  <c r="H111" i="19" s="1"/>
  <c r="F112" i="19"/>
  <c r="H112" i="19" s="1"/>
  <c r="F113" i="19"/>
  <c r="F114" i="19"/>
  <c r="F115" i="19"/>
  <c r="H115" i="19" s="1"/>
  <c r="F116" i="19"/>
  <c r="H116" i="19" s="1"/>
  <c r="F117" i="19"/>
  <c r="H117" i="19" s="1"/>
  <c r="F118" i="19"/>
  <c r="H118" i="19" s="1"/>
  <c r="F119" i="19"/>
  <c r="H119" i="19" s="1"/>
  <c r="F120" i="19"/>
  <c r="F121" i="19"/>
  <c r="H121" i="19" s="1"/>
  <c r="F122" i="19"/>
  <c r="F123" i="19"/>
  <c r="H123" i="19" s="1"/>
  <c r="F124" i="19"/>
  <c r="H124" i="19" s="1"/>
  <c r="F125" i="19"/>
  <c r="F126" i="19"/>
  <c r="F127" i="19"/>
  <c r="H127" i="19" s="1"/>
  <c r="F128" i="19"/>
  <c r="H128" i="19" s="1"/>
  <c r="F129" i="19"/>
  <c r="H129" i="19" s="1"/>
  <c r="F130" i="19"/>
  <c r="H130" i="19" s="1"/>
  <c r="F131" i="19"/>
  <c r="H131" i="19" s="1"/>
  <c r="F132" i="19"/>
  <c r="F133" i="19"/>
  <c r="H133" i="19" s="1"/>
  <c r="F134" i="19"/>
  <c r="F135" i="19"/>
  <c r="H135" i="19" s="1"/>
  <c r="F136" i="19"/>
  <c r="H136" i="19" s="1"/>
  <c r="F137" i="19"/>
  <c r="F138" i="19"/>
  <c r="F139" i="19"/>
  <c r="H139" i="19" s="1"/>
  <c r="F140" i="19"/>
  <c r="H140" i="19" s="1"/>
  <c r="F141" i="19"/>
  <c r="H141" i="19" s="1"/>
  <c r="F142" i="19"/>
  <c r="H142" i="19" s="1"/>
  <c r="F143" i="19"/>
  <c r="H143" i="19" s="1"/>
  <c r="F144" i="19"/>
  <c r="F145" i="19"/>
  <c r="H145" i="19" s="1"/>
  <c r="F146" i="19"/>
  <c r="F147" i="19"/>
  <c r="H147" i="19" s="1"/>
  <c r="F148" i="19"/>
  <c r="H148" i="19" s="1"/>
  <c r="F149" i="19"/>
  <c r="F150" i="19"/>
  <c r="F151" i="19"/>
  <c r="H151" i="19" s="1"/>
  <c r="F152" i="19"/>
  <c r="H152" i="19" s="1"/>
  <c r="F153" i="19"/>
  <c r="H153" i="19" s="1"/>
  <c r="F154" i="19"/>
  <c r="H154" i="19" s="1"/>
  <c r="F155" i="19"/>
  <c r="H155" i="19" s="1"/>
  <c r="F156" i="19"/>
  <c r="F157" i="19"/>
  <c r="H157" i="19" s="1"/>
  <c r="F158" i="19"/>
  <c r="F159" i="19"/>
  <c r="H159" i="19" s="1"/>
  <c r="F160" i="19"/>
  <c r="H160" i="19" s="1"/>
  <c r="F161" i="19"/>
  <c r="F162" i="19"/>
  <c r="F163" i="19"/>
  <c r="H163" i="19" s="1"/>
  <c r="F164" i="19"/>
  <c r="H164" i="19" s="1"/>
  <c r="F165" i="19"/>
  <c r="H165" i="19" s="1"/>
  <c r="F166" i="19"/>
  <c r="H166" i="19" s="1"/>
  <c r="F167" i="19"/>
  <c r="H167" i="19" s="1"/>
  <c r="F168" i="19"/>
  <c r="F169" i="19"/>
  <c r="H169" i="19" s="1"/>
  <c r="F170" i="19"/>
  <c r="F171" i="19"/>
  <c r="H171" i="19" s="1"/>
  <c r="F172" i="19"/>
  <c r="H172" i="19" s="1"/>
  <c r="F173" i="19"/>
  <c r="F174" i="19"/>
  <c r="F175" i="19"/>
  <c r="H175" i="19" s="1"/>
  <c r="F176" i="19"/>
  <c r="H176" i="19" s="1"/>
  <c r="F177" i="19"/>
  <c r="H177" i="19" s="1"/>
  <c r="F178" i="19"/>
  <c r="H178" i="19" s="1"/>
  <c r="F179" i="19"/>
  <c r="H179" i="19" s="1"/>
  <c r="F180" i="19"/>
  <c r="F181" i="19"/>
  <c r="H181" i="19" s="1"/>
  <c r="F182" i="19"/>
  <c r="F183" i="19"/>
  <c r="H183" i="19" s="1"/>
  <c r="F184" i="19"/>
  <c r="H184" i="19" s="1"/>
  <c r="F185" i="19"/>
  <c r="F186" i="19"/>
  <c r="F187" i="19"/>
  <c r="H187" i="19" s="1"/>
  <c r="F188" i="19"/>
  <c r="H188" i="19" s="1"/>
  <c r="F189" i="19"/>
  <c r="H189" i="19" s="1"/>
  <c r="F190" i="19"/>
  <c r="H190" i="19" s="1"/>
  <c r="F191" i="19"/>
  <c r="H191" i="19" s="1"/>
  <c r="F192" i="19"/>
  <c r="F193" i="19"/>
  <c r="H193" i="19" s="1"/>
  <c r="F194" i="19"/>
  <c r="F195" i="19"/>
  <c r="H195" i="19" s="1"/>
  <c r="F196" i="19"/>
  <c r="H196" i="19" s="1"/>
  <c r="F197" i="19"/>
  <c r="F198" i="19"/>
  <c r="F199" i="19"/>
  <c r="H199" i="19" s="1"/>
  <c r="F200" i="19"/>
  <c r="H200" i="19" s="1"/>
  <c r="F201" i="19"/>
  <c r="H201" i="19" s="1"/>
  <c r="F202" i="19"/>
  <c r="H202" i="19" s="1"/>
  <c r="F203" i="19"/>
  <c r="H203" i="19" s="1"/>
  <c r="F204" i="19"/>
  <c r="F205" i="19"/>
  <c r="H205" i="19" s="1"/>
  <c r="F206" i="19"/>
  <c r="F207" i="19"/>
  <c r="H207" i="19" s="1"/>
  <c r="F208" i="19"/>
  <c r="H208" i="19" s="1"/>
  <c r="F209" i="19"/>
  <c r="F210" i="19"/>
  <c r="F211" i="19"/>
  <c r="H211" i="19" s="1"/>
  <c r="F212" i="19"/>
  <c r="H212" i="19" s="1"/>
  <c r="F213" i="19"/>
  <c r="H213" i="19" s="1"/>
  <c r="F214" i="19"/>
  <c r="H214" i="19" s="1"/>
  <c r="F215" i="19"/>
  <c r="H215" i="19" s="1"/>
  <c r="F216" i="19"/>
  <c r="F217" i="19"/>
  <c r="H217" i="19" s="1"/>
  <c r="F218" i="19"/>
  <c r="F219" i="19"/>
  <c r="H219" i="19" s="1"/>
  <c r="F220" i="19"/>
  <c r="H220" i="19" s="1"/>
  <c r="F221" i="19"/>
  <c r="F222" i="19"/>
  <c r="F223" i="19"/>
  <c r="H223" i="19" s="1"/>
  <c r="F224" i="19"/>
  <c r="H224" i="19" s="1"/>
  <c r="F225" i="19"/>
  <c r="H225" i="19" s="1"/>
  <c r="F226" i="19"/>
  <c r="H226" i="19" s="1"/>
  <c r="F227" i="19"/>
  <c r="H227" i="19" s="1"/>
  <c r="F228" i="19"/>
  <c r="F229" i="19"/>
  <c r="H229" i="19" s="1"/>
  <c r="F230" i="19"/>
  <c r="F231" i="19"/>
  <c r="H231" i="19" s="1"/>
  <c r="F232" i="19"/>
  <c r="H232" i="19" s="1"/>
  <c r="F233" i="19"/>
  <c r="F234" i="19"/>
  <c r="F235" i="19"/>
  <c r="H235" i="19" s="1"/>
  <c r="F236" i="19"/>
  <c r="H236" i="19" s="1"/>
  <c r="F237" i="19"/>
  <c r="H237" i="19" s="1"/>
  <c r="F238" i="19"/>
  <c r="H238" i="19" s="1"/>
  <c r="F239" i="19"/>
  <c r="H239" i="19" s="1"/>
  <c r="F240" i="19"/>
  <c r="F241" i="19"/>
  <c r="H241" i="19" s="1"/>
  <c r="F242" i="19"/>
  <c r="F243" i="19"/>
  <c r="H243" i="19" s="1"/>
  <c r="F244" i="19"/>
  <c r="H244" i="19" s="1"/>
  <c r="F245" i="19"/>
  <c r="F246" i="19"/>
  <c r="F247" i="19"/>
  <c r="H247" i="19" s="1"/>
  <c r="F248" i="19"/>
  <c r="H248" i="19" s="1"/>
  <c r="F249" i="19"/>
  <c r="H249" i="19" s="1"/>
  <c r="F250" i="19"/>
  <c r="H250" i="19" s="1"/>
  <c r="F251" i="19"/>
  <c r="H251" i="19" s="1"/>
  <c r="F252" i="19"/>
  <c r="F253" i="19"/>
  <c r="H253" i="19" s="1"/>
  <c r="F254" i="19"/>
  <c r="F255" i="19"/>
  <c r="H255" i="19" s="1"/>
  <c r="F256" i="19"/>
  <c r="H256" i="19" s="1"/>
  <c r="F257" i="19"/>
  <c r="F258" i="19"/>
  <c r="F259" i="19"/>
  <c r="H259" i="19" s="1"/>
  <c r="F260" i="19"/>
  <c r="H260" i="19" s="1"/>
  <c r="F261" i="19"/>
  <c r="H261" i="19" s="1"/>
  <c r="F262" i="19"/>
  <c r="H262" i="19" s="1"/>
  <c r="F263" i="19"/>
  <c r="H263" i="19" s="1"/>
  <c r="F264" i="19"/>
  <c r="F265" i="19"/>
  <c r="H265" i="19" s="1"/>
  <c r="F266" i="19"/>
  <c r="F267" i="19"/>
  <c r="H267" i="19" s="1"/>
  <c r="F268" i="19"/>
  <c r="H268" i="19" s="1"/>
  <c r="F269" i="19"/>
  <c r="F270" i="19"/>
  <c r="F271" i="19"/>
  <c r="H271" i="19" s="1"/>
  <c r="F272" i="19"/>
  <c r="H272" i="19" s="1"/>
  <c r="F273" i="19"/>
  <c r="H273" i="19" s="1"/>
  <c r="F274" i="19"/>
  <c r="H274" i="19" s="1"/>
  <c r="F275" i="19"/>
  <c r="H275" i="19" s="1"/>
  <c r="F276" i="19"/>
  <c r="F277" i="19"/>
  <c r="H277" i="19" s="1"/>
  <c r="F278" i="19"/>
  <c r="F279" i="19"/>
  <c r="H279" i="19" s="1"/>
  <c r="F280" i="19"/>
  <c r="H280" i="19" s="1"/>
  <c r="F281" i="19"/>
  <c r="F282" i="19"/>
  <c r="F283" i="19"/>
  <c r="H283" i="19" s="1"/>
  <c r="F284" i="19"/>
  <c r="H284" i="19" s="1"/>
  <c r="F285" i="19"/>
  <c r="H285" i="19" s="1"/>
  <c r="F286" i="19"/>
  <c r="H286" i="19" s="1"/>
  <c r="F287" i="19"/>
  <c r="H287" i="19" s="1"/>
  <c r="F288" i="19"/>
  <c r="F289" i="19"/>
  <c r="H289" i="19" s="1"/>
  <c r="F290" i="19"/>
  <c r="F291" i="19"/>
  <c r="H291" i="19" s="1"/>
  <c r="F292" i="19"/>
  <c r="H292" i="19" s="1"/>
  <c r="F293" i="19"/>
  <c r="F294" i="19"/>
  <c r="F295" i="19"/>
  <c r="H295" i="19" s="1"/>
  <c r="F296" i="19"/>
  <c r="H296" i="19" s="1"/>
  <c r="F297" i="19"/>
  <c r="H297" i="19" s="1"/>
  <c r="F298" i="19"/>
  <c r="H298" i="19" s="1"/>
  <c r="F299" i="19"/>
  <c r="H299" i="19" s="1"/>
  <c r="F300" i="19"/>
  <c r="F301" i="19"/>
  <c r="H301" i="19" s="1"/>
  <c r="F302" i="19"/>
  <c r="F303" i="19"/>
  <c r="H303" i="19" s="1"/>
  <c r="F304" i="19"/>
  <c r="H304" i="19" s="1"/>
  <c r="F305" i="19"/>
  <c r="F306" i="19"/>
  <c r="F307" i="19"/>
  <c r="H307" i="19" s="1"/>
  <c r="F308" i="19"/>
  <c r="H308" i="19" s="1"/>
  <c r="F309" i="19"/>
  <c r="H309" i="19" s="1"/>
  <c r="F310" i="19"/>
  <c r="H310" i="19" s="1"/>
  <c r="F311" i="19"/>
  <c r="H311" i="19" s="1"/>
  <c r="F312" i="19"/>
  <c r="F313" i="19"/>
  <c r="H313" i="19" s="1"/>
  <c r="F314" i="19"/>
  <c r="F315" i="19"/>
  <c r="H315" i="19" s="1"/>
  <c r="F316" i="19"/>
  <c r="H316" i="19" s="1"/>
  <c r="F317" i="19"/>
  <c r="F318" i="19"/>
  <c r="F319" i="19"/>
  <c r="H319" i="19" s="1"/>
  <c r="F320" i="19"/>
  <c r="H320" i="19" s="1"/>
  <c r="F321" i="19"/>
  <c r="H321" i="19" s="1"/>
  <c r="F322" i="19"/>
  <c r="H322" i="19" s="1"/>
  <c r="F323" i="19"/>
  <c r="H323" i="19" s="1"/>
  <c r="F324" i="19"/>
  <c r="F325" i="19"/>
  <c r="H325" i="19" s="1"/>
  <c r="F326" i="19"/>
  <c r="F327" i="19"/>
  <c r="H327" i="19" s="1"/>
  <c r="F328" i="19"/>
  <c r="H328" i="19" s="1"/>
  <c r="F329" i="19"/>
  <c r="F330" i="19"/>
  <c r="F331" i="19"/>
  <c r="H331" i="19" s="1"/>
  <c r="F332" i="19"/>
  <c r="H332" i="19" s="1"/>
  <c r="F333" i="19"/>
  <c r="H333" i="19" s="1"/>
  <c r="F334" i="19"/>
  <c r="H334" i="19" s="1"/>
  <c r="F335" i="19"/>
  <c r="H335" i="19" s="1"/>
  <c r="F336" i="19"/>
  <c r="F337" i="19"/>
  <c r="H337" i="19" s="1"/>
  <c r="F338" i="19"/>
  <c r="F339" i="19"/>
  <c r="H339" i="19" s="1"/>
  <c r="F340" i="19"/>
  <c r="H340" i="19" s="1"/>
  <c r="F341" i="19"/>
  <c r="F342" i="19"/>
  <c r="F343" i="19"/>
  <c r="H343" i="19" s="1"/>
  <c r="F344" i="19"/>
  <c r="H344" i="19" s="1"/>
  <c r="F345" i="19"/>
  <c r="H345" i="19" s="1"/>
  <c r="F346" i="19"/>
  <c r="H346" i="19" s="1"/>
  <c r="F347" i="19"/>
  <c r="H347" i="19" s="1"/>
  <c r="F348" i="19"/>
  <c r="F349" i="19"/>
  <c r="H349" i="19" s="1"/>
  <c r="F350" i="19"/>
  <c r="F351" i="19"/>
  <c r="H351" i="19" s="1"/>
  <c r="F352" i="19"/>
  <c r="H352" i="19" s="1"/>
  <c r="F353" i="19"/>
  <c r="F354" i="19"/>
  <c r="F355" i="19"/>
  <c r="H355" i="19" s="1"/>
  <c r="F356" i="19"/>
  <c r="H356" i="19" s="1"/>
  <c r="F357" i="19"/>
  <c r="H357" i="19" s="1"/>
  <c r="F358" i="19"/>
  <c r="H358" i="19" s="1"/>
  <c r="F359" i="19"/>
  <c r="H359" i="19" s="1"/>
  <c r="F360" i="19"/>
  <c r="F361" i="19"/>
  <c r="H361" i="19" s="1"/>
  <c r="F362" i="19"/>
  <c r="F363" i="19"/>
  <c r="H363" i="19" s="1"/>
  <c r="F364" i="19"/>
  <c r="H364" i="19" s="1"/>
  <c r="F365" i="19"/>
  <c r="F366" i="19"/>
  <c r="F367" i="19"/>
  <c r="H367" i="19" s="1"/>
  <c r="F368" i="19"/>
  <c r="H368" i="19" s="1"/>
  <c r="F369" i="19"/>
  <c r="H369" i="19" s="1"/>
  <c r="F370" i="19"/>
  <c r="H370" i="19" s="1"/>
  <c r="F371" i="19"/>
  <c r="H371" i="19" s="1"/>
  <c r="F372" i="19"/>
  <c r="F373" i="19"/>
  <c r="H373" i="19" s="1"/>
  <c r="F374" i="19"/>
  <c r="F375" i="19"/>
  <c r="H375" i="19" s="1"/>
  <c r="F376" i="19"/>
  <c r="H376" i="19" s="1"/>
  <c r="F377" i="19"/>
  <c r="F378" i="19"/>
  <c r="F379" i="19"/>
  <c r="H379" i="19" s="1"/>
  <c r="F380" i="19"/>
  <c r="H380" i="19" s="1"/>
  <c r="F381" i="19"/>
  <c r="H381" i="19" s="1"/>
  <c r="F382" i="19"/>
  <c r="H382" i="19" s="1"/>
  <c r="F383" i="19"/>
  <c r="H383" i="19" s="1"/>
  <c r="F384" i="19"/>
  <c r="F385" i="19"/>
  <c r="H385" i="19" s="1"/>
  <c r="F386" i="19"/>
  <c r="F387" i="19"/>
  <c r="H387" i="19" s="1"/>
  <c r="F388" i="19"/>
  <c r="H388" i="19" s="1"/>
  <c r="F389" i="19"/>
  <c r="F390" i="19"/>
  <c r="F391" i="19"/>
  <c r="H391" i="19" s="1"/>
  <c r="F392" i="19"/>
  <c r="H392" i="19" s="1"/>
  <c r="F393" i="19"/>
  <c r="H393" i="19" s="1"/>
  <c r="F394" i="19"/>
  <c r="H394" i="19" s="1"/>
  <c r="F395" i="19"/>
  <c r="H395" i="19" s="1"/>
  <c r="F396" i="19"/>
  <c r="F397" i="19"/>
  <c r="H397" i="19" s="1"/>
  <c r="F398" i="19"/>
  <c r="F399" i="19"/>
  <c r="H399" i="19" s="1"/>
  <c r="F400" i="19"/>
  <c r="H400" i="19" s="1"/>
  <c r="F401" i="19"/>
  <c r="F402" i="19"/>
  <c r="F403" i="19"/>
  <c r="H403" i="19" s="1"/>
  <c r="F404" i="19"/>
  <c r="H404" i="19" s="1"/>
  <c r="F405" i="19"/>
  <c r="H405" i="19" s="1"/>
  <c r="F406" i="19"/>
  <c r="H406" i="19" s="1"/>
  <c r="F407" i="19"/>
  <c r="H407" i="19" s="1"/>
  <c r="F408" i="19"/>
  <c r="F409" i="19"/>
  <c r="H409" i="19" s="1"/>
  <c r="F410" i="19"/>
  <c r="F411" i="19"/>
  <c r="H411" i="19" s="1"/>
  <c r="F412" i="19"/>
  <c r="H412" i="19" s="1"/>
  <c r="F413" i="19"/>
  <c r="F414" i="19"/>
  <c r="F415" i="19"/>
  <c r="H415" i="19" s="1"/>
  <c r="F416" i="19"/>
  <c r="H416" i="19" s="1"/>
  <c r="F417" i="19"/>
  <c r="H417" i="19" s="1"/>
  <c r="F418" i="19"/>
  <c r="H418" i="19" s="1"/>
  <c r="F419" i="19"/>
  <c r="H419" i="19" s="1"/>
  <c r="F420" i="19"/>
  <c r="F421" i="19"/>
  <c r="H421" i="19" s="1"/>
  <c r="F422" i="19"/>
  <c r="F423" i="19"/>
  <c r="H423" i="19" s="1"/>
  <c r="F424" i="19"/>
  <c r="H424" i="19" s="1"/>
  <c r="F425" i="19"/>
  <c r="F426" i="19"/>
  <c r="F427" i="19"/>
  <c r="H427" i="19" s="1"/>
  <c r="F428" i="19"/>
  <c r="H428" i="19" s="1"/>
  <c r="F429" i="19"/>
  <c r="H429" i="19" s="1"/>
  <c r="F430" i="19"/>
  <c r="H430" i="19" s="1"/>
  <c r="F431" i="19"/>
  <c r="H431" i="19" s="1"/>
  <c r="F432" i="19"/>
  <c r="F433" i="19"/>
  <c r="H433" i="19" s="1"/>
  <c r="F434" i="19"/>
  <c r="F435" i="19"/>
  <c r="H435" i="19" s="1"/>
  <c r="F436" i="19"/>
  <c r="H436" i="19" s="1"/>
  <c r="F437" i="19"/>
  <c r="F438" i="19"/>
  <c r="F439" i="19"/>
  <c r="H439" i="19" s="1"/>
  <c r="F440" i="19"/>
  <c r="H440" i="19" s="1"/>
  <c r="F441" i="19"/>
  <c r="H441" i="19" s="1"/>
  <c r="F442" i="19"/>
  <c r="H442" i="19" s="1"/>
  <c r="F443" i="19"/>
  <c r="H443" i="19" s="1"/>
  <c r="F444" i="19"/>
  <c r="F445" i="19"/>
  <c r="H445" i="19" s="1"/>
  <c r="F446" i="19"/>
  <c r="F447" i="19"/>
  <c r="H447" i="19" s="1"/>
  <c r="F448" i="19"/>
  <c r="H448" i="19" s="1"/>
  <c r="F449" i="19"/>
  <c r="F450" i="19"/>
  <c r="F451" i="19"/>
  <c r="H451" i="19" s="1"/>
  <c r="F452" i="19"/>
  <c r="H452" i="19" s="1"/>
  <c r="F453" i="19"/>
  <c r="H453" i="19" s="1"/>
  <c r="F454" i="19"/>
  <c r="H454" i="19" s="1"/>
  <c r="F455" i="19"/>
  <c r="H455" i="19" s="1"/>
  <c r="F456" i="19"/>
  <c r="F457" i="19"/>
  <c r="H457" i="19" s="1"/>
  <c r="F458" i="19"/>
  <c r="F459" i="19"/>
  <c r="H459" i="19" s="1"/>
  <c r="F460" i="19"/>
  <c r="H460" i="19" s="1"/>
  <c r="F461" i="19"/>
  <c r="F462" i="19"/>
  <c r="F463" i="19"/>
  <c r="H463" i="19" s="1"/>
  <c r="F464" i="19"/>
  <c r="H464" i="19" s="1"/>
  <c r="F465" i="19"/>
  <c r="H465" i="19" s="1"/>
  <c r="F466" i="19"/>
  <c r="H466" i="19" s="1"/>
  <c r="F467" i="19"/>
  <c r="H467" i="19" s="1"/>
  <c r="F468" i="19"/>
  <c r="F469" i="19"/>
  <c r="H469" i="19" s="1"/>
  <c r="F470" i="19"/>
  <c r="F471" i="19"/>
  <c r="H471" i="19" s="1"/>
  <c r="F472" i="19"/>
  <c r="H472" i="19" s="1"/>
  <c r="F473" i="19"/>
  <c r="F474" i="19"/>
  <c r="F475" i="19"/>
  <c r="H475" i="19" s="1"/>
  <c r="F476" i="19"/>
  <c r="H476" i="19" s="1"/>
  <c r="F477" i="19"/>
  <c r="H477" i="19" s="1"/>
  <c r="F478" i="19"/>
  <c r="H478" i="19" s="1"/>
  <c r="F479" i="19"/>
  <c r="H479" i="19" s="1"/>
  <c r="F480" i="19"/>
  <c r="F481" i="19"/>
  <c r="H481" i="19" s="1"/>
  <c r="F482" i="19"/>
  <c r="F483" i="19"/>
  <c r="H483" i="19" s="1"/>
  <c r="F484" i="19"/>
  <c r="H484" i="19" s="1"/>
  <c r="F485" i="19"/>
  <c r="F486" i="19"/>
  <c r="F487" i="19"/>
  <c r="H487" i="19" s="1"/>
  <c r="F488" i="19"/>
  <c r="H488" i="19" s="1"/>
  <c r="F489" i="19"/>
  <c r="H489" i="19" s="1"/>
  <c r="F490" i="19"/>
  <c r="H490" i="19" s="1"/>
  <c r="F491" i="19"/>
  <c r="H491" i="19" s="1"/>
  <c r="F492" i="19"/>
  <c r="F493" i="19"/>
  <c r="H493" i="19" s="1"/>
  <c r="F494" i="19"/>
  <c r="F495" i="19"/>
  <c r="H495" i="19" s="1"/>
  <c r="F496" i="19"/>
  <c r="H496" i="19" s="1"/>
  <c r="F497" i="19"/>
  <c r="F498" i="19"/>
  <c r="F499" i="19"/>
  <c r="H499" i="19" s="1"/>
  <c r="F500" i="19"/>
  <c r="H500" i="19" s="1"/>
  <c r="F501" i="19"/>
  <c r="H501" i="19" s="1"/>
  <c r="F502" i="19"/>
  <c r="H502" i="19" s="1"/>
  <c r="F503" i="19"/>
  <c r="H503" i="19" s="1"/>
  <c r="F504" i="19"/>
  <c r="F505" i="19"/>
  <c r="H505" i="19" s="1"/>
  <c r="F506" i="19"/>
  <c r="F507" i="19"/>
  <c r="H507" i="19" s="1"/>
  <c r="F508" i="19"/>
  <c r="H508" i="19" s="1"/>
  <c r="F509" i="19"/>
  <c r="F510" i="19"/>
  <c r="F511" i="19"/>
  <c r="H511" i="19" s="1"/>
  <c r="F512" i="19"/>
  <c r="H512" i="19" s="1"/>
  <c r="F513" i="19"/>
  <c r="H513" i="19" s="1"/>
  <c r="F514" i="19"/>
  <c r="H514" i="19" s="1"/>
  <c r="F515" i="19"/>
  <c r="H515" i="19" s="1"/>
  <c r="F516" i="19"/>
  <c r="F517" i="19"/>
  <c r="H517" i="19" s="1"/>
  <c r="F518" i="19"/>
  <c r="F519" i="19"/>
  <c r="H519" i="19" s="1"/>
  <c r="F520" i="19"/>
  <c r="H520" i="19" s="1"/>
  <c r="F521" i="19"/>
  <c r="F522" i="19"/>
  <c r="F523" i="19"/>
  <c r="H523" i="19" s="1"/>
  <c r="F524" i="19"/>
  <c r="H524" i="19" s="1"/>
  <c r="F525" i="19"/>
  <c r="H525" i="19" s="1"/>
  <c r="F526" i="19"/>
  <c r="H526" i="19" s="1"/>
  <c r="F527" i="19"/>
  <c r="H527" i="19" s="1"/>
  <c r="F528" i="19"/>
  <c r="F529" i="19"/>
  <c r="H529" i="19" s="1"/>
  <c r="F530" i="19"/>
  <c r="F531" i="19"/>
  <c r="H531" i="19" s="1"/>
  <c r="F532" i="19"/>
  <c r="H532" i="19" s="1"/>
  <c r="F533" i="19"/>
  <c r="F534" i="19"/>
  <c r="F535" i="19"/>
  <c r="H535" i="19" s="1"/>
  <c r="F536" i="19"/>
  <c r="H536" i="19" s="1"/>
  <c r="F537" i="19"/>
  <c r="H537" i="19" s="1"/>
  <c r="F538" i="19"/>
  <c r="H538" i="19" s="1"/>
  <c r="F539" i="19"/>
  <c r="H539" i="19" s="1"/>
  <c r="F540" i="19"/>
  <c r="F541" i="19"/>
  <c r="H541" i="19" s="1"/>
  <c r="F542" i="19"/>
  <c r="F543" i="19"/>
  <c r="H543" i="19" s="1"/>
  <c r="F544" i="19"/>
  <c r="H544" i="19" s="1"/>
  <c r="F545" i="19"/>
  <c r="F546" i="19"/>
  <c r="F547" i="19"/>
  <c r="H547" i="19" s="1"/>
  <c r="F548" i="19"/>
  <c r="H548" i="19" s="1"/>
  <c r="F549" i="19"/>
  <c r="H549" i="19" s="1"/>
  <c r="F550" i="19"/>
  <c r="H550" i="19" s="1"/>
  <c r="F551" i="19"/>
  <c r="H551" i="19" s="1"/>
  <c r="F552" i="19"/>
  <c r="F553" i="19"/>
  <c r="H553" i="19" s="1"/>
  <c r="F554" i="19"/>
  <c r="F555" i="19"/>
  <c r="H555" i="19" s="1"/>
  <c r="F556" i="19"/>
  <c r="H556" i="19" s="1"/>
  <c r="F557" i="19"/>
  <c r="F558" i="19"/>
  <c r="F559" i="19"/>
  <c r="H559" i="19" s="1"/>
  <c r="F560" i="19"/>
  <c r="H560" i="19" s="1"/>
  <c r="F561" i="19"/>
  <c r="H561" i="19" s="1"/>
  <c r="F562" i="19"/>
  <c r="H562" i="19" s="1"/>
  <c r="F563" i="19"/>
  <c r="H563" i="19" s="1"/>
  <c r="F564" i="19"/>
  <c r="F565" i="19"/>
  <c r="H565" i="19" s="1"/>
  <c r="F566" i="19"/>
  <c r="F567" i="19"/>
  <c r="H567" i="19" s="1"/>
  <c r="F568" i="19"/>
  <c r="H568" i="19" s="1"/>
  <c r="F569" i="19"/>
  <c r="F570" i="19"/>
  <c r="F571" i="19"/>
  <c r="H571" i="19" s="1"/>
  <c r="F572" i="19"/>
  <c r="H572" i="19" s="1"/>
  <c r="F573" i="19"/>
  <c r="H573" i="19" s="1"/>
  <c r="F574" i="19"/>
  <c r="H574" i="19" s="1"/>
  <c r="F575" i="19"/>
  <c r="H575" i="19" s="1"/>
  <c r="F576" i="19"/>
  <c r="F577" i="19"/>
  <c r="H577" i="19" s="1"/>
  <c r="F578" i="19"/>
  <c r="F579" i="19"/>
  <c r="H579" i="19" s="1"/>
  <c r="F580" i="19"/>
  <c r="H580" i="19" s="1"/>
  <c r="F581" i="19"/>
  <c r="F582" i="19"/>
  <c r="F583" i="19"/>
  <c r="H583" i="19" s="1"/>
  <c r="F584" i="19"/>
  <c r="H584" i="19" s="1"/>
  <c r="F585" i="19"/>
  <c r="H585" i="19" s="1"/>
  <c r="F586" i="19"/>
  <c r="H586" i="19" s="1"/>
  <c r="F587" i="19"/>
  <c r="H587" i="19" s="1"/>
  <c r="F588" i="19"/>
  <c r="F589" i="19"/>
  <c r="H589" i="19" s="1"/>
  <c r="F590" i="19"/>
  <c r="F591" i="19"/>
  <c r="H591" i="19" s="1"/>
  <c r="F592" i="19"/>
  <c r="H592" i="19" s="1"/>
  <c r="F593" i="19"/>
  <c r="F594" i="19"/>
  <c r="F595" i="19"/>
  <c r="H595" i="19" s="1"/>
  <c r="F596" i="19"/>
  <c r="H596" i="19" s="1"/>
  <c r="F597" i="19"/>
  <c r="H597" i="19" s="1"/>
  <c r="F598" i="19"/>
  <c r="H598" i="19" s="1"/>
  <c r="F599" i="19"/>
  <c r="H599" i="19" s="1"/>
  <c r="F600" i="19"/>
  <c r="F601" i="19"/>
  <c r="H601" i="19" s="1"/>
  <c r="F602" i="19"/>
  <c r="F603" i="19"/>
  <c r="H603" i="19" s="1"/>
  <c r="F604" i="19"/>
  <c r="H604" i="19" s="1"/>
  <c r="F605" i="19"/>
  <c r="F606" i="19"/>
  <c r="F607" i="19"/>
  <c r="H607" i="19" s="1"/>
  <c r="F608" i="19"/>
  <c r="H608" i="19" s="1"/>
  <c r="F609" i="19"/>
  <c r="H609" i="19" s="1"/>
  <c r="F610" i="19"/>
  <c r="H610" i="19" s="1"/>
  <c r="F611" i="19"/>
  <c r="H611" i="19" s="1"/>
  <c r="F612" i="19"/>
  <c r="F613" i="19"/>
  <c r="H613" i="19" s="1"/>
  <c r="F614" i="19"/>
  <c r="F615" i="19"/>
  <c r="H615" i="19" s="1"/>
  <c r="F616" i="19"/>
  <c r="H616" i="19" s="1"/>
  <c r="F617" i="19"/>
  <c r="F618" i="19"/>
  <c r="F619" i="19"/>
  <c r="H619" i="19" s="1"/>
  <c r="F620" i="19"/>
  <c r="H620" i="19" s="1"/>
  <c r="F621" i="19"/>
  <c r="H621" i="19" s="1"/>
  <c r="F622" i="19"/>
  <c r="H622" i="19" s="1"/>
  <c r="F623" i="19"/>
  <c r="H623" i="19" s="1"/>
  <c r="F624" i="19"/>
  <c r="F625" i="19"/>
  <c r="H625" i="19" s="1"/>
  <c r="F626" i="19"/>
  <c r="F627" i="19"/>
  <c r="H627" i="19" s="1"/>
  <c r="F628" i="19"/>
  <c r="H628" i="19" s="1"/>
  <c r="F629" i="19"/>
  <c r="F630" i="19"/>
  <c r="F631" i="19"/>
  <c r="H631" i="19" s="1"/>
  <c r="F632" i="19"/>
  <c r="H632" i="19" s="1"/>
  <c r="F633" i="19"/>
  <c r="H633" i="19" s="1"/>
  <c r="F634" i="19"/>
  <c r="H634" i="19" s="1"/>
  <c r="F635" i="19"/>
  <c r="H635" i="19" s="1"/>
  <c r="F636" i="19"/>
  <c r="F637" i="19"/>
  <c r="H637" i="19" s="1"/>
  <c r="F638" i="19"/>
  <c r="F639" i="19"/>
  <c r="H639" i="19" s="1"/>
  <c r="F640" i="19"/>
  <c r="H640" i="19" s="1"/>
  <c r="F641" i="19"/>
  <c r="F642" i="19"/>
  <c r="F643" i="19"/>
  <c r="H643" i="19" s="1"/>
  <c r="F644" i="19"/>
  <c r="H644" i="19" s="1"/>
  <c r="F645" i="19"/>
  <c r="H645" i="19" s="1"/>
  <c r="F646" i="19"/>
  <c r="H646" i="19" s="1"/>
  <c r="F647" i="19"/>
  <c r="H647" i="19" s="1"/>
  <c r="F648" i="19"/>
  <c r="F649" i="19"/>
  <c r="H649" i="19" s="1"/>
  <c r="F650" i="19"/>
  <c r="F651" i="19"/>
  <c r="H651" i="19" s="1"/>
  <c r="F652" i="19"/>
  <c r="H652" i="19" s="1"/>
  <c r="F653" i="19"/>
  <c r="F654" i="19"/>
  <c r="F655" i="19"/>
  <c r="H655" i="19" s="1"/>
  <c r="F656" i="19"/>
  <c r="H656" i="19" s="1"/>
  <c r="F657" i="19"/>
  <c r="H657" i="19" s="1"/>
  <c r="F658" i="19"/>
  <c r="H658" i="19" s="1"/>
  <c r="F659" i="19"/>
  <c r="H659" i="19" s="1"/>
  <c r="F660" i="19"/>
  <c r="F661" i="19"/>
  <c r="H661" i="19" s="1"/>
  <c r="F662" i="19"/>
  <c r="F663" i="19"/>
  <c r="H663" i="19" s="1"/>
  <c r="F664" i="19"/>
  <c r="H664" i="19" s="1"/>
  <c r="F665" i="19"/>
  <c r="F666" i="19"/>
  <c r="F667" i="19"/>
  <c r="H667" i="19" s="1"/>
  <c r="F668" i="19"/>
  <c r="H668" i="19" s="1"/>
  <c r="F669" i="19"/>
  <c r="H669" i="19" s="1"/>
  <c r="F670" i="19"/>
  <c r="H670" i="19" s="1"/>
  <c r="F671" i="19"/>
  <c r="H671" i="19" s="1"/>
  <c r="F672" i="19"/>
  <c r="F673" i="19"/>
  <c r="H673" i="19" s="1"/>
  <c r="F674" i="19"/>
  <c r="F675" i="19"/>
  <c r="H675" i="19" s="1"/>
  <c r="F676" i="19"/>
  <c r="H676" i="19" s="1"/>
  <c r="F677" i="19"/>
  <c r="F678" i="19"/>
  <c r="F679" i="19"/>
  <c r="H679" i="19" s="1"/>
  <c r="F680" i="19"/>
  <c r="H680" i="19" s="1"/>
  <c r="F681" i="19"/>
  <c r="H681" i="19" s="1"/>
  <c r="F682" i="19"/>
  <c r="H682" i="19" s="1"/>
  <c r="F683" i="19"/>
  <c r="H683" i="19" s="1"/>
  <c r="F684" i="19"/>
  <c r="F685" i="19"/>
  <c r="H685" i="19" s="1"/>
  <c r="F686" i="19"/>
  <c r="F687" i="19"/>
  <c r="H687" i="19" s="1"/>
  <c r="F688" i="19"/>
  <c r="H688" i="19" s="1"/>
  <c r="F689" i="19"/>
  <c r="F690" i="19"/>
  <c r="F691" i="19"/>
  <c r="H691" i="19" s="1"/>
  <c r="F692" i="19"/>
  <c r="H692" i="19" s="1"/>
  <c r="F693" i="19"/>
  <c r="H693" i="19" s="1"/>
  <c r="F694" i="19"/>
  <c r="H694" i="19" s="1"/>
  <c r="F695" i="19"/>
  <c r="H695" i="19" s="1"/>
  <c r="F696" i="19"/>
  <c r="F697" i="19"/>
  <c r="H697" i="19" s="1"/>
  <c r="F698" i="19"/>
  <c r="F699" i="19"/>
  <c r="H699" i="19" s="1"/>
  <c r="F700" i="19"/>
  <c r="H700" i="19" s="1"/>
  <c r="F701" i="19"/>
  <c r="F702" i="19"/>
  <c r="F703" i="19"/>
  <c r="H703" i="19" s="1"/>
  <c r="D7" i="29"/>
  <c r="D6" i="29"/>
  <c r="D5" i="29"/>
  <c r="D8" i="29"/>
  <c r="D9" i="29"/>
  <c r="D10" i="29"/>
  <c r="D11" i="29"/>
  <c r="O4" i="14"/>
  <c r="L5" i="14" s="1"/>
  <c r="N5" i="14" s="1"/>
  <c r="I43" i="23"/>
  <c r="I44" i="23"/>
  <c r="I45" i="23"/>
  <c r="I46" i="23"/>
  <c r="I47" i="23"/>
  <c r="I48" i="23"/>
  <c r="I49" i="23"/>
  <c r="I50" i="23"/>
  <c r="I51" i="23"/>
  <c r="I52" i="23"/>
  <c r="I42" i="23"/>
  <c r="H43" i="23"/>
  <c r="H44" i="23"/>
  <c r="H45" i="23"/>
  <c r="H46" i="23"/>
  <c r="H47" i="23"/>
  <c r="H48" i="23"/>
  <c r="H49" i="23"/>
  <c r="H50" i="23"/>
  <c r="H51" i="23"/>
  <c r="H52" i="23"/>
  <c r="H42" i="23"/>
  <c r="G43" i="23"/>
  <c r="G44" i="23"/>
  <c r="G45" i="23"/>
  <c r="G46" i="23"/>
  <c r="G47" i="23"/>
  <c r="G48" i="23"/>
  <c r="G49" i="23"/>
  <c r="G50" i="23"/>
  <c r="G51" i="23"/>
  <c r="G52" i="23"/>
  <c r="G42" i="23"/>
  <c r="C36" i="21"/>
  <c r="C78" i="20"/>
  <c r="C77" i="20"/>
  <c r="D4" i="27"/>
  <c r="D5" i="27"/>
  <c r="D6" i="27"/>
  <c r="D7" i="27"/>
  <c r="D8" i="27"/>
  <c r="D9" i="27"/>
  <c r="K5" i="35"/>
  <c r="E5" i="35"/>
  <c r="D36" i="21"/>
  <c r="C3" i="34"/>
  <c r="C2" i="34"/>
  <c r="F94" i="20"/>
  <c r="N10" i="16"/>
  <c r="N11" i="16"/>
  <c r="N9" i="16"/>
  <c r="N5" i="16"/>
  <c r="N6" i="16"/>
  <c r="N4" i="16"/>
  <c r="H698" i="19" l="1"/>
  <c r="H686" i="19"/>
  <c r="H674" i="19"/>
  <c r="H662" i="19"/>
  <c r="H650" i="19"/>
  <c r="H638" i="19"/>
  <c r="H626" i="19"/>
  <c r="H614" i="19"/>
  <c r="H602" i="19"/>
  <c r="H590" i="19"/>
  <c r="H578" i="19"/>
  <c r="H566" i="19"/>
  <c r="H554" i="19"/>
  <c r="H542" i="19"/>
  <c r="H530" i="19"/>
  <c r="H518" i="19"/>
  <c r="H506" i="19"/>
  <c r="H494" i="19"/>
  <c r="H482" i="19"/>
  <c r="H470" i="19"/>
  <c r="H458" i="19"/>
  <c r="H446" i="19"/>
  <c r="H434" i="19"/>
  <c r="H422" i="19"/>
  <c r="H410" i="19"/>
  <c r="H398" i="19"/>
  <c r="H386" i="19"/>
  <c r="H374" i="19"/>
  <c r="H362" i="19"/>
  <c r="H350" i="19"/>
  <c r="H338" i="19"/>
  <c r="H326" i="19"/>
  <c r="H314" i="19"/>
  <c r="H302" i="19"/>
  <c r="H290" i="19"/>
  <c r="H278" i="19"/>
  <c r="H266" i="19"/>
  <c r="H254" i="19"/>
  <c r="H242" i="19"/>
  <c r="H230" i="19"/>
  <c r="H218" i="19"/>
  <c r="H206" i="19"/>
  <c r="H194" i="19"/>
  <c r="H182" i="19"/>
  <c r="H170" i="19"/>
  <c r="H158" i="19"/>
  <c r="H146" i="19"/>
  <c r="H134" i="19"/>
  <c r="H122" i="19"/>
  <c r="H110" i="19"/>
  <c r="H98" i="19"/>
  <c r="H86" i="19"/>
  <c r="H74" i="19"/>
  <c r="H62" i="19"/>
  <c r="H50" i="19"/>
  <c r="H38" i="19"/>
  <c r="H26" i="19"/>
  <c r="H14" i="19"/>
  <c r="H684" i="19"/>
  <c r="H672" i="19"/>
  <c r="H660" i="19"/>
  <c r="H648" i="19"/>
  <c r="H636" i="19"/>
  <c r="H624" i="19"/>
  <c r="H612" i="19"/>
  <c r="H600" i="19"/>
  <c r="H588" i="19"/>
  <c r="H576" i="19"/>
  <c r="H564" i="19"/>
  <c r="H552" i="19"/>
  <c r="H540" i="19"/>
  <c r="H528" i="19"/>
  <c r="H516" i="19"/>
  <c r="H504" i="19"/>
  <c r="H492" i="19"/>
  <c r="H480" i="19"/>
  <c r="H468" i="19"/>
  <c r="H456" i="19"/>
  <c r="H444" i="19"/>
  <c r="H432" i="19"/>
  <c r="H420" i="19"/>
  <c r="H408" i="19"/>
  <c r="H396" i="19"/>
  <c r="H384" i="19"/>
  <c r="H372" i="19"/>
  <c r="H360" i="19"/>
  <c r="H348" i="19"/>
  <c r="H336" i="19"/>
  <c r="H324" i="19"/>
  <c r="H312" i="19"/>
  <c r="H300" i="19"/>
  <c r="H288" i="19"/>
  <c r="H276" i="19"/>
  <c r="H264" i="19"/>
  <c r="H252" i="19"/>
  <c r="H240" i="19"/>
  <c r="H228" i="19"/>
  <c r="H216" i="19"/>
  <c r="H204" i="19"/>
  <c r="H192" i="19"/>
  <c r="H180" i="19"/>
  <c r="H168" i="19"/>
  <c r="H156" i="19"/>
  <c r="H144" i="19"/>
  <c r="H132" i="19"/>
  <c r="H120" i="19"/>
  <c r="H108" i="19"/>
  <c r="H96" i="19"/>
  <c r="H84" i="19"/>
  <c r="H72" i="19"/>
  <c r="H60" i="19"/>
  <c r="H48" i="19"/>
  <c r="H36" i="19"/>
  <c r="H24" i="19"/>
  <c r="H12" i="19"/>
  <c r="H696" i="19"/>
  <c r="H689" i="19"/>
  <c r="H677" i="19"/>
  <c r="H665" i="19"/>
  <c r="H653" i="19"/>
  <c r="H641" i="19"/>
  <c r="H629" i="19"/>
  <c r="H617" i="19"/>
  <c r="H605" i="19"/>
  <c r="H593" i="19"/>
  <c r="H581" i="19"/>
  <c r="H569" i="19"/>
  <c r="H557" i="19"/>
  <c r="H545" i="19"/>
  <c r="H533" i="19"/>
  <c r="H521" i="19"/>
  <c r="H509" i="19"/>
  <c r="H497" i="19"/>
  <c r="H485" i="19"/>
  <c r="H473" i="19"/>
  <c r="H461" i="19"/>
  <c r="H449" i="19"/>
  <c r="H437" i="19"/>
  <c r="H425" i="19"/>
  <c r="H413" i="19"/>
  <c r="H401" i="19"/>
  <c r="H389" i="19"/>
  <c r="H377" i="19"/>
  <c r="H365" i="19"/>
  <c r="H353" i="19"/>
  <c r="H341" i="19"/>
  <c r="H329" i="19"/>
  <c r="H317" i="19"/>
  <c r="H305" i="19"/>
  <c r="H293" i="19"/>
  <c r="H281" i="19"/>
  <c r="H269" i="19"/>
  <c r="H257" i="19"/>
  <c r="H245" i="19"/>
  <c r="H233" i="19"/>
  <c r="H221" i="19"/>
  <c r="H209" i="19"/>
  <c r="H197" i="19"/>
  <c r="H185" i="19"/>
  <c r="H173" i="19"/>
  <c r="H161" i="19"/>
  <c r="H149" i="19"/>
  <c r="H137" i="19"/>
  <c r="H125" i="19"/>
  <c r="H113" i="19"/>
  <c r="H101" i="19"/>
  <c r="H89" i="19"/>
  <c r="H77" i="19"/>
  <c r="H65" i="19"/>
  <c r="H53" i="19"/>
  <c r="H41" i="19"/>
  <c r="H29" i="19"/>
  <c r="H17" i="19"/>
  <c r="H5" i="19"/>
  <c r="H701" i="19"/>
  <c r="H702" i="19"/>
  <c r="H654" i="19"/>
  <c r="H606" i="19"/>
  <c r="H594" i="19"/>
  <c r="H582" i="19"/>
  <c r="H570" i="19"/>
  <c r="H558" i="19"/>
  <c r="H546" i="19"/>
  <c r="H534" i="19"/>
  <c r="H522" i="19"/>
  <c r="H510" i="19"/>
  <c r="H498" i="19"/>
  <c r="H486" i="19"/>
  <c r="H474" i="19"/>
  <c r="H462" i="19"/>
  <c r="H450" i="19"/>
  <c r="H438" i="19"/>
  <c r="H426" i="19"/>
  <c r="H414" i="19"/>
  <c r="H402" i="19"/>
  <c r="H390" i="19"/>
  <c r="H378" i="19"/>
  <c r="H366" i="19"/>
  <c r="H354" i="19"/>
  <c r="H342" i="19"/>
  <c r="H330" i="19"/>
  <c r="H318" i="19"/>
  <c r="H306" i="19"/>
  <c r="H294" i="19"/>
  <c r="H282" i="19"/>
  <c r="H270" i="19"/>
  <c r="H258" i="19"/>
  <c r="H246" i="19"/>
  <c r="H234" i="19"/>
  <c r="H222" i="19"/>
  <c r="H210" i="19"/>
  <c r="H198" i="19"/>
  <c r="H186" i="19"/>
  <c r="H174" i="19"/>
  <c r="H162" i="19"/>
  <c r="H150" i="19"/>
  <c r="H138" i="19"/>
  <c r="H126" i="19"/>
  <c r="H114" i="19"/>
  <c r="H102" i="19"/>
  <c r="H90" i="19"/>
  <c r="H78" i="19"/>
  <c r="H66" i="19"/>
  <c r="H54" i="19"/>
  <c r="H42" i="19"/>
  <c r="H30" i="19"/>
  <c r="H18" i="19"/>
  <c r="H6" i="19"/>
  <c r="H678" i="19"/>
  <c r="H618" i="19"/>
  <c r="H690" i="19"/>
  <c r="H630" i="19"/>
  <c r="H666" i="19"/>
  <c r="H642" i="19"/>
  <c r="O5" i="14"/>
  <c r="L6" i="14" s="1"/>
  <c r="N6" i="14" s="1"/>
  <c r="P10" i="15"/>
  <c r="Q10" i="15" s="1"/>
  <c r="O6" i="14" l="1"/>
  <c r="L7" i="14" s="1"/>
  <c r="N7" i="14" s="1"/>
  <c r="O7" i="14" s="1"/>
  <c r="L8" i="14" s="1"/>
  <c r="P11" i="15" l="1"/>
  <c r="N8" i="14"/>
  <c r="O8" i="14" s="1"/>
  <c r="L9" i="14" s="1"/>
  <c r="Q11" i="15" l="1"/>
  <c r="N9" i="14"/>
  <c r="O9" i="14" s="1"/>
  <c r="L10" i="14" s="1"/>
  <c r="P12" i="15" l="1"/>
  <c r="N10" i="14"/>
  <c r="O10" i="14" s="1"/>
  <c r="L11" i="14" s="1"/>
  <c r="Q12" i="15" l="1"/>
  <c r="P13" i="15"/>
  <c r="Q13" i="15" s="1"/>
  <c r="N11" i="14"/>
  <c r="O11" i="14" s="1"/>
  <c r="L12" i="14" s="1"/>
  <c r="N12" i="14" l="1"/>
  <c r="O12" i="14" s="1"/>
  <c r="L13" i="14" s="1"/>
  <c r="P14" i="15" l="1"/>
  <c r="N13" i="14"/>
  <c r="O13" i="14" s="1"/>
  <c r="Q14" i="15" l="1"/>
  <c r="P15" i="15"/>
  <c r="Q15" i="15" s="1"/>
  <c r="P16" i="15" l="1"/>
  <c r="Q16" i="15" s="1"/>
  <c r="P17" i="15" l="1"/>
  <c r="Q17" i="15" s="1"/>
  <c r="P18" i="15" l="1"/>
  <c r="Q18" i="15" s="1"/>
  <c r="P19" i="15" l="1"/>
  <c r="Q19" i="15" s="1"/>
  <c r="P20" i="15" l="1"/>
  <c r="Q20" i="15" s="1"/>
  <c r="P21" i="15"/>
  <c r="Q21" i="15" s="1"/>
  <c r="P22" i="15" l="1"/>
  <c r="Q22" i="15" s="1"/>
  <c r="P23" i="15" l="1"/>
  <c r="Q23" i="15" s="1"/>
  <c r="P24" i="15" l="1"/>
  <c r="Q24" i="15" s="1"/>
  <c r="P25" i="15" l="1"/>
  <c r="Q25" i="15" s="1"/>
  <c r="P26" i="15" l="1"/>
  <c r="Q26" i="15" s="1"/>
  <c r="P27" i="15" l="1"/>
  <c r="Q27" i="15" s="1"/>
  <c r="P28" i="15" l="1"/>
  <c r="Q28" i="15" s="1"/>
  <c r="P29" i="15" l="1"/>
  <c r="Q29" i="15" s="1"/>
  <c r="P30" i="15" l="1"/>
  <c r="Q30" i="15" s="1"/>
  <c r="P31" i="15" l="1"/>
  <c r="Q31" i="15" s="1"/>
  <c r="P32" i="15" l="1"/>
  <c r="Q32" i="15" s="1"/>
  <c r="P33" i="15" l="1"/>
  <c r="Q33" i="15" s="1"/>
  <c r="P34" i="15" l="1"/>
  <c r="Q34" i="15" s="1"/>
  <c r="P35" i="15" l="1"/>
  <c r="Q35" i="15" l="1"/>
  <c r="Q36" i="15" s="1"/>
  <c r="P36" i="1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2">
    <bk>
      <extLst>
        <ext uri="{3e2802c4-a4d2-4d8b-9148-e3be6c30e623}">
          <xlrd:rvb i="0"/>
        </ext>
      </extLst>
    </bk>
    <bk>
      <extLst>
        <ext uri="{3e2802c4-a4d2-4d8b-9148-e3be6c30e623}">
          <xlrd:rvb i="1"/>
        </ext>
      </extLst>
    </bk>
  </future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<sst xmlns="http://schemas.openxmlformats.org/spreadsheetml/2006/main" count="1817" uniqueCount="230">
  <si>
    <t>Item</t>
  </si>
  <si>
    <t>Quantity</t>
  </si>
  <si>
    <t>Total</t>
  </si>
  <si>
    <t>Price</t>
  </si>
  <si>
    <t>Sugar</t>
  </si>
  <si>
    <t>Relative Reference</t>
  </si>
  <si>
    <t>Absolute Reference</t>
  </si>
  <si>
    <t>Apple</t>
  </si>
  <si>
    <t>Banana</t>
  </si>
  <si>
    <t>Orange</t>
  </si>
  <si>
    <t>Mango</t>
  </si>
  <si>
    <t>Grapes</t>
  </si>
  <si>
    <r>
      <t xml:space="preserve">A </t>
    </r>
    <r>
      <rPr>
        <b/>
        <sz val="11"/>
        <color theme="1"/>
        <rFont val="Aptos Narrow"/>
        <family val="2"/>
        <scheme val="minor"/>
      </rPr>
      <t>relative reference</t>
    </r>
    <r>
      <rPr>
        <sz val="11"/>
        <color theme="1"/>
        <rFont val="Aptos Narrow"/>
        <family val="2"/>
        <scheme val="minor"/>
      </rPr>
      <t xml:space="preserve"> in Excel means that when a formula is copied to another cell, the cell references automatically adjust based on the new location.</t>
    </r>
  </si>
  <si>
    <r>
      <t xml:space="preserve">An </t>
    </r>
    <r>
      <rPr>
        <b/>
        <sz val="11"/>
        <color theme="1"/>
        <rFont val="Aptos Narrow"/>
        <family val="2"/>
        <scheme val="minor"/>
      </rPr>
      <t>absolute reference</t>
    </r>
    <r>
      <rPr>
        <sz val="11"/>
        <color theme="1"/>
        <rFont val="Aptos Narrow"/>
        <family val="2"/>
        <scheme val="minor"/>
      </rPr>
      <t xml:space="preserve"> in Excel keeps a fixed reference to a specific cell, even when copied to other cells. This is done using the </t>
    </r>
    <r>
      <rPr>
        <b/>
        <sz val="11"/>
        <color theme="1"/>
        <rFont val="Aptos Narrow"/>
        <family val="2"/>
        <scheme val="minor"/>
      </rPr>
      <t>$ symbol</t>
    </r>
    <r>
      <rPr>
        <sz val="11"/>
        <color theme="1"/>
        <rFont val="Aptos Narrow"/>
        <family val="2"/>
        <scheme val="minor"/>
      </rPr>
      <t xml:space="preserve"> (e.g., </t>
    </r>
    <r>
      <rPr>
        <sz val="10"/>
        <color theme="1"/>
        <rFont val="Arial Unicode MS"/>
      </rPr>
      <t>$B$2</t>
    </r>
    <r>
      <rPr>
        <sz val="11"/>
        <color theme="1"/>
        <rFont val="Aptos Narrow"/>
        <family val="2"/>
        <scheme val="minor"/>
      </rPr>
      <t>).</t>
    </r>
  </si>
  <si>
    <t>Country</t>
  </si>
  <si>
    <t>Population</t>
  </si>
  <si>
    <t>Land Area (km2)</t>
  </si>
  <si>
    <t>Growth</t>
  </si>
  <si>
    <t>Density (km2)</t>
  </si>
  <si>
    <t>Density Growth</t>
  </si>
  <si>
    <t>China</t>
  </si>
  <si>
    <t>India</t>
  </si>
  <si>
    <t>United States</t>
  </si>
  <si>
    <t>Indonesia</t>
  </si>
  <si>
    <t>Brazil</t>
  </si>
  <si>
    <t>Pakistan</t>
  </si>
  <si>
    <t>Nigeria</t>
  </si>
  <si>
    <t>Bangladesh</t>
  </si>
  <si>
    <t>Russia</t>
  </si>
  <si>
    <t>Mexico</t>
  </si>
  <si>
    <t>World</t>
  </si>
  <si>
    <t>Growth Index</t>
  </si>
  <si>
    <t>What is a Demand Curve?</t>
  </si>
  <si>
    <r>
      <t xml:space="preserve">A </t>
    </r>
    <r>
      <rPr>
        <b/>
        <sz val="11"/>
        <color theme="1"/>
        <rFont val="Aptos Narrow"/>
        <family val="2"/>
        <scheme val="minor"/>
      </rPr>
      <t>demand curve</t>
    </r>
    <r>
      <rPr>
        <sz val="11"/>
        <color theme="1"/>
        <rFont val="Aptos Narrow"/>
        <family val="2"/>
        <scheme val="minor"/>
      </rPr>
      <t xml:space="preserve"> is a graphical representation that shows the relationship between the </t>
    </r>
    <r>
      <rPr>
        <b/>
        <sz val="11"/>
        <color theme="1"/>
        <rFont val="Aptos Narrow"/>
        <family val="2"/>
        <scheme val="minor"/>
      </rPr>
      <t>price of a product</t>
    </r>
    <r>
      <rPr>
        <sz val="11"/>
        <color theme="1"/>
        <rFont val="Aptos Narrow"/>
        <family val="2"/>
        <scheme val="minor"/>
      </rPr>
      <t xml:space="preserve"> and the </t>
    </r>
    <r>
      <rPr>
        <b/>
        <sz val="11"/>
        <color theme="1"/>
        <rFont val="Aptos Narrow"/>
        <family val="2"/>
        <scheme val="minor"/>
      </rPr>
      <t>quantity demanded</t>
    </r>
    <r>
      <rPr>
        <sz val="11"/>
        <color theme="1"/>
        <rFont val="Aptos Narrow"/>
        <family val="2"/>
        <scheme val="minor"/>
      </rPr>
      <t xml:space="preserve"> by consumers at various prices, assuming all other factors remain constant</t>
    </r>
  </si>
  <si>
    <t>What is VLOOKUP in Excel?</t>
  </si>
  <si>
    <r>
      <t>VLOOKUP</t>
    </r>
    <r>
      <rPr>
        <sz val="11"/>
        <color theme="1"/>
        <rFont val="Aptos Narrow"/>
        <family val="2"/>
        <scheme val="minor"/>
      </rPr>
      <t xml:space="preserve"> (Vertical Lookup) is a function in Excel used to search for a value in the first column of a range or table and return a value in the same row from another column.</t>
    </r>
  </si>
  <si>
    <t>Customer ID</t>
  </si>
  <si>
    <t>Name</t>
  </si>
  <si>
    <t>Notes</t>
  </si>
  <si>
    <t>Tres Delicious</t>
  </si>
  <si>
    <t>High maintenance, not sure if it's worth having them as a customer, but don't tell them that!</t>
  </si>
  <si>
    <t>ABC Groceries</t>
  </si>
  <si>
    <t>Friendly but a little old school. Talks way too much, set a time limit on calls.</t>
  </si>
  <si>
    <t>ACME Bites</t>
  </si>
  <si>
    <t>One of our best customers! Likes to talk about sports.</t>
  </si>
  <si>
    <t>Wholesome Foods</t>
  </si>
  <si>
    <t>CEO has three kids, first one is Charles, don't know the rest. CEO cares about Charles the most, so all good.</t>
  </si>
  <si>
    <t>Park &amp; Shop Convenience Stores</t>
  </si>
  <si>
    <t>New customer, make sure to please them!</t>
  </si>
  <si>
    <t>Vlookup</t>
  </si>
  <si>
    <t>Exact Match example</t>
  </si>
  <si>
    <t>Table Example</t>
  </si>
  <si>
    <t>Cookies Ordered</t>
  </si>
  <si>
    <t>Order ID</t>
  </si>
  <si>
    <t>Free cookies</t>
  </si>
  <si>
    <t>Free Cookies</t>
  </si>
  <si>
    <r>
      <t xml:space="preserve">The </t>
    </r>
    <r>
      <rPr>
        <b/>
        <sz val="11"/>
        <color theme="1"/>
        <rFont val="Aptos Narrow"/>
        <family val="2"/>
        <scheme val="minor"/>
      </rPr>
      <t>lookup value</t>
    </r>
    <r>
      <rPr>
        <sz val="11"/>
        <color theme="1"/>
        <rFont val="Aptos Narrow"/>
        <family val="2"/>
        <scheme val="minor"/>
      </rPr>
      <t xml:space="preserve"> must be in the </t>
    </r>
    <r>
      <rPr>
        <b/>
        <sz val="11"/>
        <color theme="1"/>
        <rFont val="Aptos Narrow"/>
        <family val="2"/>
        <scheme val="minor"/>
      </rPr>
      <t>first column</t>
    </r>
    <r>
      <rPr>
        <sz val="11"/>
        <color theme="1"/>
        <rFont val="Aptos Narrow"/>
        <family val="2"/>
        <scheme val="minor"/>
      </rPr>
      <t xml:space="preserve"> of the table_array.</t>
    </r>
  </si>
  <si>
    <r>
      <t xml:space="preserve">The table_array should be sorted in ascending order if using </t>
    </r>
    <r>
      <rPr>
        <b/>
        <sz val="11"/>
        <color theme="1"/>
        <rFont val="Aptos Narrow"/>
        <family val="2"/>
        <scheme val="minor"/>
      </rPr>
      <t>TRUE</t>
    </r>
    <r>
      <rPr>
        <sz val="11"/>
        <color theme="1"/>
        <rFont val="Aptos Narrow"/>
        <family val="2"/>
        <scheme val="minor"/>
      </rPr>
      <t xml:space="preserve"> for </t>
    </r>
    <r>
      <rPr>
        <sz val="10"/>
        <color theme="1"/>
        <rFont val="Arial Unicode MS"/>
      </rPr>
      <t>range_lookup</t>
    </r>
    <r>
      <rPr>
        <sz val="11"/>
        <color theme="1"/>
        <rFont val="Aptos Narrow"/>
        <family val="2"/>
        <scheme val="minor"/>
      </rPr>
      <t>.</t>
    </r>
  </si>
  <si>
    <r>
      <t xml:space="preserve">Use </t>
    </r>
    <r>
      <rPr>
        <b/>
        <sz val="11"/>
        <color theme="1"/>
        <rFont val="Aptos Narrow"/>
        <family val="2"/>
        <scheme val="minor"/>
      </rPr>
      <t>absolute references</t>
    </r>
    <r>
      <rPr>
        <sz val="11"/>
        <color theme="1"/>
        <rFont val="Aptos Narrow"/>
        <family val="2"/>
        <scheme val="minor"/>
      </rPr>
      <t xml:space="preserve"> (e.g., </t>
    </r>
    <r>
      <rPr>
        <sz val="10"/>
        <color theme="1"/>
        <rFont val="Arial Unicode MS"/>
      </rPr>
      <t>$A$1:$D$10</t>
    </r>
    <r>
      <rPr>
        <sz val="11"/>
        <color theme="1"/>
        <rFont val="Aptos Narrow"/>
        <family val="2"/>
        <scheme val="minor"/>
      </rPr>
      <t>) for the table_array to avoid errors when copying the formula.</t>
    </r>
  </si>
  <si>
    <t>Vlookup closed Match</t>
  </si>
  <si>
    <t>Total cookies</t>
  </si>
  <si>
    <t>What is HLOOKUP in Excel?</t>
  </si>
  <si>
    <r>
      <t>HLOOKUP</t>
    </r>
    <r>
      <rPr>
        <sz val="11"/>
        <color theme="1"/>
        <rFont val="Aptos Narrow"/>
        <family val="2"/>
        <scheme val="minor"/>
      </rPr>
      <t xml:space="preserve"> (Horizontal Lookup) is a function in Excel that searches for a value in the </t>
    </r>
    <r>
      <rPr>
        <b/>
        <sz val="11"/>
        <color theme="1"/>
        <rFont val="Aptos Narrow"/>
        <family val="2"/>
        <scheme val="minor"/>
      </rPr>
      <t>first row</t>
    </r>
    <r>
      <rPr>
        <sz val="11"/>
        <color theme="1"/>
        <rFont val="Aptos Narrow"/>
        <family val="2"/>
        <scheme val="minor"/>
      </rPr>
      <t xml:space="preserve"> of a table or range and returns a value in the same column from a specified row.</t>
    </r>
  </si>
  <si>
    <t>Hlookup</t>
  </si>
  <si>
    <t>Product</t>
  </si>
  <si>
    <t>Units Sold</t>
  </si>
  <si>
    <t>Date</t>
  </si>
  <si>
    <t>Revenue per cookie</t>
  </si>
  <si>
    <t>Cost per cookie</t>
  </si>
  <si>
    <t>Order Profit</t>
  </si>
  <si>
    <t>Revenue Per Cookie</t>
  </si>
  <si>
    <t>Cost Per Cookie</t>
  </si>
  <si>
    <t>Cookie Type</t>
  </si>
  <si>
    <t>Chocolate Chip</t>
  </si>
  <si>
    <t>Fortune Cookie</t>
  </si>
  <si>
    <t>Oatmeal Raisin</t>
  </si>
  <si>
    <t>Snickerdoodle</t>
  </si>
  <si>
    <t>White Chocolate Macadamia Nut</t>
  </si>
  <si>
    <t>First customer that starts with a W</t>
  </si>
  <si>
    <t>Wally's Groceries</t>
  </si>
  <si>
    <t>Customer</t>
  </si>
  <si>
    <t>Order Date</t>
  </si>
  <si>
    <t>Lola</t>
  </si>
  <si>
    <t>16-01-2020</t>
  </si>
  <si>
    <t>Sarah</t>
  </si>
  <si>
    <t>29-01-2020</t>
  </si>
  <si>
    <t>Luna</t>
  </si>
  <si>
    <t>Kendra</t>
  </si>
  <si>
    <t>Daisy</t>
  </si>
  <si>
    <t>27-02-2020</t>
  </si>
  <si>
    <t>29-02-2020</t>
  </si>
  <si>
    <t>Bill</t>
  </si>
  <si>
    <t>19-03-2020</t>
  </si>
  <si>
    <t>Rajani</t>
  </si>
  <si>
    <t>23-03-2020</t>
  </si>
  <si>
    <t>14-04-2020</t>
  </si>
  <si>
    <t>26-04-2020</t>
  </si>
  <si>
    <t>Patrick</t>
  </si>
  <si>
    <t>Bob</t>
  </si>
  <si>
    <t>28-05-2020</t>
  </si>
  <si>
    <t>30-05-2020</t>
  </si>
  <si>
    <t>31-05-2020</t>
  </si>
  <si>
    <t>Kevin</t>
  </si>
  <si>
    <t>13-07-2020</t>
  </si>
  <si>
    <t>Lucy</t>
  </si>
  <si>
    <t>22-09-2020</t>
  </si>
  <si>
    <t>29-10-2020</t>
  </si>
  <si>
    <t>19-12-2020</t>
  </si>
  <si>
    <t>23-12-2020</t>
  </si>
  <si>
    <t>28-01-2021</t>
  </si>
  <si>
    <t>25-02-2021</t>
  </si>
  <si>
    <t>When was Lola's last Order?</t>
  </si>
  <si>
    <t>Product ID</t>
  </si>
  <si>
    <t>Product Name</t>
  </si>
  <si>
    <t>Laptop</t>
  </si>
  <si>
    <t>Smartphone</t>
  </si>
  <si>
    <t>Tablet</t>
  </si>
  <si>
    <r>
      <t xml:space="preserve">The </t>
    </r>
    <r>
      <rPr>
        <b/>
        <sz val="11"/>
        <color theme="1"/>
        <rFont val="Aptos Narrow"/>
        <family val="2"/>
        <scheme val="minor"/>
      </rPr>
      <t>INDEX</t>
    </r>
    <r>
      <rPr>
        <sz val="11"/>
        <color theme="1"/>
        <rFont val="Aptos Narrow"/>
        <family val="2"/>
        <scheme val="minor"/>
      </rPr>
      <t xml:space="preserve"> function returns the value of a cell</t>
    </r>
  </si>
  <si>
    <t>Find the Name of the Product</t>
  </si>
  <si>
    <r>
      <t>Find the Price of the Product in Row 3, Column 3</t>
    </r>
    <r>
      <rPr>
        <sz val="11"/>
        <color theme="1"/>
        <rFont val="Aptos Narrow"/>
        <family val="2"/>
        <scheme val="minor"/>
      </rPr>
      <t>:</t>
    </r>
  </si>
  <si>
    <r>
      <t xml:space="preserve">The </t>
    </r>
    <r>
      <rPr>
        <b/>
        <sz val="11"/>
        <color theme="1"/>
        <rFont val="Aptos Narrow"/>
        <family val="2"/>
        <scheme val="minor"/>
      </rPr>
      <t>MATCH</t>
    </r>
    <r>
      <rPr>
        <sz val="11"/>
        <color theme="1"/>
        <rFont val="Aptos Narrow"/>
        <family val="2"/>
        <scheme val="minor"/>
      </rPr>
      <t xml:space="preserve"> function returns the position of a value</t>
    </r>
  </si>
  <si>
    <t>Match Function</t>
  </si>
  <si>
    <t>Fortune Cookie Row:</t>
  </si>
  <si>
    <t>Fortune</t>
  </si>
  <si>
    <t>#</t>
  </si>
  <si>
    <t>Birthday Cake</t>
  </si>
  <si>
    <t>Butterscotch</t>
  </si>
  <si>
    <t>Revenue by Cookie</t>
  </si>
  <si>
    <t>Revenue</t>
  </si>
  <si>
    <t xml:space="preserve">$97,80,540.00 </t>
  </si>
  <si>
    <t xml:space="preserve">$2,84,38,768.00 </t>
  </si>
  <si>
    <t xml:space="preserve">$4,19,53,738.00 </t>
  </si>
  <si>
    <t xml:space="preserve">$3,76,22,195.00 </t>
  </si>
  <si>
    <t xml:space="preserve">$1,78,50,184.00 </t>
  </si>
  <si>
    <t xml:space="preserve">$1,73,99,869.00 </t>
  </si>
  <si>
    <t>Revenue by Cookie Type &amp; Market</t>
  </si>
  <si>
    <t>Revenue:</t>
  </si>
  <si>
    <t xml:space="preserve">$3,23,92,679 </t>
  </si>
  <si>
    <t>Malaysia</t>
  </si>
  <si>
    <t>Philippines</t>
  </si>
  <si>
    <t>United Kingdom</t>
  </si>
  <si>
    <t xml:space="preserve">$43,43,476 </t>
  </si>
  <si>
    <t xml:space="preserve"> $3,79,18,369 </t>
  </si>
  <si>
    <t xml:space="preserve"> $2,60,99,302 </t>
  </si>
  <si>
    <t xml:space="preserve"> $2,56,63,635 </t>
  </si>
  <si>
    <t xml:space="preserve"> $97,80,540 </t>
  </si>
  <si>
    <t xml:space="preserve">$98,42,378 </t>
  </si>
  <si>
    <t xml:space="preserve"> $1,14,06,113 </t>
  </si>
  <si>
    <t xml:space="preserve"> $4,42,57,461 </t>
  </si>
  <si>
    <t xml:space="preserve"> $1,74,72,879 </t>
  </si>
  <si>
    <t xml:space="preserve"> $2,84,38,768 </t>
  </si>
  <si>
    <t xml:space="preserve"> $49,42,671 </t>
  </si>
  <si>
    <t xml:space="preserve"> $1,41,03,608 </t>
  </si>
  <si>
    <t xml:space="preserve"> $1,93,16,966 </t>
  </si>
  <si>
    <t xml:space="preserve"> $4,19,53,738 </t>
  </si>
  <si>
    <t xml:space="preserve">$1,12,64,068 </t>
  </si>
  <si>
    <t xml:space="preserve"> $4,81,37,718 </t>
  </si>
  <si>
    <t xml:space="preserve"> $84,27,749 </t>
  </si>
  <si>
    <t xml:space="preserve"> $2,91,50,583 </t>
  </si>
  <si>
    <t xml:space="preserve"> $3,76,22,195 </t>
  </si>
  <si>
    <t xml:space="preserve">$3,75,93,523 </t>
  </si>
  <si>
    <t xml:space="preserve"> $61,37,662 </t>
  </si>
  <si>
    <t xml:space="preserve"> $73,77,106 </t>
  </si>
  <si>
    <t xml:space="preserve"> $4,79,03,595 </t>
  </si>
  <si>
    <t xml:space="preserve"> $1,78,50,184 </t>
  </si>
  <si>
    <t xml:space="preserve">$2,93,18,090 </t>
  </si>
  <si>
    <t xml:space="preserve"> $1,33,01,658 </t>
  </si>
  <si>
    <t xml:space="preserve"> $1,83,55,309 </t>
  </si>
  <si>
    <t xml:space="preserve"> $4,43,22,840 </t>
  </si>
  <si>
    <t xml:space="preserve"> $1,73,99,869 </t>
  </si>
  <si>
    <t>Market</t>
  </si>
  <si>
    <t xml:space="preserve">$43,43,476.00 </t>
  </si>
  <si>
    <t xml:space="preserve">$3,79,18,369.00 </t>
  </si>
  <si>
    <t xml:space="preserve">$2,60,99,302.00 </t>
  </si>
  <si>
    <t xml:space="preserve">$2,56,63,635.00 </t>
  </si>
  <si>
    <t xml:space="preserve">$98,42,378.00 </t>
  </si>
  <si>
    <t xml:space="preserve">$1,14,06,113.00 </t>
  </si>
  <si>
    <t xml:space="preserve">$4,42,57,461.00 </t>
  </si>
  <si>
    <t xml:space="preserve">$1,74,72,879.00 </t>
  </si>
  <si>
    <t xml:space="preserve">$3,23,92,679.00 </t>
  </si>
  <si>
    <t xml:space="preserve">$49,42,671.00 </t>
  </si>
  <si>
    <t xml:space="preserve">$1,41,03,608.00 </t>
  </si>
  <si>
    <t xml:space="preserve">$1,93,16,966.00 </t>
  </si>
  <si>
    <t xml:space="preserve">$1,12,64,068.00 </t>
  </si>
  <si>
    <t xml:space="preserve">$4,81,37,718.00 </t>
  </si>
  <si>
    <t xml:space="preserve">$84,27,749.00 </t>
  </si>
  <si>
    <t xml:space="preserve">$2,91,50,583.00 </t>
  </si>
  <si>
    <t xml:space="preserve">$3,75,93,523.00 </t>
  </si>
  <si>
    <t xml:space="preserve">$61,37,662.00 </t>
  </si>
  <si>
    <t xml:space="preserve">$73,77,106.00 </t>
  </si>
  <si>
    <t xml:space="preserve">$4,79,03,595.00 </t>
  </si>
  <si>
    <t xml:space="preserve">$2,93,18,090.00 </t>
  </si>
  <si>
    <t xml:space="preserve">$1,33,01,658.00 </t>
  </si>
  <si>
    <t xml:space="preserve">$1,83,55,309.00 </t>
  </si>
  <si>
    <t xml:space="preserve">$4,43,22,840.00 </t>
  </si>
  <si>
    <t>No. of year</t>
  </si>
  <si>
    <t>No of customer at the beginning</t>
  </si>
  <si>
    <t>No of customer acquired over the year</t>
  </si>
  <si>
    <t>% of customers who leaves</t>
  </si>
  <si>
    <t>Coffee Demands(in no. of cups)</t>
  </si>
  <si>
    <t>Profit</t>
  </si>
  <si>
    <t>Price of cup</t>
  </si>
  <si>
    <t>Original unit cost</t>
  </si>
  <si>
    <t>No of customers at the beginning of each year</t>
  </si>
  <si>
    <t>New customers joined in that year</t>
  </si>
  <si>
    <t>customers at the end</t>
  </si>
  <si>
    <t>Estimated no. of customers who quit the services</t>
  </si>
  <si>
    <r>
      <rPr>
        <sz val="16"/>
        <color rgb="FF7030A0"/>
        <rFont val="Aptos Narrow"/>
        <family val="2"/>
        <scheme val="minor"/>
      </rPr>
      <t xml:space="preserve">Note: Assuming no. of customers at the beginning is 100, New customers joined in that year is 15 and estimated no. of customers who quits is 10 and end of that year total no of customers is </t>
    </r>
    <r>
      <rPr>
        <b/>
        <sz val="16"/>
        <color rgb="FF7030A0"/>
        <rFont val="Aptos Narrow"/>
        <family val="2"/>
        <scheme val="minor"/>
      </rPr>
      <t>105</t>
    </r>
    <r>
      <rPr>
        <sz val="16"/>
        <color theme="1"/>
        <rFont val="Aptos Narrow"/>
        <family val="2"/>
        <scheme val="minor"/>
      </rPr>
      <t xml:space="preserve">. </t>
    </r>
    <r>
      <rPr>
        <sz val="16"/>
        <color rgb="FF00B050"/>
        <rFont val="Aptos Narrow"/>
        <family val="2"/>
        <scheme val="minor"/>
      </rPr>
      <t>1.5% of customers got added at the end of the year.</t>
    </r>
  </si>
  <si>
    <r>
      <t xml:space="preserve">The total number of customers at the end of the </t>
    </r>
    <r>
      <rPr>
        <b/>
        <sz val="11"/>
        <color rgb="FF00B050"/>
        <rFont val="Aptos Narrow"/>
        <family val="2"/>
        <scheme val="minor"/>
      </rPr>
      <t>10th</t>
    </r>
    <r>
      <rPr>
        <sz val="11"/>
        <color rgb="FF00B050"/>
        <rFont val="Aptos Narrow"/>
        <family val="2"/>
        <scheme val="minor"/>
      </rPr>
      <t xml:space="preserve"> year is </t>
    </r>
    <r>
      <rPr>
        <b/>
        <sz val="14"/>
        <color rgb="FF00B050"/>
        <rFont val="Aptos Narrow"/>
        <family val="2"/>
        <scheme val="minor"/>
      </rPr>
      <t>127</t>
    </r>
    <r>
      <rPr>
        <sz val="11"/>
        <color rgb="FF00B050"/>
        <rFont val="Aptos Narrow"/>
        <family val="2"/>
        <scheme val="minor"/>
      </rPr>
      <t>.</t>
    </r>
  </si>
  <si>
    <t>No. of customers at the end of the year</t>
  </si>
  <si>
    <t>Range name:</t>
  </si>
  <si>
    <t>a name you assign to a range of data.</t>
  </si>
  <si>
    <t>Category of govt.</t>
  </si>
  <si>
    <t>Education</t>
  </si>
  <si>
    <t>Public Works</t>
  </si>
  <si>
    <t>General Government</t>
  </si>
  <si>
    <t>FormulaText</t>
  </si>
  <si>
    <t>*Note: Here I can retrive only one name since xlookup function is not designed to return multiple values; it only returns the first match.</t>
  </si>
  <si>
    <t>*Note: Here, we can use Filter function to filter the names starts with a W.</t>
  </si>
  <si>
    <t>When was Lola's First Order?</t>
  </si>
  <si>
    <t>search mode is 1</t>
  </si>
  <si>
    <t>search mode is -1</t>
  </si>
  <si>
    <t>*Note: when the table is small we can use row number vand column number. But it will be difficult to find in a big data then we need to combine both index and match function.</t>
  </si>
  <si>
    <t>Topics:</t>
  </si>
  <si>
    <t>Prediction</t>
  </si>
  <si>
    <t>Range Names</t>
  </si>
  <si>
    <t>Xlookup</t>
  </si>
  <si>
    <t>Index</t>
  </si>
  <si>
    <t>Match</t>
  </si>
  <si>
    <t>Index and Match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</si>
</sst>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0.0"/>
  </numFmts>
  <fonts count="21" x14ac:knownFonts="1">
    <font>
      <sz val="11"/>
      <color theme="1"/>
      <name val="Aptos Narrow"/>
      <family val="2"/>
      <scheme val="minor"/>
    </font>
    <font>
      <b/>
      <sz val="11"/>
      <color theme="1"/>
      <name val="Aptos Narrow"/>
      <family val="2"/>
      <scheme val="minor"/>
    </font>
    <font>
      <sz val="10"/>
      <color theme="1"/>
      <name val="Arial Unicode MS"/>
    </font>
    <font>
      <b/>
      <sz val="10"/>
      <color theme="1"/>
      <name val="Arial"/>
      <family val="2"/>
    </font>
    <font>
      <sz val="10"/>
      <color theme="1"/>
      <name val="Arial"/>
      <family val="2"/>
    </font>
    <font>
      <b/>
      <sz val="13.5"/>
      <color theme="1"/>
      <name val="Aptos Narrow"/>
      <family val="2"/>
      <scheme val="minor"/>
    </font>
    <font>
      <b/>
      <sz val="11"/>
      <color rgb="FF000000"/>
      <name val="Calibri"/>
      <family val="2"/>
    </font>
    <font>
      <sz val="11"/>
      <color rgb="FF000000"/>
      <name val="Calibri"/>
      <family val="2"/>
    </font>
    <font>
      <b/>
      <sz val="11"/>
      <color rgb="FFFFFFFF"/>
      <name val="Calibri"/>
      <family val="2"/>
    </font>
    <font>
      <sz val="11"/>
      <color rgb="FFFFFFFF"/>
      <name val="Calibri"/>
      <family val="2"/>
    </font>
    <font>
      <b/>
      <sz val="11"/>
      <color rgb="FF0070C0"/>
      <name val="Calibri"/>
      <family val="2"/>
    </font>
    <font>
      <sz val="18"/>
      <color rgb="FF000000"/>
      <name val="Calibri"/>
      <family val="2"/>
    </font>
    <font>
      <b/>
      <sz val="14"/>
      <color rgb="FF000000"/>
      <name val="Calibri"/>
      <family val="2"/>
    </font>
    <font>
      <sz val="11"/>
      <color rgb="FF00B050"/>
      <name val="Aptos Narrow"/>
      <family val="2"/>
      <scheme val="minor"/>
    </font>
    <font>
      <sz val="16"/>
      <color rgb="FF7030A0"/>
      <name val="Aptos Narrow"/>
      <family val="2"/>
      <scheme val="minor"/>
    </font>
    <font>
      <b/>
      <sz val="16"/>
      <color rgb="FF7030A0"/>
      <name val="Aptos Narrow"/>
      <family val="2"/>
      <scheme val="minor"/>
    </font>
    <font>
      <sz val="16"/>
      <color theme="1"/>
      <name val="Aptos Narrow"/>
      <family val="2"/>
      <scheme val="minor"/>
    </font>
    <font>
      <sz val="16"/>
      <color rgb="FF00B050"/>
      <name val="Aptos Narrow"/>
      <family val="2"/>
      <scheme val="minor"/>
    </font>
    <font>
      <b/>
      <sz val="11"/>
      <color rgb="FF00B050"/>
      <name val="Aptos Narrow"/>
      <family val="2"/>
      <scheme val="minor"/>
    </font>
    <font>
      <b/>
      <sz val="14"/>
      <color rgb="FF00B050"/>
      <name val="Aptos Narrow"/>
      <family val="2"/>
      <scheme val="minor"/>
    </font>
    <font>
      <sz val="11"/>
      <color rgb="FF040C28"/>
      <name val="Aptos Narrow"/>
      <family val="2"/>
      <scheme val="minor"/>
    </font>
  </fonts>
  <fills count="16">
    <fill>
      <patternFill patternType="none"/>
    </fill>
    <fill>
      <patternFill patternType="gray125"/>
    </fill>
    <fill>
      <patternFill patternType="solid">
        <fgColor rgb="FFFFFF00"/>
        <bgColor indexed="64"/>
      </patternFill>
    </fill>
    <fill>
      <patternFill patternType="solid">
        <fgColor rgb="FF7ECCE2"/>
        <bgColor indexed="64"/>
      </patternFill>
    </fill>
    <fill>
      <patternFill patternType="solid">
        <fgColor rgb="FFC0C0C0"/>
        <bgColor rgb="FF000000"/>
      </patternFill>
    </fill>
    <fill>
      <patternFill patternType="solid">
        <fgColor rgb="FFD9E1F2"/>
        <bgColor rgb="FFD9E1F2"/>
      </patternFill>
    </fill>
    <fill>
      <patternFill patternType="solid">
        <fgColor rgb="FFD9E1F2"/>
        <bgColor rgb="FF000000"/>
      </patternFill>
    </fill>
    <fill>
      <patternFill patternType="solid">
        <fgColor rgb="FFF2F2F2"/>
        <bgColor rgb="FF000000"/>
      </patternFill>
    </fill>
    <fill>
      <patternFill patternType="solid">
        <fgColor rgb="FF4472C4"/>
        <bgColor rgb="FF4472C4"/>
      </patternFill>
    </fill>
    <fill>
      <patternFill patternType="solid">
        <fgColor rgb="FF4472C4"/>
        <bgColor rgb="FF000000"/>
      </patternFill>
    </fill>
    <fill>
      <patternFill patternType="solid">
        <fgColor rgb="FFE7E6E6"/>
        <bgColor rgb="FF000000"/>
      </patternFill>
    </fill>
    <fill>
      <patternFill patternType="solid">
        <fgColor rgb="FFFFF2CC"/>
        <bgColor rgb="FF000000"/>
      </patternFill>
    </fill>
    <fill>
      <patternFill patternType="solid">
        <fgColor theme="0" tint="-0.14999847407452621"/>
        <bgColor indexed="64"/>
      </patternFill>
    </fill>
    <fill>
      <patternFill patternType="solid">
        <fgColor rgb="FFFFC000"/>
        <bgColor indexed="64"/>
      </patternFill>
    </fill>
    <fill>
      <patternFill patternType="solid">
        <fgColor theme="0" tint="-4.9989318521683403E-2"/>
        <bgColor indexed="64"/>
      </patternFill>
    </fill>
    <fill>
      <patternFill patternType="solid">
        <fgColor rgb="FF92D050"/>
        <bgColor indexed="64"/>
      </patternFill>
    </fill>
  </fills>
  <borders count="25">
    <border>
      <left/>
      <right/>
      <top/>
      <bottom/>
      <diagonal/>
    </border>
    <border>
      <left/>
      <right/>
      <top style="thin">
        <color rgb="FF000000"/>
      </top>
      <bottom/>
      <diagonal/>
    </border>
    <border>
      <left/>
      <right style="thin">
        <color rgb="FF8EA9DB"/>
      </right>
      <top/>
      <bottom style="thin">
        <color rgb="FF8EA9DB"/>
      </bottom>
      <diagonal/>
    </border>
    <border>
      <left/>
      <right/>
      <top/>
      <bottom style="thin">
        <color indexed="64"/>
      </bottom>
      <diagonal/>
    </border>
    <border>
      <left/>
      <right style="thin">
        <color indexed="64"/>
      </right>
      <top/>
      <bottom/>
      <diagonal/>
    </border>
    <border>
      <left/>
      <right style="thin">
        <color rgb="FF8EA9DB"/>
      </right>
      <top style="thin">
        <color rgb="FF8EA9DB"/>
      </top>
      <bottom style="thin">
        <color rgb="FF8EA9DB"/>
      </bottom>
      <diagonal/>
    </border>
    <border>
      <left style="thin">
        <color rgb="FF8EA9DB"/>
      </left>
      <right/>
      <top style="thin">
        <color rgb="FF8EA9DB"/>
      </top>
      <bottom style="thin">
        <color rgb="FF8EA9DB"/>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rgb="FF000000"/>
      </top>
      <bottom/>
      <diagonal/>
    </border>
  </borders>
  <cellStyleXfs count="1">
    <xf numFmtId="0" fontId="0" fillId="0" borderId="0"/>
  </cellStyleXfs>
  <cellXfs count="137">
    <xf numFmtId="0" fontId="0" fillId="0" borderId="0" xfId="0"/>
    <xf numFmtId="0" fontId="1" fillId="0" borderId="0" xfId="0" applyFont="1"/>
    <xf numFmtId="0" fontId="1" fillId="0" borderId="0" xfId="0" applyFont="1" applyAlignment="1">
      <alignment horizontal="center" vertical="center" wrapText="1"/>
    </xf>
    <xf numFmtId="0" fontId="0" fillId="0" borderId="0" xfId="0" applyAlignment="1">
      <alignment vertical="center" wrapText="1"/>
    </xf>
    <xf numFmtId="0" fontId="0" fillId="2" borderId="0" xfId="0" applyFill="1"/>
    <xf numFmtId="0" fontId="2" fillId="0" borderId="0" xfId="0" applyFont="1" applyAlignment="1">
      <alignment vertical="center" wrapText="1"/>
    </xf>
    <xf numFmtId="0" fontId="3" fillId="0" borderId="0" xfId="0" applyFont="1" applyAlignment="1">
      <alignment wrapText="1"/>
    </xf>
    <xf numFmtId="0" fontId="4" fillId="0" borderId="0" xfId="0" applyFont="1" applyAlignment="1">
      <alignment wrapText="1"/>
    </xf>
    <xf numFmtId="3" fontId="4" fillId="0" borderId="0" xfId="0" applyNumberFormat="1" applyFont="1" applyAlignment="1">
      <alignment horizontal="right" wrapText="1"/>
    </xf>
    <xf numFmtId="0" fontId="4" fillId="3" borderId="0" xfId="0" applyFont="1" applyFill="1" applyAlignment="1">
      <alignment wrapText="1"/>
    </xf>
    <xf numFmtId="3" fontId="4" fillId="0" borderId="0" xfId="0" applyNumberFormat="1" applyFont="1" applyAlignment="1">
      <alignment wrapText="1"/>
    </xf>
    <xf numFmtId="10" fontId="4" fillId="3" borderId="0" xfId="0" applyNumberFormat="1" applyFont="1" applyFill="1" applyAlignment="1">
      <alignment wrapText="1"/>
    </xf>
    <xf numFmtId="0" fontId="6" fillId="4" borderId="1" xfId="0" applyFont="1" applyFill="1" applyBorder="1" applyAlignment="1">
      <alignment horizontal="center"/>
    </xf>
    <xf numFmtId="0" fontId="7" fillId="0" borderId="0" xfId="0" applyFont="1"/>
    <xf numFmtId="0" fontId="7" fillId="5" borderId="0" xfId="0" applyFont="1" applyFill="1"/>
    <xf numFmtId="0" fontId="0" fillId="0" borderId="0" xfId="0" applyFill="1"/>
    <xf numFmtId="0" fontId="7" fillId="0" borderId="0" xfId="0" applyFont="1" applyFill="1"/>
    <xf numFmtId="0" fontId="8" fillId="8" borderId="0" xfId="0" applyFont="1" applyFill="1"/>
    <xf numFmtId="14" fontId="7" fillId="5" borderId="0" xfId="0" applyNumberFormat="1" applyFont="1" applyFill="1"/>
    <xf numFmtId="164" fontId="7" fillId="5" borderId="0" xfId="0" applyNumberFormat="1" applyFont="1" applyFill="1"/>
    <xf numFmtId="0" fontId="7" fillId="5" borderId="2" xfId="0" applyFont="1" applyFill="1" applyBorder="1"/>
    <xf numFmtId="14" fontId="7" fillId="0" borderId="0" xfId="0" applyNumberFormat="1" applyFont="1"/>
    <xf numFmtId="164" fontId="7" fillId="0" borderId="0" xfId="0" applyNumberFormat="1" applyFont="1"/>
    <xf numFmtId="0" fontId="7" fillId="0" borderId="2" xfId="0" applyFont="1" applyBorder="1"/>
    <xf numFmtId="3" fontId="7" fillId="5" borderId="0" xfId="0" applyNumberFormat="1" applyFont="1" applyFill="1"/>
    <xf numFmtId="3" fontId="7" fillId="0" borderId="0" xfId="0" applyNumberFormat="1" applyFont="1"/>
    <xf numFmtId="0" fontId="1" fillId="0" borderId="0" xfId="0" applyFont="1" applyAlignment="1">
      <alignment wrapText="1"/>
    </xf>
    <xf numFmtId="0" fontId="7" fillId="0" borderId="3" xfId="0" applyFont="1" applyBorder="1"/>
    <xf numFmtId="0" fontId="7" fillId="0" borderId="4" xfId="0" applyFont="1" applyBorder="1"/>
    <xf numFmtId="0" fontId="7" fillId="0" borderId="0" xfId="0" applyFont="1" applyAlignment="1">
      <alignment horizontal="center"/>
    </xf>
    <xf numFmtId="0" fontId="11" fillId="0" borderId="0" xfId="0" applyFont="1" applyAlignment="1">
      <alignment horizontal="center"/>
    </xf>
    <xf numFmtId="0" fontId="7" fillId="0" borderId="0" xfId="0" applyFont="1" applyAlignment="1">
      <alignment horizontal="right"/>
    </xf>
    <xf numFmtId="0" fontId="7" fillId="5" borderId="5" xfId="0" applyFont="1" applyFill="1" applyBorder="1" applyAlignment="1">
      <alignment horizontal="right"/>
    </xf>
    <xf numFmtId="0" fontId="8" fillId="8" borderId="0" xfId="0" applyFont="1" applyFill="1" applyAlignment="1">
      <alignment horizontal="right"/>
    </xf>
    <xf numFmtId="0" fontId="6" fillId="5" borderId="0" xfId="0" applyFont="1" applyFill="1"/>
    <xf numFmtId="0" fontId="6" fillId="0" borderId="0" xfId="0" applyFont="1"/>
    <xf numFmtId="0" fontId="8" fillId="8" borderId="6" xfId="0" applyFont="1" applyFill="1" applyBorder="1"/>
    <xf numFmtId="0" fontId="8" fillId="8" borderId="5" xfId="0" applyFont="1" applyFill="1" applyBorder="1"/>
    <xf numFmtId="0" fontId="7" fillId="0" borderId="6" xfId="0" applyFont="1" applyBorder="1"/>
    <xf numFmtId="0" fontId="7" fillId="0" borderId="5" xfId="0" applyFont="1" applyBorder="1"/>
    <xf numFmtId="0" fontId="7" fillId="5" borderId="6" xfId="0" applyFont="1" applyFill="1" applyBorder="1"/>
    <xf numFmtId="0" fontId="7" fillId="5" borderId="5" xfId="0" applyFont="1" applyFill="1" applyBorder="1"/>
    <xf numFmtId="0" fontId="6" fillId="5" borderId="6" xfId="0" applyFont="1" applyFill="1" applyBorder="1"/>
    <xf numFmtId="0" fontId="7" fillId="11" borderId="0" xfId="0" applyFont="1" applyFill="1"/>
    <xf numFmtId="0" fontId="7" fillId="0" borderId="0" xfId="0" applyFont="1"/>
    <xf numFmtId="0" fontId="7" fillId="0" borderId="0" xfId="0" applyFont="1"/>
    <xf numFmtId="0" fontId="0" fillId="0" borderId="8" xfId="0" applyBorder="1" applyAlignment="1">
      <alignment wrapText="1"/>
    </xf>
    <xf numFmtId="0" fontId="0" fillId="0" borderId="9" xfId="0" applyBorder="1" applyAlignment="1">
      <alignment wrapText="1"/>
    </xf>
    <xf numFmtId="0" fontId="0" fillId="0" borderId="9" xfId="0" applyBorder="1"/>
    <xf numFmtId="0" fontId="0" fillId="0" borderId="10" xfId="0" applyBorder="1" applyAlignment="1">
      <alignment wrapText="1"/>
    </xf>
    <xf numFmtId="0" fontId="0" fillId="0" borderId="7" xfId="0" applyBorder="1"/>
    <xf numFmtId="0" fontId="0" fillId="0" borderId="14" xfId="0" applyBorder="1"/>
    <xf numFmtId="1" fontId="0" fillId="0" borderId="11" xfId="0" applyNumberFormat="1" applyBorder="1"/>
    <xf numFmtId="1" fontId="0" fillId="0" borderId="7" xfId="0" applyNumberFormat="1" applyBorder="1"/>
    <xf numFmtId="1" fontId="0" fillId="0" borderId="13" xfId="0" applyNumberFormat="1" applyBorder="1"/>
    <xf numFmtId="1" fontId="0" fillId="0" borderId="12" xfId="0" applyNumberFormat="1" applyBorder="1"/>
    <xf numFmtId="1" fontId="0" fillId="0" borderId="14" xfId="0" applyNumberFormat="1" applyBorder="1"/>
    <xf numFmtId="1" fontId="0" fillId="0" borderId="15" xfId="0" applyNumberFormat="1" applyBorder="1"/>
    <xf numFmtId="1" fontId="0" fillId="2" borderId="11" xfId="0" applyNumberFormat="1" applyFill="1" applyBorder="1"/>
    <xf numFmtId="1" fontId="0" fillId="2" borderId="12" xfId="0" applyNumberFormat="1" applyFill="1" applyBorder="1"/>
    <xf numFmtId="165" fontId="0" fillId="0" borderId="7" xfId="0" applyNumberFormat="1" applyBorder="1"/>
    <xf numFmtId="165" fontId="0" fillId="0" borderId="14" xfId="0" applyNumberFormat="1" applyBorder="1"/>
    <xf numFmtId="0" fontId="0" fillId="12" borderId="0" xfId="0" applyFill="1" applyAlignment="1">
      <alignment horizontal="center" wrapText="1"/>
    </xf>
    <xf numFmtId="0" fontId="11" fillId="0" borderId="0" xfId="0" applyFont="1" applyAlignment="1">
      <alignment horizontal="center"/>
    </xf>
    <xf numFmtId="0" fontId="6" fillId="0" borderId="0" xfId="0" applyFont="1" applyAlignment="1">
      <alignment horizontal="center"/>
    </xf>
    <xf numFmtId="0" fontId="12" fillId="0" borderId="0" xfId="0" applyFont="1" applyAlignment="1">
      <alignment horizontal="center"/>
    </xf>
    <xf numFmtId="0" fontId="0" fillId="0" borderId="16" xfId="0" applyBorder="1"/>
    <xf numFmtId="0" fontId="0" fillId="0" borderId="17" xfId="0" applyBorder="1"/>
    <xf numFmtId="0" fontId="0" fillId="0" borderId="18" xfId="0" applyBorder="1"/>
    <xf numFmtId="0" fontId="0" fillId="0" borderId="19" xfId="0" applyBorder="1"/>
    <xf numFmtId="0" fontId="0" fillId="0" borderId="0" xfId="0" applyBorder="1"/>
    <xf numFmtId="0" fontId="0" fillId="0" borderId="0" xfId="0" applyBorder="1" applyAlignment="1">
      <alignment horizontal="center" vertical="center"/>
    </xf>
    <xf numFmtId="0" fontId="0" fillId="0" borderId="0" xfId="0" applyBorder="1" applyAlignment="1">
      <alignment horizontal="center" vertical="center" wrapText="1"/>
    </xf>
    <xf numFmtId="0" fontId="0" fillId="0" borderId="20" xfId="0" applyBorder="1" applyAlignment="1">
      <alignment horizontal="center" vertical="center" wrapText="1"/>
    </xf>
    <xf numFmtId="0" fontId="0" fillId="0" borderId="0" xfId="0" applyBorder="1" applyAlignment="1">
      <alignment vertical="center"/>
    </xf>
    <xf numFmtId="1" fontId="0" fillId="2" borderId="0" xfId="0" applyNumberFormat="1" applyFill="1" applyBorder="1" applyAlignment="1">
      <alignment vertical="center"/>
    </xf>
    <xf numFmtId="1" fontId="0" fillId="0" borderId="0" xfId="0" applyNumberFormat="1" applyBorder="1" applyAlignment="1">
      <alignment vertical="center"/>
    </xf>
    <xf numFmtId="1" fontId="0" fillId="0" borderId="20" xfId="0" applyNumberFormat="1" applyBorder="1" applyAlignment="1">
      <alignment vertical="center"/>
    </xf>
    <xf numFmtId="1" fontId="0" fillId="2" borderId="20" xfId="0" applyNumberFormat="1" applyFill="1" applyBorder="1" applyAlignment="1">
      <alignment vertical="center"/>
    </xf>
    <xf numFmtId="0" fontId="0" fillId="0" borderId="20" xfId="0" applyBorder="1"/>
    <xf numFmtId="0" fontId="13" fillId="12" borderId="0" xfId="0" applyFont="1" applyFill="1" applyBorder="1" applyAlignment="1">
      <alignment horizontal="center"/>
    </xf>
    <xf numFmtId="0" fontId="0" fillId="12" borderId="0" xfId="0" applyFill="1" applyBorder="1" applyAlignment="1">
      <alignment horizontal="center"/>
    </xf>
    <xf numFmtId="0" fontId="0" fillId="0" borderId="21" xfId="0" applyBorder="1"/>
    <xf numFmtId="0" fontId="0" fillId="0" borderId="22" xfId="0" applyBorder="1"/>
    <xf numFmtId="0" fontId="0" fillId="0" borderId="23" xfId="0" applyBorder="1"/>
    <xf numFmtId="0" fontId="5" fillId="0" borderId="16" xfId="0" applyFont="1" applyBorder="1" applyAlignment="1">
      <alignment vertical="center"/>
    </xf>
    <xf numFmtId="0" fontId="5" fillId="0" borderId="17" xfId="0" applyFont="1" applyBorder="1" applyAlignment="1">
      <alignment vertical="center"/>
    </xf>
    <xf numFmtId="0" fontId="16" fillId="12" borderId="0" xfId="0" applyFont="1" applyFill="1" applyBorder="1" applyAlignment="1">
      <alignment horizontal="center" wrapText="1"/>
    </xf>
    <xf numFmtId="0" fontId="0" fillId="12" borderId="0" xfId="0" applyFill="1" applyBorder="1" applyAlignment="1">
      <alignment horizontal="center" wrapText="1"/>
    </xf>
    <xf numFmtId="3" fontId="0" fillId="0" borderId="0" xfId="0" applyNumberFormat="1" applyBorder="1"/>
    <xf numFmtId="0" fontId="1" fillId="0" borderId="7" xfId="0" applyFont="1" applyBorder="1"/>
    <xf numFmtId="3" fontId="1" fillId="0" borderId="7" xfId="0" applyNumberFormat="1" applyFont="1" applyBorder="1"/>
    <xf numFmtId="3" fontId="0" fillId="0" borderId="7" xfId="0" applyNumberFormat="1" applyBorder="1"/>
    <xf numFmtId="3" fontId="0" fillId="2" borderId="7" xfId="0" applyNumberFormat="1" applyFill="1" applyBorder="1"/>
    <xf numFmtId="0" fontId="0" fillId="2" borderId="0" xfId="0" applyFill="1" applyBorder="1"/>
    <xf numFmtId="0" fontId="20" fillId="12" borderId="0" xfId="0" applyFont="1" applyFill="1" applyBorder="1" applyAlignment="1">
      <alignment horizontal="center"/>
    </xf>
    <xf numFmtId="0" fontId="1" fillId="0" borderId="19" xfId="0" applyFont="1" applyBorder="1"/>
    <xf numFmtId="0" fontId="6" fillId="4" borderId="24" xfId="0" applyFont="1" applyFill="1" applyBorder="1" applyAlignment="1">
      <alignment horizontal="center"/>
    </xf>
    <xf numFmtId="0" fontId="7" fillId="0" borderId="0" xfId="0" applyFont="1" applyBorder="1"/>
    <xf numFmtId="0" fontId="7" fillId="0" borderId="20" xfId="0" applyFont="1" applyBorder="1"/>
    <xf numFmtId="0" fontId="7" fillId="5" borderId="19" xfId="0" applyFont="1" applyFill="1" applyBorder="1" applyAlignment="1">
      <alignment horizontal="right" wrapText="1"/>
    </xf>
    <xf numFmtId="0" fontId="7" fillId="5" borderId="0" xfId="0" applyFont="1" applyFill="1" applyBorder="1" applyAlignment="1">
      <alignment wrapText="1"/>
    </xf>
    <xf numFmtId="0" fontId="7" fillId="0" borderId="0" xfId="0" applyFont="1" applyBorder="1"/>
    <xf numFmtId="0" fontId="7" fillId="6" borderId="0" xfId="0" applyFont="1" applyFill="1" applyBorder="1"/>
    <xf numFmtId="0" fontId="7" fillId="7" borderId="20" xfId="0" applyFont="1" applyFill="1" applyBorder="1"/>
    <xf numFmtId="0" fontId="7" fillId="0" borderId="19" xfId="0" applyFont="1" applyBorder="1" applyAlignment="1">
      <alignment horizontal="right" wrapText="1"/>
    </xf>
    <xf numFmtId="0" fontId="7" fillId="0" borderId="0" xfId="0" applyFont="1" applyBorder="1" applyAlignment="1">
      <alignment wrapText="1"/>
    </xf>
    <xf numFmtId="0" fontId="7" fillId="5" borderId="21" xfId="0" applyFont="1" applyFill="1" applyBorder="1" applyAlignment="1">
      <alignment horizontal="right" wrapText="1"/>
    </xf>
    <xf numFmtId="0" fontId="7" fillId="5" borderId="22" xfId="0" applyFont="1" applyFill="1" applyBorder="1" applyAlignment="1">
      <alignment wrapText="1"/>
    </xf>
    <xf numFmtId="0" fontId="7" fillId="0" borderId="22" xfId="0" applyFont="1" applyBorder="1"/>
    <xf numFmtId="0" fontId="7" fillId="0" borderId="23" xfId="0" applyFont="1" applyBorder="1"/>
    <xf numFmtId="0" fontId="0" fillId="2" borderId="16" xfId="0" applyFill="1" applyBorder="1"/>
    <xf numFmtId="0" fontId="7" fillId="0" borderId="19" xfId="0" applyFont="1" applyBorder="1"/>
    <xf numFmtId="0" fontId="1" fillId="2" borderId="16" xfId="0" applyFont="1" applyFill="1" applyBorder="1"/>
    <xf numFmtId="0" fontId="8" fillId="8" borderId="19" xfId="0" applyFont="1" applyFill="1" applyBorder="1"/>
    <xf numFmtId="0" fontId="8" fillId="8" borderId="0" xfId="0" applyFont="1" applyFill="1" applyBorder="1"/>
    <xf numFmtId="0" fontId="8" fillId="8" borderId="20" xfId="0" applyFont="1" applyFill="1" applyBorder="1"/>
    <xf numFmtId="0" fontId="7" fillId="5" borderId="19" xfId="0" applyFont="1" applyFill="1" applyBorder="1"/>
    <xf numFmtId="0" fontId="7" fillId="5" borderId="0" xfId="0" applyFont="1" applyFill="1" applyBorder="1"/>
    <xf numFmtId="0" fontId="7" fillId="5" borderId="20" xfId="0" applyFont="1" applyFill="1" applyBorder="1"/>
    <xf numFmtId="0" fontId="0" fillId="0" borderId="21" xfId="0" applyFill="1" applyBorder="1"/>
    <xf numFmtId="0" fontId="0" fillId="0" borderId="22" xfId="0" applyFill="1" applyBorder="1"/>
    <xf numFmtId="0" fontId="0" fillId="0" borderId="23" xfId="0" applyFill="1" applyBorder="1"/>
    <xf numFmtId="0" fontId="9" fillId="9" borderId="19" xfId="0" applyFont="1" applyFill="1" applyBorder="1"/>
    <xf numFmtId="0" fontId="0" fillId="0" borderId="0" xfId="0" applyAlignment="1">
      <alignment horizontal="center"/>
    </xf>
    <xf numFmtId="0" fontId="7" fillId="0" borderId="17" xfId="0" applyFont="1" applyBorder="1"/>
    <xf numFmtId="0" fontId="0" fillId="14" borderId="0" xfId="0" applyFill="1" applyBorder="1" applyAlignment="1">
      <alignment horizontal="center" wrapText="1"/>
    </xf>
    <xf numFmtId="0" fontId="0" fillId="14" borderId="20" xfId="0" applyFill="1" applyBorder="1" applyAlignment="1">
      <alignment horizontal="center" wrapText="1"/>
    </xf>
    <xf numFmtId="0" fontId="7" fillId="0" borderId="7" xfId="0" applyFont="1" applyBorder="1"/>
    <xf numFmtId="0" fontId="7" fillId="2" borderId="0" xfId="0" applyFont="1" applyFill="1" applyBorder="1"/>
    <xf numFmtId="0" fontId="7" fillId="15" borderId="0" xfId="0" applyFont="1" applyFill="1" applyBorder="1"/>
    <xf numFmtId="0" fontId="0" fillId="15" borderId="0" xfId="0" applyFill="1" applyBorder="1"/>
    <xf numFmtId="0" fontId="6" fillId="10" borderId="7" xfId="0" applyFont="1" applyFill="1" applyBorder="1"/>
    <xf numFmtId="0" fontId="10" fillId="0" borderId="7" xfId="0" applyFont="1" applyBorder="1"/>
    <xf numFmtId="14" fontId="7" fillId="0" borderId="7" xfId="0" applyNumberFormat="1" applyFont="1" applyBorder="1"/>
    <xf numFmtId="0" fontId="0" fillId="15" borderId="0" xfId="0" applyFill="1"/>
    <xf numFmtId="0" fontId="7" fillId="13" borderId="0" xfId="0" applyFont="1" applyFill="1"/>
  </cellXfs>
  <cellStyles count="1">
    <cellStyle name="Normal" xfId="0" builtinId="0"/>
  </cellStyles>
  <dxfs count="85">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numFmt numFmtId="1" formatCode="0"/>
      <border diagonalUp="0" diagonalDown="0">
        <left style="thin">
          <color indexed="64"/>
        </left>
        <right/>
        <top style="thin">
          <color indexed="64"/>
        </top>
        <bottom/>
      </border>
    </dxf>
    <dxf>
      <numFmt numFmtId="1" formatCode="0"/>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border diagonalUp="0" diagonalDown="0">
        <left style="thin">
          <color indexed="64"/>
        </left>
        <right style="thin">
          <color indexed="64"/>
        </right>
        <top style="thin">
          <color indexed="64"/>
        </top>
        <bottom/>
      </border>
    </dxf>
    <dxf>
      <numFmt numFmtId="165" formatCode="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border diagonalUp="0" diagonalDown="0">
        <left style="thin">
          <color indexed="64"/>
        </left>
        <right style="thin">
          <color indexed="64"/>
        </right>
        <top style="thin">
          <color indexed="64"/>
        </top>
        <bottom/>
      </border>
    </dxf>
    <dxf>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border diagonalUp="0" diagonalDown="0">
        <left style="thin">
          <color indexed="64"/>
        </left>
        <right style="thin">
          <color indexed="64"/>
        </right>
        <top style="thin">
          <color indexed="64"/>
        </top>
        <bottom/>
      </border>
    </dxf>
    <dxf>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border diagonalUp="0" diagonalDown="0">
        <left/>
        <right style="thin">
          <color indexed="64"/>
        </right>
        <top style="thin">
          <color indexed="64"/>
        </top>
        <bottom/>
      </border>
    </dxf>
    <dxf>
      <numFmt numFmtId="1" formatCode="0"/>
      <border diagonalUp="0" diagonalDown="0">
        <left/>
        <right style="thin">
          <color indexed="64"/>
        </right>
        <top style="thin">
          <color indexed="64"/>
        </top>
        <bottom style="thin">
          <color indexed="64"/>
        </bottom>
        <vertical style="thin">
          <color indexed="64"/>
        </vertical>
        <horizontal style="thin">
          <color indexed="64"/>
        </horizontal>
      </border>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Aptos Narrow"/>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family val="2"/>
        <scheme val="none"/>
      </font>
      <border diagonalUp="0" diagonalDown="0">
        <left/>
        <right style="thin">
          <color rgb="FF8EA9DB"/>
        </right>
        <top/>
        <bottom style="thin">
          <color rgb="FF8EA9DB"/>
        </bottom>
        <vertical/>
        <horizontal/>
      </border>
    </dxf>
    <dxf>
      <font>
        <b val="0"/>
        <i val="0"/>
        <strike val="0"/>
        <condense val="0"/>
        <extend val="0"/>
        <outline val="0"/>
        <shadow val="0"/>
        <u val="none"/>
        <vertAlign val="baseline"/>
        <sz val="11"/>
        <color rgb="FF000000"/>
        <name val="Calibri"/>
        <family val="2"/>
        <scheme val="none"/>
      </font>
      <numFmt numFmtId="164" formatCode="&quot;$&quot;#,##0.00_);[Red]\(&quot;$&quot;#,##0.00\)"/>
    </dxf>
    <dxf>
      <font>
        <b val="0"/>
        <i val="0"/>
        <strike val="0"/>
        <condense val="0"/>
        <extend val="0"/>
        <outline val="0"/>
        <shadow val="0"/>
        <u val="none"/>
        <vertAlign val="baseline"/>
        <sz val="11"/>
        <color rgb="FF000000"/>
        <name val="Calibri"/>
        <family val="2"/>
        <scheme val="none"/>
      </font>
      <numFmt numFmtId="164" formatCode="&quot;$&quot;#,##0.00_);[Red]\(&quot;$&quot;#,##0.00\)"/>
    </dxf>
    <dxf>
      <font>
        <b/>
        <i val="0"/>
        <strike val="0"/>
        <condense val="0"/>
        <extend val="0"/>
        <outline val="0"/>
        <shadow val="0"/>
        <u val="none"/>
        <vertAlign val="baseline"/>
        <sz val="11"/>
        <color rgb="FFFFFFFF"/>
        <name val="Calibri"/>
        <family val="2"/>
        <scheme val="none"/>
      </font>
      <fill>
        <patternFill patternType="solid">
          <fgColor rgb="FF4472C4"/>
          <bgColor rgb="FF4472C4"/>
        </patternFill>
      </fill>
    </dxf>
    <dxf>
      <font>
        <b val="0"/>
        <i val="0"/>
        <strike val="0"/>
        <condense val="0"/>
        <extend val="0"/>
        <outline val="0"/>
        <shadow val="0"/>
        <u val="none"/>
        <vertAlign val="baseline"/>
        <sz val="11"/>
        <color rgb="FF000000"/>
        <name val="Calibri"/>
        <family val="2"/>
        <scheme val="none"/>
      </font>
      <numFmt numFmtId="166" formatCode="m/d/yyyy"/>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rgb="FFFFFFFF"/>
        <name val="Calibri"/>
        <family val="2"/>
        <scheme val="none"/>
      </font>
      <fill>
        <patternFill patternType="solid">
          <fgColor rgb="FF4472C4"/>
          <bgColor rgb="FF4472C4"/>
        </patternFill>
      </fill>
    </dxf>
    <dxf>
      <font>
        <b val="0"/>
        <i val="0"/>
        <strike val="0"/>
        <condense val="0"/>
        <extend val="0"/>
        <outline val="0"/>
        <shadow val="0"/>
        <u val="none"/>
        <vertAlign val="baseline"/>
        <sz val="11"/>
        <color rgb="FF000000"/>
        <name val="Calibri"/>
        <family val="2"/>
        <scheme val="none"/>
      </font>
      <border diagonalUp="0" diagonalDown="0">
        <left/>
        <right style="thin">
          <color rgb="FF8EA9DB"/>
        </right>
        <top/>
        <bottom style="thin">
          <color rgb="FF8EA9DB"/>
        </bottom>
        <vertical/>
        <horizontal/>
      </border>
    </dxf>
    <dxf>
      <font>
        <b val="0"/>
        <i val="0"/>
        <strike val="0"/>
        <condense val="0"/>
        <extend val="0"/>
        <outline val="0"/>
        <shadow val="0"/>
        <u val="none"/>
        <vertAlign val="baseline"/>
        <sz val="11"/>
        <color rgb="FF000000"/>
        <name val="Calibri"/>
        <family val="2"/>
        <scheme val="none"/>
      </font>
      <numFmt numFmtId="164" formatCode="&quot;$&quot;#,##0.00_);[Red]\(&quot;$&quot;#,##0.00\)"/>
    </dxf>
    <dxf>
      <font>
        <b val="0"/>
        <i val="0"/>
        <strike val="0"/>
        <condense val="0"/>
        <extend val="0"/>
        <outline val="0"/>
        <shadow val="0"/>
        <u val="none"/>
        <vertAlign val="baseline"/>
        <sz val="11"/>
        <color rgb="FF000000"/>
        <name val="Calibri"/>
        <family val="2"/>
        <scheme val="none"/>
      </font>
      <numFmt numFmtId="164" formatCode="&quot;$&quot;#,##0.00_);[Red]\(&quot;$&quot;#,##0.00\)"/>
    </dxf>
    <dxf>
      <font>
        <b/>
        <i val="0"/>
        <strike val="0"/>
        <condense val="0"/>
        <extend val="0"/>
        <outline val="0"/>
        <shadow val="0"/>
        <u val="none"/>
        <vertAlign val="baseline"/>
        <sz val="11"/>
        <color rgb="FFFFFFFF"/>
        <name val="Calibri"/>
        <family val="2"/>
        <scheme val="none"/>
      </font>
      <fill>
        <patternFill patternType="solid">
          <fgColor rgb="FF4472C4"/>
          <bgColor rgb="FF4472C4"/>
        </patternFill>
      </fil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numFmt numFmtId="166" formatCode="m/d/yyyy"/>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rgb="FFFFFFFF"/>
        <name val="Calibri"/>
        <family val="2"/>
        <scheme val="none"/>
      </font>
      <fill>
        <patternFill patternType="solid">
          <fgColor rgb="FF4472C4"/>
          <bgColor rgb="FF4472C4"/>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i val="0"/>
        <strike val="0"/>
        <condense val="0"/>
        <extend val="0"/>
        <outline val="0"/>
        <shadow val="0"/>
        <u val="none"/>
        <vertAlign val="baseline"/>
        <sz val="11"/>
        <color rgb="FFFFFFFF"/>
        <name val="Calibri"/>
        <family val="2"/>
        <scheme val="none"/>
      </font>
      <fill>
        <patternFill patternType="solid">
          <fgColor rgb="FF4472C4"/>
          <bgColor rgb="FF4472C4"/>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i val="0"/>
        <strike val="0"/>
        <condense val="0"/>
        <extend val="0"/>
        <outline val="0"/>
        <shadow val="0"/>
        <u val="none"/>
        <vertAlign val="baseline"/>
        <sz val="11"/>
        <color rgb="FFFFFFFF"/>
        <name val="Calibri"/>
        <family val="2"/>
        <scheme val="none"/>
      </font>
      <fill>
        <patternFill patternType="solid">
          <fgColor rgb="FF4472C4"/>
          <bgColor rgb="FF4472C4"/>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i val="0"/>
        <strike val="0"/>
        <condense val="0"/>
        <extend val="0"/>
        <outline val="0"/>
        <shadow val="0"/>
        <u val="none"/>
        <vertAlign val="baseline"/>
        <sz val="11"/>
        <color rgb="FFFFFFFF"/>
        <name val="Calibri"/>
        <family val="2"/>
        <scheme val="none"/>
      </font>
      <fill>
        <patternFill patternType="solid">
          <fgColor rgb="FF4472C4"/>
          <bgColor rgb="FF4472C4"/>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i val="0"/>
        <strike val="0"/>
        <condense val="0"/>
        <extend val="0"/>
        <outline val="0"/>
        <shadow val="0"/>
        <u val="none"/>
        <vertAlign val="baseline"/>
        <sz val="11"/>
        <color rgb="FFFFFFFF"/>
        <name val="Calibri"/>
        <family val="2"/>
        <scheme val="none"/>
      </font>
      <fill>
        <patternFill patternType="solid">
          <fgColor rgb="FF4472C4"/>
          <bgColor rgb="FF4472C4"/>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i val="0"/>
        <strike val="0"/>
        <condense val="0"/>
        <extend val="0"/>
        <outline val="0"/>
        <shadow val="0"/>
        <u val="none"/>
        <vertAlign val="baseline"/>
        <sz val="11"/>
        <color rgb="FFFFFFFF"/>
        <name val="Calibri"/>
        <family val="2"/>
        <scheme val="none"/>
      </font>
      <fill>
        <patternFill patternType="solid">
          <fgColor rgb="FF4472C4"/>
          <bgColor rgb="FF4472C4"/>
        </patternFill>
      </fill>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general" vertical="center" textRotation="0" wrapText="0" indent="0" justifyLastLine="0" shrinkToFit="0" readingOrder="0"/>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22/10/relationships/richValueRel" Target="richData/richValueRel.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a:t>
            </a:r>
            <a:r>
              <a:rPr lang="en-IN" baseline="0"/>
              <a:t> Vs Customers at the end</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'Predicting The number of Custom'!$K$4</c:f>
              <c:strCache>
                <c:ptCount val="1"/>
                <c:pt idx="0">
                  <c:v>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'Predicting The number of Custom'!$O$4</c:f>
              <c:numCache>
                <c:formatCode>0</c:formatCode>
                <c:ptCount val="1"/>
                <c:pt idx="0">
                  <c:v>105</c:v>
                </c:pt>
              </c:numCache>
            </c:numRef>
          </c:val>
          <c:extLst>
            <c:ext xmlns:c16="http://schemas.microsoft.com/office/drawing/2014/chart" uri="{C3380CC4-5D6E-409C-BE32-E72D297353CC}">
              <c16:uniqueId val="{00000000-1F10-40C9-858C-9CE8FBFB6431}"/>
            </c:ext>
          </c:extLst>
        </c:ser>
        <c:ser>
          <c:idx val="1"/>
          <c:order val="1"/>
          <c:tx>
            <c:strRef>
              <c:f>'Predicting The number of Custom'!$K$5</c:f>
              <c:strCache>
                <c:ptCount val="1"/>
                <c:pt idx="0">
                  <c:v>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'Predicting The number of Custom'!$O$5</c:f>
              <c:numCache>
                <c:formatCode>0</c:formatCode>
                <c:ptCount val="1"/>
                <c:pt idx="0">
                  <c:v>109.25</c:v>
                </c:pt>
              </c:numCache>
            </c:numRef>
          </c:val>
          <c:extLst>
            <c:ext xmlns:c16="http://schemas.microsoft.com/office/drawing/2014/chart" uri="{C3380CC4-5D6E-409C-BE32-E72D297353CC}">
              <c16:uniqueId val="{00000001-1F10-40C9-858C-9CE8FBFB6431}"/>
            </c:ext>
          </c:extLst>
        </c:ser>
        <c:ser>
          <c:idx val="2"/>
          <c:order val="2"/>
          <c:tx>
            <c:strRef>
              <c:f>'Predicting The number of Custom'!$K$6</c:f>
              <c:strCache>
                <c:ptCount val="1"/>
                <c:pt idx="0">
                  <c:v>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'Predicting The number of Custom'!$O$6</c:f>
              <c:numCache>
                <c:formatCode>0</c:formatCode>
                <c:ptCount val="1"/>
                <c:pt idx="0">
                  <c:v>112.8625</c:v>
                </c:pt>
              </c:numCache>
            </c:numRef>
          </c:val>
          <c:extLst>
            <c:ext xmlns:c16="http://schemas.microsoft.com/office/drawing/2014/chart" uri="{C3380CC4-5D6E-409C-BE32-E72D297353CC}">
              <c16:uniqueId val="{00000002-1F10-40C9-858C-9CE8FBFB6431}"/>
            </c:ext>
          </c:extLst>
        </c:ser>
        <c:ser>
          <c:idx val="3"/>
          <c:order val="3"/>
          <c:tx>
            <c:strRef>
              <c:f>'Predicting The number of Custom'!$K$7</c:f>
              <c:strCache>
                <c:ptCount val="1"/>
                <c:pt idx="0">
                  <c:v>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'Predicting The number of Custom'!$O$7</c:f>
              <c:numCache>
                <c:formatCode>0</c:formatCode>
                <c:ptCount val="1"/>
                <c:pt idx="0">
                  <c:v>115.93312500000002</c:v>
                </c:pt>
              </c:numCache>
            </c:numRef>
          </c:val>
          <c:extLst>
            <c:ext xmlns:c16="http://schemas.microsoft.com/office/drawing/2014/chart" uri="{C3380CC4-5D6E-409C-BE32-E72D297353CC}">
              <c16:uniqueId val="{00000003-1F10-40C9-858C-9CE8FBFB6431}"/>
            </c:ext>
          </c:extLst>
        </c:ser>
        <c:ser>
          <c:idx val="4"/>
          <c:order val="4"/>
          <c:tx>
            <c:strRef>
              <c:f>'Predicting The number of Custom'!$K$8</c:f>
              <c:strCache>
                <c:ptCount val="1"/>
                <c:pt idx="0">
                  <c:v>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'Predicting The number of Custom'!$O$8</c:f>
              <c:numCache>
                <c:formatCode>0</c:formatCode>
                <c:ptCount val="1"/>
                <c:pt idx="0">
                  <c:v>118.54315625000001</c:v>
                </c:pt>
              </c:numCache>
            </c:numRef>
          </c:val>
          <c:extLst>
            <c:ext xmlns:c16="http://schemas.microsoft.com/office/drawing/2014/chart" uri="{C3380CC4-5D6E-409C-BE32-E72D297353CC}">
              <c16:uniqueId val="{00000004-1F10-40C9-858C-9CE8FBFB6431}"/>
            </c:ext>
          </c:extLst>
        </c:ser>
        <c:ser>
          <c:idx val="5"/>
          <c:order val="5"/>
          <c:tx>
            <c:strRef>
              <c:f>'Predicting The number of Custom'!$K$9</c:f>
              <c:strCache>
                <c:ptCount val="1"/>
                <c:pt idx="0">
                  <c:v>6</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'Predicting The number of Custom'!$O$9</c:f>
              <c:numCache>
                <c:formatCode>0</c:formatCode>
                <c:ptCount val="1"/>
                <c:pt idx="0">
                  <c:v>120.76168281250001</c:v>
                </c:pt>
              </c:numCache>
            </c:numRef>
          </c:val>
          <c:extLst>
            <c:ext xmlns:c16="http://schemas.microsoft.com/office/drawing/2014/chart" uri="{C3380CC4-5D6E-409C-BE32-E72D297353CC}">
              <c16:uniqueId val="{00000005-1F10-40C9-858C-9CE8FBFB6431}"/>
            </c:ext>
          </c:extLst>
        </c:ser>
        <c:ser>
          <c:idx val="6"/>
          <c:order val="6"/>
          <c:tx>
            <c:strRef>
              <c:f>'Predicting The number of Custom'!$K$10</c:f>
              <c:strCache>
                <c:ptCount val="1"/>
                <c:pt idx="0">
                  <c:v>7</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'Predicting The number of Custom'!$O$10</c:f>
              <c:numCache>
                <c:formatCode>0</c:formatCode>
                <c:ptCount val="1"/>
                <c:pt idx="0">
                  <c:v>122.647430390625</c:v>
                </c:pt>
              </c:numCache>
            </c:numRef>
          </c:val>
          <c:extLst>
            <c:ext xmlns:c16="http://schemas.microsoft.com/office/drawing/2014/chart" uri="{C3380CC4-5D6E-409C-BE32-E72D297353CC}">
              <c16:uniqueId val="{00000006-1F10-40C9-858C-9CE8FBFB6431}"/>
            </c:ext>
          </c:extLst>
        </c:ser>
        <c:ser>
          <c:idx val="7"/>
          <c:order val="7"/>
          <c:tx>
            <c:strRef>
              <c:f>'Predicting The number of Custom'!$K$11</c:f>
              <c:strCache>
                <c:ptCount val="1"/>
                <c:pt idx="0">
                  <c:v>8</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'Predicting The number of Custom'!$O$11</c:f>
              <c:numCache>
                <c:formatCode>0</c:formatCode>
                <c:ptCount val="1"/>
                <c:pt idx="0">
                  <c:v>124.25031583203125</c:v>
                </c:pt>
              </c:numCache>
            </c:numRef>
          </c:val>
          <c:extLst>
            <c:ext xmlns:c16="http://schemas.microsoft.com/office/drawing/2014/chart" uri="{C3380CC4-5D6E-409C-BE32-E72D297353CC}">
              <c16:uniqueId val="{00000007-1F10-40C9-858C-9CE8FBFB6431}"/>
            </c:ext>
          </c:extLst>
        </c:ser>
        <c:ser>
          <c:idx val="8"/>
          <c:order val="8"/>
          <c:tx>
            <c:strRef>
              <c:f>'Predicting The number of Custom'!$K$12</c:f>
              <c:strCache>
                <c:ptCount val="1"/>
                <c:pt idx="0">
                  <c:v>9</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'Predicting The number of Custom'!$O$12</c:f>
              <c:numCache>
                <c:formatCode>0</c:formatCode>
                <c:ptCount val="1"/>
                <c:pt idx="0">
                  <c:v>125.61276845722657</c:v>
                </c:pt>
              </c:numCache>
            </c:numRef>
          </c:val>
          <c:extLst>
            <c:ext xmlns:c16="http://schemas.microsoft.com/office/drawing/2014/chart" uri="{C3380CC4-5D6E-409C-BE32-E72D297353CC}">
              <c16:uniqueId val="{00000008-1F10-40C9-858C-9CE8FBFB6431}"/>
            </c:ext>
          </c:extLst>
        </c:ser>
        <c:ser>
          <c:idx val="9"/>
          <c:order val="9"/>
          <c:tx>
            <c:strRef>
              <c:f>'Predicting The number of Custom'!$K$13</c:f>
              <c:strCache>
                <c:ptCount val="1"/>
                <c:pt idx="0">
                  <c:v>10</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'Predicting The number of Custom'!$O$13</c:f>
              <c:numCache>
                <c:formatCode>0</c:formatCode>
                <c:ptCount val="1"/>
                <c:pt idx="0">
                  <c:v>126.77085318864258</c:v>
                </c:pt>
              </c:numCache>
            </c:numRef>
          </c:val>
          <c:extLst>
            <c:ext xmlns:c16="http://schemas.microsoft.com/office/drawing/2014/chart" uri="{C3380CC4-5D6E-409C-BE32-E72D297353CC}">
              <c16:uniqueId val="{00000009-1F10-40C9-858C-9CE8FBFB6431}"/>
            </c:ext>
          </c:extLst>
        </c:ser>
        <c:dLbls>
          <c:dLblPos val="outEnd"/>
          <c:showLegendKey val="0"/>
          <c:showVal val="1"/>
          <c:showCatName val="0"/>
          <c:showSerName val="0"/>
          <c:showPercent val="0"/>
          <c:showBubbleSize val="0"/>
        </c:dLbls>
        <c:gapWidth val="100"/>
        <c:overlap val="-24"/>
        <c:axId val="173905871"/>
        <c:axId val="173900111"/>
      </c:barChart>
      <c:catAx>
        <c:axId val="173905871"/>
        <c:scaling>
          <c:orientation val="minMax"/>
        </c:scaling>
        <c:delete val="1"/>
        <c:axPos val="b"/>
        <c:numFmt formatCode="General" sourceLinked="1"/>
        <c:majorTickMark val="none"/>
        <c:minorTickMark val="none"/>
        <c:tickLblPos val="nextTo"/>
        <c:crossAx val="173900111"/>
        <c:crosses val="autoZero"/>
        <c:auto val="1"/>
        <c:lblAlgn val="ctr"/>
        <c:lblOffset val="100"/>
        <c:noMultiLvlLbl val="0"/>
      </c:catAx>
      <c:valAx>
        <c:axId val="173900111"/>
        <c:scaling>
          <c:orientation val="minMax"/>
        </c:scaling>
        <c:delete val="1"/>
        <c:axPos val="l"/>
        <c:numFmt formatCode="0" sourceLinked="1"/>
        <c:majorTickMark val="none"/>
        <c:minorTickMark val="none"/>
        <c:tickLblPos val="nextTo"/>
        <c:crossAx val="173905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Demand Curve</a:t>
            </a:r>
            <a:r>
              <a:rPr lang="en-IN" baseline="0"/>
              <a:t> Estimation</a:t>
            </a:r>
            <a:endParaRPr lang="en-IN"/>
          </a:p>
        </c:rich>
      </c:tx>
      <c:layout>
        <c:manualLayout>
          <c:xMode val="edge"/>
          <c:yMode val="edge"/>
          <c:x val="0.14242487546199581"/>
          <c:y val="6.80703116335810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1422411014412671"/>
          <c:y val="0.1691437007874016"/>
          <c:w val="0.85522033430031774"/>
          <c:h val="0.60403506853310007"/>
        </c:manualLayout>
      </c:layout>
      <c:lineChart>
        <c:grouping val="standard"/>
        <c:varyColors val="0"/>
        <c:ser>
          <c:idx val="0"/>
          <c:order val="0"/>
          <c:tx>
            <c:strRef>
              <c:f>'Coffee Demand Curve Estimaation'!$N$2:$N$7</c:f>
              <c:strCache>
                <c:ptCount val="6"/>
                <c:pt idx="5">
                  <c:v>Price of cup</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'Coffee Demand Curve Estimaation'!$N$8:$N$36</c:f>
              <c:numCache>
                <c:formatCode>General</c:formatCode>
                <c:ptCount val="28"/>
                <c:pt idx="0">
                  <c:v>2</c:v>
                </c:pt>
                <c:pt idx="1">
                  <c:v>2.5</c:v>
                </c:pt>
                <c:pt idx="2">
                  <c:v>3</c:v>
                </c:pt>
                <c:pt idx="3">
                  <c:v>3.5</c:v>
                </c:pt>
                <c:pt idx="4">
                  <c:v>4</c:v>
                </c:pt>
                <c:pt idx="5">
                  <c:v>4.5</c:v>
                </c:pt>
                <c:pt idx="6">
                  <c:v>5</c:v>
                </c:pt>
                <c:pt idx="7">
                  <c:v>2</c:v>
                </c:pt>
                <c:pt idx="8">
                  <c:v>2.5</c:v>
                </c:pt>
                <c:pt idx="9">
                  <c:v>3</c:v>
                </c:pt>
                <c:pt idx="10">
                  <c:v>3.5</c:v>
                </c:pt>
                <c:pt idx="11">
                  <c:v>4</c:v>
                </c:pt>
                <c:pt idx="12">
                  <c:v>4.5</c:v>
                </c:pt>
                <c:pt idx="13">
                  <c:v>5</c:v>
                </c:pt>
                <c:pt idx="14">
                  <c:v>2</c:v>
                </c:pt>
                <c:pt idx="15">
                  <c:v>2.5</c:v>
                </c:pt>
                <c:pt idx="16">
                  <c:v>3</c:v>
                </c:pt>
                <c:pt idx="17">
                  <c:v>3.5</c:v>
                </c:pt>
                <c:pt idx="18">
                  <c:v>4</c:v>
                </c:pt>
                <c:pt idx="19">
                  <c:v>4.5</c:v>
                </c:pt>
                <c:pt idx="20">
                  <c:v>5</c:v>
                </c:pt>
                <c:pt idx="21">
                  <c:v>2</c:v>
                </c:pt>
                <c:pt idx="22">
                  <c:v>2.5</c:v>
                </c:pt>
                <c:pt idx="23">
                  <c:v>3</c:v>
                </c:pt>
                <c:pt idx="24">
                  <c:v>3.5</c:v>
                </c:pt>
                <c:pt idx="25">
                  <c:v>4</c:v>
                </c:pt>
                <c:pt idx="26">
                  <c:v>4.5</c:v>
                </c:pt>
                <c:pt idx="27">
                  <c:v>5</c:v>
                </c:pt>
              </c:numCache>
            </c:numRef>
          </c:val>
          <c:smooth val="0"/>
          <c:extLst>
            <c:ext xmlns:c16="http://schemas.microsoft.com/office/drawing/2014/chart" uri="{C3380CC4-5D6E-409C-BE32-E72D297353CC}">
              <c16:uniqueId val="{00000000-736F-4B33-8911-13A2B1601ECC}"/>
            </c:ext>
          </c:extLst>
        </c:ser>
        <c:ser>
          <c:idx val="2"/>
          <c:order val="1"/>
          <c:tx>
            <c:strRef>
              <c:f>'Coffee Demand Curve Estimaation'!$Q$2:$Q$7</c:f>
              <c:strCache>
                <c:ptCount val="6"/>
                <c:pt idx="5">
                  <c:v>Profit</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val>
            <c:numRef>
              <c:f>'Coffee Demand Curve Estimaation'!$Q$8:$Q$36</c:f>
              <c:numCache>
                <c:formatCode>0.0</c:formatCode>
                <c:ptCount val="28"/>
                <c:pt idx="0">
                  <c:v>105</c:v>
                </c:pt>
                <c:pt idx="1">
                  <c:v>125</c:v>
                </c:pt>
                <c:pt idx="2">
                  <c:v>137.5</c:v>
                </c:pt>
                <c:pt idx="3">
                  <c:v>142.5</c:v>
                </c:pt>
                <c:pt idx="4">
                  <c:v>140</c:v>
                </c:pt>
                <c:pt idx="5">
                  <c:v>130</c:v>
                </c:pt>
                <c:pt idx="6">
                  <c:v>112.5</c:v>
                </c:pt>
                <c:pt idx="7">
                  <c:v>70</c:v>
                </c:pt>
                <c:pt idx="8">
                  <c:v>93.75</c:v>
                </c:pt>
                <c:pt idx="9">
                  <c:v>110</c:v>
                </c:pt>
                <c:pt idx="10">
                  <c:v>118.75</c:v>
                </c:pt>
                <c:pt idx="11">
                  <c:v>120</c:v>
                </c:pt>
                <c:pt idx="12">
                  <c:v>113.75</c:v>
                </c:pt>
                <c:pt idx="13">
                  <c:v>100</c:v>
                </c:pt>
                <c:pt idx="14">
                  <c:v>35</c:v>
                </c:pt>
                <c:pt idx="15">
                  <c:v>62.5</c:v>
                </c:pt>
                <c:pt idx="16">
                  <c:v>82.5</c:v>
                </c:pt>
                <c:pt idx="17">
                  <c:v>95</c:v>
                </c:pt>
                <c:pt idx="18">
                  <c:v>100</c:v>
                </c:pt>
                <c:pt idx="19">
                  <c:v>97.5</c:v>
                </c:pt>
                <c:pt idx="20">
                  <c:v>87.5</c:v>
                </c:pt>
                <c:pt idx="21">
                  <c:v>0</c:v>
                </c:pt>
                <c:pt idx="22">
                  <c:v>31.25</c:v>
                </c:pt>
                <c:pt idx="23">
                  <c:v>55</c:v>
                </c:pt>
                <c:pt idx="24">
                  <c:v>71.25</c:v>
                </c:pt>
                <c:pt idx="25">
                  <c:v>80</c:v>
                </c:pt>
                <c:pt idx="26">
                  <c:v>81.25</c:v>
                </c:pt>
                <c:pt idx="27">
                  <c:v>75</c:v>
                </c:pt>
              </c:numCache>
            </c:numRef>
          </c:val>
          <c:smooth val="0"/>
          <c:extLst>
            <c:ext xmlns:c16="http://schemas.microsoft.com/office/drawing/2014/chart" uri="{C3380CC4-5D6E-409C-BE32-E72D297353CC}">
              <c16:uniqueId val="{00000002-736F-4B33-8911-13A2B1601ECC}"/>
            </c:ext>
          </c:extLst>
        </c:ser>
        <c:dLbls>
          <c:showLegendKey val="0"/>
          <c:showVal val="0"/>
          <c:showCatName val="0"/>
          <c:showSerName val="0"/>
          <c:showPercent val="0"/>
          <c:showBubbleSize val="0"/>
        </c:dLbls>
        <c:smooth val="0"/>
        <c:axId val="1917046815"/>
        <c:axId val="1917045855"/>
      </c:lineChart>
      <c:catAx>
        <c:axId val="1917046815"/>
        <c:scaling>
          <c:orientation val="minMax"/>
        </c:scaling>
        <c:delete val="1"/>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price</a:t>
                </a:r>
                <a:r>
                  <a:rPr lang="en-IN" baseline="0"/>
                  <a:t> of cup</a:t>
                </a:r>
              </a:p>
            </c:rich>
          </c:tx>
          <c:layout>
            <c:manualLayout>
              <c:xMode val="edge"/>
              <c:yMode val="edge"/>
              <c:x val="0.47151637085738546"/>
              <c:y val="0.8375192153479605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1917045855"/>
        <c:crosses val="autoZero"/>
        <c:auto val="1"/>
        <c:lblAlgn val="ctr"/>
        <c:lblOffset val="100"/>
        <c:noMultiLvlLbl val="0"/>
      </c:catAx>
      <c:valAx>
        <c:axId val="191704585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profit</a:t>
                </a:r>
              </a:p>
              <a:p>
                <a:pPr>
                  <a:defRPr/>
                </a:pPr>
                <a:endParaRPr lang="en-IN"/>
              </a:p>
            </c:rich>
          </c:tx>
          <c:layout>
            <c:manualLayout>
              <c:xMode val="edge"/>
              <c:yMode val="edge"/>
              <c:x val="1.7543859649122806E-2"/>
              <c:y val="0.39891944844922561"/>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704681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3.pn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9.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1</xdr:col>
      <xdr:colOff>476250</xdr:colOff>
      <xdr:row>1</xdr:row>
      <xdr:rowOff>142875</xdr:rowOff>
    </xdr:from>
    <xdr:to>
      <xdr:col>8</xdr:col>
      <xdr:colOff>530577</xdr:colOff>
      <xdr:row>6</xdr:row>
      <xdr:rowOff>38100</xdr:rowOff>
    </xdr:to>
    <xdr:pic>
      <xdr:nvPicPr>
        <xdr:cNvPr id="3" name="Picture 2">
          <a:extLst>
            <a:ext uri="{FF2B5EF4-FFF2-40B4-BE49-F238E27FC236}">
              <a16:creationId xmlns:a16="http://schemas.microsoft.com/office/drawing/2014/main" id="{76349A8B-C14B-8D69-A56A-968C9C494A49}"/>
            </a:ext>
          </a:extLst>
        </xdr:cNvPr>
        <xdr:cNvPicPr>
          <a:picLocks noChangeAspect="1"/>
        </xdr:cNvPicPr>
      </xdr:nvPicPr>
      <xdr:blipFill>
        <a:blip xmlns:r="http://schemas.openxmlformats.org/officeDocument/2006/relationships" r:embed="rId1"/>
        <a:stretch>
          <a:fillRect/>
        </a:stretch>
      </xdr:blipFill>
      <xdr:spPr>
        <a:xfrm>
          <a:off x="1085850" y="333375"/>
          <a:ext cx="4321527" cy="1228725"/>
        </a:xfrm>
        <a:prstGeom prst="rect">
          <a:avLst/>
        </a:prstGeom>
      </xdr:spPr>
    </xdr:pic>
    <xdr:clientData/>
  </xdr:twoCellAnchor>
  <xdr:twoCellAnchor editAs="oneCell">
    <xdr:from>
      <xdr:col>1</xdr:col>
      <xdr:colOff>0</xdr:colOff>
      <xdr:row>4</xdr:row>
      <xdr:rowOff>164256</xdr:rowOff>
    </xdr:from>
    <xdr:to>
      <xdr:col>9</xdr:col>
      <xdr:colOff>261655</xdr:colOff>
      <xdr:row>21</xdr:row>
      <xdr:rowOff>42281</xdr:rowOff>
    </xdr:to>
    <xdr:pic>
      <xdr:nvPicPr>
        <xdr:cNvPr id="4" name="Picture 3">
          <a:extLst>
            <a:ext uri="{FF2B5EF4-FFF2-40B4-BE49-F238E27FC236}">
              <a16:creationId xmlns:a16="http://schemas.microsoft.com/office/drawing/2014/main" id="{06231FD2-DC57-AC43-452A-49C85AA24A98}"/>
            </a:ext>
          </a:extLst>
        </xdr:cNvPr>
        <xdr:cNvPicPr>
          <a:picLocks noChangeAspect="1"/>
        </xdr:cNvPicPr>
      </xdr:nvPicPr>
      <xdr:blipFill>
        <a:blip xmlns:r="http://schemas.openxmlformats.org/officeDocument/2006/relationships" r:embed="rId2"/>
        <a:stretch>
          <a:fillRect/>
        </a:stretch>
      </xdr:blipFill>
      <xdr:spPr>
        <a:xfrm>
          <a:off x="0" y="735756"/>
          <a:ext cx="5138455" cy="3116525"/>
        </a:xfrm>
        <a:prstGeom prst="rect">
          <a:avLst/>
        </a:prstGeom>
      </xdr:spPr>
    </xdr:pic>
    <xdr:clientData/>
  </xdr:twoCellAnchor>
  <xdr:twoCellAnchor>
    <xdr:from>
      <xdr:col>10</xdr:col>
      <xdr:colOff>323849</xdr:colOff>
      <xdr:row>17</xdr:row>
      <xdr:rowOff>76199</xdr:rowOff>
    </xdr:from>
    <xdr:to>
      <xdr:col>13</xdr:col>
      <xdr:colOff>657224</xdr:colOff>
      <xdr:row>28</xdr:row>
      <xdr:rowOff>90486</xdr:rowOff>
    </xdr:to>
    <xdr:graphicFrame macro="">
      <xdr:nvGraphicFramePr>
        <xdr:cNvPr id="2" name="Chart 1">
          <a:extLst>
            <a:ext uri="{FF2B5EF4-FFF2-40B4-BE49-F238E27FC236}">
              <a16:creationId xmlns:a16="http://schemas.microsoft.com/office/drawing/2014/main" id="{BDCA77D0-9096-F5A7-C653-DEC351BA3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361951</xdr:colOff>
      <xdr:row>4</xdr:row>
      <xdr:rowOff>57150</xdr:rowOff>
    </xdr:from>
    <xdr:to>
      <xdr:col>7</xdr:col>
      <xdr:colOff>590551</xdr:colOff>
      <xdr:row>6</xdr:row>
      <xdr:rowOff>559167</xdr:rowOff>
    </xdr:to>
    <xdr:pic>
      <xdr:nvPicPr>
        <xdr:cNvPr id="3" name="Picture 2">
          <a:extLst>
            <a:ext uri="{FF2B5EF4-FFF2-40B4-BE49-F238E27FC236}">
              <a16:creationId xmlns:a16="http://schemas.microsoft.com/office/drawing/2014/main" id="{281FCCC3-663D-A6EA-4216-5B536829C1EC}"/>
            </a:ext>
          </a:extLst>
        </xdr:cNvPr>
        <xdr:cNvPicPr>
          <a:picLocks noChangeAspect="1"/>
        </xdr:cNvPicPr>
      </xdr:nvPicPr>
      <xdr:blipFill>
        <a:blip xmlns:r="http://schemas.openxmlformats.org/officeDocument/2006/relationships" r:embed="rId1"/>
        <a:stretch>
          <a:fillRect/>
        </a:stretch>
      </xdr:blipFill>
      <xdr:spPr>
        <a:xfrm>
          <a:off x="361951" y="666750"/>
          <a:ext cx="3886200" cy="694461"/>
        </a:xfrm>
        <a:prstGeom prst="rect">
          <a:avLst/>
        </a:prstGeom>
      </xdr:spPr>
    </xdr:pic>
    <xdr:clientData/>
  </xdr:twoCellAnchor>
  <xdr:twoCellAnchor editAs="oneCell">
    <xdr:from>
      <xdr:col>1</xdr:col>
      <xdr:colOff>85725</xdr:colOff>
      <xdr:row>6</xdr:row>
      <xdr:rowOff>581025</xdr:rowOff>
    </xdr:from>
    <xdr:to>
      <xdr:col>9</xdr:col>
      <xdr:colOff>76199</xdr:colOff>
      <xdr:row>22</xdr:row>
      <xdr:rowOff>160528</xdr:rowOff>
    </xdr:to>
    <xdr:pic>
      <xdr:nvPicPr>
        <xdr:cNvPr id="4" name="Picture 3">
          <a:extLst>
            <a:ext uri="{FF2B5EF4-FFF2-40B4-BE49-F238E27FC236}">
              <a16:creationId xmlns:a16="http://schemas.microsoft.com/office/drawing/2014/main" id="{E659F9EB-883F-45BB-77D1-2D6628B8F2A3}"/>
            </a:ext>
          </a:extLst>
        </xdr:cNvPr>
        <xdr:cNvPicPr>
          <a:picLocks noChangeAspect="1"/>
        </xdr:cNvPicPr>
      </xdr:nvPicPr>
      <xdr:blipFill>
        <a:blip xmlns:r="http://schemas.openxmlformats.org/officeDocument/2006/relationships" r:embed="rId2"/>
        <a:stretch>
          <a:fillRect/>
        </a:stretch>
      </xdr:blipFill>
      <xdr:spPr>
        <a:xfrm>
          <a:off x="85725" y="1285875"/>
          <a:ext cx="4867275" cy="3246628"/>
        </a:xfrm>
        <a:prstGeom prst="rect">
          <a:avLst/>
        </a:prstGeom>
      </xdr:spPr>
    </xdr:pic>
    <xdr:clientData/>
  </xdr:twoCellAnchor>
  <xdr:twoCellAnchor>
    <xdr:from>
      <xdr:col>1</xdr:col>
      <xdr:colOff>408214</xdr:colOff>
      <xdr:row>31</xdr:row>
      <xdr:rowOff>126352</xdr:rowOff>
    </xdr:from>
    <xdr:to>
      <xdr:col>10</xdr:col>
      <xdr:colOff>58317</xdr:colOff>
      <xdr:row>45</xdr:row>
      <xdr:rowOff>145207</xdr:rowOff>
    </xdr:to>
    <xdr:graphicFrame macro="">
      <xdr:nvGraphicFramePr>
        <xdr:cNvPr id="2" name="Chart 1">
          <a:extLst>
            <a:ext uri="{FF2B5EF4-FFF2-40B4-BE49-F238E27FC236}">
              <a16:creationId xmlns:a16="http://schemas.microsoft.com/office/drawing/2014/main" id="{A93EC7DD-8D6C-0300-74F1-9D04FF9B67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613410</xdr:colOff>
      <xdr:row>6</xdr:row>
      <xdr:rowOff>57150</xdr:rowOff>
    </xdr:from>
    <xdr:to>
      <xdr:col>10</xdr:col>
      <xdr:colOff>579787</xdr:colOff>
      <xdr:row>13</xdr:row>
      <xdr:rowOff>60960</xdr:rowOff>
    </xdr:to>
    <xdr:pic>
      <xdr:nvPicPr>
        <xdr:cNvPr id="2" name="Picture 1">
          <a:extLst>
            <a:ext uri="{FF2B5EF4-FFF2-40B4-BE49-F238E27FC236}">
              <a16:creationId xmlns:a16="http://schemas.microsoft.com/office/drawing/2014/main" id="{905CEA5A-9747-D5A1-94A0-D5D24C77B334}"/>
            </a:ext>
          </a:extLst>
        </xdr:cNvPr>
        <xdr:cNvPicPr>
          <a:picLocks noChangeAspect="1"/>
        </xdr:cNvPicPr>
      </xdr:nvPicPr>
      <xdr:blipFill>
        <a:blip xmlns:r="http://schemas.openxmlformats.org/officeDocument/2006/relationships" r:embed="rId1"/>
        <a:stretch>
          <a:fillRect/>
        </a:stretch>
      </xdr:blipFill>
      <xdr:spPr>
        <a:xfrm>
          <a:off x="613410" y="1192530"/>
          <a:ext cx="6367177" cy="1283970"/>
        </a:xfrm>
        <a:prstGeom prst="rect">
          <a:avLst/>
        </a:prstGeom>
      </xdr:spPr>
    </xdr:pic>
    <xdr:clientData/>
  </xdr:twoCellAnchor>
  <xdr:twoCellAnchor editAs="oneCell">
    <xdr:from>
      <xdr:col>1</xdr:col>
      <xdr:colOff>72390</xdr:colOff>
      <xdr:row>15</xdr:row>
      <xdr:rowOff>3810</xdr:rowOff>
    </xdr:from>
    <xdr:to>
      <xdr:col>11</xdr:col>
      <xdr:colOff>91440</xdr:colOff>
      <xdr:row>41</xdr:row>
      <xdr:rowOff>21583</xdr:rowOff>
    </xdr:to>
    <xdr:pic>
      <xdr:nvPicPr>
        <xdr:cNvPr id="3" name="Picture 2">
          <a:extLst>
            <a:ext uri="{FF2B5EF4-FFF2-40B4-BE49-F238E27FC236}">
              <a16:creationId xmlns:a16="http://schemas.microsoft.com/office/drawing/2014/main" id="{BBBE6109-09E7-0127-DBA2-9B8639A21C84}"/>
            </a:ext>
          </a:extLst>
        </xdr:cNvPr>
        <xdr:cNvPicPr>
          <a:picLocks noChangeAspect="1"/>
        </xdr:cNvPicPr>
      </xdr:nvPicPr>
      <xdr:blipFill>
        <a:blip xmlns:r="http://schemas.openxmlformats.org/officeDocument/2006/relationships" r:embed="rId2"/>
        <a:stretch>
          <a:fillRect/>
        </a:stretch>
      </xdr:blipFill>
      <xdr:spPr>
        <a:xfrm>
          <a:off x="712470" y="2785110"/>
          <a:ext cx="6419850" cy="47726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9</xdr:row>
      <xdr:rowOff>0</xdr:rowOff>
    </xdr:from>
    <xdr:to>
      <xdr:col>11</xdr:col>
      <xdr:colOff>586740</xdr:colOff>
      <xdr:row>16</xdr:row>
      <xdr:rowOff>41568</xdr:rowOff>
    </xdr:to>
    <xdr:pic>
      <xdr:nvPicPr>
        <xdr:cNvPr id="2" name="Picture 1">
          <a:extLst>
            <a:ext uri="{FF2B5EF4-FFF2-40B4-BE49-F238E27FC236}">
              <a16:creationId xmlns:a16="http://schemas.microsoft.com/office/drawing/2014/main" id="{106F015E-2FF3-8F36-8796-75E6BAB30D2F}"/>
            </a:ext>
          </a:extLst>
        </xdr:cNvPr>
        <xdr:cNvPicPr>
          <a:picLocks noChangeAspect="1"/>
        </xdr:cNvPicPr>
      </xdr:nvPicPr>
      <xdr:blipFill>
        <a:blip xmlns:r="http://schemas.openxmlformats.org/officeDocument/2006/relationships" r:embed="rId1"/>
        <a:stretch>
          <a:fillRect/>
        </a:stretch>
      </xdr:blipFill>
      <xdr:spPr>
        <a:xfrm>
          <a:off x="640080" y="1501140"/>
          <a:ext cx="6347460" cy="1321728"/>
        </a:xfrm>
        <a:prstGeom prst="rect">
          <a:avLst/>
        </a:prstGeom>
      </xdr:spPr>
    </xdr:pic>
    <xdr:clientData/>
  </xdr:twoCellAnchor>
  <xdr:twoCellAnchor editAs="oneCell">
    <xdr:from>
      <xdr:col>2</xdr:col>
      <xdr:colOff>140970</xdr:colOff>
      <xdr:row>16</xdr:row>
      <xdr:rowOff>3810</xdr:rowOff>
    </xdr:from>
    <xdr:to>
      <xdr:col>10</xdr:col>
      <xdr:colOff>396240</xdr:colOff>
      <xdr:row>35</xdr:row>
      <xdr:rowOff>179799</xdr:rowOff>
    </xdr:to>
    <xdr:pic>
      <xdr:nvPicPr>
        <xdr:cNvPr id="3" name="Picture 2">
          <a:extLst>
            <a:ext uri="{FF2B5EF4-FFF2-40B4-BE49-F238E27FC236}">
              <a16:creationId xmlns:a16="http://schemas.microsoft.com/office/drawing/2014/main" id="{07F8218D-4579-8059-CB9B-16968C6D5C0E}"/>
            </a:ext>
          </a:extLst>
        </xdr:cNvPr>
        <xdr:cNvPicPr>
          <a:picLocks noChangeAspect="1"/>
        </xdr:cNvPicPr>
      </xdr:nvPicPr>
      <xdr:blipFill>
        <a:blip xmlns:r="http://schemas.openxmlformats.org/officeDocument/2006/relationships" r:embed="rId2"/>
        <a:stretch>
          <a:fillRect/>
        </a:stretch>
      </xdr:blipFill>
      <xdr:spPr>
        <a:xfrm>
          <a:off x="781050" y="2785110"/>
          <a:ext cx="5375910" cy="3650709"/>
        </a:xfrm>
        <a:prstGeom prst="rect">
          <a:avLst/>
        </a:prstGeom>
      </xdr:spPr>
    </xdr:pic>
    <xdr:clientData/>
  </xdr:twoCellAnchor>
  <xdr:twoCellAnchor editAs="oneCell">
    <xdr:from>
      <xdr:col>2</xdr:col>
      <xdr:colOff>87630</xdr:colOff>
      <xdr:row>37</xdr:row>
      <xdr:rowOff>41910</xdr:rowOff>
    </xdr:from>
    <xdr:to>
      <xdr:col>12</xdr:col>
      <xdr:colOff>75781</xdr:colOff>
      <xdr:row>46</xdr:row>
      <xdr:rowOff>45720</xdr:rowOff>
    </xdr:to>
    <xdr:pic>
      <xdr:nvPicPr>
        <xdr:cNvPr id="4" name="Picture 3">
          <a:extLst>
            <a:ext uri="{FF2B5EF4-FFF2-40B4-BE49-F238E27FC236}">
              <a16:creationId xmlns:a16="http://schemas.microsoft.com/office/drawing/2014/main" id="{3073304F-62AB-B37D-A780-4A817B4BCE3E}"/>
            </a:ext>
          </a:extLst>
        </xdr:cNvPr>
        <xdr:cNvPicPr>
          <a:picLocks noChangeAspect="1"/>
        </xdr:cNvPicPr>
      </xdr:nvPicPr>
      <xdr:blipFill>
        <a:blip xmlns:r="http://schemas.openxmlformats.org/officeDocument/2006/relationships" r:embed="rId3"/>
        <a:stretch>
          <a:fillRect/>
        </a:stretch>
      </xdr:blipFill>
      <xdr:spPr>
        <a:xfrm>
          <a:off x="727710" y="6663690"/>
          <a:ext cx="6388951" cy="16497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575310</xdr:colOff>
      <xdr:row>11</xdr:row>
      <xdr:rowOff>171450</xdr:rowOff>
    </xdr:from>
    <xdr:to>
      <xdr:col>14</xdr:col>
      <xdr:colOff>447675</xdr:colOff>
      <xdr:row>35</xdr:row>
      <xdr:rowOff>3810</xdr:rowOff>
    </xdr:to>
    <xdr:pic>
      <xdr:nvPicPr>
        <xdr:cNvPr id="2" name="Picture 1">
          <a:extLst>
            <a:ext uri="{FF2B5EF4-FFF2-40B4-BE49-F238E27FC236}">
              <a16:creationId xmlns:a16="http://schemas.microsoft.com/office/drawing/2014/main" id="{25A8F442-712D-0860-3ABA-D3AE2DBF0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11340" y="1817370"/>
          <a:ext cx="648843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133135</xdr:colOff>
      <xdr:row>0</xdr:row>
      <xdr:rowOff>0</xdr:rowOff>
    </xdr:from>
    <xdr:to>
      <xdr:col>17</xdr:col>
      <xdr:colOff>104775</xdr:colOff>
      <xdr:row>18</xdr:row>
      <xdr:rowOff>15240</xdr:rowOff>
    </xdr:to>
    <xdr:pic>
      <xdr:nvPicPr>
        <xdr:cNvPr id="2" name="Picture 1">
          <a:extLst>
            <a:ext uri="{FF2B5EF4-FFF2-40B4-BE49-F238E27FC236}">
              <a16:creationId xmlns:a16="http://schemas.microsoft.com/office/drawing/2014/main" id="{4E482338-7737-249B-2AE8-A08E35539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15210" y="0"/>
          <a:ext cx="4848440" cy="3453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0</xdr:colOff>
      <xdr:row>4</xdr:row>
      <xdr:rowOff>0</xdr:rowOff>
    </xdr:from>
    <xdr:to>
      <xdr:col>24</xdr:col>
      <xdr:colOff>76200</xdr:colOff>
      <xdr:row>27</xdr:row>
      <xdr:rowOff>15240</xdr:rowOff>
    </xdr:to>
    <xdr:pic>
      <xdr:nvPicPr>
        <xdr:cNvPr id="2" name="Picture 1">
          <a:extLst>
            <a:ext uri="{FF2B5EF4-FFF2-40B4-BE49-F238E27FC236}">
              <a16:creationId xmlns:a16="http://schemas.microsoft.com/office/drawing/2014/main" id="{76842EE7-B6F2-61B4-6B7B-6158830BD7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9770" y="731520"/>
          <a:ext cx="647700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640079</xdr:colOff>
      <xdr:row>1</xdr:row>
      <xdr:rowOff>0</xdr:rowOff>
    </xdr:from>
    <xdr:to>
      <xdr:col>8</xdr:col>
      <xdr:colOff>329420</xdr:colOff>
      <xdr:row>14</xdr:row>
      <xdr:rowOff>114300</xdr:rowOff>
    </xdr:to>
    <xdr:pic>
      <xdr:nvPicPr>
        <xdr:cNvPr id="2" name="Picture 1">
          <a:extLst>
            <a:ext uri="{FF2B5EF4-FFF2-40B4-BE49-F238E27FC236}">
              <a16:creationId xmlns:a16="http://schemas.microsoft.com/office/drawing/2014/main" id="{20FDC420-5477-C6E1-9569-F8E973D61D64}"/>
            </a:ext>
          </a:extLst>
        </xdr:cNvPr>
        <xdr:cNvPicPr>
          <a:picLocks noChangeAspect="1"/>
        </xdr:cNvPicPr>
      </xdr:nvPicPr>
      <xdr:blipFill>
        <a:blip xmlns:r="http://schemas.openxmlformats.org/officeDocument/2006/relationships" r:embed="rId1"/>
        <a:stretch>
          <a:fillRect/>
        </a:stretch>
      </xdr:blipFill>
      <xdr:spPr>
        <a:xfrm>
          <a:off x="640079" y="182880"/>
          <a:ext cx="7023591" cy="2491740"/>
        </a:xfrm>
        <a:prstGeom prst="rect">
          <a:avLst/>
        </a:prstGeom>
      </xdr:spPr>
    </xdr:pic>
    <xdr:clientData/>
  </xdr:twoCellAnchor>
  <xdr:twoCellAnchor editAs="oneCell">
    <xdr:from>
      <xdr:col>1</xdr:col>
      <xdr:colOff>3810</xdr:colOff>
      <xdr:row>18</xdr:row>
      <xdr:rowOff>34289</xdr:rowOff>
    </xdr:from>
    <xdr:to>
      <xdr:col>8</xdr:col>
      <xdr:colOff>85725</xdr:colOff>
      <xdr:row>40</xdr:row>
      <xdr:rowOff>2052</xdr:rowOff>
    </xdr:to>
    <xdr:pic>
      <xdr:nvPicPr>
        <xdr:cNvPr id="3" name="Picture 2">
          <a:extLst>
            <a:ext uri="{FF2B5EF4-FFF2-40B4-BE49-F238E27FC236}">
              <a16:creationId xmlns:a16="http://schemas.microsoft.com/office/drawing/2014/main" id="{07D36C02-14E9-461B-D600-6A8D79D0C425}"/>
            </a:ext>
          </a:extLst>
        </xdr:cNvPr>
        <xdr:cNvPicPr>
          <a:picLocks noChangeAspect="1"/>
        </xdr:cNvPicPr>
      </xdr:nvPicPr>
      <xdr:blipFill>
        <a:blip xmlns:r="http://schemas.openxmlformats.org/officeDocument/2006/relationships" r:embed="rId2"/>
        <a:stretch>
          <a:fillRect/>
        </a:stretch>
      </xdr:blipFill>
      <xdr:spPr>
        <a:xfrm>
          <a:off x="643890" y="3326129"/>
          <a:ext cx="6766560" cy="3991123"/>
        </a:xfrm>
        <a:prstGeom prst="rect">
          <a:avLst/>
        </a:prstGeom>
      </xdr:spPr>
    </xdr:pic>
    <xdr:clientData/>
  </xdr:twoCellAnchor>
  <xdr:twoCellAnchor editAs="oneCell">
    <xdr:from>
      <xdr:col>8</xdr:col>
      <xdr:colOff>190499</xdr:colOff>
      <xdr:row>0</xdr:row>
      <xdr:rowOff>76200</xdr:rowOff>
    </xdr:from>
    <xdr:to>
      <xdr:col>22</xdr:col>
      <xdr:colOff>505660</xdr:colOff>
      <xdr:row>7</xdr:row>
      <xdr:rowOff>138861</xdr:rowOff>
    </xdr:to>
    <xdr:pic>
      <xdr:nvPicPr>
        <xdr:cNvPr id="4" name="Picture 3">
          <a:extLst>
            <a:ext uri="{FF2B5EF4-FFF2-40B4-BE49-F238E27FC236}">
              <a16:creationId xmlns:a16="http://schemas.microsoft.com/office/drawing/2014/main" id="{503057EA-A735-81AC-E827-D2681FC791CD}"/>
            </a:ext>
          </a:extLst>
        </xdr:cNvPr>
        <xdr:cNvPicPr>
          <a:picLocks noChangeAspect="1"/>
        </xdr:cNvPicPr>
      </xdr:nvPicPr>
      <xdr:blipFill>
        <a:blip xmlns:r="http://schemas.openxmlformats.org/officeDocument/2006/relationships" r:embed="rId3"/>
        <a:stretch>
          <a:fillRect/>
        </a:stretch>
      </xdr:blipFill>
      <xdr:spPr>
        <a:xfrm>
          <a:off x="6753224" y="76200"/>
          <a:ext cx="8849561" cy="1396161"/>
        </a:xfrm>
        <a:prstGeom prst="rect">
          <a:avLst/>
        </a:prstGeom>
      </xdr:spPr>
    </xdr:pic>
    <xdr:clientData/>
  </xdr:twoCellAnchor>
  <xdr:twoCellAnchor editAs="oneCell">
    <xdr:from>
      <xdr:col>0</xdr:col>
      <xdr:colOff>476250</xdr:colOff>
      <xdr:row>44</xdr:row>
      <xdr:rowOff>160020</xdr:rowOff>
    </xdr:from>
    <xdr:to>
      <xdr:col>9</xdr:col>
      <xdr:colOff>94941</xdr:colOff>
      <xdr:row>64</xdr:row>
      <xdr:rowOff>156210</xdr:rowOff>
    </xdr:to>
    <xdr:pic>
      <xdr:nvPicPr>
        <xdr:cNvPr id="5" name="Picture 4">
          <a:extLst>
            <a:ext uri="{FF2B5EF4-FFF2-40B4-BE49-F238E27FC236}">
              <a16:creationId xmlns:a16="http://schemas.microsoft.com/office/drawing/2014/main" id="{88C289C4-2EAC-5196-0A44-6538E56B8A43}"/>
            </a:ext>
          </a:extLst>
        </xdr:cNvPr>
        <xdr:cNvPicPr>
          <a:picLocks noChangeAspect="1"/>
        </xdr:cNvPicPr>
      </xdr:nvPicPr>
      <xdr:blipFill>
        <a:blip xmlns:r="http://schemas.openxmlformats.org/officeDocument/2006/relationships" r:embed="rId4"/>
        <a:stretch>
          <a:fillRect/>
        </a:stretch>
      </xdr:blipFill>
      <xdr:spPr>
        <a:xfrm>
          <a:off x="476250" y="8206740"/>
          <a:ext cx="7583496" cy="365379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621030</xdr:colOff>
      <xdr:row>1</xdr:row>
      <xdr:rowOff>0</xdr:rowOff>
    </xdr:from>
    <xdr:to>
      <xdr:col>10</xdr:col>
      <xdr:colOff>546735</xdr:colOff>
      <xdr:row>21</xdr:row>
      <xdr:rowOff>136347</xdr:rowOff>
    </xdr:to>
    <xdr:pic>
      <xdr:nvPicPr>
        <xdr:cNvPr id="2" name="Picture 1">
          <a:extLst>
            <a:ext uri="{FF2B5EF4-FFF2-40B4-BE49-F238E27FC236}">
              <a16:creationId xmlns:a16="http://schemas.microsoft.com/office/drawing/2014/main" id="{1E9B499D-476D-3E8A-300B-A5FB64AC1A40}"/>
            </a:ext>
          </a:extLst>
        </xdr:cNvPr>
        <xdr:cNvPicPr>
          <a:picLocks noChangeAspect="1"/>
        </xdr:cNvPicPr>
      </xdr:nvPicPr>
      <xdr:blipFill>
        <a:blip xmlns:r="http://schemas.openxmlformats.org/officeDocument/2006/relationships" r:embed="rId1"/>
        <a:stretch>
          <a:fillRect/>
        </a:stretch>
      </xdr:blipFill>
      <xdr:spPr>
        <a:xfrm>
          <a:off x="621030" y="182880"/>
          <a:ext cx="7063740" cy="4014927"/>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5</v>
    <v>A flower</v>
    <v>0</v>
  </rv>
  <rv s="1">
    <v>11</v>
    <v>1</v>
  </rv>
</rvData>
</file>

<file path=xl/richData/rdrichvaluestructure.xml><?xml version="1.0" encoding="utf-8"?>
<rvStructures xmlns="http://schemas.microsoft.com/office/spreadsheetml/2017/richdata" count="2">
  <s t="_localImage">
    <k n="CalcOrigin" t="i"/>
    <k n="Text" t="s"/>
    <k n="_rvRel:LocalImageIdentifier" t="i"/>
  </s>
  <s t="_error">
    <k n="errorType" t="i"/>
    <k n="propagated" t="b"/>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22C0CCF-4F8E-456D-B9EB-DE76B9A1C4BE}" name="Table7" displayName="Table7" ref="K3:O13" totalsRowShown="0" headerRowDxfId="84" dataDxfId="83">
  <tableColumns count="5">
    <tableColumn id="1" xr3:uid="{C5BC0B16-BB89-41D4-BC9C-0C32A3022130}" name="No. of year" dataDxfId="34"/>
    <tableColumn id="2" xr3:uid="{6F739C69-4C34-4A98-8FF1-0EB7181AFBA5}" name="No of customer at the beginning" dataDxfId="33"/>
    <tableColumn id="3" xr3:uid="{57DF8A24-7724-4E8F-8D9F-AD5083B91916}" name="No of customer acquired over the year" dataDxfId="32"/>
    <tableColumn id="4" xr3:uid="{E27E7ED0-9F62-4E5C-9F65-75271ADBC9AF}" name="% of customers who leaves" dataDxfId="31">
      <calculatedColumnFormula>15%*Table7[[#This Row],[No of customer at the beginning]]</calculatedColumnFormula>
    </tableColumn>
    <tableColumn id="5" xr3:uid="{3933C64F-F1E2-4731-B7CB-ACBB7D2C1C32}" name="No. of customers at the end of the year" dataDxfId="30">
      <calculatedColumnFormula>Table7[[#This Row],[No of customer at the beginning]]+Table7[[#This Row],[No of customer acquired over the year]]-Table7[[#This Row],[% of customers who leaves]]</calculatedColumnFormula>
    </tableColumn>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E645EDA-958F-4441-8DAF-40DAE0DA01BD}" name="Table12" displayName="Table12" ref="L7:S36" totalsRowCount="1" headerRowDxfId="82" headerRowBorderDxfId="81" tableBorderDxfId="80" totalsRowBorderDxfId="79">
  <tableColumns count="8">
    <tableColumn id="1" xr3:uid="{0E9D5169-7CA3-498E-B488-54B72A44C639}" name="No of customers at the beginning of each year" dataDxfId="29" totalsRowDxfId="28"/>
    <tableColumn id="2" xr3:uid="{A6CC8976-4CA4-4272-9C64-171C346D62D0}" name="New customers joined in that year" dataDxfId="27" totalsRowDxfId="26"/>
    <tableColumn id="3" xr3:uid="{95A0D191-31E7-4F48-B732-E52E96D9603B}" name="Price of cup" dataDxfId="25" totalsRowDxfId="24"/>
    <tableColumn id="4" xr3:uid="{FF8ADD6E-3F56-49ED-9377-6FB1F789515C}" name="Original unit cost" dataDxfId="23" totalsRowDxfId="22"/>
    <tableColumn id="5" xr3:uid="{3B9FF6B2-1E14-45C7-960E-7A3D37BCDB11}" name="Coffee Demands(in no. of cups)" totalsRowFunction="max" dataDxfId="21" totalsRowDxfId="20">
      <calculatedColumnFormula>Table12[[#This Row],[No of customers at the beginning of each year]]-Table12[[#This Row],[New customers joined in that year]]*Table12[[#This Row],[Price of cup]]</calculatedColumnFormula>
    </tableColumn>
    <tableColumn id="6" xr3:uid="{7F0A084F-E740-4E74-B3D8-C79DB0780C95}" name="Profit" totalsRowFunction="max" dataDxfId="19" totalsRowDxfId="18">
      <calculatedColumnFormula>(Table12[[#This Row],[Price of cup]]-Table12[[#This Row],[Original unit cost]])*Table12[[#This Row],[Coffee Demands(in no. of cups)]]</calculatedColumnFormula>
    </tableColumn>
    <tableColumn id="8" xr3:uid="{8BE4358D-C0FF-4256-AE9B-AF4BBD43E663}" name="Estimated no. of customers who quit the services" dataDxfId="17" totalsRowDxfId="16"/>
    <tableColumn id="7" xr3:uid="{BBDE2FAC-BFB8-471D-9DF2-EE818EEF3B62}" name="customers at the end" dataDxfId="15" totalsRowDxfId="14">
      <calculatedColumnFormula>Table12[[#This Row],[No of customers at the beginning of each year]]+Table12[[#This Row],[New customers joined in that year]]-Table12[[#This Row],[Estimated no. of customers who quit the services]]</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DAD91B-4BC9-4A88-9DAB-4240EC56BEE8}" name="Table1" displayName="Table1" ref="C4:E9" totalsRowShown="0" headerRowDxfId="78" dataDxfId="77">
  <autoFilter ref="C4:E9" xr:uid="{17DAD91B-4BC9-4A88-9DAB-4240EC56BEE8}"/>
  <tableColumns count="3">
    <tableColumn id="1" xr3:uid="{F2C36ACB-7AE9-4D17-BA2C-8A4AE6273DA7}" name="Customer ID" dataDxfId="13"/>
    <tableColumn id="2" xr3:uid="{F367D511-6CC5-422A-A1AD-8BBD73A2A277}" name="Name" dataDxfId="12"/>
    <tableColumn id="3" xr3:uid="{F7FD3ACC-2582-4035-BA75-4227549BBD51}" name="Notes" dataDxfId="1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C1B1E1-E383-4181-B6A8-756C8E0EAEC0}" name="Table2" displayName="Table2" ref="F4:G9" totalsRowShown="0" headerRowDxfId="76" dataDxfId="75">
  <autoFilter ref="F4:G9" xr:uid="{FAC1B1E1-E383-4181-B6A8-756C8E0EAEC0}"/>
  <tableColumns count="2">
    <tableColumn id="1" xr3:uid="{8F2798A8-3F0C-464F-ADB9-0D353CC8E12D}" name="Cookies Ordered" dataDxfId="10"/>
    <tableColumn id="2" xr3:uid="{CFEAEA53-999B-46A2-BA11-8475B83CFEC4}" name="Free Cookies" dataDxfId="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D60AB5A-ED54-4B25-8D37-420D904DD6ED}" name="Table3" displayName="Table3" ref="B4:D11" totalsRowShown="0" headerRowDxfId="74" dataDxfId="73">
  <autoFilter ref="B4:D11" xr:uid="{1D60AB5A-ED54-4B25-8D37-420D904DD6ED}"/>
  <tableColumns count="3">
    <tableColumn id="1" xr3:uid="{4C85ED43-E0D7-42A7-9313-0F6E614A6E72}" name="Cookies Ordered" dataDxfId="8"/>
    <tableColumn id="2" xr3:uid="{C74BF5BD-1E9E-43AA-8A36-7B9F44FE0EE6}" name="Order ID" dataDxfId="7"/>
    <tableColumn id="3" xr3:uid="{7BFF0D40-90F0-4F6A-AC0E-B71F4A2D4A51}" name="Free cookies" dataDxfId="6">
      <calculatedColumnFormula>_xlfn.XLOOKUP(Table3[[#This Row],[Cookies Ordered]],Table2[Cookies Ordered],Table2[Free Cookies],"Not available",TRUE)</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2A724A-E8A3-4734-97EA-1E837D582E01}" name="Table4" displayName="Table4" ref="B2:E9" totalsRowShown="0" headerRowDxfId="72" dataDxfId="71">
  <autoFilter ref="B2:E9" xr:uid="{722A724A-E8A3-4734-97EA-1E837D582E01}"/>
  <tableColumns count="4">
    <tableColumn id="1" xr3:uid="{9B06F1D9-ADC4-41D4-B9E2-08DA11DAAF3F}" name="Cookies Ordered" dataDxfId="70"/>
    <tableColumn id="2" xr3:uid="{699D20BD-1B8C-4D4C-9312-793C70F94802}" name="Order ID" dataDxfId="69"/>
    <tableColumn id="3" xr3:uid="{382353F5-33E1-4F5A-B497-F46E18E2228A}" name="Free cookies" dataDxfId="68">
      <calculatedColumnFormula>VLOOKUP(Table4[[#This Row],[Cookies Ordered]],Table5[#All],2)</calculatedColumnFormula>
    </tableColumn>
    <tableColumn id="4" xr3:uid="{90ACEBA0-8B9A-4BA7-914B-1E2B5A288B61}" name="Total cookies" dataDxfId="6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9A7FFE9-A530-4874-9200-248B41679792}" name="Table5" displayName="Table5" ref="B2:C7" totalsRowShown="0" headerRowDxfId="66" dataDxfId="65">
  <autoFilter ref="B2:C7" xr:uid="{69A7FFE9-A530-4874-9200-248B41679792}"/>
  <tableColumns count="2">
    <tableColumn id="1" xr3:uid="{FCB2E3B0-8EB9-4339-BB2F-D2B094C05E92}" name="Cookies Ordered" dataDxfId="64"/>
    <tableColumn id="2" xr3:uid="{E3724605-E044-4C09-9E47-4D49A54C92C8}" name="Free Cookies" dataDxfId="6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071BD7-1D85-4980-817C-DAEC91343076}" name="Table6" displayName="Table6" ref="B4:E11" totalsRowShown="0" headerRowDxfId="62" dataDxfId="61">
  <autoFilter ref="B4:E11" xr:uid="{C3071BD7-1D85-4980-817C-DAEC91343076}"/>
  <tableColumns count="4">
    <tableColumn id="1" xr3:uid="{FB4368AC-65AE-4FC8-B003-0D2F384A7202}" name="Cookies Ordered" dataDxfId="5"/>
    <tableColumn id="2" xr3:uid="{D0444464-808C-491E-9DB4-E05DACF13EA6}" name="Order ID" dataDxfId="4"/>
    <tableColumn id="3" xr3:uid="{E41FBFD3-BAC0-4B16-B755-0768FE9E4A89}" name="Free cookies" dataDxfId="3">
      <calculatedColumnFormula>HLOOKUP(Table6[[#This Row],[Cookies Ordered]],$C$15:$G$16,2,1)</calculatedColumnFormula>
    </tableColumn>
    <tableColumn id="4" xr3:uid="{2736EC07-7591-4F61-B7E0-B72E7CDE8E00}" name="Total cookies" dataDxfId="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DCDE005-6D47-421E-86B6-149156567EC3}" name="Table8" displayName="Table8" ref="B3:H703" totalsRowShown="0" headerRowDxfId="60" dataDxfId="59">
  <autoFilter ref="B3:H703" xr:uid="{EDCDE005-6D47-421E-86B6-149156567EC3}"/>
  <tableColumns count="7">
    <tableColumn id="1" xr3:uid="{EAD03A52-D309-4989-9685-9E9237834001}" name="Order ID" dataDxfId="58"/>
    <tableColumn id="2" xr3:uid="{AFC32AAD-FD35-4383-B20E-17C93BAE538B}" name="Product" dataDxfId="57"/>
    <tableColumn id="3" xr3:uid="{79C0B830-D858-4F06-9991-4BE1A77CB6BD}" name="Units Sold"/>
    <tableColumn id="4" xr3:uid="{3EA636B2-0553-4E3A-AB12-0833EB9BF31D}" name="Date" dataDxfId="56"/>
    <tableColumn id="5" xr3:uid="{3AB28812-148B-45DB-9EB6-3C8DE982F249}" name="Revenue per cookie" dataDxfId="55">
      <calculatedColumnFormula>_xlfn.XLOOKUP(Table8[[#This Row],[Product]],Table9[Cookie Type],Table9[Revenue Per Cookie],"Not Available")</calculatedColumnFormula>
    </tableColumn>
    <tableColumn id="6" xr3:uid="{D9A703FA-7110-4006-A30F-0B39FD8F1520}" name="Cost per cookie" dataDxfId="54">
      <calculatedColumnFormula>_xlfn.XLOOKUP(Table8[[#This Row],[Product]],Table9[Cookie Type],Table9[Cost Per Cookie],"Not available")</calculatedColumnFormula>
    </tableColumn>
    <tableColumn id="7" xr3:uid="{0EC584FF-ECCF-4E43-8D6F-E8EA8DA03FE6}" name="Order Profit" dataDxfId="53">
      <calculatedColumnFormula>SUM(Table8[[#This Row],[Revenue per cookie]:[Cost per cookie]])*Table8[[#This Row],[Units Sold]]</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6309378-3007-48FC-833F-ADF47102D9C0}" name="Table9" displayName="Table9" ref="J3:L9" totalsRowShown="0" headerRowDxfId="52">
  <autoFilter ref="J3:L9" xr:uid="{E6309378-3007-48FC-833F-ADF47102D9C0}"/>
  <tableColumns count="3">
    <tableColumn id="1" xr3:uid="{BB75B961-148D-42DC-8E19-75F5E9E12CE5}" name="Revenue Per Cookie" dataDxfId="51"/>
    <tableColumn id="2" xr3:uid="{A97FF872-CA36-4DB3-9D8D-8E8DA23C5AE6}" name="Cost Per Cookie" dataDxfId="50"/>
    <tableColumn id="3" xr3:uid="{963377F5-70C9-4625-B06A-852F00460FC7}" name="Cookie Type" dataDxfId="4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68AF46A-F4D4-4182-882B-988D4DC2A935}" name="Table811" displayName="Table811" ref="A1:F701" totalsRowShown="0" headerRowDxfId="48" dataDxfId="47">
  <autoFilter ref="A1:F701" xr:uid="{E68AF46A-F4D4-4182-882B-988D4DC2A935}"/>
  <tableColumns count="6">
    <tableColumn id="1" xr3:uid="{D090C69C-FE23-4FBC-AB58-8F42E0A97CB8}" name="Order ID" dataDxfId="46"/>
    <tableColumn id="2" xr3:uid="{F465D3E9-9E6D-4956-B9A3-28305F5E5212}" name="Product" dataDxfId="45"/>
    <tableColumn id="3" xr3:uid="{7F2501AB-E93B-409D-A99D-539372702123}" name="Units Sold"/>
    <tableColumn id="4" xr3:uid="{54597552-742F-4917-A07D-D39DA9D9EF16}" name="Date" dataDxfId="44"/>
    <tableColumn id="5" xr3:uid="{518416F5-A847-4800-BAFE-3356A1FBCBEE}" name="Revenue per cookie" dataDxfId="1">
      <calculatedColumnFormula>_xlfn.TEXTJOIN(" , ", TRUE, _xlfn.XLOOKUP(Table811[[#This Row],[Product]], Table912[Cookie Type], Table912[[Revenue Per Cookie]:[Cost Per Cookie]]))</calculatedColumnFormula>
    </tableColumn>
    <tableColumn id="6" xr3:uid="{A53131CC-F803-4E7F-AF89-246378546B71}" name="Cost per cookie" dataDxfId="0">
      <calculatedColumnFormula>_xlfn.XLOOKUP(Table811[[#This Row],[Product]],Table912[Cookie Type],Table912[Cost Per Cookie],"Not available")</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7103CFD-7252-42E3-9DF5-F3E628A427BB}" name="Table912" displayName="Table912" ref="J1:L7" totalsRowShown="0" headerRowDxfId="43">
  <autoFilter ref="J1:L7" xr:uid="{A7103CFD-7252-42E3-9DF5-F3E628A427BB}"/>
  <tableColumns count="3">
    <tableColumn id="1" xr3:uid="{9A01785C-2077-44CA-8A61-3B209CF20B1E}" name="Revenue Per Cookie" dataDxfId="42"/>
    <tableColumn id="2" xr3:uid="{1F4983D0-A562-46B9-A170-3D1F8D049559}" name="Cost Per Cookie" dataDxfId="41"/>
    <tableColumn id="3" xr3:uid="{888199D7-686F-465F-823B-AC36B1A0A638}" name="Cookie Type" dataDxfId="4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37925F0-FA8D-493F-A3C0-F586DAE39352}" name="Table14" displayName="Table14" ref="C45:E48" totalsRowShown="0" headerRowDxfId="39" dataDxfId="38">
  <autoFilter ref="C45:E48" xr:uid="{837925F0-FA8D-493F-A3C0-F586DAE39352}"/>
  <tableColumns count="3">
    <tableColumn id="1" xr3:uid="{011F3868-0417-4704-8810-7D9BDF93FD41}" name="Product ID" dataDxfId="37"/>
    <tableColumn id="2" xr3:uid="{9166F01B-AE23-48DF-9642-5934FAA37A87}" name="Product Name" dataDxfId="36"/>
    <tableColumn id="3" xr3:uid="{06A4D978-D9C7-4457-A602-57BFDC608381}" name="Price" dataDxfId="35"/>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78A0D-0C81-48D0-872A-4EFB6C901777}">
  <dimension ref="C4:I60"/>
  <sheetViews>
    <sheetView topLeftCell="A39" workbookViewId="0">
      <selection activeCell="E54" sqref="E54"/>
    </sheetView>
  </sheetViews>
  <sheetFormatPr defaultRowHeight="15" x14ac:dyDescent="0.25"/>
  <cols>
    <col min="3" max="3" width="20.5703125" customWidth="1"/>
    <col min="5" max="5" width="15.5703125" customWidth="1"/>
    <col min="6" max="6" width="15.42578125" customWidth="1"/>
    <col min="7" max="7" width="12.140625" customWidth="1"/>
    <col min="8" max="8" width="14.5703125" customWidth="1"/>
    <col min="9" max="9" width="15.7109375" customWidth="1"/>
  </cols>
  <sheetData>
    <row r="4" spans="3:7" x14ac:dyDescent="0.25">
      <c r="C4" s="4" t="s">
        <v>5</v>
      </c>
      <c r="E4" t="s">
        <v>12</v>
      </c>
    </row>
    <row r="6" spans="3:7" x14ac:dyDescent="0.25">
      <c r="D6" s="2" t="s">
        <v>0</v>
      </c>
      <c r="E6" s="2" t="s">
        <v>3</v>
      </c>
      <c r="F6" s="2" t="s">
        <v>1</v>
      </c>
      <c r="G6" s="2" t="s">
        <v>2</v>
      </c>
    </row>
    <row r="7" spans="3:7" x14ac:dyDescent="0.25">
      <c r="D7" s="3" t="s">
        <v>7</v>
      </c>
      <c r="E7" s="3">
        <v>10</v>
      </c>
      <c r="F7" s="3">
        <v>5</v>
      </c>
      <c r="G7" s="5"/>
    </row>
    <row r="8" spans="3:7" x14ac:dyDescent="0.25">
      <c r="D8" s="3" t="s">
        <v>8</v>
      </c>
      <c r="E8" s="3">
        <v>8</v>
      </c>
      <c r="F8" s="3">
        <v>6</v>
      </c>
      <c r="G8" s="5"/>
    </row>
    <row r="9" spans="3:7" x14ac:dyDescent="0.25">
      <c r="D9" s="3" t="s">
        <v>9</v>
      </c>
      <c r="E9" s="3">
        <v>12</v>
      </c>
      <c r="F9" s="3">
        <v>4</v>
      </c>
      <c r="G9" s="5"/>
    </row>
    <row r="10" spans="3:7" x14ac:dyDescent="0.25">
      <c r="D10" s="3" t="s">
        <v>10</v>
      </c>
      <c r="E10" s="3">
        <v>15</v>
      </c>
      <c r="F10" s="3">
        <v>3</v>
      </c>
      <c r="G10" s="5"/>
    </row>
    <row r="11" spans="3:7" x14ac:dyDescent="0.25">
      <c r="D11" s="3" t="s">
        <v>11</v>
      </c>
      <c r="E11" s="3">
        <v>20</v>
      </c>
      <c r="F11" s="3">
        <v>2</v>
      </c>
      <c r="G11" s="5"/>
    </row>
    <row r="36" spans="3:9" ht="15.75" x14ac:dyDescent="0.3">
      <c r="C36" s="4" t="s">
        <v>6</v>
      </c>
      <c r="D36" t="s">
        <v>13</v>
      </c>
    </row>
    <row r="41" spans="3:9" ht="26.25" x14ac:dyDescent="0.25">
      <c r="D41" s="6" t="s">
        <v>14</v>
      </c>
      <c r="E41" s="6" t="s">
        <v>15</v>
      </c>
      <c r="F41" s="6" t="s">
        <v>16</v>
      </c>
      <c r="G41" s="6" t="s">
        <v>17</v>
      </c>
      <c r="H41" s="6" t="s">
        <v>18</v>
      </c>
      <c r="I41" s="6" t="s">
        <v>19</v>
      </c>
    </row>
    <row r="42" spans="3:9" x14ac:dyDescent="0.25">
      <c r="D42" s="7" t="s">
        <v>20</v>
      </c>
      <c r="E42" s="8">
        <v>1409517397</v>
      </c>
      <c r="F42" s="8">
        <v>9326410</v>
      </c>
      <c r="G42" s="9">
        <f>$E$54*E42</f>
        <v>15786594.8464</v>
      </c>
      <c r="H42" s="9">
        <f>E42/F42</f>
        <v>151.13182853852661</v>
      </c>
      <c r="I42" s="9">
        <f>H42+(H42*$E$54)</f>
        <v>152.82450501815811</v>
      </c>
    </row>
    <row r="43" spans="3:9" x14ac:dyDescent="0.25">
      <c r="D43" s="7" t="s">
        <v>21</v>
      </c>
      <c r="E43" s="8">
        <v>1339180127</v>
      </c>
      <c r="F43" s="8">
        <v>2973190</v>
      </c>
      <c r="G43" s="9">
        <f t="shared" ref="G43:G52" si="0">$E$54*E43</f>
        <v>14998817.4224</v>
      </c>
      <c r="H43" s="9">
        <f t="shared" ref="H43:H52" si="1">E43/F43</f>
        <v>450.41861670461691</v>
      </c>
      <c r="I43" s="9">
        <f t="shared" ref="I43:I52" si="2">H43+(H43*$E$54)</f>
        <v>455.46330521170864</v>
      </c>
    </row>
    <row r="44" spans="3:9" ht="26.25" x14ac:dyDescent="0.25">
      <c r="D44" s="7" t="s">
        <v>22</v>
      </c>
      <c r="E44" s="8">
        <v>324459463</v>
      </c>
      <c r="F44" s="8">
        <v>9147593</v>
      </c>
      <c r="G44" s="9">
        <f t="shared" si="0"/>
        <v>3633945.9855999998</v>
      </c>
      <c r="H44" s="9">
        <f t="shared" si="1"/>
        <v>35.469381180382641</v>
      </c>
      <c r="I44" s="9">
        <f t="shared" si="2"/>
        <v>35.866638249602929</v>
      </c>
    </row>
    <row r="45" spans="3:9" x14ac:dyDescent="0.25">
      <c r="D45" s="7" t="s">
        <v>23</v>
      </c>
      <c r="E45" s="8">
        <v>263991379</v>
      </c>
      <c r="F45" s="8">
        <v>1811569</v>
      </c>
      <c r="G45" s="9">
        <f t="shared" si="0"/>
        <v>2956703.4448000002</v>
      </c>
      <c r="H45" s="9">
        <f t="shared" si="1"/>
        <v>145.7252685379359</v>
      </c>
      <c r="I45" s="9">
        <f t="shared" si="2"/>
        <v>147.35739154556077</v>
      </c>
    </row>
    <row r="46" spans="3:9" x14ac:dyDescent="0.25">
      <c r="D46" s="7" t="s">
        <v>24</v>
      </c>
      <c r="E46" s="8">
        <v>209288278</v>
      </c>
      <c r="F46" s="8">
        <v>8460415</v>
      </c>
      <c r="G46" s="9">
        <f t="shared" si="0"/>
        <v>2344028.7135999999</v>
      </c>
      <c r="H46" s="9">
        <f t="shared" si="1"/>
        <v>24.737353664093309</v>
      </c>
      <c r="I46" s="9">
        <f t="shared" si="2"/>
        <v>25.014412025131154</v>
      </c>
    </row>
    <row r="47" spans="3:9" x14ac:dyDescent="0.25">
      <c r="D47" s="7" t="s">
        <v>25</v>
      </c>
      <c r="E47" s="8">
        <v>197015955</v>
      </c>
      <c r="F47" s="8">
        <v>881912</v>
      </c>
      <c r="G47" s="9">
        <f t="shared" si="0"/>
        <v>2206578.696</v>
      </c>
      <c r="H47" s="9">
        <f t="shared" si="1"/>
        <v>223.39638762144068</v>
      </c>
      <c r="I47" s="9">
        <f t="shared" si="2"/>
        <v>225.89842716280083</v>
      </c>
    </row>
    <row r="48" spans="3:9" x14ac:dyDescent="0.25">
      <c r="D48" s="7" t="s">
        <v>26</v>
      </c>
      <c r="E48" s="8">
        <v>190886311</v>
      </c>
      <c r="F48" s="8">
        <v>910768</v>
      </c>
      <c r="G48" s="9">
        <f t="shared" si="0"/>
        <v>2137926.6831999999</v>
      </c>
      <c r="H48" s="9">
        <f t="shared" si="1"/>
        <v>209.58829361593732</v>
      </c>
      <c r="I48" s="9">
        <f t="shared" si="2"/>
        <v>211.93568250443582</v>
      </c>
    </row>
    <row r="49" spans="4:9" ht="26.25" x14ac:dyDescent="0.25">
      <c r="D49" s="7" t="s">
        <v>27</v>
      </c>
      <c r="E49" s="8">
        <v>164669751</v>
      </c>
      <c r="F49" s="8">
        <v>130168</v>
      </c>
      <c r="G49" s="9">
        <f t="shared" si="0"/>
        <v>1844301.2112</v>
      </c>
      <c r="H49" s="9">
        <f t="shared" si="1"/>
        <v>1265.0555512875669</v>
      </c>
      <c r="I49" s="9">
        <f t="shared" si="2"/>
        <v>1279.2241734619877</v>
      </c>
    </row>
    <row r="50" spans="4:9" x14ac:dyDescent="0.25">
      <c r="D50" s="7" t="s">
        <v>28</v>
      </c>
      <c r="E50" s="8">
        <v>143989754</v>
      </c>
      <c r="F50" s="8">
        <v>16377742</v>
      </c>
      <c r="G50" s="9">
        <f t="shared" si="0"/>
        <v>1612685.2448</v>
      </c>
      <c r="H50" s="9">
        <f t="shared" si="1"/>
        <v>8.7917952303803535</v>
      </c>
      <c r="I50" s="9">
        <f t="shared" si="2"/>
        <v>8.8902633369606132</v>
      </c>
    </row>
    <row r="51" spans="4:9" x14ac:dyDescent="0.25">
      <c r="D51" s="7" t="s">
        <v>29</v>
      </c>
      <c r="E51" s="8">
        <v>129163276</v>
      </c>
      <c r="F51" s="8">
        <v>1943945</v>
      </c>
      <c r="G51" s="9">
        <f t="shared" si="0"/>
        <v>1446628.6912</v>
      </c>
      <c r="H51" s="9">
        <f t="shared" si="1"/>
        <v>66.44389424597918</v>
      </c>
      <c r="I51" s="9">
        <f t="shared" si="2"/>
        <v>67.188065861534142</v>
      </c>
    </row>
    <row r="52" spans="4:9" x14ac:dyDescent="0.25">
      <c r="D52" s="6" t="s">
        <v>30</v>
      </c>
      <c r="E52" s="10">
        <v>7550262101</v>
      </c>
      <c r="F52" s="8">
        <v>148940000</v>
      </c>
      <c r="G52" s="9">
        <f t="shared" si="0"/>
        <v>84562935.531199992</v>
      </c>
      <c r="H52" s="9">
        <f t="shared" si="1"/>
        <v>50.693313421512016</v>
      </c>
      <c r="I52" s="9">
        <f t="shared" si="2"/>
        <v>51.26107853183295</v>
      </c>
    </row>
    <row r="53" spans="4:9" x14ac:dyDescent="0.25">
      <c r="D53" s="7"/>
      <c r="E53" s="7"/>
      <c r="F53" s="7"/>
      <c r="G53" s="7"/>
      <c r="H53" s="7"/>
      <c r="I53" s="7"/>
    </row>
    <row r="54" spans="4:9" ht="26.25" x14ac:dyDescent="0.25">
      <c r="D54" s="7" t="s">
        <v>31</v>
      </c>
      <c r="E54" s="11">
        <v>1.12E-2</v>
      </c>
      <c r="F54" s="7"/>
      <c r="G54" s="7"/>
      <c r="H54" s="7"/>
      <c r="I54" s="7"/>
    </row>
    <row r="60" spans="4:9" x14ac:dyDescent="0.25">
      <c r="F6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9A49B-84E7-4374-B888-16ECAFEE8BF9}">
  <dimension ref="B3:B12"/>
  <sheetViews>
    <sheetView workbookViewId="0">
      <selection activeCell="D10" sqref="D10"/>
    </sheetView>
  </sheetViews>
  <sheetFormatPr defaultRowHeight="15" x14ac:dyDescent="0.25"/>
  <cols>
    <col min="1" max="1" width="12.5703125" customWidth="1"/>
    <col min="2" max="2" width="16" customWidth="1"/>
  </cols>
  <sheetData>
    <row r="3" spans="2:2" x14ac:dyDescent="0.25">
      <c r="B3" t="s">
        <v>223</v>
      </c>
    </row>
    <row r="5" spans="2:2" x14ac:dyDescent="0.25">
      <c r="B5" s="50" t="s">
        <v>224</v>
      </c>
    </row>
    <row r="6" spans="2:2" x14ac:dyDescent="0.25">
      <c r="B6" s="50" t="s">
        <v>225</v>
      </c>
    </row>
    <row r="7" spans="2:2" x14ac:dyDescent="0.25">
      <c r="B7" s="50" t="s">
        <v>49</v>
      </c>
    </row>
    <row r="8" spans="2:2" x14ac:dyDescent="0.25">
      <c r="B8" s="50" t="s">
        <v>63</v>
      </c>
    </row>
    <row r="9" spans="2:2" x14ac:dyDescent="0.25">
      <c r="B9" s="50" t="s">
        <v>226</v>
      </c>
    </row>
    <row r="10" spans="2:2" x14ac:dyDescent="0.25">
      <c r="B10" s="50" t="s">
        <v>227</v>
      </c>
    </row>
    <row r="11" spans="2:2" x14ac:dyDescent="0.25">
      <c r="B11" s="50" t="s">
        <v>228</v>
      </c>
    </row>
    <row r="12" spans="2:2" x14ac:dyDescent="0.25">
      <c r="B12" s="50" t="s">
        <v>229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53753-26DA-497F-88BA-CE547A115ED3}">
  <dimension ref="B1:O30"/>
  <sheetViews>
    <sheetView topLeftCell="A7" zoomScaleNormal="100" workbookViewId="0">
      <selection activeCell="K16" sqref="K16:N17"/>
    </sheetView>
  </sheetViews>
  <sheetFormatPr defaultRowHeight="15" x14ac:dyDescent="0.25"/>
  <cols>
    <col min="11" max="11" width="12.5703125" customWidth="1"/>
    <col min="12" max="12" width="18.42578125" customWidth="1"/>
    <col min="13" max="13" width="18.140625" customWidth="1"/>
    <col min="14" max="14" width="17" customWidth="1"/>
    <col min="15" max="15" width="18.140625" bestFit="1" customWidth="1"/>
  </cols>
  <sheetData>
    <row r="1" spans="2:15" ht="15.75" thickBot="1" x14ac:dyDescent="0.3"/>
    <row r="2" spans="2:15" x14ac:dyDescent="0.25">
      <c r="B2" s="66"/>
      <c r="C2" s="67"/>
      <c r="D2" s="67"/>
      <c r="E2" s="67"/>
      <c r="F2" s="67"/>
      <c r="G2" s="67"/>
      <c r="H2" s="67"/>
      <c r="I2" s="67"/>
      <c r="J2" s="67"/>
      <c r="K2" s="67"/>
      <c r="L2" s="67"/>
      <c r="M2" s="67"/>
      <c r="N2" s="67"/>
      <c r="O2" s="68"/>
    </row>
    <row r="3" spans="2:15" ht="45" x14ac:dyDescent="0.25">
      <c r="B3" s="69"/>
      <c r="C3" s="70"/>
      <c r="D3" s="70"/>
      <c r="E3" s="70"/>
      <c r="F3" s="70"/>
      <c r="G3" s="70"/>
      <c r="H3" s="70"/>
      <c r="I3" s="70"/>
      <c r="J3" s="70"/>
      <c r="K3" s="71" t="s">
        <v>195</v>
      </c>
      <c r="L3" s="72" t="s">
        <v>196</v>
      </c>
      <c r="M3" s="72" t="s">
        <v>197</v>
      </c>
      <c r="N3" s="72" t="s">
        <v>198</v>
      </c>
      <c r="O3" s="73" t="s">
        <v>209</v>
      </c>
    </row>
    <row r="4" spans="2:15" x14ac:dyDescent="0.25">
      <c r="B4" s="69"/>
      <c r="C4" s="70"/>
      <c r="D4" s="70"/>
      <c r="E4" s="70"/>
      <c r="F4" s="70"/>
      <c r="G4" s="70"/>
      <c r="H4" s="70"/>
      <c r="I4" s="70"/>
      <c r="J4" s="70"/>
      <c r="K4" s="74">
        <v>1</v>
      </c>
      <c r="L4" s="75">
        <v>100</v>
      </c>
      <c r="M4" s="76">
        <v>20</v>
      </c>
      <c r="N4" s="76">
        <f>15%*Table7[[#This Row],[No of customer at the beginning]]</f>
        <v>15</v>
      </c>
      <c r="O4" s="77">
        <f>Table7[[#This Row],[No of customer at the beginning]]+Table7[[#This Row],[No of customer acquired over the year]]-Table7[[#This Row],[% of customers who leaves]]</f>
        <v>105</v>
      </c>
    </row>
    <row r="5" spans="2:15" x14ac:dyDescent="0.25">
      <c r="B5" s="69"/>
      <c r="C5" s="70"/>
      <c r="D5" s="70"/>
      <c r="E5" s="70"/>
      <c r="F5" s="70"/>
      <c r="G5" s="70"/>
      <c r="H5" s="70"/>
      <c r="I5" s="70"/>
      <c r="J5" s="70"/>
      <c r="K5" s="74">
        <v>2</v>
      </c>
      <c r="L5" s="76">
        <f>O4</f>
        <v>105</v>
      </c>
      <c r="M5" s="76">
        <v>20</v>
      </c>
      <c r="N5" s="76">
        <f>15%*Table7[[#This Row],[No of customer at the beginning]]</f>
        <v>15.75</v>
      </c>
      <c r="O5" s="77">
        <f>Table7[[#This Row],[No of customer at the beginning]]+Table7[[#This Row],[No of customer acquired over the year]]-Table7[[#This Row],[% of customers who leaves]]</f>
        <v>109.25</v>
      </c>
    </row>
    <row r="6" spans="2:15" x14ac:dyDescent="0.25">
      <c r="B6" s="69"/>
      <c r="C6" s="70"/>
      <c r="D6" s="70"/>
      <c r="E6" s="70"/>
      <c r="F6" s="70"/>
      <c r="G6" s="70"/>
      <c r="H6" s="70"/>
      <c r="I6" s="70"/>
      <c r="J6" s="70"/>
      <c r="K6" s="74">
        <v>3</v>
      </c>
      <c r="L6" s="76">
        <f t="shared" ref="L6:L13" si="0">O5</f>
        <v>109.25</v>
      </c>
      <c r="M6" s="76">
        <v>20</v>
      </c>
      <c r="N6" s="76">
        <f>15%*Table7[[#This Row],[No of customer at the beginning]]</f>
        <v>16.387499999999999</v>
      </c>
      <c r="O6" s="77">
        <f>Table7[[#This Row],[No of customer at the beginning]]+Table7[[#This Row],[No of customer acquired over the year]]-Table7[[#This Row],[% of customers who leaves]]</f>
        <v>112.8625</v>
      </c>
    </row>
    <row r="7" spans="2:15" x14ac:dyDescent="0.25">
      <c r="B7" s="69"/>
      <c r="C7" s="70"/>
      <c r="D7" s="70"/>
      <c r="E7" s="70"/>
      <c r="F7" s="70"/>
      <c r="G7" s="70"/>
      <c r="H7" s="70"/>
      <c r="I7" s="70"/>
      <c r="J7" s="70"/>
      <c r="K7" s="74">
        <v>4</v>
      </c>
      <c r="L7" s="76">
        <f t="shared" si="0"/>
        <v>112.8625</v>
      </c>
      <c r="M7" s="76">
        <v>20</v>
      </c>
      <c r="N7" s="76">
        <f>15%*Table7[[#This Row],[No of customer at the beginning]]</f>
        <v>16.929375</v>
      </c>
      <c r="O7" s="77">
        <f>Table7[[#This Row],[No of customer at the beginning]]+Table7[[#This Row],[No of customer acquired over the year]]-Table7[[#This Row],[% of customers who leaves]]</f>
        <v>115.93312500000002</v>
      </c>
    </row>
    <row r="8" spans="2:15" x14ac:dyDescent="0.25">
      <c r="B8" s="69"/>
      <c r="C8" s="70"/>
      <c r="D8" s="70"/>
      <c r="E8" s="70"/>
      <c r="F8" s="70"/>
      <c r="G8" s="70"/>
      <c r="H8" s="70"/>
      <c r="I8" s="70"/>
      <c r="J8" s="70"/>
      <c r="K8" s="74">
        <v>5</v>
      </c>
      <c r="L8" s="76">
        <f t="shared" si="0"/>
        <v>115.93312500000002</v>
      </c>
      <c r="M8" s="76">
        <v>20</v>
      </c>
      <c r="N8" s="76">
        <f>15%*Table7[[#This Row],[No of customer at the beginning]]</f>
        <v>17.389968750000001</v>
      </c>
      <c r="O8" s="77">
        <f>Table7[[#This Row],[No of customer at the beginning]]+Table7[[#This Row],[No of customer acquired over the year]]-Table7[[#This Row],[% of customers who leaves]]</f>
        <v>118.54315625000001</v>
      </c>
    </row>
    <row r="9" spans="2:15" x14ac:dyDescent="0.25">
      <c r="B9" s="69"/>
      <c r="C9" s="70"/>
      <c r="D9" s="70"/>
      <c r="E9" s="70"/>
      <c r="F9" s="70"/>
      <c r="G9" s="70"/>
      <c r="H9" s="70"/>
      <c r="I9" s="70"/>
      <c r="J9" s="70"/>
      <c r="K9" s="74">
        <v>6</v>
      </c>
      <c r="L9" s="76">
        <f t="shared" si="0"/>
        <v>118.54315625000001</v>
      </c>
      <c r="M9" s="76">
        <v>20</v>
      </c>
      <c r="N9" s="76">
        <f>15%*Table7[[#This Row],[No of customer at the beginning]]</f>
        <v>17.781473437500001</v>
      </c>
      <c r="O9" s="77">
        <f>Table7[[#This Row],[No of customer at the beginning]]+Table7[[#This Row],[No of customer acquired over the year]]-Table7[[#This Row],[% of customers who leaves]]</f>
        <v>120.76168281250001</v>
      </c>
    </row>
    <row r="10" spans="2:15" x14ac:dyDescent="0.25">
      <c r="B10" s="69"/>
      <c r="C10" s="70"/>
      <c r="D10" s="70"/>
      <c r="E10" s="70"/>
      <c r="F10" s="70"/>
      <c r="G10" s="70"/>
      <c r="H10" s="70"/>
      <c r="I10" s="70"/>
      <c r="J10" s="70"/>
      <c r="K10" s="74">
        <v>7</v>
      </c>
      <c r="L10" s="76">
        <f t="shared" si="0"/>
        <v>120.76168281250001</v>
      </c>
      <c r="M10" s="76">
        <v>20</v>
      </c>
      <c r="N10" s="76">
        <f>15%*Table7[[#This Row],[No of customer at the beginning]]</f>
        <v>18.114252421875001</v>
      </c>
      <c r="O10" s="77">
        <f>Table7[[#This Row],[No of customer at the beginning]]+Table7[[#This Row],[No of customer acquired over the year]]-Table7[[#This Row],[% of customers who leaves]]</f>
        <v>122.647430390625</v>
      </c>
    </row>
    <row r="11" spans="2:15" x14ac:dyDescent="0.25">
      <c r="B11" s="69"/>
      <c r="C11" s="70"/>
      <c r="D11" s="70"/>
      <c r="E11" s="70"/>
      <c r="F11" s="70"/>
      <c r="G11" s="70"/>
      <c r="H11" s="70"/>
      <c r="I11" s="70"/>
      <c r="J11" s="70"/>
      <c r="K11" s="74">
        <v>8</v>
      </c>
      <c r="L11" s="76">
        <f t="shared" si="0"/>
        <v>122.647430390625</v>
      </c>
      <c r="M11" s="76">
        <v>20</v>
      </c>
      <c r="N11" s="76">
        <f>15%*Table7[[#This Row],[No of customer at the beginning]]</f>
        <v>18.397114558593749</v>
      </c>
      <c r="O11" s="77">
        <f>Table7[[#This Row],[No of customer at the beginning]]+Table7[[#This Row],[No of customer acquired over the year]]-Table7[[#This Row],[% of customers who leaves]]</f>
        <v>124.25031583203125</v>
      </c>
    </row>
    <row r="12" spans="2:15" x14ac:dyDescent="0.25">
      <c r="B12" s="69"/>
      <c r="C12" s="70"/>
      <c r="D12" s="70"/>
      <c r="E12" s="70"/>
      <c r="F12" s="70"/>
      <c r="G12" s="70"/>
      <c r="H12" s="70"/>
      <c r="I12" s="70"/>
      <c r="J12" s="70"/>
      <c r="K12" s="74">
        <v>9</v>
      </c>
      <c r="L12" s="76">
        <f t="shared" si="0"/>
        <v>124.25031583203125</v>
      </c>
      <c r="M12" s="76">
        <v>20</v>
      </c>
      <c r="N12" s="76">
        <f>15%*Table7[[#This Row],[No of customer at the beginning]]</f>
        <v>18.637547374804686</v>
      </c>
      <c r="O12" s="77">
        <f>Table7[[#This Row],[No of customer at the beginning]]+Table7[[#This Row],[No of customer acquired over the year]]-Table7[[#This Row],[% of customers who leaves]]</f>
        <v>125.61276845722657</v>
      </c>
    </row>
    <row r="13" spans="2:15" x14ac:dyDescent="0.25">
      <c r="B13" s="69"/>
      <c r="C13" s="70"/>
      <c r="D13" s="70"/>
      <c r="E13" s="70"/>
      <c r="F13" s="70"/>
      <c r="G13" s="70"/>
      <c r="H13" s="70"/>
      <c r="I13" s="70"/>
      <c r="J13" s="70"/>
      <c r="K13" s="74">
        <v>10</v>
      </c>
      <c r="L13" s="76">
        <f t="shared" si="0"/>
        <v>125.61276845722657</v>
      </c>
      <c r="M13" s="76">
        <v>20</v>
      </c>
      <c r="N13" s="76">
        <f>15%*Table7[[#This Row],[No of customer at the beginning]]</f>
        <v>18.841915268583985</v>
      </c>
      <c r="O13" s="78">
        <f>Table7[[#This Row],[No of customer at the beginning]]+Table7[[#This Row],[No of customer acquired over the year]]-Table7[[#This Row],[% of customers who leaves]]</f>
        <v>126.77085318864258</v>
      </c>
    </row>
    <row r="14" spans="2:15" x14ac:dyDescent="0.25">
      <c r="B14" s="69"/>
      <c r="C14" s="70"/>
      <c r="D14" s="70"/>
      <c r="E14" s="70"/>
      <c r="F14" s="70"/>
      <c r="G14" s="70"/>
      <c r="H14" s="70"/>
      <c r="I14" s="70"/>
      <c r="J14" s="70"/>
      <c r="K14" s="70"/>
      <c r="L14" s="70"/>
      <c r="M14" s="70"/>
      <c r="N14" s="70"/>
      <c r="O14" s="79"/>
    </row>
    <row r="15" spans="2:15" x14ac:dyDescent="0.25">
      <c r="B15" s="69"/>
      <c r="C15" s="70"/>
      <c r="D15" s="70"/>
      <c r="E15" s="70"/>
      <c r="F15" s="70"/>
      <c r="G15" s="70"/>
      <c r="H15" s="70"/>
      <c r="I15" s="70"/>
      <c r="J15" s="70"/>
      <c r="K15" s="70"/>
      <c r="L15" s="70"/>
      <c r="M15" s="70"/>
      <c r="N15" s="70"/>
      <c r="O15" s="79"/>
    </row>
    <row r="16" spans="2:15" x14ac:dyDescent="0.25">
      <c r="B16" s="69"/>
      <c r="C16" s="70"/>
      <c r="D16" s="70"/>
      <c r="E16" s="70"/>
      <c r="F16" s="70"/>
      <c r="G16" s="70"/>
      <c r="H16" s="70"/>
      <c r="I16" s="70"/>
      <c r="J16" s="70"/>
      <c r="K16" s="80" t="s">
        <v>208</v>
      </c>
      <c r="L16" s="81"/>
      <c r="M16" s="81"/>
      <c r="N16" s="81"/>
      <c r="O16" s="79"/>
    </row>
    <row r="17" spans="2:15" x14ac:dyDescent="0.25">
      <c r="B17" s="69"/>
      <c r="C17" s="70"/>
      <c r="D17" s="70"/>
      <c r="E17" s="70"/>
      <c r="F17" s="70"/>
      <c r="G17" s="70"/>
      <c r="H17" s="70"/>
      <c r="I17" s="70"/>
      <c r="J17" s="70"/>
      <c r="K17" s="81"/>
      <c r="L17" s="81"/>
      <c r="M17" s="81"/>
      <c r="N17" s="81"/>
      <c r="O17" s="79"/>
    </row>
    <row r="18" spans="2:15" x14ac:dyDescent="0.25">
      <c r="B18" s="69"/>
      <c r="C18" s="70"/>
      <c r="D18" s="70"/>
      <c r="E18" s="70"/>
      <c r="F18" s="70"/>
      <c r="G18" s="70"/>
      <c r="H18" s="70"/>
      <c r="I18" s="70"/>
      <c r="J18" s="70"/>
      <c r="K18" s="70"/>
      <c r="L18" s="70"/>
      <c r="M18" s="70"/>
      <c r="N18" s="70"/>
      <c r="O18" s="79"/>
    </row>
    <row r="19" spans="2:15" x14ac:dyDescent="0.25">
      <c r="B19" s="69"/>
      <c r="C19" s="70"/>
      <c r="D19" s="70"/>
      <c r="E19" s="70"/>
      <c r="F19" s="70"/>
      <c r="G19" s="70"/>
      <c r="H19" s="70"/>
      <c r="I19" s="70"/>
      <c r="J19" s="70"/>
      <c r="K19" s="70"/>
      <c r="L19" s="70"/>
      <c r="M19" s="70"/>
      <c r="N19" s="70"/>
      <c r="O19" s="79"/>
    </row>
    <row r="20" spans="2:15" x14ac:dyDescent="0.25">
      <c r="B20" s="69"/>
      <c r="C20" s="70"/>
      <c r="D20" s="70"/>
      <c r="E20" s="70"/>
      <c r="F20" s="70"/>
      <c r="G20" s="70"/>
      <c r="H20" s="70"/>
      <c r="I20" s="70"/>
      <c r="J20" s="70"/>
      <c r="K20" s="70"/>
      <c r="L20" s="70"/>
      <c r="M20" s="70"/>
      <c r="N20" s="70"/>
      <c r="O20" s="79"/>
    </row>
    <row r="21" spans="2:15" x14ac:dyDescent="0.25">
      <c r="B21" s="69"/>
      <c r="C21" s="70"/>
      <c r="D21" s="70"/>
      <c r="E21" s="70"/>
      <c r="F21" s="70"/>
      <c r="G21" s="70"/>
      <c r="H21" s="70"/>
      <c r="I21" s="70"/>
      <c r="J21" s="70"/>
      <c r="K21" s="70"/>
      <c r="L21" s="70"/>
      <c r="M21" s="70"/>
      <c r="N21" s="70"/>
      <c r="O21" s="79"/>
    </row>
    <row r="22" spans="2:15" x14ac:dyDescent="0.25">
      <c r="B22" s="69"/>
      <c r="C22" s="70"/>
      <c r="D22" s="70"/>
      <c r="E22" s="70"/>
      <c r="F22" s="70"/>
      <c r="G22" s="70"/>
      <c r="H22" s="70"/>
      <c r="I22" s="70"/>
      <c r="J22" s="70"/>
      <c r="K22" s="70"/>
      <c r="L22" s="70"/>
      <c r="M22" s="70"/>
      <c r="N22" s="70"/>
      <c r="O22" s="79"/>
    </row>
    <row r="23" spans="2:15" x14ac:dyDescent="0.25">
      <c r="B23" s="69"/>
      <c r="C23" s="70"/>
      <c r="D23" s="70"/>
      <c r="E23" s="70"/>
      <c r="F23" s="70"/>
      <c r="G23" s="70"/>
      <c r="H23" s="70"/>
      <c r="I23" s="70"/>
      <c r="J23" s="70"/>
      <c r="K23" s="70"/>
      <c r="L23" s="70"/>
      <c r="M23" s="70"/>
      <c r="N23" s="70"/>
      <c r="O23" s="79"/>
    </row>
    <row r="24" spans="2:15" x14ac:dyDescent="0.25">
      <c r="B24" s="69"/>
      <c r="C24" s="70"/>
      <c r="D24" s="70"/>
      <c r="E24" s="70"/>
      <c r="F24" s="70"/>
      <c r="G24" s="70"/>
      <c r="H24" s="70"/>
      <c r="I24" s="70"/>
      <c r="J24" s="70"/>
      <c r="K24" s="70"/>
      <c r="L24" s="70"/>
      <c r="M24" s="70"/>
      <c r="N24" s="70"/>
      <c r="O24" s="79"/>
    </row>
    <row r="25" spans="2:15" x14ac:dyDescent="0.25">
      <c r="B25" s="69"/>
      <c r="C25" s="70"/>
      <c r="D25" s="70"/>
      <c r="E25" s="70"/>
      <c r="F25" s="70"/>
      <c r="G25" s="70"/>
      <c r="H25" s="70"/>
      <c r="I25" s="70"/>
      <c r="J25" s="70"/>
      <c r="K25" s="70"/>
      <c r="L25" s="70"/>
      <c r="M25" s="70"/>
      <c r="N25" s="70"/>
      <c r="O25" s="79"/>
    </row>
    <row r="26" spans="2:15" x14ac:dyDescent="0.25">
      <c r="B26" s="69"/>
      <c r="C26" s="70"/>
      <c r="D26" s="70"/>
      <c r="E26" s="70"/>
      <c r="F26" s="70"/>
      <c r="G26" s="70"/>
      <c r="H26" s="70"/>
      <c r="I26" s="70"/>
      <c r="J26" s="70"/>
      <c r="K26" s="70"/>
      <c r="L26" s="70"/>
      <c r="M26" s="70"/>
      <c r="N26" s="70"/>
      <c r="O26" s="79"/>
    </row>
    <row r="27" spans="2:15" x14ac:dyDescent="0.25">
      <c r="B27" s="69"/>
      <c r="C27" s="70"/>
      <c r="D27" s="70"/>
      <c r="E27" s="70"/>
      <c r="F27" s="70"/>
      <c r="G27" s="70"/>
      <c r="H27" s="70"/>
      <c r="I27" s="70"/>
      <c r="J27" s="70"/>
      <c r="K27" s="70"/>
      <c r="L27" s="70"/>
      <c r="M27" s="70"/>
      <c r="N27" s="70"/>
      <c r="O27" s="79"/>
    </row>
    <row r="28" spans="2:15" x14ac:dyDescent="0.25">
      <c r="B28" s="69"/>
      <c r="C28" s="70"/>
      <c r="D28" s="70"/>
      <c r="E28" s="70"/>
      <c r="F28" s="70"/>
      <c r="G28" s="70"/>
      <c r="H28" s="70"/>
      <c r="I28" s="70"/>
      <c r="J28" s="70"/>
      <c r="K28" s="70"/>
      <c r="L28" s="70"/>
      <c r="M28" s="70"/>
      <c r="N28" s="70"/>
      <c r="O28" s="79"/>
    </row>
    <row r="29" spans="2:15" x14ac:dyDescent="0.25">
      <c r="B29" s="69"/>
      <c r="C29" s="70"/>
      <c r="D29" s="70"/>
      <c r="E29" s="70"/>
      <c r="F29" s="70"/>
      <c r="G29" s="70"/>
      <c r="H29" s="70"/>
      <c r="I29" s="70"/>
      <c r="J29" s="70"/>
      <c r="K29" s="70"/>
      <c r="L29" s="70"/>
      <c r="M29" s="70"/>
      <c r="N29" s="70"/>
      <c r="O29" s="79"/>
    </row>
    <row r="30" spans="2:15" ht="15.75" thickBot="1" x14ac:dyDescent="0.3">
      <c r="B30" s="82"/>
      <c r="C30" s="83"/>
      <c r="D30" s="83"/>
      <c r="E30" s="83"/>
      <c r="F30" s="83"/>
      <c r="G30" s="83"/>
      <c r="H30" s="83"/>
      <c r="I30" s="83"/>
      <c r="J30" s="83"/>
      <c r="K30" s="83"/>
      <c r="L30" s="83"/>
      <c r="M30" s="83"/>
      <c r="N30" s="83"/>
      <c r="O30" s="84"/>
    </row>
  </sheetData>
  <mergeCells count="1">
    <mergeCell ref="K16:N17"/>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E11BE-A8FE-4633-8BF1-376420E5743D}">
  <dimension ref="B1:U47"/>
  <sheetViews>
    <sheetView zoomScale="98" zoomScaleNormal="98" workbookViewId="0">
      <selection activeCell="M40" sqref="M40"/>
    </sheetView>
  </sheetViews>
  <sheetFormatPr defaultRowHeight="15" x14ac:dyDescent="0.25"/>
  <cols>
    <col min="11" max="11" width="2.5703125" customWidth="1"/>
    <col min="12" max="12" width="15.140625" customWidth="1"/>
    <col min="13" max="13" width="15.42578125" customWidth="1"/>
    <col min="14" max="14" width="7.7109375" customWidth="1"/>
    <col min="15" max="15" width="9.85546875" customWidth="1"/>
    <col min="16" max="16" width="14.7109375" customWidth="1"/>
    <col min="18" max="18" width="15.85546875" customWidth="1"/>
    <col min="19" max="19" width="10.5703125" customWidth="1"/>
  </cols>
  <sheetData>
    <row r="1" spans="2:21" ht="15.75" thickBot="1" x14ac:dyDescent="0.3"/>
    <row r="2" spans="2:21" ht="18" x14ac:dyDescent="0.25">
      <c r="B2" s="85"/>
      <c r="C2" s="86" t="s">
        <v>32</v>
      </c>
      <c r="D2" s="67"/>
      <c r="E2" s="67"/>
      <c r="F2" s="67"/>
      <c r="G2" s="67"/>
      <c r="H2" s="67"/>
      <c r="I2" s="67"/>
      <c r="J2" s="67"/>
      <c r="K2" s="67"/>
      <c r="L2" s="67"/>
      <c r="M2" s="67"/>
      <c r="N2" s="67"/>
      <c r="O2" s="67"/>
      <c r="P2" s="67"/>
      <c r="Q2" s="67"/>
      <c r="R2" s="67"/>
      <c r="S2" s="67"/>
      <c r="T2" s="67"/>
      <c r="U2" s="68"/>
    </row>
    <row r="3" spans="2:21" x14ac:dyDescent="0.25">
      <c r="B3" s="69"/>
      <c r="C3" s="70"/>
      <c r="D3" s="70"/>
      <c r="E3" s="70"/>
      <c r="F3" s="70"/>
      <c r="G3" s="70"/>
      <c r="H3" s="70"/>
      <c r="I3" s="70"/>
      <c r="J3" s="70"/>
      <c r="K3" s="70"/>
      <c r="L3" s="70"/>
      <c r="M3" s="70"/>
      <c r="N3" s="70"/>
      <c r="O3" s="70"/>
      <c r="P3" s="70"/>
      <c r="Q3" s="70"/>
      <c r="R3" s="70"/>
      <c r="S3" s="70"/>
      <c r="T3" s="70"/>
      <c r="U3" s="79"/>
    </row>
    <row r="4" spans="2:21" x14ac:dyDescent="0.25">
      <c r="B4" s="69"/>
      <c r="C4" s="70" t="s">
        <v>33</v>
      </c>
      <c r="D4" s="70"/>
      <c r="E4" s="70"/>
      <c r="F4" s="70"/>
      <c r="G4" s="70"/>
      <c r="H4" s="70"/>
      <c r="I4" s="70"/>
      <c r="J4" s="70"/>
      <c r="K4" s="70"/>
      <c r="L4" s="70"/>
      <c r="M4" s="70"/>
      <c r="N4" s="70"/>
      <c r="O4" s="70"/>
      <c r="P4" s="70"/>
      <c r="Q4" s="70"/>
      <c r="R4" s="70"/>
      <c r="S4" s="70"/>
      <c r="T4" s="70"/>
      <c r="U4" s="79"/>
    </row>
    <row r="5" spans="2:21" ht="7.5" customHeight="1" x14ac:dyDescent="0.25">
      <c r="B5" s="69"/>
      <c r="C5" s="70"/>
      <c r="D5" s="70"/>
      <c r="E5" s="70"/>
      <c r="F5" s="70"/>
      <c r="G5" s="70"/>
      <c r="H5" s="70"/>
      <c r="I5" s="70"/>
      <c r="J5" s="70"/>
      <c r="K5" s="70"/>
      <c r="L5" s="70"/>
      <c r="M5" s="70"/>
      <c r="N5" s="70"/>
      <c r="O5" s="70"/>
      <c r="P5" s="70"/>
      <c r="Q5" s="70"/>
      <c r="R5" s="70"/>
      <c r="S5" s="70"/>
      <c r="T5" s="70"/>
      <c r="U5" s="79"/>
    </row>
    <row r="6" spans="2:21" ht="7.5" customHeight="1" x14ac:dyDescent="0.25">
      <c r="B6" s="69"/>
      <c r="C6" s="70"/>
      <c r="D6" s="70"/>
      <c r="E6" s="70"/>
      <c r="F6" s="70"/>
      <c r="G6" s="70"/>
      <c r="H6" s="70"/>
      <c r="I6" s="70"/>
      <c r="J6" s="70"/>
      <c r="K6" s="70"/>
      <c r="L6" s="70"/>
      <c r="M6" s="70"/>
      <c r="N6" s="70"/>
      <c r="O6" s="70"/>
      <c r="P6" s="70"/>
      <c r="Q6" s="70"/>
      <c r="R6" s="70"/>
      <c r="S6" s="70"/>
      <c r="T6" s="70"/>
      <c r="U6" s="79"/>
    </row>
    <row r="7" spans="2:21" ht="63.75" customHeight="1" x14ac:dyDescent="0.25">
      <c r="B7" s="69"/>
      <c r="C7" s="70"/>
      <c r="D7" s="70"/>
      <c r="E7" s="70"/>
      <c r="F7" s="70"/>
      <c r="G7" s="70"/>
      <c r="H7" s="70"/>
      <c r="I7" s="70"/>
      <c r="J7" s="70"/>
      <c r="K7" s="70"/>
      <c r="L7" s="46" t="s">
        <v>203</v>
      </c>
      <c r="M7" s="47" t="s">
        <v>204</v>
      </c>
      <c r="N7" s="47" t="s">
        <v>201</v>
      </c>
      <c r="O7" s="47" t="s">
        <v>202</v>
      </c>
      <c r="P7" s="47" t="s">
        <v>199</v>
      </c>
      <c r="Q7" s="48" t="s">
        <v>200</v>
      </c>
      <c r="R7" s="47" t="s">
        <v>206</v>
      </c>
      <c r="S7" s="49" t="s">
        <v>205</v>
      </c>
      <c r="T7" s="70"/>
      <c r="U7" s="79"/>
    </row>
    <row r="8" spans="2:21" x14ac:dyDescent="0.25">
      <c r="B8" s="69"/>
      <c r="C8" s="70"/>
      <c r="D8" s="70"/>
      <c r="E8" s="70"/>
      <c r="F8" s="70"/>
      <c r="G8" s="70"/>
      <c r="H8" s="70"/>
      <c r="I8" s="70"/>
      <c r="J8" s="70"/>
      <c r="K8" s="70"/>
      <c r="L8" s="58">
        <v>100</v>
      </c>
      <c r="M8" s="53">
        <v>15</v>
      </c>
      <c r="N8" s="50">
        <v>2</v>
      </c>
      <c r="O8" s="50">
        <v>0.5</v>
      </c>
      <c r="P8" s="53">
        <f>Table12[[#This Row],[No of customers at the beginning of each year]]-Table12[[#This Row],[New customers joined in that year]]*Table12[[#This Row],[Price of cup]]</f>
        <v>70</v>
      </c>
      <c r="Q8" s="60">
        <f>(Table12[[#This Row],[Price of cup]]-Table12[[#This Row],[Original unit cost]])*Table12[[#This Row],[Coffee Demands(in no. of cups)]]</f>
        <v>105</v>
      </c>
      <c r="R8" s="50">
        <v>10</v>
      </c>
      <c r="S8" s="55">
        <f>Table12[[#This Row],[No of customers at the beginning of each year]]+Table12[[#This Row],[New customers joined in that year]]-Table12[[#This Row],[Estimated no. of customers who quit the services]]</f>
        <v>105</v>
      </c>
      <c r="T8" s="70"/>
      <c r="U8" s="79"/>
    </row>
    <row r="9" spans="2:21" x14ac:dyDescent="0.25">
      <c r="B9" s="69"/>
      <c r="C9" s="70"/>
      <c r="D9" s="70"/>
      <c r="E9" s="70"/>
      <c r="F9" s="70"/>
      <c r="G9" s="70"/>
      <c r="H9" s="70"/>
      <c r="I9" s="70"/>
      <c r="J9" s="70"/>
      <c r="K9" s="70"/>
      <c r="L9" s="52">
        <v>100</v>
      </c>
      <c r="M9" s="53">
        <v>15</v>
      </c>
      <c r="N9" s="50">
        <v>2.5</v>
      </c>
      <c r="O9" s="50">
        <v>0.5</v>
      </c>
      <c r="P9" s="53">
        <f>Table12[[#This Row],[No of customers at the beginning of each year]]-Table12[[#This Row],[New customers joined in that year]]*Table12[[#This Row],[Price of cup]]</f>
        <v>62.5</v>
      </c>
      <c r="Q9" s="60">
        <f>(Table12[[#This Row],[Price of cup]]-Table12[[#This Row],[Original unit cost]])*Table12[[#This Row],[Coffee Demands(in no. of cups)]]</f>
        <v>125</v>
      </c>
      <c r="R9" s="50">
        <v>10</v>
      </c>
      <c r="S9" s="55">
        <f>Table12[[#This Row],[No of customers at the beginning of each year]]+Table12[[#This Row],[New customers joined in that year]]-Table12[[#This Row],[Estimated no. of customers who quit the services]]</f>
        <v>105</v>
      </c>
      <c r="T9" s="70"/>
      <c r="U9" s="79"/>
    </row>
    <row r="10" spans="2:21" x14ac:dyDescent="0.25">
      <c r="B10" s="69"/>
      <c r="C10" s="70"/>
      <c r="D10" s="70"/>
      <c r="E10" s="70"/>
      <c r="F10" s="70"/>
      <c r="G10" s="70"/>
      <c r="H10" s="70"/>
      <c r="I10" s="70"/>
      <c r="J10" s="70"/>
      <c r="K10" s="70"/>
      <c r="L10" s="52">
        <v>100</v>
      </c>
      <c r="M10" s="53">
        <v>15</v>
      </c>
      <c r="N10" s="50">
        <v>3</v>
      </c>
      <c r="O10" s="50">
        <v>0.5</v>
      </c>
      <c r="P10" s="53">
        <f>Table12[[#This Row],[No of customers at the beginning of each year]]-Table12[[#This Row],[New customers joined in that year]]*Table12[[#This Row],[Price of cup]]</f>
        <v>55</v>
      </c>
      <c r="Q10" s="60">
        <f>(Table12[[#This Row],[Price of cup]]-Table12[[#This Row],[Original unit cost]])*Table12[[#This Row],[Coffee Demands(in no. of cups)]]</f>
        <v>137.5</v>
      </c>
      <c r="R10" s="50">
        <v>10</v>
      </c>
      <c r="S10" s="55">
        <f>Table12[[#This Row],[No of customers at the beginning of each year]]+Table12[[#This Row],[New customers joined in that year]]-Table12[[#This Row],[Estimated no. of customers who quit the services]]</f>
        <v>105</v>
      </c>
      <c r="T10" s="70"/>
      <c r="U10" s="79"/>
    </row>
    <row r="11" spans="2:21" x14ac:dyDescent="0.25">
      <c r="B11" s="69"/>
      <c r="C11" s="70"/>
      <c r="D11" s="70"/>
      <c r="E11" s="70"/>
      <c r="F11" s="70"/>
      <c r="G11" s="70"/>
      <c r="H11" s="70"/>
      <c r="I11" s="70"/>
      <c r="J11" s="70"/>
      <c r="K11" s="70"/>
      <c r="L11" s="52">
        <v>100</v>
      </c>
      <c r="M11" s="53">
        <v>15</v>
      </c>
      <c r="N11" s="50">
        <v>3.5</v>
      </c>
      <c r="O11" s="50">
        <v>0.5</v>
      </c>
      <c r="P11" s="53">
        <f>Table12[[#This Row],[No of customers at the beginning of each year]]-Table12[[#This Row],[New customers joined in that year]]*Table12[[#This Row],[Price of cup]]</f>
        <v>47.5</v>
      </c>
      <c r="Q11" s="60">
        <f>(Table12[[#This Row],[Price of cup]]-Table12[[#This Row],[Original unit cost]])*Table12[[#This Row],[Coffee Demands(in no. of cups)]]</f>
        <v>142.5</v>
      </c>
      <c r="R11" s="50">
        <v>10</v>
      </c>
      <c r="S11" s="55">
        <f>Table12[[#This Row],[No of customers at the beginning of each year]]+Table12[[#This Row],[New customers joined in that year]]-Table12[[#This Row],[Estimated no. of customers who quit the services]]</f>
        <v>105</v>
      </c>
      <c r="T11" s="70"/>
      <c r="U11" s="79"/>
    </row>
    <row r="12" spans="2:21" x14ac:dyDescent="0.25">
      <c r="B12" s="69"/>
      <c r="C12" s="70"/>
      <c r="D12" s="70"/>
      <c r="E12" s="70"/>
      <c r="F12" s="70"/>
      <c r="G12" s="70"/>
      <c r="H12" s="70"/>
      <c r="I12" s="70"/>
      <c r="J12" s="70"/>
      <c r="K12" s="70"/>
      <c r="L12" s="52">
        <v>100</v>
      </c>
      <c r="M12" s="53">
        <v>15</v>
      </c>
      <c r="N12" s="50">
        <v>4</v>
      </c>
      <c r="O12" s="50">
        <v>0.5</v>
      </c>
      <c r="P12" s="53">
        <f>Table12[[#This Row],[No of customers at the beginning of each year]]-Table12[[#This Row],[New customers joined in that year]]*Table12[[#This Row],[Price of cup]]</f>
        <v>40</v>
      </c>
      <c r="Q12" s="60">
        <f>(Table12[[#This Row],[Price of cup]]-Table12[[#This Row],[Original unit cost]])*Table12[[#This Row],[Coffee Demands(in no. of cups)]]</f>
        <v>140</v>
      </c>
      <c r="R12" s="50">
        <v>10</v>
      </c>
      <c r="S12" s="55">
        <f>Table12[[#This Row],[No of customers at the beginning of each year]]+Table12[[#This Row],[New customers joined in that year]]-Table12[[#This Row],[Estimated no. of customers who quit the services]]</f>
        <v>105</v>
      </c>
      <c r="T12" s="70"/>
      <c r="U12" s="79"/>
    </row>
    <row r="13" spans="2:21" x14ac:dyDescent="0.25">
      <c r="B13" s="69"/>
      <c r="C13" s="70"/>
      <c r="D13" s="70"/>
      <c r="E13" s="70"/>
      <c r="F13" s="70"/>
      <c r="G13" s="70"/>
      <c r="H13" s="70"/>
      <c r="I13" s="70"/>
      <c r="J13" s="70"/>
      <c r="K13" s="70"/>
      <c r="L13" s="52">
        <v>100</v>
      </c>
      <c r="M13" s="53">
        <v>15</v>
      </c>
      <c r="N13" s="50">
        <v>4.5</v>
      </c>
      <c r="O13" s="50">
        <v>0.5</v>
      </c>
      <c r="P13" s="53">
        <f>Table12[[#This Row],[No of customers at the beginning of each year]]-Table12[[#This Row],[New customers joined in that year]]*Table12[[#This Row],[Price of cup]]</f>
        <v>32.5</v>
      </c>
      <c r="Q13" s="60">
        <f>(Table12[[#This Row],[Price of cup]]-Table12[[#This Row],[Original unit cost]])*Table12[[#This Row],[Coffee Demands(in no. of cups)]]</f>
        <v>130</v>
      </c>
      <c r="R13" s="50">
        <v>10</v>
      </c>
      <c r="S13" s="55">
        <f>Table12[[#This Row],[No of customers at the beginning of each year]]+Table12[[#This Row],[New customers joined in that year]]-Table12[[#This Row],[Estimated no. of customers who quit the services]]</f>
        <v>105</v>
      </c>
      <c r="T13" s="70"/>
      <c r="U13" s="79"/>
    </row>
    <row r="14" spans="2:21" x14ac:dyDescent="0.25">
      <c r="B14" s="69"/>
      <c r="C14" s="70"/>
      <c r="D14" s="70"/>
      <c r="E14" s="70"/>
      <c r="F14" s="70"/>
      <c r="G14" s="70"/>
      <c r="H14" s="70"/>
      <c r="I14" s="70"/>
      <c r="J14" s="70"/>
      <c r="K14" s="70"/>
      <c r="L14" s="52">
        <v>100</v>
      </c>
      <c r="M14" s="53">
        <v>15</v>
      </c>
      <c r="N14" s="51">
        <v>5</v>
      </c>
      <c r="O14" s="50">
        <v>0.5</v>
      </c>
      <c r="P14" s="53">
        <f>Table12[[#This Row],[No of customers at the beginning of each year]]-Table12[[#This Row],[New customers joined in that year]]*Table12[[#This Row],[Price of cup]]</f>
        <v>25</v>
      </c>
      <c r="Q14" s="60">
        <f>(Table12[[#This Row],[Price of cup]]-Table12[[#This Row],[Original unit cost]])*Table12[[#This Row],[Coffee Demands(in no. of cups)]]</f>
        <v>112.5</v>
      </c>
      <c r="R14" s="50">
        <v>10</v>
      </c>
      <c r="S14" s="55">
        <f>Table12[[#This Row],[No of customers at the beginning of each year]]+Table12[[#This Row],[New customers joined in that year]]-Table12[[#This Row],[Estimated no. of customers who quit the services]]</f>
        <v>105</v>
      </c>
      <c r="T14" s="70"/>
      <c r="U14" s="79"/>
    </row>
    <row r="15" spans="2:21" x14ac:dyDescent="0.25">
      <c r="B15" s="69"/>
      <c r="C15" s="70"/>
      <c r="D15" s="70"/>
      <c r="E15" s="70"/>
      <c r="F15" s="70"/>
      <c r="G15" s="70"/>
      <c r="H15" s="70"/>
      <c r="I15" s="70"/>
      <c r="J15" s="70"/>
      <c r="K15" s="70"/>
      <c r="L15" s="52">
        <v>100</v>
      </c>
      <c r="M15" s="53">
        <v>15</v>
      </c>
      <c r="N15" s="50">
        <v>2</v>
      </c>
      <c r="O15" s="51">
        <v>1</v>
      </c>
      <c r="P15" s="53">
        <f>Table12[[#This Row],[No of customers at the beginning of each year]]-Table12[[#This Row],[New customers joined in that year]]*Table12[[#This Row],[Price of cup]]</f>
        <v>70</v>
      </c>
      <c r="Q15" s="60">
        <f>(Table12[[#This Row],[Price of cup]]-Table12[[#This Row],[Original unit cost]])*Table12[[#This Row],[Coffee Demands(in no. of cups)]]</f>
        <v>70</v>
      </c>
      <c r="R15" s="50">
        <v>10</v>
      </c>
      <c r="S15" s="55">
        <f>Table12[[#This Row],[No of customers at the beginning of each year]]+Table12[[#This Row],[New customers joined in that year]]-Table12[[#This Row],[Estimated no. of customers who quit the services]]</f>
        <v>105</v>
      </c>
      <c r="T15" s="70"/>
      <c r="U15" s="79"/>
    </row>
    <row r="16" spans="2:21" x14ac:dyDescent="0.25">
      <c r="B16" s="69"/>
      <c r="C16" s="70"/>
      <c r="D16" s="70"/>
      <c r="E16" s="70"/>
      <c r="F16" s="70"/>
      <c r="G16" s="70"/>
      <c r="H16" s="70"/>
      <c r="I16" s="70"/>
      <c r="J16" s="70"/>
      <c r="K16" s="70"/>
      <c r="L16" s="52">
        <v>100</v>
      </c>
      <c r="M16" s="53">
        <v>15</v>
      </c>
      <c r="N16" s="50">
        <v>2.5</v>
      </c>
      <c r="O16" s="51">
        <v>1</v>
      </c>
      <c r="P16" s="53">
        <f>Table12[[#This Row],[No of customers at the beginning of each year]]-Table12[[#This Row],[New customers joined in that year]]*Table12[[#This Row],[Price of cup]]</f>
        <v>62.5</v>
      </c>
      <c r="Q16" s="60">
        <f>(Table12[[#This Row],[Price of cup]]-Table12[[#This Row],[Original unit cost]])*Table12[[#This Row],[Coffee Demands(in no. of cups)]]</f>
        <v>93.75</v>
      </c>
      <c r="R16" s="50">
        <v>10</v>
      </c>
      <c r="S16" s="55">
        <f>Table12[[#This Row],[No of customers at the beginning of each year]]+Table12[[#This Row],[New customers joined in that year]]-Table12[[#This Row],[Estimated no. of customers who quit the services]]</f>
        <v>105</v>
      </c>
      <c r="T16" s="70"/>
      <c r="U16" s="79"/>
    </row>
    <row r="17" spans="2:21" x14ac:dyDescent="0.25">
      <c r="B17" s="69"/>
      <c r="C17" s="70"/>
      <c r="D17" s="70"/>
      <c r="E17" s="70"/>
      <c r="F17" s="70"/>
      <c r="G17" s="70"/>
      <c r="H17" s="70"/>
      <c r="I17" s="70"/>
      <c r="J17" s="70"/>
      <c r="K17" s="70"/>
      <c r="L17" s="52">
        <v>100</v>
      </c>
      <c r="M17" s="53">
        <v>15</v>
      </c>
      <c r="N17" s="50">
        <v>3</v>
      </c>
      <c r="O17" s="51">
        <v>1</v>
      </c>
      <c r="P17" s="53">
        <f>Table12[[#This Row],[No of customers at the beginning of each year]]-Table12[[#This Row],[New customers joined in that year]]*Table12[[#This Row],[Price of cup]]</f>
        <v>55</v>
      </c>
      <c r="Q17" s="60">
        <f>(Table12[[#This Row],[Price of cup]]-Table12[[#This Row],[Original unit cost]])*Table12[[#This Row],[Coffee Demands(in no. of cups)]]</f>
        <v>110</v>
      </c>
      <c r="R17" s="50">
        <v>10</v>
      </c>
      <c r="S17" s="55">
        <f>Table12[[#This Row],[No of customers at the beginning of each year]]+Table12[[#This Row],[New customers joined in that year]]-Table12[[#This Row],[Estimated no. of customers who quit the services]]</f>
        <v>105</v>
      </c>
      <c r="T17" s="70"/>
      <c r="U17" s="79"/>
    </row>
    <row r="18" spans="2:21" x14ac:dyDescent="0.25">
      <c r="B18" s="69"/>
      <c r="C18" s="70"/>
      <c r="D18" s="70"/>
      <c r="E18" s="70"/>
      <c r="F18" s="70"/>
      <c r="G18" s="70"/>
      <c r="H18" s="70"/>
      <c r="I18" s="70"/>
      <c r="J18" s="70"/>
      <c r="K18" s="70"/>
      <c r="L18" s="52">
        <v>100</v>
      </c>
      <c r="M18" s="53">
        <v>15</v>
      </c>
      <c r="N18" s="50">
        <v>3.5</v>
      </c>
      <c r="O18" s="51">
        <v>1</v>
      </c>
      <c r="P18" s="53">
        <f>Table12[[#This Row],[No of customers at the beginning of each year]]-Table12[[#This Row],[New customers joined in that year]]*Table12[[#This Row],[Price of cup]]</f>
        <v>47.5</v>
      </c>
      <c r="Q18" s="60">
        <f>(Table12[[#This Row],[Price of cup]]-Table12[[#This Row],[Original unit cost]])*Table12[[#This Row],[Coffee Demands(in no. of cups)]]</f>
        <v>118.75</v>
      </c>
      <c r="R18" s="50">
        <v>10</v>
      </c>
      <c r="S18" s="55">
        <f>Table12[[#This Row],[No of customers at the beginning of each year]]+Table12[[#This Row],[New customers joined in that year]]-Table12[[#This Row],[Estimated no. of customers who quit the services]]</f>
        <v>105</v>
      </c>
      <c r="T18" s="70"/>
      <c r="U18" s="79"/>
    </row>
    <row r="19" spans="2:21" x14ac:dyDescent="0.25">
      <c r="B19" s="69"/>
      <c r="C19" s="70"/>
      <c r="D19" s="70"/>
      <c r="E19" s="70"/>
      <c r="F19" s="70"/>
      <c r="G19" s="70"/>
      <c r="H19" s="70"/>
      <c r="I19" s="70"/>
      <c r="J19" s="70"/>
      <c r="K19" s="70"/>
      <c r="L19" s="52">
        <v>100</v>
      </c>
      <c r="M19" s="53">
        <v>15</v>
      </c>
      <c r="N19" s="50">
        <v>4</v>
      </c>
      <c r="O19" s="51">
        <v>1</v>
      </c>
      <c r="P19" s="53">
        <f>Table12[[#This Row],[No of customers at the beginning of each year]]-Table12[[#This Row],[New customers joined in that year]]*Table12[[#This Row],[Price of cup]]</f>
        <v>40</v>
      </c>
      <c r="Q19" s="60">
        <f>(Table12[[#This Row],[Price of cup]]-Table12[[#This Row],[Original unit cost]])*Table12[[#This Row],[Coffee Demands(in no. of cups)]]</f>
        <v>120</v>
      </c>
      <c r="R19" s="50">
        <v>10</v>
      </c>
      <c r="S19" s="55">
        <f>Table12[[#This Row],[No of customers at the beginning of each year]]+Table12[[#This Row],[New customers joined in that year]]-Table12[[#This Row],[Estimated no. of customers who quit the services]]</f>
        <v>105</v>
      </c>
      <c r="T19" s="70"/>
      <c r="U19" s="79"/>
    </row>
    <row r="20" spans="2:21" x14ac:dyDescent="0.25">
      <c r="B20" s="69"/>
      <c r="C20" s="70"/>
      <c r="D20" s="70"/>
      <c r="E20" s="70"/>
      <c r="F20" s="70"/>
      <c r="G20" s="70"/>
      <c r="H20" s="70"/>
      <c r="I20" s="70"/>
      <c r="J20" s="70"/>
      <c r="K20" s="70"/>
      <c r="L20" s="52">
        <v>100</v>
      </c>
      <c r="M20" s="53">
        <v>15</v>
      </c>
      <c r="N20" s="50">
        <v>4.5</v>
      </c>
      <c r="O20" s="51">
        <v>1</v>
      </c>
      <c r="P20" s="53">
        <f>Table12[[#This Row],[No of customers at the beginning of each year]]-Table12[[#This Row],[New customers joined in that year]]*Table12[[#This Row],[Price of cup]]</f>
        <v>32.5</v>
      </c>
      <c r="Q20" s="60">
        <f>(Table12[[#This Row],[Price of cup]]-Table12[[#This Row],[Original unit cost]])*Table12[[#This Row],[Coffee Demands(in no. of cups)]]</f>
        <v>113.75</v>
      </c>
      <c r="R20" s="50">
        <v>10</v>
      </c>
      <c r="S20" s="55">
        <f>Table12[[#This Row],[No of customers at the beginning of each year]]+Table12[[#This Row],[New customers joined in that year]]-Table12[[#This Row],[Estimated no. of customers who quit the services]]</f>
        <v>105</v>
      </c>
      <c r="T20" s="70"/>
      <c r="U20" s="79"/>
    </row>
    <row r="21" spans="2:21" x14ac:dyDescent="0.25">
      <c r="B21" s="69"/>
      <c r="C21" s="70"/>
      <c r="D21" s="70"/>
      <c r="E21" s="70"/>
      <c r="F21" s="70"/>
      <c r="G21" s="70"/>
      <c r="H21" s="70"/>
      <c r="I21" s="70"/>
      <c r="J21" s="70"/>
      <c r="K21" s="70"/>
      <c r="L21" s="52">
        <v>100</v>
      </c>
      <c r="M21" s="53">
        <v>15</v>
      </c>
      <c r="N21" s="51">
        <v>5</v>
      </c>
      <c r="O21" s="51">
        <v>1</v>
      </c>
      <c r="P21" s="53">
        <f>Table12[[#This Row],[No of customers at the beginning of each year]]-Table12[[#This Row],[New customers joined in that year]]*Table12[[#This Row],[Price of cup]]</f>
        <v>25</v>
      </c>
      <c r="Q21" s="60">
        <f>(Table12[[#This Row],[Price of cup]]-Table12[[#This Row],[Original unit cost]])*Table12[[#This Row],[Coffee Demands(in no. of cups)]]</f>
        <v>100</v>
      </c>
      <c r="R21" s="50">
        <v>10</v>
      </c>
      <c r="S21" s="55">
        <f>Table12[[#This Row],[No of customers at the beginning of each year]]+Table12[[#This Row],[New customers joined in that year]]-Table12[[#This Row],[Estimated no. of customers who quit the services]]</f>
        <v>105</v>
      </c>
      <c r="T21" s="70"/>
      <c r="U21" s="79"/>
    </row>
    <row r="22" spans="2:21" x14ac:dyDescent="0.25">
      <c r="B22" s="69"/>
      <c r="C22" s="70"/>
      <c r="D22" s="70"/>
      <c r="E22" s="70"/>
      <c r="F22" s="70"/>
      <c r="G22" s="70"/>
      <c r="H22" s="70"/>
      <c r="I22" s="70"/>
      <c r="J22" s="70"/>
      <c r="K22" s="70"/>
      <c r="L22" s="52">
        <v>100</v>
      </c>
      <c r="M22" s="53">
        <v>15</v>
      </c>
      <c r="N22" s="50">
        <v>2</v>
      </c>
      <c r="O22" s="51">
        <v>1.5</v>
      </c>
      <c r="P22" s="53">
        <f>Table12[[#This Row],[No of customers at the beginning of each year]]-Table12[[#This Row],[New customers joined in that year]]*Table12[[#This Row],[Price of cup]]</f>
        <v>70</v>
      </c>
      <c r="Q22" s="60">
        <f>(Table12[[#This Row],[Price of cup]]-Table12[[#This Row],[Original unit cost]])*Table12[[#This Row],[Coffee Demands(in no. of cups)]]</f>
        <v>35</v>
      </c>
      <c r="R22" s="50">
        <v>10</v>
      </c>
      <c r="S22" s="55">
        <f>Table12[[#This Row],[No of customers at the beginning of each year]]+Table12[[#This Row],[New customers joined in that year]]-Table12[[#This Row],[Estimated no. of customers who quit the services]]</f>
        <v>105</v>
      </c>
      <c r="T22" s="70"/>
      <c r="U22" s="79"/>
    </row>
    <row r="23" spans="2:21" x14ac:dyDescent="0.25">
      <c r="B23" s="69"/>
      <c r="C23" s="70"/>
      <c r="D23" s="70"/>
      <c r="E23" s="70"/>
      <c r="F23" s="70"/>
      <c r="G23" s="70"/>
      <c r="H23" s="70"/>
      <c r="I23" s="70"/>
      <c r="J23" s="70"/>
      <c r="K23" s="70"/>
      <c r="L23" s="52">
        <v>100</v>
      </c>
      <c r="M23" s="53">
        <v>15</v>
      </c>
      <c r="N23" s="50">
        <v>2.5</v>
      </c>
      <c r="O23" s="50">
        <v>1.5</v>
      </c>
      <c r="P23" s="53">
        <f>Table12[[#This Row],[No of customers at the beginning of each year]]-Table12[[#This Row],[New customers joined in that year]]*Table12[[#This Row],[Price of cup]]</f>
        <v>62.5</v>
      </c>
      <c r="Q23" s="60">
        <f>(Table12[[#This Row],[Price of cup]]-Table12[[#This Row],[Original unit cost]])*Table12[[#This Row],[Coffee Demands(in no. of cups)]]</f>
        <v>62.5</v>
      </c>
      <c r="R23" s="50">
        <v>10</v>
      </c>
      <c r="S23" s="55">
        <f>Table12[[#This Row],[No of customers at the beginning of each year]]+Table12[[#This Row],[New customers joined in that year]]-Table12[[#This Row],[Estimated no. of customers who quit the services]]</f>
        <v>105</v>
      </c>
      <c r="T23" s="70"/>
      <c r="U23" s="79"/>
    </row>
    <row r="24" spans="2:21" ht="15" customHeight="1" x14ac:dyDescent="0.25">
      <c r="B24" s="69"/>
      <c r="C24" s="70"/>
      <c r="D24" s="87" t="s">
        <v>207</v>
      </c>
      <c r="E24" s="88"/>
      <c r="F24" s="88"/>
      <c r="G24" s="88"/>
      <c r="H24" s="88"/>
      <c r="I24" s="88"/>
      <c r="J24" s="88"/>
      <c r="K24" s="70"/>
      <c r="L24" s="52">
        <v>100</v>
      </c>
      <c r="M24" s="53">
        <v>15</v>
      </c>
      <c r="N24" s="50">
        <v>3</v>
      </c>
      <c r="O24" s="50">
        <v>1.5</v>
      </c>
      <c r="P24" s="53">
        <f>Table12[[#This Row],[No of customers at the beginning of each year]]-Table12[[#This Row],[New customers joined in that year]]*Table12[[#This Row],[Price of cup]]</f>
        <v>55</v>
      </c>
      <c r="Q24" s="60">
        <f>(Table12[[#This Row],[Price of cup]]-Table12[[#This Row],[Original unit cost]])*Table12[[#This Row],[Coffee Demands(in no. of cups)]]</f>
        <v>82.5</v>
      </c>
      <c r="R24" s="50">
        <v>10</v>
      </c>
      <c r="S24" s="55">
        <f>Table12[[#This Row],[No of customers at the beginning of each year]]+Table12[[#This Row],[New customers joined in that year]]-Table12[[#This Row],[Estimated no. of customers who quit the services]]</f>
        <v>105</v>
      </c>
      <c r="T24" s="70"/>
      <c r="U24" s="79"/>
    </row>
    <row r="25" spans="2:21" x14ac:dyDescent="0.25">
      <c r="B25" s="69"/>
      <c r="C25" s="70"/>
      <c r="D25" s="88"/>
      <c r="E25" s="88"/>
      <c r="F25" s="88"/>
      <c r="G25" s="88"/>
      <c r="H25" s="88"/>
      <c r="I25" s="88"/>
      <c r="J25" s="88"/>
      <c r="K25" s="70"/>
      <c r="L25" s="52">
        <v>100</v>
      </c>
      <c r="M25" s="53">
        <v>15</v>
      </c>
      <c r="N25" s="50">
        <v>3.5</v>
      </c>
      <c r="O25" s="50">
        <v>1.5</v>
      </c>
      <c r="P25" s="53">
        <f>Table12[[#This Row],[No of customers at the beginning of each year]]-Table12[[#This Row],[New customers joined in that year]]*Table12[[#This Row],[Price of cup]]</f>
        <v>47.5</v>
      </c>
      <c r="Q25" s="60">
        <f>(Table12[[#This Row],[Price of cup]]-Table12[[#This Row],[Original unit cost]])*Table12[[#This Row],[Coffee Demands(in no. of cups)]]</f>
        <v>95</v>
      </c>
      <c r="R25" s="50">
        <v>10</v>
      </c>
      <c r="S25" s="55">
        <f>Table12[[#This Row],[No of customers at the beginning of each year]]+Table12[[#This Row],[New customers joined in that year]]-Table12[[#This Row],[Estimated no. of customers who quit the services]]</f>
        <v>105</v>
      </c>
      <c r="T25" s="70"/>
      <c r="U25" s="79"/>
    </row>
    <row r="26" spans="2:21" x14ac:dyDescent="0.25">
      <c r="B26" s="69"/>
      <c r="C26" s="70"/>
      <c r="D26" s="88"/>
      <c r="E26" s="88"/>
      <c r="F26" s="88"/>
      <c r="G26" s="88"/>
      <c r="H26" s="88"/>
      <c r="I26" s="88"/>
      <c r="J26" s="88"/>
      <c r="K26" s="70"/>
      <c r="L26" s="52">
        <v>100</v>
      </c>
      <c r="M26" s="53">
        <v>15</v>
      </c>
      <c r="N26" s="50">
        <v>4</v>
      </c>
      <c r="O26" s="50">
        <v>1.5</v>
      </c>
      <c r="P26" s="53">
        <f>Table12[[#This Row],[No of customers at the beginning of each year]]-Table12[[#This Row],[New customers joined in that year]]*Table12[[#This Row],[Price of cup]]</f>
        <v>40</v>
      </c>
      <c r="Q26" s="60">
        <f>(Table12[[#This Row],[Price of cup]]-Table12[[#This Row],[Original unit cost]])*Table12[[#This Row],[Coffee Demands(in no. of cups)]]</f>
        <v>100</v>
      </c>
      <c r="R26" s="50">
        <v>10</v>
      </c>
      <c r="S26" s="55">
        <f>Table12[[#This Row],[No of customers at the beginning of each year]]+Table12[[#This Row],[New customers joined in that year]]-Table12[[#This Row],[Estimated no. of customers who quit the services]]</f>
        <v>105</v>
      </c>
      <c r="T26" s="70"/>
      <c r="U26" s="79"/>
    </row>
    <row r="27" spans="2:21" x14ac:dyDescent="0.25">
      <c r="B27" s="69"/>
      <c r="C27" s="70"/>
      <c r="D27" s="88"/>
      <c r="E27" s="88"/>
      <c r="F27" s="88"/>
      <c r="G27" s="88"/>
      <c r="H27" s="88"/>
      <c r="I27" s="88"/>
      <c r="J27" s="88"/>
      <c r="K27" s="70"/>
      <c r="L27" s="52">
        <v>100</v>
      </c>
      <c r="M27" s="53">
        <v>15</v>
      </c>
      <c r="N27" s="50">
        <v>4.5</v>
      </c>
      <c r="O27" s="50">
        <v>1.5</v>
      </c>
      <c r="P27" s="53">
        <f>Table12[[#This Row],[No of customers at the beginning of each year]]-Table12[[#This Row],[New customers joined in that year]]*Table12[[#This Row],[Price of cup]]</f>
        <v>32.5</v>
      </c>
      <c r="Q27" s="60">
        <f>(Table12[[#This Row],[Price of cup]]-Table12[[#This Row],[Original unit cost]])*Table12[[#This Row],[Coffee Demands(in no. of cups)]]</f>
        <v>97.5</v>
      </c>
      <c r="R27" s="50">
        <v>10</v>
      </c>
      <c r="S27" s="55">
        <f>Table12[[#This Row],[No of customers at the beginning of each year]]+Table12[[#This Row],[New customers joined in that year]]-Table12[[#This Row],[Estimated no. of customers who quit the services]]</f>
        <v>105</v>
      </c>
      <c r="T27" s="70"/>
      <c r="U27" s="79"/>
    </row>
    <row r="28" spans="2:21" x14ac:dyDescent="0.25">
      <c r="B28" s="69"/>
      <c r="C28" s="70"/>
      <c r="D28" s="88"/>
      <c r="E28" s="88"/>
      <c r="F28" s="88"/>
      <c r="G28" s="88"/>
      <c r="H28" s="88"/>
      <c r="I28" s="88"/>
      <c r="J28" s="88"/>
      <c r="K28" s="70"/>
      <c r="L28" s="52">
        <v>100</v>
      </c>
      <c r="M28" s="53">
        <v>15</v>
      </c>
      <c r="N28" s="51">
        <v>5</v>
      </c>
      <c r="O28" s="50">
        <v>1.5</v>
      </c>
      <c r="P28" s="53">
        <f>Table12[[#This Row],[No of customers at the beginning of each year]]-Table12[[#This Row],[New customers joined in that year]]*Table12[[#This Row],[Price of cup]]</f>
        <v>25</v>
      </c>
      <c r="Q28" s="60">
        <f>(Table12[[#This Row],[Price of cup]]-Table12[[#This Row],[Original unit cost]])*Table12[[#This Row],[Coffee Demands(in no. of cups)]]</f>
        <v>87.5</v>
      </c>
      <c r="R28" s="50">
        <v>10</v>
      </c>
      <c r="S28" s="55">
        <f>Table12[[#This Row],[No of customers at the beginning of each year]]+Table12[[#This Row],[New customers joined in that year]]-Table12[[#This Row],[Estimated no. of customers who quit the services]]</f>
        <v>105</v>
      </c>
      <c r="T28" s="70"/>
      <c r="U28" s="79"/>
    </row>
    <row r="29" spans="2:21" x14ac:dyDescent="0.25">
      <c r="B29" s="69"/>
      <c r="C29" s="70"/>
      <c r="D29" s="88"/>
      <c r="E29" s="88"/>
      <c r="F29" s="88"/>
      <c r="G29" s="88"/>
      <c r="H29" s="88"/>
      <c r="I29" s="88"/>
      <c r="J29" s="88"/>
      <c r="K29" s="70"/>
      <c r="L29" s="52">
        <v>100</v>
      </c>
      <c r="M29" s="53">
        <v>15</v>
      </c>
      <c r="N29" s="50">
        <v>2</v>
      </c>
      <c r="O29" s="50">
        <v>2</v>
      </c>
      <c r="P29" s="53">
        <f>Table12[[#This Row],[No of customers at the beginning of each year]]-Table12[[#This Row],[New customers joined in that year]]*Table12[[#This Row],[Price of cup]]</f>
        <v>70</v>
      </c>
      <c r="Q29" s="60">
        <f>(Table12[[#This Row],[Price of cup]]-Table12[[#This Row],[Original unit cost]])*Table12[[#This Row],[Coffee Demands(in no. of cups)]]</f>
        <v>0</v>
      </c>
      <c r="R29" s="50">
        <v>10</v>
      </c>
      <c r="S29" s="55">
        <f>Table12[[#This Row],[No of customers at the beginning of each year]]+Table12[[#This Row],[New customers joined in that year]]-Table12[[#This Row],[Estimated no. of customers who quit the services]]</f>
        <v>105</v>
      </c>
      <c r="T29" s="70"/>
      <c r="U29" s="79"/>
    </row>
    <row r="30" spans="2:21" x14ac:dyDescent="0.25">
      <c r="B30" s="69"/>
      <c r="C30" s="70"/>
      <c r="D30" s="88"/>
      <c r="E30" s="88"/>
      <c r="F30" s="88"/>
      <c r="G30" s="88"/>
      <c r="H30" s="88"/>
      <c r="I30" s="88"/>
      <c r="J30" s="88"/>
      <c r="K30" s="70"/>
      <c r="L30" s="52">
        <v>100</v>
      </c>
      <c r="M30" s="53">
        <v>15</v>
      </c>
      <c r="N30" s="50">
        <v>2.5</v>
      </c>
      <c r="O30" s="50">
        <v>2</v>
      </c>
      <c r="P30" s="53">
        <f>Table12[[#This Row],[No of customers at the beginning of each year]]-Table12[[#This Row],[New customers joined in that year]]*Table12[[#This Row],[Price of cup]]</f>
        <v>62.5</v>
      </c>
      <c r="Q30" s="60">
        <f>(Table12[[#This Row],[Price of cup]]-Table12[[#This Row],[Original unit cost]])*Table12[[#This Row],[Coffee Demands(in no. of cups)]]</f>
        <v>31.25</v>
      </c>
      <c r="R30" s="50">
        <v>10</v>
      </c>
      <c r="S30" s="55">
        <f>Table12[[#This Row],[No of customers at the beginning of each year]]+Table12[[#This Row],[New customers joined in that year]]-Table12[[#This Row],[Estimated no. of customers who quit the services]]</f>
        <v>105</v>
      </c>
      <c r="T30" s="70"/>
      <c r="U30" s="79"/>
    </row>
    <row r="31" spans="2:21" x14ac:dyDescent="0.25">
      <c r="B31" s="69"/>
      <c r="C31" s="70"/>
      <c r="D31" s="88"/>
      <c r="E31" s="88"/>
      <c r="F31" s="88"/>
      <c r="G31" s="88"/>
      <c r="H31" s="88"/>
      <c r="I31" s="88"/>
      <c r="J31" s="88"/>
      <c r="K31" s="70"/>
      <c r="L31" s="52">
        <v>100</v>
      </c>
      <c r="M31" s="53">
        <v>15</v>
      </c>
      <c r="N31" s="50">
        <v>3</v>
      </c>
      <c r="O31" s="50">
        <v>2</v>
      </c>
      <c r="P31" s="53">
        <f>Table12[[#This Row],[No of customers at the beginning of each year]]-Table12[[#This Row],[New customers joined in that year]]*Table12[[#This Row],[Price of cup]]</f>
        <v>55</v>
      </c>
      <c r="Q31" s="60">
        <f>(Table12[[#This Row],[Price of cup]]-Table12[[#This Row],[Original unit cost]])*Table12[[#This Row],[Coffee Demands(in no. of cups)]]</f>
        <v>55</v>
      </c>
      <c r="R31" s="50">
        <v>10</v>
      </c>
      <c r="S31" s="55">
        <f>Table12[[#This Row],[No of customers at the beginning of each year]]+Table12[[#This Row],[New customers joined in that year]]-Table12[[#This Row],[Estimated no. of customers who quit the services]]</f>
        <v>105</v>
      </c>
      <c r="T31" s="70"/>
      <c r="U31" s="79"/>
    </row>
    <row r="32" spans="2:21" x14ac:dyDescent="0.25">
      <c r="B32" s="69"/>
      <c r="C32" s="70"/>
      <c r="D32" s="70"/>
      <c r="E32" s="70"/>
      <c r="F32" s="70"/>
      <c r="G32" s="70"/>
      <c r="H32" s="70"/>
      <c r="I32" s="70"/>
      <c r="J32" s="70"/>
      <c r="K32" s="70"/>
      <c r="L32" s="52">
        <v>100</v>
      </c>
      <c r="M32" s="53">
        <v>15</v>
      </c>
      <c r="N32" s="50">
        <v>3.5</v>
      </c>
      <c r="O32" s="50">
        <v>2</v>
      </c>
      <c r="P32" s="53">
        <f>Table12[[#This Row],[No of customers at the beginning of each year]]-Table12[[#This Row],[New customers joined in that year]]*Table12[[#This Row],[Price of cup]]</f>
        <v>47.5</v>
      </c>
      <c r="Q32" s="60">
        <f>(Table12[[#This Row],[Price of cup]]-Table12[[#This Row],[Original unit cost]])*Table12[[#This Row],[Coffee Demands(in no. of cups)]]</f>
        <v>71.25</v>
      </c>
      <c r="R32" s="50">
        <v>10</v>
      </c>
      <c r="S32" s="55">
        <f>Table12[[#This Row],[No of customers at the beginning of each year]]+Table12[[#This Row],[New customers joined in that year]]-Table12[[#This Row],[Estimated no. of customers who quit the services]]</f>
        <v>105</v>
      </c>
      <c r="T32" s="70"/>
      <c r="U32" s="79"/>
    </row>
    <row r="33" spans="2:21" x14ac:dyDescent="0.25">
      <c r="B33" s="69"/>
      <c r="C33" s="70"/>
      <c r="D33" s="70"/>
      <c r="E33" s="70"/>
      <c r="F33" s="70"/>
      <c r="G33" s="70"/>
      <c r="H33" s="70"/>
      <c r="I33" s="70"/>
      <c r="J33" s="70"/>
      <c r="K33" s="70"/>
      <c r="L33" s="52">
        <v>100</v>
      </c>
      <c r="M33" s="53">
        <v>15</v>
      </c>
      <c r="N33" s="50">
        <v>4</v>
      </c>
      <c r="O33" s="50">
        <v>2</v>
      </c>
      <c r="P33" s="53">
        <f>Table12[[#This Row],[No of customers at the beginning of each year]]-Table12[[#This Row],[New customers joined in that year]]*Table12[[#This Row],[Price of cup]]</f>
        <v>40</v>
      </c>
      <c r="Q33" s="60">
        <f>(Table12[[#This Row],[Price of cup]]-Table12[[#This Row],[Original unit cost]])*Table12[[#This Row],[Coffee Demands(in no. of cups)]]</f>
        <v>80</v>
      </c>
      <c r="R33" s="50">
        <v>10</v>
      </c>
      <c r="S33" s="55">
        <f>Table12[[#This Row],[No of customers at the beginning of each year]]+Table12[[#This Row],[New customers joined in that year]]-Table12[[#This Row],[Estimated no. of customers who quit the services]]</f>
        <v>105</v>
      </c>
      <c r="T33" s="70"/>
      <c r="U33" s="79"/>
    </row>
    <row r="34" spans="2:21" x14ac:dyDescent="0.25">
      <c r="B34" s="69"/>
      <c r="C34" s="70"/>
      <c r="D34" s="70"/>
      <c r="E34" s="70"/>
      <c r="F34" s="70"/>
      <c r="G34" s="70"/>
      <c r="H34" s="70"/>
      <c r="I34" s="70"/>
      <c r="J34" s="70"/>
      <c r="K34" s="70"/>
      <c r="L34" s="52">
        <v>100</v>
      </c>
      <c r="M34" s="53">
        <v>15</v>
      </c>
      <c r="N34" s="50">
        <v>4.5</v>
      </c>
      <c r="O34" s="50">
        <v>2</v>
      </c>
      <c r="P34" s="53">
        <f>Table12[[#This Row],[No of customers at the beginning of each year]]-Table12[[#This Row],[New customers joined in that year]]*Table12[[#This Row],[Price of cup]]</f>
        <v>32.5</v>
      </c>
      <c r="Q34" s="60">
        <f>(Table12[[#This Row],[Price of cup]]-Table12[[#This Row],[Original unit cost]])*Table12[[#This Row],[Coffee Demands(in no. of cups)]]</f>
        <v>81.25</v>
      </c>
      <c r="R34" s="50">
        <v>10</v>
      </c>
      <c r="S34" s="55">
        <f>Table12[[#This Row],[No of customers at the beginning of each year]]+Table12[[#This Row],[New customers joined in that year]]-Table12[[#This Row],[Estimated no. of customers who quit the services]]</f>
        <v>105</v>
      </c>
      <c r="T34" s="70"/>
      <c r="U34" s="79"/>
    </row>
    <row r="35" spans="2:21" x14ac:dyDescent="0.25">
      <c r="B35" s="69"/>
      <c r="C35" s="70"/>
      <c r="D35" s="70"/>
      <c r="E35" s="70"/>
      <c r="F35" s="70"/>
      <c r="G35" s="70"/>
      <c r="H35" s="70"/>
      <c r="I35" s="70"/>
      <c r="J35" s="70"/>
      <c r="K35" s="70"/>
      <c r="L35" s="52">
        <v>100</v>
      </c>
      <c r="M35" s="53">
        <v>15</v>
      </c>
      <c r="N35" s="51">
        <v>5</v>
      </c>
      <c r="O35" s="50">
        <v>2</v>
      </c>
      <c r="P35" s="53">
        <f>Table12[[#This Row],[No of customers at the beginning of each year]]-Table12[[#This Row],[New customers joined in that year]]*Table12[[#This Row],[Price of cup]]</f>
        <v>25</v>
      </c>
      <c r="Q35" s="60">
        <f>(Table12[[#This Row],[Price of cup]]-Table12[[#This Row],[Original unit cost]])*Table12[[#This Row],[Coffee Demands(in no. of cups)]]</f>
        <v>75</v>
      </c>
      <c r="R35" s="50">
        <v>10</v>
      </c>
      <c r="S35" s="59">
        <f>Table12[[#This Row],[No of customers at the beginning of each year]]+Table12[[#This Row],[New customers joined in that year]]-Table12[[#This Row],[Estimated no. of customers who quit the services]]</f>
        <v>105</v>
      </c>
      <c r="T35" s="70"/>
      <c r="U35" s="79"/>
    </row>
    <row r="36" spans="2:21" x14ac:dyDescent="0.25">
      <c r="B36" s="69"/>
      <c r="C36" s="70"/>
      <c r="D36" s="70"/>
      <c r="E36" s="70"/>
      <c r="F36" s="70"/>
      <c r="G36" s="70"/>
      <c r="H36" s="70"/>
      <c r="I36" s="70"/>
      <c r="J36" s="70"/>
      <c r="K36" s="70"/>
      <c r="L36" s="54"/>
      <c r="M36" s="56"/>
      <c r="N36" s="51"/>
      <c r="O36" s="51"/>
      <c r="P36" s="56">
        <f>SUBTOTAL(104,Table12[Coffee Demands(in no. of cups)])</f>
        <v>70</v>
      </c>
      <c r="Q36" s="61">
        <f>SUBTOTAL(104,Table12[Profit])</f>
        <v>142.5</v>
      </c>
      <c r="R36" s="51"/>
      <c r="S36" s="57"/>
      <c r="T36" s="70"/>
      <c r="U36" s="79"/>
    </row>
    <row r="37" spans="2:21" x14ac:dyDescent="0.25">
      <c r="B37" s="69"/>
      <c r="C37" s="70"/>
      <c r="D37" s="70"/>
      <c r="E37" s="70"/>
      <c r="F37" s="70"/>
      <c r="G37" s="70"/>
      <c r="H37" s="70"/>
      <c r="I37" s="70"/>
      <c r="J37" s="70"/>
      <c r="K37" s="70"/>
      <c r="L37" s="70"/>
      <c r="M37" s="70"/>
      <c r="N37" s="70"/>
      <c r="O37" s="70"/>
      <c r="P37" s="70"/>
      <c r="Q37" s="70"/>
      <c r="R37" s="70"/>
      <c r="S37" s="70"/>
      <c r="T37" s="70"/>
      <c r="U37" s="79"/>
    </row>
    <row r="38" spans="2:21" x14ac:dyDescent="0.25">
      <c r="B38" s="69"/>
      <c r="C38" s="70"/>
      <c r="D38" s="70"/>
      <c r="E38" s="70"/>
      <c r="F38" s="70"/>
      <c r="G38" s="70"/>
      <c r="H38" s="70"/>
      <c r="I38" s="70"/>
      <c r="J38" s="70"/>
      <c r="K38" s="70"/>
      <c r="L38" s="70"/>
      <c r="M38" s="70"/>
      <c r="N38" s="70"/>
      <c r="O38" s="70"/>
      <c r="P38" s="70"/>
      <c r="Q38" s="70"/>
      <c r="R38" s="70"/>
      <c r="S38" s="70"/>
      <c r="T38" s="70"/>
      <c r="U38" s="79"/>
    </row>
    <row r="39" spans="2:21" x14ac:dyDescent="0.25">
      <c r="B39" s="69"/>
      <c r="C39" s="70"/>
      <c r="D39" s="70"/>
      <c r="E39" s="70"/>
      <c r="F39" s="70"/>
      <c r="G39" s="70"/>
      <c r="H39" s="70"/>
      <c r="I39" s="70"/>
      <c r="J39" s="70"/>
      <c r="K39" s="70"/>
      <c r="L39" s="70"/>
      <c r="M39" s="70"/>
      <c r="N39" s="70"/>
      <c r="O39" s="70"/>
      <c r="P39" s="70"/>
      <c r="Q39" s="70"/>
      <c r="R39" s="70"/>
      <c r="S39" s="70"/>
      <c r="T39" s="70"/>
      <c r="U39" s="79"/>
    </row>
    <row r="40" spans="2:21" x14ac:dyDescent="0.25">
      <c r="B40" s="69"/>
      <c r="C40" s="70"/>
      <c r="D40" s="70"/>
      <c r="E40" s="70"/>
      <c r="F40" s="70"/>
      <c r="G40" s="70"/>
      <c r="H40" s="70"/>
      <c r="I40" s="70"/>
      <c r="J40" s="70"/>
      <c r="K40" s="70"/>
      <c r="L40" s="70"/>
      <c r="M40" s="70"/>
      <c r="N40" s="70"/>
      <c r="O40" s="70"/>
      <c r="P40" s="70"/>
      <c r="Q40" s="70"/>
      <c r="R40" s="70"/>
      <c r="S40" s="70"/>
      <c r="T40" s="70"/>
      <c r="U40" s="79"/>
    </row>
    <row r="41" spans="2:21" x14ac:dyDescent="0.25">
      <c r="B41" s="69"/>
      <c r="C41" s="70"/>
      <c r="D41" s="70"/>
      <c r="E41" s="70"/>
      <c r="F41" s="70"/>
      <c r="G41" s="70"/>
      <c r="H41" s="70"/>
      <c r="I41" s="70"/>
      <c r="J41" s="70"/>
      <c r="K41" s="70"/>
      <c r="L41" s="70"/>
      <c r="M41" s="70"/>
      <c r="N41" s="70"/>
      <c r="O41" s="70"/>
      <c r="P41" s="70"/>
      <c r="Q41" s="70"/>
      <c r="R41" s="70"/>
      <c r="S41" s="70"/>
      <c r="T41" s="70"/>
      <c r="U41" s="79"/>
    </row>
    <row r="42" spans="2:21" x14ac:dyDescent="0.25">
      <c r="B42" s="69"/>
      <c r="C42" s="70"/>
      <c r="D42" s="70"/>
      <c r="E42" s="70"/>
      <c r="F42" s="70"/>
      <c r="G42" s="70"/>
      <c r="H42" s="70"/>
      <c r="I42" s="70"/>
      <c r="J42" s="70"/>
      <c r="K42" s="70"/>
      <c r="L42" s="70"/>
      <c r="M42" s="70"/>
      <c r="N42" s="70"/>
      <c r="O42" s="70"/>
      <c r="P42" s="70"/>
      <c r="Q42" s="70"/>
      <c r="R42" s="70"/>
      <c r="S42" s="70"/>
      <c r="T42" s="70"/>
      <c r="U42" s="79"/>
    </row>
    <row r="43" spans="2:21" x14ac:dyDescent="0.25">
      <c r="B43" s="69"/>
      <c r="C43" s="70"/>
      <c r="D43" s="70"/>
      <c r="E43" s="70"/>
      <c r="F43" s="70"/>
      <c r="G43" s="70"/>
      <c r="H43" s="70"/>
      <c r="I43" s="70"/>
      <c r="J43" s="70"/>
      <c r="K43" s="70"/>
      <c r="L43" s="70"/>
      <c r="M43" s="70"/>
      <c r="N43" s="70"/>
      <c r="O43" s="70"/>
      <c r="P43" s="70"/>
      <c r="Q43" s="70"/>
      <c r="R43" s="70"/>
      <c r="S43" s="70"/>
      <c r="T43" s="70"/>
      <c r="U43" s="79"/>
    </row>
    <row r="44" spans="2:21" x14ac:dyDescent="0.25">
      <c r="B44" s="69"/>
      <c r="C44" s="70"/>
      <c r="D44" s="70"/>
      <c r="E44" s="70"/>
      <c r="F44" s="70"/>
      <c r="G44" s="70"/>
      <c r="H44" s="70"/>
      <c r="I44" s="70"/>
      <c r="J44" s="70"/>
      <c r="K44" s="70"/>
      <c r="L44" s="70"/>
      <c r="M44" s="70"/>
      <c r="N44" s="70"/>
      <c r="O44" s="70"/>
      <c r="P44" s="70"/>
      <c r="Q44" s="70"/>
      <c r="R44" s="70"/>
      <c r="S44" s="70"/>
      <c r="T44" s="70"/>
      <c r="U44" s="79"/>
    </row>
    <row r="45" spans="2:21" x14ac:dyDescent="0.25">
      <c r="B45" s="69"/>
      <c r="C45" s="70"/>
      <c r="D45" s="70"/>
      <c r="E45" s="70"/>
      <c r="F45" s="70"/>
      <c r="G45" s="70"/>
      <c r="H45" s="70"/>
      <c r="I45" s="70"/>
      <c r="J45" s="70"/>
      <c r="K45" s="70"/>
      <c r="L45" s="70"/>
      <c r="M45" s="70"/>
      <c r="N45" s="70"/>
      <c r="O45" s="70"/>
      <c r="P45" s="70"/>
      <c r="Q45" s="70"/>
      <c r="R45" s="70"/>
      <c r="S45" s="70"/>
      <c r="T45" s="70"/>
      <c r="U45" s="79"/>
    </row>
    <row r="46" spans="2:21" x14ac:dyDescent="0.25">
      <c r="B46" s="69"/>
      <c r="C46" s="70"/>
      <c r="D46" s="70"/>
      <c r="E46" s="70"/>
      <c r="F46" s="70"/>
      <c r="G46" s="70"/>
      <c r="H46" s="70"/>
      <c r="I46" s="70"/>
      <c r="J46" s="70"/>
      <c r="K46" s="70"/>
      <c r="L46" s="70"/>
      <c r="M46" s="70"/>
      <c r="N46" s="70"/>
      <c r="O46" s="70"/>
      <c r="P46" s="70"/>
      <c r="Q46" s="70"/>
      <c r="R46" s="70"/>
      <c r="S46" s="70"/>
      <c r="T46" s="70"/>
      <c r="U46" s="79"/>
    </row>
    <row r="47" spans="2:21" ht="15.75" thickBot="1" x14ac:dyDescent="0.3">
      <c r="B47" s="82"/>
      <c r="C47" s="83"/>
      <c r="D47" s="83"/>
      <c r="E47" s="83"/>
      <c r="F47" s="83"/>
      <c r="G47" s="83"/>
      <c r="H47" s="83"/>
      <c r="I47" s="83"/>
      <c r="J47" s="83"/>
      <c r="K47" s="83"/>
      <c r="L47" s="83"/>
      <c r="M47" s="83"/>
      <c r="N47" s="83"/>
      <c r="O47" s="83"/>
      <c r="P47" s="83"/>
      <c r="Q47" s="83"/>
      <c r="R47" s="83"/>
      <c r="S47" s="83"/>
      <c r="T47" s="83"/>
      <c r="U47" s="84"/>
    </row>
  </sheetData>
  <mergeCells count="1">
    <mergeCell ref="D24:J31"/>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C2362-03C7-44BD-A17E-4C09304AECD7}">
  <dimension ref="B1:O14"/>
  <sheetViews>
    <sheetView workbookViewId="0">
      <selection activeCell="J17" sqref="J17"/>
    </sheetView>
  </sheetViews>
  <sheetFormatPr defaultRowHeight="15" x14ac:dyDescent="0.25"/>
  <cols>
    <col min="3" max="3" width="12.42578125" bestFit="1" customWidth="1"/>
    <col min="9" max="9" width="19.140625" bestFit="1" customWidth="1"/>
    <col min="14" max="14" width="19.5703125" bestFit="1" customWidth="1"/>
  </cols>
  <sheetData>
    <row r="1" spans="2:15" ht="15.75" thickBot="1" x14ac:dyDescent="0.3"/>
    <row r="2" spans="2:15" x14ac:dyDescent="0.25">
      <c r="B2" s="66"/>
      <c r="C2" s="67"/>
      <c r="D2" s="67"/>
      <c r="E2" s="67"/>
      <c r="F2" s="67"/>
      <c r="G2" s="67"/>
      <c r="H2" s="67"/>
      <c r="I2" s="67"/>
      <c r="J2" s="67"/>
      <c r="K2" s="67"/>
      <c r="L2" s="67"/>
      <c r="M2" s="67"/>
      <c r="N2" s="67"/>
      <c r="O2" s="68"/>
    </row>
    <row r="3" spans="2:15" x14ac:dyDescent="0.25">
      <c r="B3" s="69"/>
      <c r="C3" s="94" t="s">
        <v>210</v>
      </c>
      <c r="D3" s="95" t="s">
        <v>211</v>
      </c>
      <c r="E3" s="95"/>
      <c r="F3" s="95"/>
      <c r="G3" s="95"/>
      <c r="H3" s="70"/>
      <c r="I3" s="90" t="s">
        <v>212</v>
      </c>
      <c r="J3" s="91">
        <v>2022</v>
      </c>
      <c r="K3" s="91">
        <v>2023</v>
      </c>
      <c r="L3" s="91">
        <v>2024</v>
      </c>
      <c r="M3" s="91" t="s">
        <v>2</v>
      </c>
      <c r="N3" s="91" t="s">
        <v>216</v>
      </c>
      <c r="O3" s="79"/>
    </row>
    <row r="4" spans="2:15" x14ac:dyDescent="0.25">
      <c r="B4" s="69"/>
      <c r="C4" s="70"/>
      <c r="D4" s="70"/>
      <c r="E4" s="70"/>
      <c r="F4" s="70"/>
      <c r="G4" s="70"/>
      <c r="H4" s="70"/>
      <c r="I4" s="50" t="s">
        <v>213</v>
      </c>
      <c r="J4" s="92">
        <v>10000</v>
      </c>
      <c r="K4" s="92">
        <v>9900</v>
      </c>
      <c r="L4" s="92">
        <v>12000</v>
      </c>
      <c r="M4" s="92">
        <f>SUM(J4:L4)</f>
        <v>31900</v>
      </c>
      <c r="N4" s="92" t="str">
        <f ca="1">_xlfn.FORMULATEXT(M4)</f>
        <v>=SUM(J4:L4)</v>
      </c>
      <c r="O4" s="79"/>
    </row>
    <row r="5" spans="2:15" x14ac:dyDescent="0.25">
      <c r="B5" s="69"/>
      <c r="C5" s="70"/>
      <c r="D5" s="70"/>
      <c r="E5" s="70"/>
      <c r="F5" s="70"/>
      <c r="G5" s="70"/>
      <c r="H5" s="70"/>
      <c r="I5" s="50" t="s">
        <v>214</v>
      </c>
      <c r="J5" s="92">
        <v>14000</v>
      </c>
      <c r="K5" s="92">
        <v>15000</v>
      </c>
      <c r="L5" s="92">
        <v>13089</v>
      </c>
      <c r="M5" s="92">
        <f t="shared" ref="M5:M6" si="0">SUM(J5:L5)</f>
        <v>42089</v>
      </c>
      <c r="N5" s="92" t="str">
        <f t="shared" ref="N5:N6" ca="1" si="1">_xlfn.FORMULATEXT(M5)</f>
        <v>=SUM(J5:L5)</v>
      </c>
      <c r="O5" s="79"/>
    </row>
    <row r="6" spans="2:15" x14ac:dyDescent="0.25">
      <c r="B6" s="69"/>
      <c r="C6" s="70"/>
      <c r="D6" s="89"/>
      <c r="E6" s="89"/>
      <c r="F6" s="89"/>
      <c r="G6" s="70"/>
      <c r="H6" s="70"/>
      <c r="I6" s="50" t="s">
        <v>215</v>
      </c>
      <c r="J6" s="92">
        <v>13000</v>
      </c>
      <c r="K6" s="92">
        <v>11000</v>
      </c>
      <c r="L6" s="92">
        <v>12000</v>
      </c>
      <c r="M6" s="92">
        <f t="shared" si="0"/>
        <v>36000</v>
      </c>
      <c r="N6" s="92" t="str">
        <f t="shared" ca="1" si="1"/>
        <v>=SUM(J6:L6)</v>
      </c>
      <c r="O6" s="79"/>
    </row>
    <row r="7" spans="2:15" x14ac:dyDescent="0.25">
      <c r="B7" s="69"/>
      <c r="C7" s="70"/>
      <c r="D7" s="89"/>
      <c r="E7" s="89"/>
      <c r="F7" s="89"/>
      <c r="G7" s="70"/>
      <c r="H7" s="70"/>
      <c r="I7" s="70"/>
      <c r="J7" s="70"/>
      <c r="K7" s="70"/>
      <c r="L7" s="70"/>
      <c r="M7" s="70"/>
      <c r="N7" s="70"/>
      <c r="O7" s="79"/>
    </row>
    <row r="8" spans="2:15" x14ac:dyDescent="0.25">
      <c r="B8" s="69"/>
      <c r="C8" s="70"/>
      <c r="D8" s="89"/>
      <c r="E8" s="89"/>
      <c r="F8" s="89"/>
      <c r="G8" s="70"/>
      <c r="H8" s="70"/>
      <c r="I8" s="90" t="s">
        <v>212</v>
      </c>
      <c r="J8" s="91">
        <v>2022</v>
      </c>
      <c r="K8" s="91">
        <v>2023</v>
      </c>
      <c r="L8" s="91">
        <v>2024</v>
      </c>
      <c r="M8" s="91" t="s">
        <v>2</v>
      </c>
      <c r="N8" s="91" t="s">
        <v>216</v>
      </c>
      <c r="O8" s="79"/>
    </row>
    <row r="9" spans="2:15" x14ac:dyDescent="0.25">
      <c r="B9" s="69"/>
      <c r="C9" s="70"/>
      <c r="D9" s="89"/>
      <c r="E9" s="89"/>
      <c r="F9" s="89"/>
      <c r="G9" s="70"/>
      <c r="H9" s="70"/>
      <c r="I9" s="50" t="s">
        <v>213</v>
      </c>
      <c r="J9" s="92">
        <v>10000</v>
      </c>
      <c r="K9" s="92">
        <v>9900</v>
      </c>
      <c r="L9" s="92">
        <v>12000</v>
      </c>
      <c r="M9" s="92">
        <f>SUM(Education)</f>
        <v>31900</v>
      </c>
      <c r="N9" s="93" t="str">
        <f ca="1">_xlfn.FORMULATEXT(M9)</f>
        <v>=SUM(Education)</v>
      </c>
      <c r="O9" s="79"/>
    </row>
    <row r="10" spans="2:15" x14ac:dyDescent="0.25">
      <c r="B10" s="69"/>
      <c r="C10" s="70"/>
      <c r="D10" s="70"/>
      <c r="E10" s="70"/>
      <c r="F10" s="70"/>
      <c r="G10" s="70"/>
      <c r="H10" s="70"/>
      <c r="I10" s="50" t="s">
        <v>214</v>
      </c>
      <c r="J10" s="92">
        <v>14000</v>
      </c>
      <c r="K10" s="92">
        <v>15000</v>
      </c>
      <c r="L10" s="92">
        <v>13089</v>
      </c>
      <c r="M10" s="92">
        <f>SUM(Public_Works)</f>
        <v>42089</v>
      </c>
      <c r="N10" s="93" t="str">
        <f t="shared" ref="N10:N11" ca="1" si="2">_xlfn.FORMULATEXT(M10)</f>
        <v>=SUM(Public_Works)</v>
      </c>
      <c r="O10" s="79"/>
    </row>
    <row r="11" spans="2:15" x14ac:dyDescent="0.25">
      <c r="B11" s="69"/>
      <c r="C11" s="70"/>
      <c r="D11" s="70"/>
      <c r="E11" s="70"/>
      <c r="F11" s="70"/>
      <c r="G11" s="70"/>
      <c r="H11" s="70"/>
      <c r="I11" s="50" t="s">
        <v>215</v>
      </c>
      <c r="J11" s="92">
        <v>13000</v>
      </c>
      <c r="K11" s="92">
        <v>11000</v>
      </c>
      <c r="L11" s="92">
        <v>12000</v>
      </c>
      <c r="M11" s="92">
        <f>SUM(General_Govt)</f>
        <v>36000</v>
      </c>
      <c r="N11" s="93" t="str">
        <f t="shared" ca="1" si="2"/>
        <v>=SUM(General_Govt)</v>
      </c>
      <c r="O11" s="79"/>
    </row>
    <row r="12" spans="2:15" x14ac:dyDescent="0.25">
      <c r="B12" s="69"/>
      <c r="C12" s="70"/>
      <c r="D12" s="70"/>
      <c r="E12" s="70"/>
      <c r="F12" s="70"/>
      <c r="G12" s="70"/>
      <c r="H12" s="70"/>
      <c r="I12" s="70"/>
      <c r="J12" s="70"/>
      <c r="K12" s="70"/>
      <c r="L12" s="70"/>
      <c r="M12" s="70"/>
      <c r="N12" s="70"/>
      <c r="O12" s="79"/>
    </row>
    <row r="13" spans="2:15" x14ac:dyDescent="0.25">
      <c r="B13" s="69"/>
      <c r="C13" s="70"/>
      <c r="D13" s="70"/>
      <c r="E13" s="70"/>
      <c r="F13" s="70"/>
      <c r="G13" s="70"/>
      <c r="H13" s="70"/>
      <c r="I13" s="70"/>
      <c r="J13" s="70"/>
      <c r="K13" s="70"/>
      <c r="L13" s="70"/>
      <c r="M13" s="70"/>
      <c r="N13" s="70"/>
      <c r="O13" s="79"/>
    </row>
    <row r="14" spans="2:15" ht="15.75" thickBot="1" x14ac:dyDescent="0.3">
      <c r="B14" s="82"/>
      <c r="C14" s="83"/>
      <c r="D14" s="83"/>
      <c r="E14" s="83"/>
      <c r="F14" s="83"/>
      <c r="G14" s="83"/>
      <c r="H14" s="83"/>
      <c r="I14" s="83"/>
      <c r="J14" s="83"/>
      <c r="K14" s="83"/>
      <c r="L14" s="83"/>
      <c r="M14" s="83"/>
      <c r="N14" s="83"/>
      <c r="O14" s="84"/>
    </row>
  </sheetData>
  <mergeCells count="1">
    <mergeCell ref="D3:G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4099D-5E38-412A-BACF-8A11E0788704}">
  <dimension ref="B1:Q48"/>
  <sheetViews>
    <sheetView tabSelected="1" topLeftCell="A21" workbookViewId="0">
      <selection activeCell="R6" sqref="R6"/>
    </sheetView>
  </sheetViews>
  <sheetFormatPr defaultRowHeight="15" x14ac:dyDescent="0.25"/>
  <cols>
    <col min="17" max="17" width="13.28515625" customWidth="1"/>
  </cols>
  <sheetData>
    <row r="1" spans="2:17" ht="15.75" thickBot="1" x14ac:dyDescent="0.3"/>
    <row r="2" spans="2:17" ht="18" x14ac:dyDescent="0.25">
      <c r="B2" s="85" t="s">
        <v>34</v>
      </c>
      <c r="C2" s="67"/>
      <c r="D2" s="67"/>
      <c r="E2" s="67"/>
      <c r="F2" s="67"/>
      <c r="G2" s="67"/>
      <c r="H2" s="67"/>
      <c r="I2" s="67"/>
      <c r="J2" s="67"/>
      <c r="K2" s="67"/>
      <c r="L2" s="67"/>
      <c r="M2" s="67"/>
      <c r="N2" s="67"/>
      <c r="O2" s="67"/>
      <c r="P2" s="67"/>
      <c r="Q2" s="68"/>
    </row>
    <row r="3" spans="2:17" x14ac:dyDescent="0.25">
      <c r="B3" s="69"/>
      <c r="C3" s="70"/>
      <c r="D3" s="70"/>
      <c r="E3" s="70"/>
      <c r="F3" s="70"/>
      <c r="G3" s="70"/>
      <c r="H3" s="70"/>
      <c r="I3" s="70"/>
      <c r="J3" s="70"/>
      <c r="K3" s="70"/>
      <c r="L3" s="70"/>
      <c r="M3" s="70"/>
      <c r="N3" s="70"/>
      <c r="O3" s="70"/>
      <c r="P3" s="70"/>
      <c r="Q3" s="79"/>
    </row>
    <row r="4" spans="2:17" x14ac:dyDescent="0.25">
      <c r="B4" s="96" t="s">
        <v>35</v>
      </c>
      <c r="C4" s="70"/>
      <c r="D4" s="70"/>
      <c r="E4" s="70"/>
      <c r="F4" s="70"/>
      <c r="G4" s="70"/>
      <c r="H4" s="70"/>
      <c r="I4" s="70"/>
      <c r="J4" s="70"/>
      <c r="K4" s="70"/>
      <c r="L4" s="70"/>
      <c r="M4" s="70"/>
      <c r="N4" s="70"/>
      <c r="O4" s="70"/>
      <c r="P4" s="70"/>
      <c r="Q4" s="79"/>
    </row>
    <row r="5" spans="2:17" x14ac:dyDescent="0.25">
      <c r="B5" s="69"/>
      <c r="C5" s="70"/>
      <c r="D5" s="70"/>
      <c r="E5" s="70"/>
      <c r="F5" s="70"/>
      <c r="G5" s="70"/>
      <c r="H5" s="70"/>
      <c r="I5" s="70"/>
      <c r="J5" s="70"/>
      <c r="K5" s="70"/>
      <c r="L5" s="70"/>
      <c r="M5" s="70"/>
      <c r="N5" s="70"/>
      <c r="O5" s="70"/>
      <c r="P5" s="70"/>
      <c r="Q5" s="79"/>
    </row>
    <row r="6" spans="2:17" x14ac:dyDescent="0.25">
      <c r="B6" s="69"/>
      <c r="C6" s="70"/>
      <c r="D6" s="70"/>
      <c r="E6" s="70"/>
      <c r="F6" s="70"/>
      <c r="G6" s="70"/>
      <c r="H6" s="70"/>
      <c r="I6" s="70"/>
      <c r="J6" s="70"/>
      <c r="K6" s="70"/>
      <c r="L6" s="70"/>
      <c r="M6" s="70"/>
      <c r="N6" s="70"/>
      <c r="O6" s="70"/>
      <c r="P6" s="70"/>
      <c r="Q6" s="79"/>
    </row>
    <row r="7" spans="2:17" x14ac:dyDescent="0.25">
      <c r="B7" s="69"/>
      <c r="C7" s="70"/>
      <c r="D7" s="70"/>
      <c r="E7" s="70"/>
      <c r="F7" s="70"/>
      <c r="G7" s="70"/>
      <c r="H7" s="70"/>
      <c r="I7" s="70"/>
      <c r="J7" s="70"/>
      <c r="K7" s="70"/>
      <c r="L7" s="70"/>
      <c r="M7" s="70"/>
      <c r="N7" s="70"/>
      <c r="O7" s="70"/>
      <c r="P7" s="70"/>
      <c r="Q7" s="79"/>
    </row>
    <row r="8" spans="2:17" x14ac:dyDescent="0.25">
      <c r="B8" s="69"/>
      <c r="C8" s="70"/>
      <c r="D8" s="70"/>
      <c r="E8" s="70"/>
      <c r="F8" s="70"/>
      <c r="G8" s="70"/>
      <c r="H8" s="70"/>
      <c r="I8" s="70"/>
      <c r="J8" s="70"/>
      <c r="K8" s="70"/>
      <c r="L8" s="70"/>
      <c r="M8" s="70"/>
      <c r="N8" s="70"/>
      <c r="O8" s="70"/>
      <c r="P8" s="70"/>
      <c r="Q8" s="79"/>
    </row>
    <row r="9" spans="2:17" x14ac:dyDescent="0.25">
      <c r="B9" s="69"/>
      <c r="C9" s="70"/>
      <c r="D9" s="70"/>
      <c r="E9" s="70"/>
      <c r="F9" s="70"/>
      <c r="G9" s="70"/>
      <c r="H9" s="70"/>
      <c r="I9" s="70"/>
      <c r="J9" s="70"/>
      <c r="K9" s="70"/>
      <c r="L9" s="70"/>
      <c r="M9" s="70"/>
      <c r="N9" s="70"/>
      <c r="O9" s="70"/>
      <c r="P9" s="70"/>
      <c r="Q9" s="79"/>
    </row>
    <row r="10" spans="2:17" x14ac:dyDescent="0.25">
      <c r="B10" s="69"/>
      <c r="C10" s="70"/>
      <c r="D10" s="70"/>
      <c r="E10" s="70"/>
      <c r="F10" s="70"/>
      <c r="G10" s="70"/>
      <c r="H10" s="70"/>
      <c r="I10" s="70"/>
      <c r="J10" s="70"/>
      <c r="K10" s="70"/>
      <c r="L10" s="70"/>
      <c r="M10" s="70"/>
      <c r="N10" s="70"/>
      <c r="O10" s="70"/>
      <c r="P10" s="70"/>
      <c r="Q10" s="79"/>
    </row>
    <row r="11" spans="2:17" x14ac:dyDescent="0.25">
      <c r="B11" s="69"/>
      <c r="C11" s="70"/>
      <c r="D11" s="70"/>
      <c r="E11" s="70"/>
      <c r="F11" s="70"/>
      <c r="G11" s="70"/>
      <c r="H11" s="70"/>
      <c r="I11" s="70"/>
      <c r="J11" s="70"/>
      <c r="K11" s="70"/>
      <c r="L11" s="70"/>
      <c r="M11" s="70"/>
      <c r="N11" s="70"/>
      <c r="O11" s="70"/>
      <c r="P11" s="70"/>
      <c r="Q11" s="79"/>
    </row>
    <row r="12" spans="2:17" x14ac:dyDescent="0.25">
      <c r="B12" s="69"/>
      <c r="C12" s="70"/>
      <c r="D12" s="70"/>
      <c r="E12" s="70"/>
      <c r="F12" s="70"/>
      <c r="G12" s="70"/>
      <c r="H12" s="70"/>
      <c r="I12" s="70"/>
      <c r="J12" s="70"/>
      <c r="K12" s="70"/>
      <c r="L12" s="70"/>
      <c r="M12" s="70"/>
      <c r="N12" s="70"/>
      <c r="O12" s="70"/>
      <c r="P12" s="70"/>
      <c r="Q12" s="79"/>
    </row>
    <row r="13" spans="2:17" x14ac:dyDescent="0.25">
      <c r="B13" s="69"/>
      <c r="C13" s="70"/>
      <c r="D13" s="70"/>
      <c r="E13" s="70"/>
      <c r="F13" s="70"/>
      <c r="G13" s="70"/>
      <c r="H13" s="70"/>
      <c r="I13" s="70"/>
      <c r="J13" s="70"/>
      <c r="K13" s="70"/>
      <c r="L13" s="70"/>
      <c r="M13" s="70"/>
      <c r="N13" s="70"/>
      <c r="O13" s="70"/>
      <c r="P13" s="70"/>
      <c r="Q13" s="79"/>
    </row>
    <row r="14" spans="2:17" x14ac:dyDescent="0.25">
      <c r="B14" s="69"/>
      <c r="C14" s="70"/>
      <c r="D14" s="70"/>
      <c r="E14" s="70"/>
      <c r="F14" s="70"/>
      <c r="G14" s="70"/>
      <c r="H14" s="70"/>
      <c r="I14" s="70"/>
      <c r="J14" s="70"/>
      <c r="K14" s="70"/>
      <c r="L14" s="70"/>
      <c r="M14" s="70"/>
      <c r="N14" s="70"/>
      <c r="O14" s="70"/>
      <c r="P14" s="70"/>
      <c r="Q14" s="79"/>
    </row>
    <row r="15" spans="2:17" x14ac:dyDescent="0.25">
      <c r="B15" s="69"/>
      <c r="C15" s="70"/>
      <c r="D15" s="70"/>
      <c r="E15" s="70"/>
      <c r="F15" s="70"/>
      <c r="G15" s="70"/>
      <c r="H15" s="70"/>
      <c r="I15" s="70"/>
      <c r="J15" s="70"/>
      <c r="K15" s="70"/>
      <c r="L15" s="70"/>
      <c r="M15" s="70"/>
      <c r="N15" s="70"/>
      <c r="O15" s="70"/>
      <c r="P15" s="70"/>
      <c r="Q15" s="79"/>
    </row>
    <row r="16" spans="2:17" x14ac:dyDescent="0.25">
      <c r="B16" s="69"/>
      <c r="C16" s="70"/>
      <c r="D16" s="70"/>
      <c r="E16" s="70"/>
      <c r="F16" s="70"/>
      <c r="G16" s="70"/>
      <c r="H16" s="70"/>
      <c r="I16" s="70"/>
      <c r="J16" s="70"/>
      <c r="K16" s="70"/>
      <c r="L16" s="70"/>
      <c r="M16" s="70"/>
      <c r="N16" s="70"/>
      <c r="O16" s="70"/>
      <c r="P16" s="70"/>
      <c r="Q16" s="79"/>
    </row>
    <row r="17" spans="2:17" x14ac:dyDescent="0.25">
      <c r="B17" s="69"/>
      <c r="C17" s="70"/>
      <c r="D17" s="70"/>
      <c r="E17" s="70"/>
      <c r="F17" s="70"/>
      <c r="G17" s="70"/>
      <c r="H17" s="70"/>
      <c r="I17" s="70"/>
      <c r="J17" s="70"/>
      <c r="K17" s="70"/>
      <c r="L17" s="70"/>
      <c r="M17" s="70"/>
      <c r="N17" s="70"/>
      <c r="O17" s="70"/>
      <c r="P17" s="70"/>
      <c r="Q17" s="79"/>
    </row>
    <row r="18" spans="2:17" x14ac:dyDescent="0.25">
      <c r="B18" s="69"/>
      <c r="C18" s="70"/>
      <c r="D18" s="70"/>
      <c r="E18" s="70"/>
      <c r="F18" s="70"/>
      <c r="G18" s="70"/>
      <c r="H18" s="70"/>
      <c r="I18" s="70"/>
      <c r="J18" s="70"/>
      <c r="K18" s="70"/>
      <c r="L18" s="70"/>
      <c r="M18" s="70"/>
      <c r="N18" s="70"/>
      <c r="O18" s="70"/>
      <c r="P18" s="70"/>
      <c r="Q18" s="79"/>
    </row>
    <row r="19" spans="2:17" x14ac:dyDescent="0.25">
      <c r="B19" s="69"/>
      <c r="C19" s="70"/>
      <c r="D19" s="70"/>
      <c r="E19" s="70"/>
      <c r="F19" s="70"/>
      <c r="G19" s="70"/>
      <c r="H19" s="70"/>
      <c r="I19" s="70"/>
      <c r="J19" s="70"/>
      <c r="K19" s="70"/>
      <c r="L19" s="70"/>
      <c r="M19" s="70"/>
      <c r="N19" s="70"/>
      <c r="O19" s="70"/>
      <c r="P19" s="70"/>
      <c r="Q19" s="79"/>
    </row>
    <row r="20" spans="2:17" x14ac:dyDescent="0.25">
      <c r="B20" s="69"/>
      <c r="C20" s="70"/>
      <c r="D20" s="70"/>
      <c r="E20" s="70"/>
      <c r="F20" s="70"/>
      <c r="G20" s="70"/>
      <c r="H20" s="70"/>
      <c r="I20" s="70"/>
      <c r="J20" s="70"/>
      <c r="K20" s="70"/>
      <c r="L20" s="70"/>
      <c r="M20" s="70"/>
      <c r="N20" s="70"/>
      <c r="O20" s="70"/>
      <c r="P20" s="70"/>
      <c r="Q20" s="79"/>
    </row>
    <row r="21" spans="2:17" x14ac:dyDescent="0.25">
      <c r="B21" s="69"/>
      <c r="C21" s="70"/>
      <c r="D21" s="70"/>
      <c r="E21" s="70"/>
      <c r="F21" s="70"/>
      <c r="G21" s="70"/>
      <c r="H21" s="70"/>
      <c r="I21" s="70"/>
      <c r="J21" s="70"/>
      <c r="K21" s="70"/>
      <c r="L21" s="70"/>
      <c r="M21" s="70"/>
      <c r="N21" s="70"/>
      <c r="O21" s="70"/>
      <c r="P21" s="70"/>
      <c r="Q21" s="79"/>
    </row>
    <row r="22" spans="2:17" x14ac:dyDescent="0.25">
      <c r="B22" s="69"/>
      <c r="C22" s="70"/>
      <c r="D22" s="70"/>
      <c r="E22" s="70"/>
      <c r="F22" s="70"/>
      <c r="G22" s="70"/>
      <c r="H22" s="70"/>
      <c r="I22" s="70"/>
      <c r="J22" s="70"/>
      <c r="K22" s="70"/>
      <c r="L22" s="70"/>
      <c r="M22" s="70"/>
      <c r="N22" s="70"/>
      <c r="O22" s="70"/>
      <c r="P22" s="70"/>
      <c r="Q22" s="79"/>
    </row>
    <row r="23" spans="2:17" x14ac:dyDescent="0.25">
      <c r="B23" s="69"/>
      <c r="C23" s="70"/>
      <c r="D23" s="70"/>
      <c r="E23" s="70"/>
      <c r="F23" s="70"/>
      <c r="G23" s="70"/>
      <c r="H23" s="70"/>
      <c r="I23" s="70"/>
      <c r="J23" s="70"/>
      <c r="K23" s="70"/>
      <c r="L23" s="70"/>
      <c r="M23" s="70"/>
      <c r="N23" s="70"/>
      <c r="O23" s="70"/>
      <c r="P23" s="70"/>
      <c r="Q23" s="79"/>
    </row>
    <row r="24" spans="2:17" x14ac:dyDescent="0.25">
      <c r="B24" s="69"/>
      <c r="C24" s="70"/>
      <c r="D24" s="70"/>
      <c r="E24" s="70"/>
      <c r="F24" s="70"/>
      <c r="G24" s="70"/>
      <c r="H24" s="70"/>
      <c r="I24" s="70"/>
      <c r="J24" s="70"/>
      <c r="K24" s="70"/>
      <c r="L24" s="70"/>
      <c r="M24" s="70"/>
      <c r="N24" s="70"/>
      <c r="O24" s="70"/>
      <c r="P24" s="70"/>
      <c r="Q24" s="79"/>
    </row>
    <row r="25" spans="2:17" x14ac:dyDescent="0.25">
      <c r="B25" s="69"/>
      <c r="C25" s="70"/>
      <c r="D25" s="70"/>
      <c r="E25" s="70"/>
      <c r="F25" s="70"/>
      <c r="G25" s="70"/>
      <c r="H25" s="70"/>
      <c r="I25" s="70"/>
      <c r="J25" s="70"/>
      <c r="K25" s="70"/>
      <c r="L25" s="70"/>
      <c r="M25" s="70"/>
      <c r="N25" s="70"/>
      <c r="O25" s="70"/>
      <c r="P25" s="70"/>
      <c r="Q25" s="79"/>
    </row>
    <row r="26" spans="2:17" x14ac:dyDescent="0.25">
      <c r="B26" s="69"/>
      <c r="C26" s="70"/>
      <c r="D26" s="70"/>
      <c r="E26" s="70"/>
      <c r="F26" s="70"/>
      <c r="G26" s="70"/>
      <c r="H26" s="70"/>
      <c r="I26" s="70"/>
      <c r="J26" s="70"/>
      <c r="K26" s="70"/>
      <c r="L26" s="70"/>
      <c r="M26" s="70"/>
      <c r="N26" s="70"/>
      <c r="O26" s="70"/>
      <c r="P26" s="70"/>
      <c r="Q26" s="79"/>
    </row>
    <row r="27" spans="2:17" x14ac:dyDescent="0.25">
      <c r="B27" s="69"/>
      <c r="C27" s="70"/>
      <c r="D27" s="70"/>
      <c r="E27" s="70"/>
      <c r="F27" s="70"/>
      <c r="G27" s="70"/>
      <c r="H27" s="70"/>
      <c r="I27" s="70"/>
      <c r="J27" s="70"/>
      <c r="K27" s="70"/>
      <c r="L27" s="70"/>
      <c r="M27" s="70"/>
      <c r="N27" s="70"/>
      <c r="O27" s="70"/>
      <c r="P27" s="70"/>
      <c r="Q27" s="79"/>
    </row>
    <row r="28" spans="2:17" x14ac:dyDescent="0.25">
      <c r="B28" s="69"/>
      <c r="C28" s="70"/>
      <c r="D28" s="70"/>
      <c r="E28" s="70"/>
      <c r="F28" s="70"/>
      <c r="G28" s="70"/>
      <c r="H28" s="70"/>
      <c r="I28" s="70"/>
      <c r="J28" s="70"/>
      <c r="K28" s="70"/>
      <c r="L28" s="70"/>
      <c r="M28" s="70"/>
      <c r="N28" s="70"/>
      <c r="O28" s="70"/>
      <c r="P28" s="70"/>
      <c r="Q28" s="79"/>
    </row>
    <row r="29" spans="2:17" x14ac:dyDescent="0.25">
      <c r="B29" s="69"/>
      <c r="C29" s="70"/>
      <c r="D29" s="70"/>
      <c r="E29" s="70"/>
      <c r="F29" s="70"/>
      <c r="G29" s="70"/>
      <c r="H29" s="70"/>
      <c r="I29" s="70"/>
      <c r="J29" s="70"/>
      <c r="K29" s="70"/>
      <c r="L29" s="70"/>
      <c r="M29" s="70"/>
      <c r="N29" s="70"/>
      <c r="O29" s="70"/>
      <c r="P29" s="70"/>
      <c r="Q29" s="79"/>
    </row>
    <row r="30" spans="2:17" x14ac:dyDescent="0.25">
      <c r="B30" s="69"/>
      <c r="C30" s="70"/>
      <c r="D30" s="70"/>
      <c r="E30" s="70"/>
      <c r="F30" s="70"/>
      <c r="G30" s="70"/>
      <c r="H30" s="70"/>
      <c r="I30" s="70"/>
      <c r="J30" s="70"/>
      <c r="K30" s="70"/>
      <c r="L30" s="70"/>
      <c r="M30" s="70"/>
      <c r="N30" s="70"/>
      <c r="O30" s="70"/>
      <c r="P30" s="70"/>
      <c r="Q30" s="79"/>
    </row>
    <row r="31" spans="2:17" x14ac:dyDescent="0.25">
      <c r="B31" s="69"/>
      <c r="C31" s="70"/>
      <c r="D31" s="70"/>
      <c r="E31" s="70"/>
      <c r="F31" s="70"/>
      <c r="G31" s="70"/>
      <c r="H31" s="70"/>
      <c r="I31" s="70"/>
      <c r="J31" s="70"/>
      <c r="K31" s="70"/>
      <c r="L31" s="70"/>
      <c r="M31" s="70"/>
      <c r="N31" s="70"/>
      <c r="O31" s="70"/>
      <c r="P31" s="70"/>
      <c r="Q31" s="79"/>
    </row>
    <row r="32" spans="2:17" x14ac:dyDescent="0.25">
      <c r="B32" s="69"/>
      <c r="C32" s="70"/>
      <c r="D32" s="70"/>
      <c r="E32" s="70"/>
      <c r="F32" s="70"/>
      <c r="G32" s="70"/>
      <c r="H32" s="70"/>
      <c r="I32" s="70"/>
      <c r="J32" s="70"/>
      <c r="K32" s="70"/>
      <c r="L32" s="70"/>
      <c r="M32" s="70"/>
      <c r="N32" s="70"/>
      <c r="O32" s="70"/>
      <c r="P32" s="70"/>
      <c r="Q32" s="79"/>
    </row>
    <row r="33" spans="2:17" x14ac:dyDescent="0.25">
      <c r="B33" s="69"/>
      <c r="C33" s="70"/>
      <c r="D33" s="70"/>
      <c r="E33" s="70"/>
      <c r="F33" s="70"/>
      <c r="G33" s="70"/>
      <c r="H33" s="70"/>
      <c r="I33" s="70"/>
      <c r="J33" s="70"/>
      <c r="K33" s="70"/>
      <c r="L33" s="70"/>
      <c r="M33" s="70"/>
      <c r="N33" s="70"/>
      <c r="O33" s="70"/>
      <c r="P33" s="70"/>
      <c r="Q33" s="79"/>
    </row>
    <row r="34" spans="2:17" x14ac:dyDescent="0.25">
      <c r="B34" s="69"/>
      <c r="C34" s="70"/>
      <c r="D34" s="70"/>
      <c r="E34" s="70"/>
      <c r="F34" s="70"/>
      <c r="G34" s="70"/>
      <c r="H34" s="70"/>
      <c r="I34" s="70"/>
      <c r="J34" s="70"/>
      <c r="K34" s="70"/>
      <c r="L34" s="70"/>
      <c r="M34" s="70"/>
      <c r="N34" s="70"/>
      <c r="O34" s="70"/>
      <c r="P34" s="70"/>
      <c r="Q34" s="79"/>
    </row>
    <row r="35" spans="2:17" x14ac:dyDescent="0.25">
      <c r="B35" s="69"/>
      <c r="C35" s="70"/>
      <c r="D35" s="70"/>
      <c r="E35" s="70"/>
      <c r="F35" s="70"/>
      <c r="G35" s="70"/>
      <c r="H35" s="70"/>
      <c r="I35" s="70"/>
      <c r="J35" s="70"/>
      <c r="K35" s="70"/>
      <c r="L35" s="70"/>
      <c r="M35" s="70"/>
      <c r="N35" s="70"/>
      <c r="O35" s="70"/>
      <c r="P35" s="70"/>
      <c r="Q35" s="79"/>
    </row>
    <row r="36" spans="2:17" x14ac:dyDescent="0.25">
      <c r="B36" s="69"/>
      <c r="C36" s="70"/>
      <c r="D36" s="70"/>
      <c r="E36" s="70"/>
      <c r="F36" s="70"/>
      <c r="G36" s="70"/>
      <c r="H36" s="70"/>
      <c r="I36" s="70"/>
      <c r="J36" s="70"/>
      <c r="K36" s="70"/>
      <c r="L36" s="70"/>
      <c r="M36" s="70"/>
      <c r="N36" s="70"/>
      <c r="O36" s="70"/>
      <c r="P36" s="70"/>
      <c r="Q36" s="79"/>
    </row>
    <row r="37" spans="2:17" x14ac:dyDescent="0.25">
      <c r="B37" s="69"/>
      <c r="C37" s="70"/>
      <c r="D37" s="70"/>
      <c r="E37" s="70"/>
      <c r="F37" s="70"/>
      <c r="G37" s="70"/>
      <c r="H37" s="70"/>
      <c r="I37" s="70"/>
      <c r="J37" s="70"/>
      <c r="K37" s="70"/>
      <c r="L37" s="70"/>
      <c r="M37" s="70"/>
      <c r="N37" s="70"/>
      <c r="O37" s="70"/>
      <c r="P37" s="70"/>
      <c r="Q37" s="79"/>
    </row>
    <row r="38" spans="2:17" x14ac:dyDescent="0.25">
      <c r="B38" s="69"/>
      <c r="C38" s="70"/>
      <c r="D38" s="70"/>
      <c r="E38" s="70"/>
      <c r="F38" s="70"/>
      <c r="G38" s="70"/>
      <c r="H38" s="70"/>
      <c r="I38" s="70"/>
      <c r="J38" s="70"/>
      <c r="K38" s="70"/>
      <c r="L38" s="70"/>
      <c r="M38" s="70"/>
      <c r="N38" s="70"/>
      <c r="O38" s="70"/>
      <c r="P38" s="70"/>
      <c r="Q38" s="79"/>
    </row>
    <row r="39" spans="2:17" x14ac:dyDescent="0.25">
      <c r="B39" s="69"/>
      <c r="C39" s="70"/>
      <c r="D39" s="70"/>
      <c r="E39" s="70"/>
      <c r="F39" s="70"/>
      <c r="G39" s="70"/>
      <c r="H39" s="70"/>
      <c r="I39" s="70"/>
      <c r="J39" s="70"/>
      <c r="K39" s="70"/>
      <c r="L39" s="70"/>
      <c r="M39" s="70"/>
      <c r="N39" s="70"/>
      <c r="O39" s="70"/>
      <c r="P39" s="70"/>
      <c r="Q39" s="79"/>
    </row>
    <row r="40" spans="2:17" x14ac:dyDescent="0.25">
      <c r="B40" s="69"/>
      <c r="C40" s="70"/>
      <c r="D40" s="70"/>
      <c r="E40" s="70"/>
      <c r="F40" s="70"/>
      <c r="G40" s="70"/>
      <c r="H40" s="70"/>
      <c r="I40" s="70"/>
      <c r="J40" s="70"/>
      <c r="K40" s="70"/>
      <c r="L40" s="70"/>
      <c r="M40" s="70"/>
      <c r="N40" s="70"/>
      <c r="O40" s="70"/>
      <c r="P40" s="70"/>
      <c r="Q40" s="79"/>
    </row>
    <row r="41" spans="2:17" x14ac:dyDescent="0.25">
      <c r="B41" s="69"/>
      <c r="C41" s="70"/>
      <c r="D41" s="70"/>
      <c r="E41" s="70"/>
      <c r="F41" s="70"/>
      <c r="G41" s="70"/>
      <c r="H41" s="70"/>
      <c r="I41" s="70"/>
      <c r="J41" s="70"/>
      <c r="K41" s="70"/>
      <c r="L41" s="70"/>
      <c r="M41" s="70"/>
      <c r="N41" s="70"/>
      <c r="O41" s="70"/>
      <c r="P41" s="70"/>
      <c r="Q41" s="79"/>
    </row>
    <row r="42" spans="2:17" x14ac:dyDescent="0.25">
      <c r="B42" s="69"/>
      <c r="C42" s="70"/>
      <c r="D42" s="70"/>
      <c r="E42" s="70"/>
      <c r="F42" s="70"/>
      <c r="G42" s="70"/>
      <c r="H42" s="70"/>
      <c r="I42" s="70"/>
      <c r="J42" s="70"/>
      <c r="K42" s="70"/>
      <c r="L42" s="70"/>
      <c r="M42" s="70"/>
      <c r="N42" s="70"/>
      <c r="O42" s="70"/>
      <c r="P42" s="70"/>
      <c r="Q42" s="79"/>
    </row>
    <row r="43" spans="2:17" x14ac:dyDescent="0.25">
      <c r="B43" s="69"/>
      <c r="C43" s="70"/>
      <c r="D43" s="70"/>
      <c r="E43" s="70"/>
      <c r="F43" s="70"/>
      <c r="G43" s="70"/>
      <c r="H43" s="70"/>
      <c r="I43" s="70"/>
      <c r="J43" s="70"/>
      <c r="K43" s="70"/>
      <c r="L43" s="70"/>
      <c r="M43" s="70"/>
      <c r="N43" s="70"/>
      <c r="O43" s="70"/>
      <c r="P43" s="70"/>
      <c r="Q43" s="79"/>
    </row>
    <row r="44" spans="2:17" x14ac:dyDescent="0.25">
      <c r="B44" s="69"/>
      <c r="C44" s="70"/>
      <c r="D44" s="70"/>
      <c r="E44" s="70"/>
      <c r="F44" s="70"/>
      <c r="G44" s="70"/>
      <c r="H44" s="70"/>
      <c r="I44" s="70"/>
      <c r="J44" s="70"/>
      <c r="K44" s="70"/>
      <c r="L44" s="70"/>
      <c r="M44" s="70"/>
      <c r="N44" s="70"/>
      <c r="O44" s="70"/>
      <c r="P44" s="70"/>
      <c r="Q44" s="79"/>
    </row>
    <row r="45" spans="2:17" x14ac:dyDescent="0.25">
      <c r="B45" s="69" t="s">
        <v>56</v>
      </c>
      <c r="C45" s="70"/>
      <c r="D45" s="70"/>
      <c r="E45" s="70"/>
      <c r="F45" s="70"/>
      <c r="G45" s="70"/>
      <c r="H45" s="70"/>
      <c r="I45" s="70"/>
      <c r="J45" s="70"/>
      <c r="K45" s="70"/>
      <c r="L45" s="70"/>
      <c r="M45" s="70"/>
      <c r="N45" s="70"/>
      <c r="O45" s="70"/>
      <c r="P45" s="70"/>
      <c r="Q45" s="79"/>
    </row>
    <row r="46" spans="2:17" ht="15.75" x14ac:dyDescent="0.3">
      <c r="B46" s="69" t="s">
        <v>57</v>
      </c>
      <c r="C46" s="70"/>
      <c r="D46" s="70"/>
      <c r="E46" s="70"/>
      <c r="F46" s="70"/>
      <c r="G46" s="70"/>
      <c r="H46" s="70"/>
      <c r="I46" s="70"/>
      <c r="J46" s="70"/>
      <c r="K46" s="70"/>
      <c r="L46" s="70"/>
      <c r="M46" s="70"/>
      <c r="N46" s="70"/>
      <c r="O46" s="70"/>
      <c r="P46" s="70"/>
      <c r="Q46" s="79"/>
    </row>
    <row r="47" spans="2:17" ht="15.75" x14ac:dyDescent="0.3">
      <c r="B47" s="69" t="s">
        <v>58</v>
      </c>
      <c r="C47" s="70"/>
      <c r="D47" s="70"/>
      <c r="E47" s="70"/>
      <c r="F47" s="70"/>
      <c r="G47" s="70"/>
      <c r="H47" s="70"/>
      <c r="I47" s="70"/>
      <c r="J47" s="70"/>
      <c r="K47" s="70"/>
      <c r="L47" s="70"/>
      <c r="M47" s="70"/>
      <c r="N47" s="70"/>
      <c r="O47" s="70"/>
      <c r="P47" s="70"/>
      <c r="Q47" s="79"/>
    </row>
    <row r="48" spans="2:17" ht="15.75" thickBot="1" x14ac:dyDescent="0.3">
      <c r="B48" s="82"/>
      <c r="C48" s="83"/>
      <c r="D48" s="83"/>
      <c r="E48" s="83"/>
      <c r="F48" s="83"/>
      <c r="G48" s="83"/>
      <c r="H48" s="83"/>
      <c r="I48" s="83"/>
      <c r="J48" s="83"/>
      <c r="K48" s="83"/>
      <c r="L48" s="83"/>
      <c r="M48" s="83"/>
      <c r="N48" s="83"/>
      <c r="O48" s="83"/>
      <c r="P48" s="83"/>
      <c r="Q48" s="8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38AA0-E52F-4ABD-81E4-CDE783DCCB9D}">
  <dimension ref="B1:G10"/>
  <sheetViews>
    <sheetView topLeftCell="A5" workbookViewId="0">
      <selection activeCell="E12" sqref="E12"/>
    </sheetView>
  </sheetViews>
  <sheetFormatPr defaultRowHeight="15" x14ac:dyDescent="0.25"/>
  <cols>
    <col min="2" max="2" width="10.7109375" bestFit="1" customWidth="1"/>
    <col min="3" max="3" width="30.5703125" customWidth="1"/>
    <col min="4" max="4" width="38.5703125" customWidth="1"/>
    <col min="5" max="5" width="32.5703125" customWidth="1"/>
    <col min="6" max="6" width="15.5703125" customWidth="1"/>
    <col min="7" max="7" width="23" customWidth="1"/>
  </cols>
  <sheetData>
    <row r="1" spans="2:7" x14ac:dyDescent="0.25">
      <c r="B1" s="4" t="s">
        <v>49</v>
      </c>
      <c r="C1" t="s">
        <v>50</v>
      </c>
    </row>
    <row r="3" spans="2:7" ht="15.75" thickBot="1" x14ac:dyDescent="0.3"/>
    <row r="4" spans="2:7" x14ac:dyDescent="0.25">
      <c r="B4" s="66"/>
      <c r="C4" s="67"/>
      <c r="D4" s="67"/>
      <c r="E4" s="67"/>
      <c r="F4" s="67"/>
      <c r="G4" s="68"/>
    </row>
    <row r="5" spans="2:7" x14ac:dyDescent="0.25">
      <c r="B5" s="97" t="s">
        <v>36</v>
      </c>
      <c r="C5" s="12" t="s">
        <v>37</v>
      </c>
      <c r="D5" s="12" t="s">
        <v>38</v>
      </c>
      <c r="E5" s="98"/>
      <c r="F5" s="98"/>
      <c r="G5" s="99"/>
    </row>
    <row r="6" spans="2:7" ht="45" x14ac:dyDescent="0.25">
      <c r="B6" s="100">
        <v>1</v>
      </c>
      <c r="C6" s="101" t="s">
        <v>39</v>
      </c>
      <c r="D6" s="101" t="s">
        <v>40</v>
      </c>
      <c r="E6" s="102"/>
      <c r="F6" s="103" t="s">
        <v>36</v>
      </c>
      <c r="G6" s="104">
        <v>2</v>
      </c>
    </row>
    <row r="7" spans="2:7" ht="30" x14ac:dyDescent="0.25">
      <c r="B7" s="105">
        <v>2</v>
      </c>
      <c r="C7" s="106" t="s">
        <v>41</v>
      </c>
      <c r="D7" s="106" t="s">
        <v>42</v>
      </c>
      <c r="E7" s="102"/>
      <c r="F7" s="103" t="s">
        <v>37</v>
      </c>
      <c r="G7" s="104" t="str">
        <f>VLOOKUP(G6,$B$6:$D$10,2,0)</f>
        <v>ABC Groceries</v>
      </c>
    </row>
    <row r="8" spans="2:7" ht="30" x14ac:dyDescent="0.25">
      <c r="B8" s="100">
        <v>3</v>
      </c>
      <c r="C8" s="101" t="s">
        <v>43</v>
      </c>
      <c r="D8" s="101" t="s">
        <v>44</v>
      </c>
      <c r="E8" s="98"/>
      <c r="F8" s="98"/>
      <c r="G8" s="99"/>
    </row>
    <row r="9" spans="2:7" ht="45" x14ac:dyDescent="0.25">
      <c r="B9" s="105">
        <v>4</v>
      </c>
      <c r="C9" s="106" t="s">
        <v>45</v>
      </c>
      <c r="D9" s="106" t="s">
        <v>46</v>
      </c>
      <c r="E9" s="98"/>
      <c r="F9" s="98"/>
      <c r="G9" s="99"/>
    </row>
    <row r="10" spans="2:7" ht="30.75" thickBot="1" x14ac:dyDescent="0.3">
      <c r="B10" s="107">
        <v>5</v>
      </c>
      <c r="C10" s="108" t="s">
        <v>47</v>
      </c>
      <c r="D10" s="108" t="s">
        <v>48</v>
      </c>
      <c r="E10" s="109"/>
      <c r="F10" s="109"/>
      <c r="G10" s="110"/>
    </row>
  </sheetData>
  <mergeCells count="4">
    <mergeCell ref="E10:F10"/>
    <mergeCell ref="E8:F8"/>
    <mergeCell ref="E5:F5"/>
    <mergeCell ref="E9:F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86563-3809-4CAE-8676-DC947E5AE180}">
  <dimension ref="C1:I10"/>
  <sheetViews>
    <sheetView topLeftCell="B1" workbookViewId="0">
      <selection activeCell="E14" sqref="E14"/>
    </sheetView>
  </sheetViews>
  <sheetFormatPr defaultRowHeight="15" x14ac:dyDescent="0.25"/>
  <cols>
    <col min="3" max="3" width="12.5703125" customWidth="1"/>
    <col min="4" max="4" width="26.42578125" bestFit="1" customWidth="1"/>
    <col min="5" max="5" width="84.7109375" bestFit="1" customWidth="1"/>
    <col min="8" max="8" width="14.5703125" customWidth="1"/>
    <col min="9" max="9" width="13.5703125" bestFit="1" customWidth="1"/>
  </cols>
  <sheetData>
    <row r="1" spans="3:9" ht="15.75" thickBot="1" x14ac:dyDescent="0.3"/>
    <row r="2" spans="3:9" x14ac:dyDescent="0.25">
      <c r="C2" s="111" t="s">
        <v>49</v>
      </c>
      <c r="D2" s="67" t="s">
        <v>51</v>
      </c>
      <c r="E2" s="67"/>
      <c r="F2" s="67"/>
      <c r="G2" s="67"/>
      <c r="H2" s="67"/>
      <c r="I2" s="68"/>
    </row>
    <row r="3" spans="3:9" x14ac:dyDescent="0.25">
      <c r="C3" s="69"/>
      <c r="D3" s="70"/>
      <c r="E3" s="70"/>
      <c r="F3" s="70"/>
      <c r="G3" s="70"/>
      <c r="H3" s="70"/>
      <c r="I3" s="79"/>
    </row>
    <row r="4" spans="3:9" x14ac:dyDescent="0.25">
      <c r="C4" s="112" t="s">
        <v>36</v>
      </c>
      <c r="D4" s="102" t="s">
        <v>37</v>
      </c>
      <c r="E4" s="102" t="s">
        <v>38</v>
      </c>
      <c r="F4" s="70"/>
      <c r="G4" s="70"/>
      <c r="H4" s="70"/>
      <c r="I4" s="79"/>
    </row>
    <row r="5" spans="3:9" x14ac:dyDescent="0.25">
      <c r="C5" s="112">
        <v>1</v>
      </c>
      <c r="D5" s="102" t="s">
        <v>39</v>
      </c>
      <c r="E5" s="102" t="s">
        <v>40</v>
      </c>
      <c r="F5" s="70"/>
      <c r="G5" s="70"/>
      <c r="H5" s="103" t="s">
        <v>36</v>
      </c>
      <c r="I5" s="79">
        <v>2</v>
      </c>
    </row>
    <row r="6" spans="3:9" x14ac:dyDescent="0.25">
      <c r="C6" s="112">
        <v>2</v>
      </c>
      <c r="D6" s="102" t="s">
        <v>41</v>
      </c>
      <c r="E6" s="102" t="s">
        <v>42</v>
      </c>
      <c r="F6" s="70"/>
      <c r="G6" s="70"/>
      <c r="H6" s="103" t="s">
        <v>37</v>
      </c>
      <c r="I6" s="79" t="str">
        <f>VLOOKUP(I5,Table1[],Table1[[#This Row],[Customer ID]],TRUE)</f>
        <v>ABC Groceries</v>
      </c>
    </row>
    <row r="7" spans="3:9" x14ac:dyDescent="0.25">
      <c r="C7" s="112">
        <v>3</v>
      </c>
      <c r="D7" s="102" t="s">
        <v>43</v>
      </c>
      <c r="E7" s="102" t="s">
        <v>44</v>
      </c>
      <c r="F7" s="70"/>
      <c r="G7" s="70"/>
      <c r="H7" s="70"/>
      <c r="I7" s="79"/>
    </row>
    <row r="8" spans="3:9" x14ac:dyDescent="0.25">
      <c r="C8" s="112">
        <v>4</v>
      </c>
      <c r="D8" s="102" t="s">
        <v>45</v>
      </c>
      <c r="E8" s="102" t="s">
        <v>46</v>
      </c>
      <c r="F8" s="70"/>
      <c r="G8" s="70"/>
      <c r="H8" s="70"/>
      <c r="I8" s="79"/>
    </row>
    <row r="9" spans="3:9" x14ac:dyDescent="0.25">
      <c r="C9" s="112">
        <v>5</v>
      </c>
      <c r="D9" s="102" t="s">
        <v>47</v>
      </c>
      <c r="E9" s="102" t="s">
        <v>48</v>
      </c>
      <c r="F9" s="70"/>
      <c r="G9" s="70"/>
      <c r="H9" s="70"/>
      <c r="I9" s="79"/>
    </row>
    <row r="10" spans="3:9" ht="15.75" thickBot="1" x14ac:dyDescent="0.3">
      <c r="C10" s="82"/>
      <c r="D10" s="83"/>
      <c r="E10" s="83"/>
      <c r="F10" s="83"/>
      <c r="G10" s="83"/>
      <c r="H10" s="83"/>
      <c r="I10" s="84"/>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6065-8036-4894-8AB9-E4AC42715A71}">
  <dimension ref="B1:J15"/>
  <sheetViews>
    <sheetView topLeftCell="A6" workbookViewId="0">
      <selection activeCell="I18" sqref="I18"/>
    </sheetView>
  </sheetViews>
  <sheetFormatPr defaultRowHeight="15" x14ac:dyDescent="0.25"/>
  <cols>
    <col min="2" max="2" width="20.85546875" bestFit="1" customWidth="1"/>
    <col min="3" max="3" width="10.7109375" bestFit="1" customWidth="1"/>
    <col min="4" max="4" width="17.5703125" customWidth="1"/>
    <col min="6" max="6" width="16.140625" customWidth="1"/>
    <col min="7" max="7" width="12.85546875" customWidth="1"/>
  </cols>
  <sheetData>
    <row r="1" spans="2:10" ht="15.75" thickBot="1" x14ac:dyDescent="0.3"/>
    <row r="2" spans="2:10" x14ac:dyDescent="0.25">
      <c r="B2" s="113" t="s">
        <v>59</v>
      </c>
      <c r="C2" s="67"/>
      <c r="D2" s="67"/>
      <c r="E2" s="67"/>
      <c r="F2" s="67"/>
      <c r="G2" s="68"/>
    </row>
    <row r="3" spans="2:10" x14ac:dyDescent="0.25">
      <c r="B3" s="69"/>
      <c r="C3" s="70"/>
      <c r="D3" s="70"/>
      <c r="E3" s="70"/>
      <c r="F3" s="70"/>
      <c r="G3" s="79"/>
    </row>
    <row r="4" spans="2:10" x14ac:dyDescent="0.25">
      <c r="B4" s="114" t="s">
        <v>52</v>
      </c>
      <c r="C4" s="115" t="s">
        <v>53</v>
      </c>
      <c r="D4" s="115" t="s">
        <v>54</v>
      </c>
      <c r="E4" s="102"/>
      <c r="F4" s="115" t="s">
        <v>52</v>
      </c>
      <c r="G4" s="116" t="s">
        <v>55</v>
      </c>
      <c r="H4" s="15"/>
      <c r="I4" s="15"/>
      <c r="J4" s="15"/>
    </row>
    <row r="5" spans="2:10" x14ac:dyDescent="0.25">
      <c r="B5" s="117">
        <v>26</v>
      </c>
      <c r="C5" s="118">
        <v>1712</v>
      </c>
      <c r="D5" s="118">
        <f>_xlfn.XLOOKUP(Table3[[#This Row],[Cookies Ordered]],Table2[Cookies Ordered],Table2[Free Cookies],"Not available",TRUE)</f>
        <v>5</v>
      </c>
      <c r="E5" s="102"/>
      <c r="F5" s="118">
        <v>0</v>
      </c>
      <c r="G5" s="119">
        <v>0</v>
      </c>
      <c r="H5" s="16"/>
      <c r="I5" s="15"/>
      <c r="J5" s="15"/>
    </row>
    <row r="6" spans="2:10" x14ac:dyDescent="0.25">
      <c r="B6" s="112">
        <v>101</v>
      </c>
      <c r="C6" s="102">
        <v>7374</v>
      </c>
      <c r="D6" s="118">
        <f>_xlfn.XLOOKUP(Table3[[#This Row],[Cookies Ordered]],Table2[Cookies Ordered],Table2[Free Cookies],"Not available",TRUE)</f>
        <v>10</v>
      </c>
      <c r="E6" s="102"/>
      <c r="F6" s="102">
        <v>100</v>
      </c>
      <c r="G6" s="99">
        <v>5</v>
      </c>
      <c r="H6" s="16"/>
      <c r="I6" s="15"/>
      <c r="J6" s="15"/>
    </row>
    <row r="7" spans="2:10" x14ac:dyDescent="0.25">
      <c r="B7" s="117">
        <v>245</v>
      </c>
      <c r="C7" s="118">
        <v>5726</v>
      </c>
      <c r="D7" s="118">
        <f>_xlfn.XLOOKUP(Table3[[#This Row],[Cookies Ordered]],Table2[Cookies Ordered],Table2[Free Cookies],"Not available",TRUE)</f>
        <v>15</v>
      </c>
      <c r="E7" s="102"/>
      <c r="F7" s="118">
        <v>200</v>
      </c>
      <c r="G7" s="119">
        <v>10</v>
      </c>
      <c r="H7" s="16"/>
      <c r="I7" s="15"/>
      <c r="J7" s="15"/>
    </row>
    <row r="8" spans="2:10" x14ac:dyDescent="0.25">
      <c r="B8" s="112">
        <v>356</v>
      </c>
      <c r="C8" s="102">
        <v>2148</v>
      </c>
      <c r="D8" s="118">
        <f>_xlfn.XLOOKUP(Table3[[#This Row],[Cookies Ordered]],Table2[Cookies Ordered],Table2[Free Cookies],"Not available",TRUE)</f>
        <v>20</v>
      </c>
      <c r="E8" s="102"/>
      <c r="F8" s="102">
        <v>300</v>
      </c>
      <c r="G8" s="99">
        <v>15</v>
      </c>
      <c r="H8" s="16"/>
      <c r="I8" s="15"/>
      <c r="J8" s="15"/>
    </row>
    <row r="9" spans="2:10" x14ac:dyDescent="0.25">
      <c r="B9" s="117">
        <v>363</v>
      </c>
      <c r="C9" s="118">
        <v>5526</v>
      </c>
      <c r="D9" s="118">
        <f>_xlfn.XLOOKUP(Table3[[#This Row],[Cookies Ordered]],Table2[Cookies Ordered],Table2[Free Cookies],"Not available",TRUE)</f>
        <v>20</v>
      </c>
      <c r="E9" s="102"/>
      <c r="F9" s="118">
        <v>400</v>
      </c>
      <c r="G9" s="119">
        <v>20</v>
      </c>
      <c r="H9" s="16"/>
      <c r="I9" s="15"/>
      <c r="J9" s="15"/>
    </row>
    <row r="10" spans="2:10" x14ac:dyDescent="0.25">
      <c r="B10" s="112">
        <v>392</v>
      </c>
      <c r="C10" s="102">
        <v>4688</v>
      </c>
      <c r="D10" s="118">
        <f>_xlfn.XLOOKUP(Table3[[#This Row],[Cookies Ordered]],Table2[Cookies Ordered],Table2[Free Cookies],"Not available",TRUE)</f>
        <v>20</v>
      </c>
      <c r="E10" s="102"/>
      <c r="F10" s="102"/>
      <c r="G10" s="99"/>
      <c r="H10" s="16"/>
      <c r="I10" s="15"/>
      <c r="J10" s="15"/>
    </row>
    <row r="11" spans="2:10" x14ac:dyDescent="0.25">
      <c r="B11" s="117">
        <v>433</v>
      </c>
      <c r="C11" s="118">
        <v>5314</v>
      </c>
      <c r="D11" s="118" t="str">
        <f>_xlfn.XLOOKUP(Table3[[#This Row],[Cookies Ordered]],Table2[Cookies Ordered],Table2[Free Cookies],"Not available",TRUE)</f>
        <v>Not available</v>
      </c>
      <c r="E11" s="102"/>
      <c r="F11" s="102"/>
      <c r="G11" s="99"/>
      <c r="H11" s="16"/>
      <c r="I11" s="15"/>
      <c r="J11" s="15"/>
    </row>
    <row r="12" spans="2:10" ht="15.75" thickBot="1" x14ac:dyDescent="0.3">
      <c r="B12" s="120"/>
      <c r="C12" s="121"/>
      <c r="D12" s="121"/>
      <c r="E12" s="121"/>
      <c r="F12" s="121"/>
      <c r="G12" s="122"/>
      <c r="H12" s="15"/>
      <c r="I12" s="15"/>
      <c r="J12" s="15"/>
    </row>
    <row r="13" spans="2:10" x14ac:dyDescent="0.25">
      <c r="B13" s="15"/>
      <c r="C13" s="15"/>
      <c r="D13" s="15"/>
      <c r="E13" s="15"/>
      <c r="F13" s="15"/>
      <c r="G13" s="15"/>
      <c r="H13" s="15"/>
      <c r="I13" s="15"/>
      <c r="J13" s="15"/>
    </row>
    <row r="14" spans="2:10" x14ac:dyDescent="0.25">
      <c r="B14" s="15"/>
      <c r="C14" s="15"/>
      <c r="D14" s="15"/>
      <c r="E14" s="15"/>
      <c r="F14" s="15"/>
      <c r="G14" s="15"/>
      <c r="H14" s="15"/>
      <c r="I14" s="15"/>
      <c r="J14" s="15"/>
    </row>
    <row r="15" spans="2:10" x14ac:dyDescent="0.25">
      <c r="B15" s="15"/>
      <c r="C15" s="15"/>
      <c r="D15" s="15"/>
      <c r="E15" s="15"/>
      <c r="F15" s="15"/>
      <c r="G15" s="15"/>
      <c r="H15" s="15"/>
      <c r="I15" s="15"/>
      <c r="J15" s="15"/>
    </row>
  </sheetData>
  <pageMargins left="0.7" right="0.7" top="0.75" bottom="0.75" header="0.3" footer="0.3"/>
  <tableParts count="2">
    <tablePart r:id="rId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761FE-7694-41B5-B81F-03E253200DF9}">
  <dimension ref="B2:E9"/>
  <sheetViews>
    <sheetView workbookViewId="0">
      <selection activeCell="C14" sqref="C14"/>
    </sheetView>
  </sheetViews>
  <sheetFormatPr defaultRowHeight="15" x14ac:dyDescent="0.25"/>
  <cols>
    <col min="2" max="2" width="16.140625" customWidth="1"/>
    <col min="3" max="3" width="9.42578125" customWidth="1"/>
    <col min="4" max="4" width="15.85546875" customWidth="1"/>
    <col min="5" max="5" width="13.140625" customWidth="1"/>
  </cols>
  <sheetData>
    <row r="2" spans="2:5" x14ac:dyDescent="0.25">
      <c r="B2" s="17" t="s">
        <v>52</v>
      </c>
      <c r="C2" s="17" t="s">
        <v>53</v>
      </c>
      <c r="D2" s="17" t="s">
        <v>54</v>
      </c>
      <c r="E2" s="17" t="s">
        <v>60</v>
      </c>
    </row>
    <row r="3" spans="2:5" x14ac:dyDescent="0.25">
      <c r="B3" s="14">
        <v>26</v>
      </c>
      <c r="C3" s="14">
        <v>1712</v>
      </c>
      <c r="D3" s="14">
        <f>VLOOKUP(Table4[[#This Row],[Cookies Ordered]],Table5[#All],2)</f>
        <v>0</v>
      </c>
      <c r="E3" s="14">
        <v>26</v>
      </c>
    </row>
    <row r="4" spans="2:5" x14ac:dyDescent="0.25">
      <c r="B4" s="13">
        <v>101</v>
      </c>
      <c r="C4" s="13">
        <v>7374</v>
      </c>
      <c r="D4" s="13">
        <f>VLOOKUP(Table4[[#This Row],[Cookies Ordered]],Table5[#All],2)</f>
        <v>5</v>
      </c>
      <c r="E4" s="13">
        <v>101</v>
      </c>
    </row>
    <row r="5" spans="2:5" x14ac:dyDescent="0.25">
      <c r="B5" s="14">
        <v>245</v>
      </c>
      <c r="C5" s="14">
        <v>5726</v>
      </c>
      <c r="D5" s="14">
        <f>VLOOKUP(Table4[[#This Row],[Cookies Ordered]],Table5[#All],2)</f>
        <v>10</v>
      </c>
      <c r="E5" s="14">
        <v>245</v>
      </c>
    </row>
    <row r="6" spans="2:5" x14ac:dyDescent="0.25">
      <c r="B6" s="13">
        <v>356</v>
      </c>
      <c r="C6" s="13">
        <v>2148</v>
      </c>
      <c r="D6" s="13">
        <f>VLOOKUP(Table4[[#This Row],[Cookies Ordered]],Table5[#All],2)</f>
        <v>15</v>
      </c>
      <c r="E6" s="13">
        <v>356</v>
      </c>
    </row>
    <row r="7" spans="2:5" x14ac:dyDescent="0.25">
      <c r="B7" s="14">
        <v>363</v>
      </c>
      <c r="C7" s="14">
        <v>5526</v>
      </c>
      <c r="D7" s="14">
        <f>VLOOKUP(Table4[[#This Row],[Cookies Ordered]],Table5[#All],2)</f>
        <v>15</v>
      </c>
      <c r="E7" s="14">
        <v>363</v>
      </c>
    </row>
    <row r="8" spans="2:5" x14ac:dyDescent="0.25">
      <c r="B8" s="13">
        <v>392</v>
      </c>
      <c r="C8" s="13">
        <v>4688</v>
      </c>
      <c r="D8" s="13">
        <f>VLOOKUP(Table4[[#This Row],[Cookies Ordered]],Table5[#All],2)</f>
        <v>15</v>
      </c>
      <c r="E8" s="13">
        <v>392</v>
      </c>
    </row>
    <row r="9" spans="2:5" x14ac:dyDescent="0.25">
      <c r="B9" s="14">
        <v>433</v>
      </c>
      <c r="C9" s="14">
        <v>5314</v>
      </c>
      <c r="D9" s="14">
        <f>VLOOKUP(Table4[[#This Row],[Cookies Ordered]],Table5[#All],2)</f>
        <v>20</v>
      </c>
      <c r="E9" s="14">
        <v>433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FB777-39DF-48B2-BFF1-CFB31C4DB067}">
  <dimension ref="B2:C7"/>
  <sheetViews>
    <sheetView workbookViewId="0">
      <selection activeCell="G13" sqref="G13"/>
    </sheetView>
  </sheetViews>
  <sheetFormatPr defaultRowHeight="15" x14ac:dyDescent="0.25"/>
  <cols>
    <col min="2" max="2" width="16.140625" customWidth="1"/>
    <col min="3" max="3" width="12.85546875" customWidth="1"/>
  </cols>
  <sheetData>
    <row r="2" spans="2:3" x14ac:dyDescent="0.25">
      <c r="B2" s="17" t="s">
        <v>52</v>
      </c>
      <c r="C2" s="17" t="s">
        <v>55</v>
      </c>
    </row>
    <row r="3" spans="2:3" x14ac:dyDescent="0.25">
      <c r="B3" s="14">
        <v>0</v>
      </c>
      <c r="C3" s="14">
        <v>0</v>
      </c>
    </row>
    <row r="4" spans="2:3" x14ac:dyDescent="0.25">
      <c r="B4" s="13">
        <v>100</v>
      </c>
      <c r="C4" s="13">
        <v>5</v>
      </c>
    </row>
    <row r="5" spans="2:3" x14ac:dyDescent="0.25">
      <c r="B5" s="14">
        <v>200</v>
      </c>
      <c r="C5" s="14">
        <v>10</v>
      </c>
    </row>
    <row r="6" spans="2:3" x14ac:dyDescent="0.25">
      <c r="B6" s="13">
        <v>300</v>
      </c>
      <c r="C6" s="13">
        <v>15</v>
      </c>
    </row>
    <row r="7" spans="2:3" x14ac:dyDescent="0.25">
      <c r="B7" s="14">
        <v>400</v>
      </c>
      <c r="C7" s="14">
        <v>20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545A6-CC8E-4CB0-8BF8-5A296161AC0D}">
  <dimension ref="C3:R47"/>
  <sheetViews>
    <sheetView topLeftCell="A36" workbookViewId="0">
      <selection activeCell="S7" sqref="S7"/>
    </sheetView>
  </sheetViews>
  <sheetFormatPr defaultRowHeight="15" x14ac:dyDescent="0.25"/>
  <cols>
    <col min="18" max="18" width="15.28515625" customWidth="1"/>
  </cols>
  <sheetData>
    <row r="3" spans="3:18" ht="15.75" thickBot="1" x14ac:dyDescent="0.3"/>
    <row r="4" spans="3:18" ht="18" x14ac:dyDescent="0.25">
      <c r="C4" s="85" t="s">
        <v>61</v>
      </c>
      <c r="D4" s="67"/>
      <c r="E4" s="67"/>
      <c r="F4" s="67"/>
      <c r="G4" s="67"/>
      <c r="H4" s="67"/>
      <c r="I4" s="67"/>
      <c r="J4" s="67"/>
      <c r="K4" s="67"/>
      <c r="L4" s="67"/>
      <c r="M4" s="67"/>
      <c r="N4" s="67"/>
      <c r="O4" s="67"/>
      <c r="P4" s="67"/>
      <c r="Q4" s="67"/>
      <c r="R4" s="68"/>
    </row>
    <row r="5" spans="3:18" x14ac:dyDescent="0.25">
      <c r="C5" s="69"/>
      <c r="D5" s="70"/>
      <c r="E5" s="70"/>
      <c r="F5" s="70"/>
      <c r="G5" s="70"/>
      <c r="H5" s="70"/>
      <c r="I5" s="70"/>
      <c r="J5" s="70"/>
      <c r="K5" s="70"/>
      <c r="L5" s="70"/>
      <c r="M5" s="70"/>
      <c r="N5" s="70"/>
      <c r="O5" s="70"/>
      <c r="P5" s="70"/>
      <c r="Q5" s="70"/>
      <c r="R5" s="79"/>
    </row>
    <row r="6" spans="3:18" x14ac:dyDescent="0.25">
      <c r="C6" s="96" t="s">
        <v>62</v>
      </c>
      <c r="D6" s="70"/>
      <c r="E6" s="70"/>
      <c r="F6" s="70"/>
      <c r="G6" s="70"/>
      <c r="H6" s="70"/>
      <c r="I6" s="70"/>
      <c r="J6" s="70"/>
      <c r="K6" s="70"/>
      <c r="L6" s="70"/>
      <c r="M6" s="70"/>
      <c r="N6" s="70"/>
      <c r="O6" s="70"/>
      <c r="P6" s="70"/>
      <c r="Q6" s="70"/>
      <c r="R6" s="79"/>
    </row>
    <row r="7" spans="3:18" x14ac:dyDescent="0.25">
      <c r="C7" s="69"/>
      <c r="D7" s="70"/>
      <c r="E7" s="70"/>
      <c r="F7" s="70"/>
      <c r="G7" s="70"/>
      <c r="H7" s="70"/>
      <c r="I7" s="70"/>
      <c r="J7" s="70"/>
      <c r="K7" s="70"/>
      <c r="L7" s="70"/>
      <c r="M7" s="70"/>
      <c r="N7" s="70"/>
      <c r="O7" s="70"/>
      <c r="P7" s="70"/>
      <c r="Q7" s="70"/>
      <c r="R7" s="79"/>
    </row>
    <row r="8" spans="3:18" x14ac:dyDescent="0.25">
      <c r="C8" s="69"/>
      <c r="D8" s="70"/>
      <c r="E8" s="70"/>
      <c r="F8" s="70"/>
      <c r="G8" s="70"/>
      <c r="H8" s="70"/>
      <c r="I8" s="70"/>
      <c r="J8" s="70"/>
      <c r="K8" s="70"/>
      <c r="L8" s="70"/>
      <c r="M8" s="70"/>
      <c r="N8" s="70"/>
      <c r="O8" s="70"/>
      <c r="P8" s="70"/>
      <c r="Q8" s="70"/>
      <c r="R8" s="79"/>
    </row>
    <row r="9" spans="3:18" x14ac:dyDescent="0.25">
      <c r="C9" s="69"/>
      <c r="D9" s="70"/>
      <c r="E9" s="70"/>
      <c r="F9" s="70"/>
      <c r="G9" s="70"/>
      <c r="H9" s="70"/>
      <c r="I9" s="70"/>
      <c r="J9" s="70"/>
      <c r="K9" s="70"/>
      <c r="L9" s="70"/>
      <c r="M9" s="70"/>
      <c r="N9" s="70"/>
      <c r="O9" s="70"/>
      <c r="P9" s="70"/>
      <c r="Q9" s="70"/>
      <c r="R9" s="79"/>
    </row>
    <row r="10" spans="3:18" x14ac:dyDescent="0.25">
      <c r="C10" s="69"/>
      <c r="D10" s="70"/>
      <c r="E10" s="70"/>
      <c r="F10" s="70"/>
      <c r="G10" s="70"/>
      <c r="H10" s="70"/>
      <c r="I10" s="70"/>
      <c r="J10" s="70"/>
      <c r="K10" s="70"/>
      <c r="L10" s="70"/>
      <c r="M10" s="70"/>
      <c r="N10" s="70"/>
      <c r="O10" s="70"/>
      <c r="P10" s="70"/>
      <c r="Q10" s="70"/>
      <c r="R10" s="79"/>
    </row>
    <row r="11" spans="3:18" x14ac:dyDescent="0.25">
      <c r="C11" s="69"/>
      <c r="D11" s="70"/>
      <c r="E11" s="70"/>
      <c r="F11" s="70"/>
      <c r="G11" s="70"/>
      <c r="H11" s="70"/>
      <c r="I11" s="70"/>
      <c r="J11" s="70"/>
      <c r="K11" s="70"/>
      <c r="L11" s="70"/>
      <c r="M11" s="70"/>
      <c r="N11" s="70"/>
      <c r="O11" s="70"/>
      <c r="P11" s="70"/>
      <c r="Q11" s="70"/>
      <c r="R11" s="79"/>
    </row>
    <row r="12" spans="3:18" x14ac:dyDescent="0.25">
      <c r="C12" s="69"/>
      <c r="D12" s="70"/>
      <c r="E12" s="70"/>
      <c r="F12" s="70"/>
      <c r="G12" s="70"/>
      <c r="H12" s="70"/>
      <c r="I12" s="70"/>
      <c r="J12" s="70"/>
      <c r="K12" s="70"/>
      <c r="L12" s="70"/>
      <c r="M12" s="70"/>
      <c r="N12" s="70"/>
      <c r="O12" s="70"/>
      <c r="P12" s="70"/>
      <c r="Q12" s="70"/>
      <c r="R12" s="79"/>
    </row>
    <row r="13" spans="3:18" x14ac:dyDescent="0.25">
      <c r="C13" s="69"/>
      <c r="D13" s="70"/>
      <c r="E13" s="70"/>
      <c r="F13" s="70"/>
      <c r="G13" s="70"/>
      <c r="H13" s="70"/>
      <c r="I13" s="70"/>
      <c r="J13" s="70"/>
      <c r="K13" s="70"/>
      <c r="L13" s="70"/>
      <c r="M13" s="70"/>
      <c r="N13" s="70"/>
      <c r="O13" s="70"/>
      <c r="P13" s="70"/>
      <c r="Q13" s="70"/>
      <c r="R13" s="79"/>
    </row>
    <row r="14" spans="3:18" x14ac:dyDescent="0.25">
      <c r="C14" s="69"/>
      <c r="D14" s="70"/>
      <c r="E14" s="70"/>
      <c r="F14" s="70"/>
      <c r="G14" s="70"/>
      <c r="H14" s="70"/>
      <c r="I14" s="70"/>
      <c r="J14" s="70"/>
      <c r="K14" s="70"/>
      <c r="L14" s="70"/>
      <c r="M14" s="70"/>
      <c r="N14" s="70"/>
      <c r="O14" s="70"/>
      <c r="P14" s="70"/>
      <c r="Q14" s="70"/>
      <c r="R14" s="79"/>
    </row>
    <row r="15" spans="3:18" x14ac:dyDescent="0.25">
      <c r="C15" s="69"/>
      <c r="D15" s="70"/>
      <c r="E15" s="70"/>
      <c r="F15" s="70"/>
      <c r="G15" s="70"/>
      <c r="H15" s="70"/>
      <c r="I15" s="70"/>
      <c r="J15" s="70"/>
      <c r="K15" s="70"/>
      <c r="L15" s="70"/>
      <c r="M15" s="70"/>
      <c r="N15" s="70"/>
      <c r="O15" s="70"/>
      <c r="P15" s="70"/>
      <c r="Q15" s="70"/>
      <c r="R15" s="79"/>
    </row>
    <row r="16" spans="3:18" x14ac:dyDescent="0.25">
      <c r="C16" s="69"/>
      <c r="D16" s="70"/>
      <c r="E16" s="70"/>
      <c r="F16" s="70"/>
      <c r="G16" s="70"/>
      <c r="H16" s="70"/>
      <c r="I16" s="70"/>
      <c r="J16" s="70"/>
      <c r="K16" s="70"/>
      <c r="L16" s="70"/>
      <c r="M16" s="70"/>
      <c r="N16" s="70"/>
      <c r="O16" s="70"/>
      <c r="P16" s="70"/>
      <c r="Q16" s="70"/>
      <c r="R16" s="79"/>
    </row>
    <row r="17" spans="3:18" x14ac:dyDescent="0.25">
      <c r="C17" s="69"/>
      <c r="D17" s="70"/>
      <c r="E17" s="70"/>
      <c r="F17" s="70"/>
      <c r="G17" s="70"/>
      <c r="H17" s="70"/>
      <c r="I17" s="70"/>
      <c r="J17" s="70"/>
      <c r="K17" s="70"/>
      <c r="L17" s="70"/>
      <c r="M17" s="70"/>
      <c r="N17" s="70"/>
      <c r="O17" s="70"/>
      <c r="P17" s="70"/>
      <c r="Q17" s="70"/>
      <c r="R17" s="79"/>
    </row>
    <row r="18" spans="3:18" x14ac:dyDescent="0.25">
      <c r="C18" s="69"/>
      <c r="D18" s="70"/>
      <c r="E18" s="70"/>
      <c r="F18" s="70"/>
      <c r="G18" s="70"/>
      <c r="H18" s="70"/>
      <c r="I18" s="70"/>
      <c r="J18" s="70"/>
      <c r="K18" s="70"/>
      <c r="L18" s="70"/>
      <c r="M18" s="70"/>
      <c r="N18" s="70"/>
      <c r="O18" s="70"/>
      <c r="P18" s="70"/>
      <c r="Q18" s="70"/>
      <c r="R18" s="79"/>
    </row>
    <row r="19" spans="3:18" x14ac:dyDescent="0.25">
      <c r="C19" s="69"/>
      <c r="D19" s="70"/>
      <c r="E19" s="70"/>
      <c r="F19" s="70"/>
      <c r="G19" s="70"/>
      <c r="H19" s="70"/>
      <c r="I19" s="70"/>
      <c r="J19" s="70"/>
      <c r="K19" s="70"/>
      <c r="L19" s="70"/>
      <c r="M19" s="70"/>
      <c r="N19" s="70"/>
      <c r="O19" s="70"/>
      <c r="P19" s="70"/>
      <c r="Q19" s="70"/>
      <c r="R19" s="79"/>
    </row>
    <row r="20" spans="3:18" x14ac:dyDescent="0.25">
      <c r="C20" s="69"/>
      <c r="D20" s="70"/>
      <c r="E20" s="70"/>
      <c r="F20" s="70"/>
      <c r="G20" s="70"/>
      <c r="H20" s="70"/>
      <c r="I20" s="70"/>
      <c r="J20" s="70"/>
      <c r="K20" s="70"/>
      <c r="L20" s="70"/>
      <c r="M20" s="70"/>
      <c r="N20" s="70"/>
      <c r="O20" s="70"/>
      <c r="P20" s="70"/>
      <c r="Q20" s="70"/>
      <c r="R20" s="79"/>
    </row>
    <row r="21" spans="3:18" x14ac:dyDescent="0.25">
      <c r="C21" s="69"/>
      <c r="D21" s="70"/>
      <c r="E21" s="70"/>
      <c r="F21" s="70"/>
      <c r="G21" s="70"/>
      <c r="H21" s="70"/>
      <c r="I21" s="70"/>
      <c r="J21" s="70"/>
      <c r="K21" s="70"/>
      <c r="L21" s="70"/>
      <c r="M21" s="70"/>
      <c r="N21" s="70"/>
      <c r="O21" s="70"/>
      <c r="P21" s="70"/>
      <c r="Q21" s="70"/>
      <c r="R21" s="79"/>
    </row>
    <row r="22" spans="3:18" x14ac:dyDescent="0.25">
      <c r="C22" s="69"/>
      <c r="D22" s="70"/>
      <c r="E22" s="70"/>
      <c r="F22" s="70"/>
      <c r="G22" s="70"/>
      <c r="H22" s="70"/>
      <c r="I22" s="70"/>
      <c r="J22" s="70"/>
      <c r="K22" s="70"/>
      <c r="L22" s="70"/>
      <c r="M22" s="70"/>
      <c r="N22" s="70"/>
      <c r="O22" s="70"/>
      <c r="P22" s="70"/>
      <c r="Q22" s="70"/>
      <c r="R22" s="79"/>
    </row>
    <row r="23" spans="3:18" x14ac:dyDescent="0.25">
      <c r="C23" s="69"/>
      <c r="D23" s="70"/>
      <c r="E23" s="70"/>
      <c r="F23" s="70"/>
      <c r="G23" s="70"/>
      <c r="H23" s="70"/>
      <c r="I23" s="70"/>
      <c r="J23" s="70"/>
      <c r="K23" s="70"/>
      <c r="L23" s="70"/>
      <c r="M23" s="70"/>
      <c r="N23" s="70"/>
      <c r="O23" s="70"/>
      <c r="P23" s="70"/>
      <c r="Q23" s="70"/>
      <c r="R23" s="79"/>
    </row>
    <row r="24" spans="3:18" x14ac:dyDescent="0.25">
      <c r="C24" s="69"/>
      <c r="D24" s="70"/>
      <c r="E24" s="70"/>
      <c r="F24" s="70"/>
      <c r="G24" s="70"/>
      <c r="H24" s="70"/>
      <c r="I24" s="70"/>
      <c r="J24" s="70"/>
      <c r="K24" s="70"/>
      <c r="L24" s="70"/>
      <c r="M24" s="70"/>
      <c r="N24" s="70"/>
      <c r="O24" s="70"/>
      <c r="P24" s="70"/>
      <c r="Q24" s="70"/>
      <c r="R24" s="79"/>
    </row>
    <row r="25" spans="3:18" x14ac:dyDescent="0.25">
      <c r="C25" s="69"/>
      <c r="D25" s="70"/>
      <c r="E25" s="70"/>
      <c r="F25" s="70"/>
      <c r="G25" s="70"/>
      <c r="H25" s="70"/>
      <c r="I25" s="70"/>
      <c r="J25" s="70"/>
      <c r="K25" s="70"/>
      <c r="L25" s="70"/>
      <c r="M25" s="70"/>
      <c r="N25" s="70"/>
      <c r="O25" s="70"/>
      <c r="P25" s="70"/>
      <c r="Q25" s="70"/>
      <c r="R25" s="79"/>
    </row>
    <row r="26" spans="3:18" x14ac:dyDescent="0.25">
      <c r="C26" s="69"/>
      <c r="D26" s="70"/>
      <c r="E26" s="70"/>
      <c r="F26" s="70"/>
      <c r="G26" s="70"/>
      <c r="H26" s="70"/>
      <c r="I26" s="70"/>
      <c r="J26" s="70"/>
      <c r="K26" s="70"/>
      <c r="L26" s="70"/>
      <c r="M26" s="70"/>
      <c r="N26" s="70"/>
      <c r="O26" s="70"/>
      <c r="P26" s="70"/>
      <c r="Q26" s="70"/>
      <c r="R26" s="79"/>
    </row>
    <row r="27" spans="3:18" x14ac:dyDescent="0.25">
      <c r="C27" s="69"/>
      <c r="D27" s="70"/>
      <c r="E27" s="70"/>
      <c r="F27" s="70"/>
      <c r="G27" s="70"/>
      <c r="H27" s="70"/>
      <c r="I27" s="70"/>
      <c r="J27" s="70"/>
      <c r="K27" s="70"/>
      <c r="L27" s="70"/>
      <c r="M27" s="70"/>
      <c r="N27" s="70"/>
      <c r="O27" s="70"/>
      <c r="P27" s="70"/>
      <c r="Q27" s="70"/>
      <c r="R27" s="79"/>
    </row>
    <row r="28" spans="3:18" x14ac:dyDescent="0.25">
      <c r="C28" s="69"/>
      <c r="D28" s="70"/>
      <c r="E28" s="70"/>
      <c r="F28" s="70"/>
      <c r="G28" s="70"/>
      <c r="H28" s="70"/>
      <c r="I28" s="70"/>
      <c r="J28" s="70"/>
      <c r="K28" s="70"/>
      <c r="L28" s="70"/>
      <c r="M28" s="70"/>
      <c r="N28" s="70"/>
      <c r="O28" s="70"/>
      <c r="P28" s="70"/>
      <c r="Q28" s="70"/>
      <c r="R28" s="79"/>
    </row>
    <row r="29" spans="3:18" x14ac:dyDescent="0.25">
      <c r="C29" s="69"/>
      <c r="D29" s="70"/>
      <c r="E29" s="70"/>
      <c r="F29" s="70"/>
      <c r="G29" s="70"/>
      <c r="H29" s="70"/>
      <c r="I29" s="70"/>
      <c r="J29" s="70"/>
      <c r="K29" s="70"/>
      <c r="L29" s="70"/>
      <c r="M29" s="70"/>
      <c r="N29" s="70"/>
      <c r="O29" s="70"/>
      <c r="P29" s="70"/>
      <c r="Q29" s="70"/>
      <c r="R29" s="79"/>
    </row>
    <row r="30" spans="3:18" x14ac:dyDescent="0.25">
      <c r="C30" s="69"/>
      <c r="D30" s="70"/>
      <c r="E30" s="70"/>
      <c r="F30" s="70"/>
      <c r="G30" s="70"/>
      <c r="H30" s="70"/>
      <c r="I30" s="70"/>
      <c r="J30" s="70"/>
      <c r="K30" s="70"/>
      <c r="L30" s="70"/>
      <c r="M30" s="70"/>
      <c r="N30" s="70"/>
      <c r="O30" s="70"/>
      <c r="P30" s="70"/>
      <c r="Q30" s="70"/>
      <c r="R30" s="79"/>
    </row>
    <row r="31" spans="3:18" x14ac:dyDescent="0.25">
      <c r="C31" s="69"/>
      <c r="D31" s="70"/>
      <c r="E31" s="70"/>
      <c r="F31" s="70"/>
      <c r="G31" s="70"/>
      <c r="H31" s="70"/>
      <c r="I31" s="70"/>
      <c r="J31" s="70"/>
      <c r="K31" s="70"/>
      <c r="L31" s="70"/>
      <c r="M31" s="70"/>
      <c r="N31" s="70"/>
      <c r="O31" s="70"/>
      <c r="P31" s="70"/>
      <c r="Q31" s="70"/>
      <c r="R31" s="79"/>
    </row>
    <row r="32" spans="3:18" x14ac:dyDescent="0.25">
      <c r="C32" s="69"/>
      <c r="D32" s="70"/>
      <c r="E32" s="70"/>
      <c r="F32" s="70"/>
      <c r="G32" s="70"/>
      <c r="H32" s="70"/>
      <c r="I32" s="70"/>
      <c r="J32" s="70"/>
      <c r="K32" s="70"/>
      <c r="L32" s="70"/>
      <c r="M32" s="70"/>
      <c r="N32" s="70"/>
      <c r="O32" s="70"/>
      <c r="P32" s="70"/>
      <c r="Q32" s="70"/>
      <c r="R32" s="79"/>
    </row>
    <row r="33" spans="3:18" x14ac:dyDescent="0.25">
      <c r="C33" s="69"/>
      <c r="D33" s="70"/>
      <c r="E33" s="70"/>
      <c r="F33" s="70"/>
      <c r="G33" s="70"/>
      <c r="H33" s="70"/>
      <c r="I33" s="70"/>
      <c r="J33" s="70"/>
      <c r="K33" s="70"/>
      <c r="L33" s="70"/>
      <c r="M33" s="70"/>
      <c r="N33" s="70"/>
      <c r="O33" s="70"/>
      <c r="P33" s="70"/>
      <c r="Q33" s="70"/>
      <c r="R33" s="79"/>
    </row>
    <row r="34" spans="3:18" x14ac:dyDescent="0.25">
      <c r="C34" s="69"/>
      <c r="D34" s="70"/>
      <c r="E34" s="70"/>
      <c r="F34" s="70"/>
      <c r="G34" s="70"/>
      <c r="H34" s="70"/>
      <c r="I34" s="70"/>
      <c r="J34" s="70"/>
      <c r="K34" s="70"/>
      <c r="L34" s="70"/>
      <c r="M34" s="70"/>
      <c r="N34" s="70"/>
      <c r="O34" s="70"/>
      <c r="P34" s="70"/>
      <c r="Q34" s="70"/>
      <c r="R34" s="79"/>
    </row>
    <row r="35" spans="3:18" x14ac:dyDescent="0.25">
      <c r="C35" s="69"/>
      <c r="D35" s="70"/>
      <c r="E35" s="70"/>
      <c r="F35" s="70"/>
      <c r="G35" s="70"/>
      <c r="H35" s="70"/>
      <c r="I35" s="70"/>
      <c r="J35" s="70"/>
      <c r="K35" s="70"/>
      <c r="L35" s="70"/>
      <c r="M35" s="70"/>
      <c r="N35" s="70"/>
      <c r="O35" s="70"/>
      <c r="P35" s="70"/>
      <c r="Q35" s="70"/>
      <c r="R35" s="79"/>
    </row>
    <row r="36" spans="3:18" x14ac:dyDescent="0.25">
      <c r="C36" s="69"/>
      <c r="D36" s="70"/>
      <c r="E36" s="70"/>
      <c r="F36" s="70"/>
      <c r="G36" s="70"/>
      <c r="H36" s="70"/>
      <c r="I36" s="70"/>
      <c r="J36" s="70"/>
      <c r="K36" s="70"/>
      <c r="L36" s="70"/>
      <c r="M36" s="70"/>
      <c r="N36" s="70"/>
      <c r="O36" s="70"/>
      <c r="P36" s="70"/>
      <c r="Q36" s="70"/>
      <c r="R36" s="79"/>
    </row>
    <row r="37" spans="3:18" x14ac:dyDescent="0.25">
      <c r="C37" s="69"/>
      <c r="D37" s="70"/>
      <c r="E37" s="70"/>
      <c r="F37" s="70"/>
      <c r="G37" s="70"/>
      <c r="H37" s="70"/>
      <c r="I37" s="70"/>
      <c r="J37" s="70"/>
      <c r="K37" s="70"/>
      <c r="L37" s="70"/>
      <c r="M37" s="70"/>
      <c r="N37" s="70"/>
      <c r="O37" s="70"/>
      <c r="P37" s="70"/>
      <c r="Q37" s="70"/>
      <c r="R37" s="79"/>
    </row>
    <row r="38" spans="3:18" x14ac:dyDescent="0.25">
      <c r="C38" s="69"/>
      <c r="D38" s="70"/>
      <c r="E38" s="70"/>
      <c r="F38" s="70"/>
      <c r="G38" s="70"/>
      <c r="H38" s="70"/>
      <c r="I38" s="70"/>
      <c r="J38" s="70"/>
      <c r="K38" s="70"/>
      <c r="L38" s="70"/>
      <c r="M38" s="70"/>
      <c r="N38" s="70"/>
      <c r="O38" s="70"/>
      <c r="P38" s="70"/>
      <c r="Q38" s="70"/>
      <c r="R38" s="79"/>
    </row>
    <row r="39" spans="3:18" x14ac:dyDescent="0.25">
      <c r="C39" s="69"/>
      <c r="D39" s="70"/>
      <c r="E39" s="70"/>
      <c r="F39" s="70"/>
      <c r="G39" s="70"/>
      <c r="H39" s="70"/>
      <c r="I39" s="70"/>
      <c r="J39" s="70"/>
      <c r="K39" s="70"/>
      <c r="L39" s="70"/>
      <c r="M39" s="70"/>
      <c r="N39" s="70"/>
      <c r="O39" s="70"/>
      <c r="P39" s="70"/>
      <c r="Q39" s="70"/>
      <c r="R39" s="79"/>
    </row>
    <row r="40" spans="3:18" x14ac:dyDescent="0.25">
      <c r="C40" s="69"/>
      <c r="D40" s="70"/>
      <c r="E40" s="70"/>
      <c r="F40" s="70"/>
      <c r="G40" s="70"/>
      <c r="H40" s="70"/>
      <c r="I40" s="70"/>
      <c r="J40" s="70"/>
      <c r="K40" s="70"/>
      <c r="L40" s="70"/>
      <c r="M40" s="70"/>
      <c r="N40" s="70"/>
      <c r="O40" s="70"/>
      <c r="P40" s="70"/>
      <c r="Q40" s="70"/>
      <c r="R40" s="79"/>
    </row>
    <row r="41" spans="3:18" x14ac:dyDescent="0.25">
      <c r="C41" s="69"/>
      <c r="D41" s="70"/>
      <c r="E41" s="70"/>
      <c r="F41" s="70"/>
      <c r="G41" s="70"/>
      <c r="H41" s="70"/>
      <c r="I41" s="70"/>
      <c r="J41" s="70"/>
      <c r="K41" s="70"/>
      <c r="L41" s="70"/>
      <c r="M41" s="70"/>
      <c r="N41" s="70"/>
      <c r="O41" s="70"/>
      <c r="P41" s="70"/>
      <c r="Q41" s="70"/>
      <c r="R41" s="79"/>
    </row>
    <row r="42" spans="3:18" x14ac:dyDescent="0.25">
      <c r="C42" s="69"/>
      <c r="D42" s="70"/>
      <c r="E42" s="70"/>
      <c r="F42" s="70"/>
      <c r="G42" s="70"/>
      <c r="H42" s="70"/>
      <c r="I42" s="70"/>
      <c r="J42" s="70"/>
      <c r="K42" s="70"/>
      <c r="L42" s="70"/>
      <c r="M42" s="70"/>
      <c r="N42" s="70"/>
      <c r="O42" s="70"/>
      <c r="P42" s="70"/>
      <c r="Q42" s="70"/>
      <c r="R42" s="79"/>
    </row>
    <row r="43" spans="3:18" x14ac:dyDescent="0.25">
      <c r="C43" s="69"/>
      <c r="D43" s="70"/>
      <c r="E43" s="70"/>
      <c r="F43" s="70"/>
      <c r="G43" s="70"/>
      <c r="H43" s="70"/>
      <c r="I43" s="70"/>
      <c r="J43" s="70"/>
      <c r="K43" s="70"/>
      <c r="L43" s="70"/>
      <c r="M43" s="70"/>
      <c r="N43" s="70"/>
      <c r="O43" s="70"/>
      <c r="P43" s="70"/>
      <c r="Q43" s="70"/>
      <c r="R43" s="79"/>
    </row>
    <row r="44" spans="3:18" x14ac:dyDescent="0.25">
      <c r="C44" s="69"/>
      <c r="D44" s="70"/>
      <c r="E44" s="70"/>
      <c r="F44" s="70"/>
      <c r="G44" s="70"/>
      <c r="H44" s="70"/>
      <c r="I44" s="70"/>
      <c r="J44" s="70"/>
      <c r="K44" s="70"/>
      <c r="L44" s="70"/>
      <c r="M44" s="70"/>
      <c r="N44" s="70"/>
      <c r="O44" s="70"/>
      <c r="P44" s="70"/>
      <c r="Q44" s="70"/>
      <c r="R44" s="79"/>
    </row>
    <row r="45" spans="3:18" x14ac:dyDescent="0.25">
      <c r="C45" s="69"/>
      <c r="D45" s="70"/>
      <c r="E45" s="70"/>
      <c r="F45" s="70"/>
      <c r="G45" s="70"/>
      <c r="H45" s="70"/>
      <c r="I45" s="70"/>
      <c r="J45" s="70"/>
      <c r="K45" s="70"/>
      <c r="L45" s="70"/>
      <c r="M45" s="70"/>
      <c r="N45" s="70"/>
      <c r="O45" s="70"/>
      <c r="P45" s="70"/>
      <c r="Q45" s="70"/>
      <c r="R45" s="79"/>
    </row>
    <row r="46" spans="3:18" x14ac:dyDescent="0.25">
      <c r="C46" s="69"/>
      <c r="D46" s="70"/>
      <c r="E46" s="70"/>
      <c r="F46" s="70"/>
      <c r="G46" s="70"/>
      <c r="H46" s="70"/>
      <c r="I46" s="70"/>
      <c r="J46" s="70"/>
      <c r="K46" s="70"/>
      <c r="L46" s="70"/>
      <c r="M46" s="70"/>
      <c r="N46" s="70"/>
      <c r="O46" s="70"/>
      <c r="P46" s="70"/>
      <c r="Q46" s="70"/>
      <c r="R46" s="79"/>
    </row>
    <row r="47" spans="3:18" ht="15.75" thickBot="1" x14ac:dyDescent="0.3">
      <c r="C47" s="82"/>
      <c r="D47" s="83"/>
      <c r="E47" s="83"/>
      <c r="F47" s="83"/>
      <c r="G47" s="83"/>
      <c r="H47" s="83"/>
      <c r="I47" s="83"/>
      <c r="J47" s="83"/>
      <c r="K47" s="83"/>
      <c r="L47" s="83"/>
      <c r="M47" s="83"/>
      <c r="N47" s="83"/>
      <c r="O47" s="83"/>
      <c r="P47" s="83"/>
      <c r="Q47" s="83"/>
      <c r="R47" s="84"/>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696CE-2720-4232-BA22-834D20427CFD}">
  <dimension ref="B1:H17"/>
  <sheetViews>
    <sheetView workbookViewId="0">
      <selection activeCell="K11" sqref="K11"/>
    </sheetView>
  </sheetViews>
  <sheetFormatPr defaultRowHeight="15" x14ac:dyDescent="0.25"/>
  <cols>
    <col min="2" max="2" width="16.140625" customWidth="1"/>
    <col min="3" max="3" width="9.42578125" customWidth="1"/>
    <col min="4" max="4" width="21.5703125" customWidth="1"/>
    <col min="5" max="5" width="26" customWidth="1"/>
  </cols>
  <sheetData>
    <row r="1" spans="2:8" ht="15.75" thickBot="1" x14ac:dyDescent="0.3"/>
    <row r="2" spans="2:8" x14ac:dyDescent="0.25">
      <c r="B2" s="113" t="s">
        <v>63</v>
      </c>
      <c r="C2" s="67"/>
      <c r="D2" s="67"/>
      <c r="E2" s="67"/>
      <c r="F2" s="67"/>
      <c r="G2" s="67"/>
      <c r="H2" s="68"/>
    </row>
    <row r="3" spans="2:8" x14ac:dyDescent="0.25">
      <c r="B3" s="69"/>
      <c r="C3" s="70"/>
      <c r="D3" s="70"/>
      <c r="E3" s="70"/>
      <c r="F3" s="70"/>
      <c r="G3" s="70"/>
      <c r="H3" s="79"/>
    </row>
    <row r="4" spans="2:8" x14ac:dyDescent="0.25">
      <c r="B4" s="114" t="s">
        <v>52</v>
      </c>
      <c r="C4" s="115" t="s">
        <v>53</v>
      </c>
      <c r="D4" s="115" t="s">
        <v>54</v>
      </c>
      <c r="E4" s="115" t="s">
        <v>60</v>
      </c>
      <c r="F4" s="102"/>
      <c r="G4" s="102"/>
      <c r="H4" s="79"/>
    </row>
    <row r="5" spans="2:8" x14ac:dyDescent="0.25">
      <c r="B5" s="117">
        <v>26</v>
      </c>
      <c r="C5" s="118">
        <v>1712</v>
      </c>
      <c r="D5" s="118">
        <f>HLOOKUP(Table6[[#This Row],[Cookies Ordered]],$C$15:$G$16,2,1)</f>
        <v>0</v>
      </c>
      <c r="E5" s="118">
        <v>26</v>
      </c>
      <c r="F5" s="102"/>
      <c r="G5" s="102"/>
      <c r="H5" s="79"/>
    </row>
    <row r="6" spans="2:8" x14ac:dyDescent="0.25">
      <c r="B6" s="112">
        <v>101</v>
      </c>
      <c r="C6" s="102">
        <v>7374</v>
      </c>
      <c r="D6" s="102">
        <f>HLOOKUP(Table6[[#This Row],[Cookies Ordered]],$C$15:$G$16,2,1)</f>
        <v>5</v>
      </c>
      <c r="E6" s="102">
        <v>101</v>
      </c>
      <c r="F6" s="102"/>
      <c r="G6" s="102"/>
      <c r="H6" s="79"/>
    </row>
    <row r="7" spans="2:8" x14ac:dyDescent="0.25">
      <c r="B7" s="117">
        <v>245</v>
      </c>
      <c r="C7" s="118">
        <v>5726</v>
      </c>
      <c r="D7" s="118">
        <f>HLOOKUP(Table6[[#This Row],[Cookies Ordered]],$C$15:$G$16,2,1)</f>
        <v>10</v>
      </c>
      <c r="E7" s="118">
        <v>245</v>
      </c>
      <c r="F7" s="102"/>
      <c r="G7" s="102"/>
      <c r="H7" s="79"/>
    </row>
    <row r="8" spans="2:8" x14ac:dyDescent="0.25">
      <c r="B8" s="112">
        <v>356</v>
      </c>
      <c r="C8" s="102">
        <v>2148</v>
      </c>
      <c r="D8" s="102">
        <f>HLOOKUP(Table6[[#This Row],[Cookies Ordered]],$C$15:$G$16,2,1)</f>
        <v>15</v>
      </c>
      <c r="E8" s="102">
        <v>356</v>
      </c>
      <c r="F8" s="102"/>
      <c r="G8" s="102"/>
      <c r="H8" s="79"/>
    </row>
    <row r="9" spans="2:8" x14ac:dyDescent="0.25">
      <c r="B9" s="117">
        <v>363</v>
      </c>
      <c r="C9" s="118">
        <v>5526</v>
      </c>
      <c r="D9" s="118">
        <f>HLOOKUP(Table6[[#This Row],[Cookies Ordered]],$C$15:$G$16,2,1)</f>
        <v>15</v>
      </c>
      <c r="E9" s="118">
        <v>363</v>
      </c>
      <c r="F9" s="102"/>
      <c r="G9" s="102"/>
      <c r="H9" s="79"/>
    </row>
    <row r="10" spans="2:8" x14ac:dyDescent="0.25">
      <c r="B10" s="112">
        <v>392</v>
      </c>
      <c r="C10" s="102">
        <v>4688</v>
      </c>
      <c r="D10" s="102">
        <f>HLOOKUP(Table6[[#This Row],[Cookies Ordered]],$C$15:$G$16,2,1)</f>
        <v>15</v>
      </c>
      <c r="E10" s="102">
        <v>392</v>
      </c>
      <c r="F10" s="102"/>
      <c r="G10" s="102"/>
      <c r="H10" s="79"/>
    </row>
    <row r="11" spans="2:8" x14ac:dyDescent="0.25">
      <c r="B11" s="117">
        <v>433</v>
      </c>
      <c r="C11" s="118">
        <v>5314</v>
      </c>
      <c r="D11" s="118">
        <f>HLOOKUP(Table6[[#This Row],[Cookies Ordered]],$C$15:$G$16,2,1)</f>
        <v>20</v>
      </c>
      <c r="E11" s="118">
        <v>433</v>
      </c>
      <c r="F11" s="102"/>
      <c r="G11" s="102"/>
      <c r="H11" s="79"/>
    </row>
    <row r="12" spans="2:8" x14ac:dyDescent="0.25">
      <c r="B12" s="112"/>
      <c r="C12" s="102"/>
      <c r="D12" s="102"/>
      <c r="E12" s="102"/>
      <c r="F12" s="102"/>
      <c r="G12" s="102"/>
      <c r="H12" s="79"/>
    </row>
    <row r="13" spans="2:8" x14ac:dyDescent="0.25">
      <c r="B13" s="112"/>
      <c r="C13" s="102"/>
      <c r="D13" s="102"/>
      <c r="E13" s="102"/>
      <c r="F13" s="102"/>
      <c r="G13" s="102"/>
      <c r="H13" s="79"/>
    </row>
    <row r="14" spans="2:8" x14ac:dyDescent="0.25">
      <c r="B14" s="112"/>
      <c r="C14" s="102"/>
      <c r="D14" s="102"/>
      <c r="E14" s="102"/>
      <c r="F14" s="102"/>
      <c r="G14" s="102"/>
      <c r="H14" s="79"/>
    </row>
    <row r="15" spans="2:8" x14ac:dyDescent="0.25">
      <c r="B15" s="123" t="s">
        <v>52</v>
      </c>
      <c r="C15" s="103">
        <v>0</v>
      </c>
      <c r="D15" s="103">
        <v>100</v>
      </c>
      <c r="E15" s="103">
        <v>200</v>
      </c>
      <c r="F15" s="103">
        <v>300</v>
      </c>
      <c r="G15" s="103">
        <v>400</v>
      </c>
      <c r="H15" s="79"/>
    </row>
    <row r="16" spans="2:8" x14ac:dyDescent="0.25">
      <c r="B16" s="123" t="s">
        <v>55</v>
      </c>
      <c r="C16" s="103">
        <v>0</v>
      </c>
      <c r="D16" s="103">
        <v>5</v>
      </c>
      <c r="E16" s="103">
        <v>10</v>
      </c>
      <c r="F16" s="103">
        <v>15</v>
      </c>
      <c r="G16" s="103">
        <v>20</v>
      </c>
      <c r="H16" s="79"/>
    </row>
    <row r="17" spans="2:8" ht="15.75" thickBot="1" x14ac:dyDescent="0.3">
      <c r="B17" s="82"/>
      <c r="C17" s="83"/>
      <c r="D17" s="83"/>
      <c r="E17" s="83"/>
      <c r="F17" s="83"/>
      <c r="G17" s="83"/>
      <c r="H17" s="84"/>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F7929-A636-480D-B925-D5537878E01B}">
  <dimension ref="B3:L703"/>
  <sheetViews>
    <sheetView workbookViewId="0">
      <selection activeCell="H4" sqref="H4"/>
    </sheetView>
  </sheetViews>
  <sheetFormatPr defaultRowHeight="15" x14ac:dyDescent="0.25"/>
  <cols>
    <col min="2" max="2" width="9.42578125" customWidth="1"/>
    <col min="3" max="3" width="16" customWidth="1"/>
    <col min="4" max="4" width="20.140625" customWidth="1"/>
    <col min="5" max="5" width="10.42578125" bestFit="1" customWidth="1"/>
    <col min="6" max="6" width="18.5703125" customWidth="1"/>
    <col min="7" max="7" width="18.42578125" customWidth="1"/>
    <col min="8" max="8" width="16.42578125" customWidth="1"/>
    <col min="10" max="10" width="18.85546875" customWidth="1"/>
    <col min="11" max="11" width="15.28515625" customWidth="1"/>
    <col min="12" max="12" width="30.5703125" bestFit="1" customWidth="1"/>
  </cols>
  <sheetData>
    <row r="3" spans="2:12" x14ac:dyDescent="0.25">
      <c r="B3" s="17" t="s">
        <v>53</v>
      </c>
      <c r="C3" s="17" t="s">
        <v>64</v>
      </c>
      <c r="D3" s="17" t="s">
        <v>65</v>
      </c>
      <c r="E3" s="17" t="s">
        <v>66</v>
      </c>
      <c r="F3" s="17" t="s">
        <v>67</v>
      </c>
      <c r="G3" s="17" t="s">
        <v>68</v>
      </c>
      <c r="H3" s="17" t="s">
        <v>69</v>
      </c>
      <c r="I3" s="13"/>
      <c r="J3" s="17" t="s">
        <v>70</v>
      </c>
      <c r="K3" s="17" t="s">
        <v>71</v>
      </c>
      <c r="L3" s="17" t="s">
        <v>72</v>
      </c>
    </row>
    <row r="4" spans="2:12" x14ac:dyDescent="0.25">
      <c r="B4" s="14">
        <v>266868</v>
      </c>
      <c r="C4" s="14" t="s">
        <v>73</v>
      </c>
      <c r="D4" s="14">
        <v>292</v>
      </c>
      <c r="E4" s="18">
        <v>43832</v>
      </c>
      <c r="F4" s="14">
        <f>_xlfn.XLOOKUP(Table8[[#This Row],[Product]],Table9[Cookie Type],Table9[Revenue Per Cookie],"Not Available")</f>
        <v>5</v>
      </c>
      <c r="G4" s="14">
        <f>_xlfn.XLOOKUP(Table8[[#This Row],[Product]],Table9[Cookie Type],Table9[Cost Per Cookie],"Not available")</f>
        <v>-2</v>
      </c>
      <c r="H4" s="14">
        <f>SUM(Table8[[#This Row],[Revenue per cookie]:[Cost per cookie]])*Table8[[#This Row],[Units Sold]]</f>
        <v>876</v>
      </c>
      <c r="I4" s="13"/>
      <c r="J4" s="19">
        <v>5</v>
      </c>
      <c r="K4" s="19">
        <v>-2</v>
      </c>
      <c r="L4" s="20" t="s">
        <v>73</v>
      </c>
    </row>
    <row r="5" spans="2:12" x14ac:dyDescent="0.25">
      <c r="B5" s="13">
        <v>140794</v>
      </c>
      <c r="C5" s="13" t="s">
        <v>73</v>
      </c>
      <c r="D5" s="13">
        <v>974</v>
      </c>
      <c r="E5" s="21">
        <v>43832</v>
      </c>
      <c r="F5" s="13">
        <f>_xlfn.XLOOKUP(Table8[[#This Row],[Product]],Table9[Cookie Type],Table9[Revenue Per Cookie],"Not Available")</f>
        <v>5</v>
      </c>
      <c r="G5" s="13">
        <f>_xlfn.XLOOKUP(Table8[[#This Row],[Product]],Table9[Cookie Type],Table9[Cost Per Cookie],"Not available")</f>
        <v>-2</v>
      </c>
      <c r="H5" s="13">
        <f>SUM(Table8[[#This Row],[Revenue per cookie]:[Cost per cookie]])*Table8[[#This Row],[Units Sold]]</f>
        <v>2922</v>
      </c>
      <c r="I5" s="13"/>
      <c r="J5" s="22">
        <v>1</v>
      </c>
      <c r="K5" s="22">
        <v>-0.5</v>
      </c>
      <c r="L5" s="23" t="s">
        <v>74</v>
      </c>
    </row>
    <row r="6" spans="2:12" x14ac:dyDescent="0.25">
      <c r="B6" s="14">
        <v>684759</v>
      </c>
      <c r="C6" s="14" t="s">
        <v>73</v>
      </c>
      <c r="D6" s="24">
        <v>2518</v>
      </c>
      <c r="E6" s="18">
        <v>43836</v>
      </c>
      <c r="F6" s="14">
        <f>_xlfn.XLOOKUP(Table8[[#This Row],[Product]],Table9[Cookie Type],Table9[Revenue Per Cookie],"Not Available")</f>
        <v>5</v>
      </c>
      <c r="G6" s="14">
        <f>_xlfn.XLOOKUP(Table8[[#This Row],[Product]],Table9[Cookie Type],Table9[Cost Per Cookie],"Not available")</f>
        <v>-2</v>
      </c>
      <c r="H6" s="14">
        <f>SUM(Table8[[#This Row],[Revenue per cookie]:[Cost per cookie]])*Table8[[#This Row],[Units Sold]]</f>
        <v>7554</v>
      </c>
      <c r="I6" s="13"/>
      <c r="J6" s="19">
        <v>5</v>
      </c>
      <c r="K6" s="19">
        <v>-2.2000000000000002</v>
      </c>
      <c r="L6" s="20" t="s">
        <v>75</v>
      </c>
    </row>
    <row r="7" spans="2:12" x14ac:dyDescent="0.25">
      <c r="B7" s="13">
        <v>640447</v>
      </c>
      <c r="C7" s="13" t="s">
        <v>73</v>
      </c>
      <c r="D7" s="25">
        <v>1006</v>
      </c>
      <c r="E7" s="21">
        <v>43836</v>
      </c>
      <c r="F7" s="13">
        <f>_xlfn.XLOOKUP(Table8[[#This Row],[Product]],Table9[Cookie Type],Table9[Revenue Per Cookie],"Not Available")</f>
        <v>5</v>
      </c>
      <c r="G7" s="13">
        <f>_xlfn.XLOOKUP(Table8[[#This Row],[Product]],Table9[Cookie Type],Table9[Cost Per Cookie],"Not available")</f>
        <v>-2</v>
      </c>
      <c r="H7" s="13">
        <f>SUM(Table8[[#This Row],[Revenue per cookie]:[Cost per cookie]])*Table8[[#This Row],[Units Sold]]</f>
        <v>3018</v>
      </c>
      <c r="I7" s="13"/>
      <c r="J7" s="22">
        <v>4</v>
      </c>
      <c r="K7" s="22">
        <v>-1.5</v>
      </c>
      <c r="L7" s="23" t="s">
        <v>76</v>
      </c>
    </row>
    <row r="8" spans="2:12" x14ac:dyDescent="0.25">
      <c r="B8" s="14">
        <v>898637</v>
      </c>
      <c r="C8" s="14" t="s">
        <v>73</v>
      </c>
      <c r="D8" s="14">
        <v>367</v>
      </c>
      <c r="E8" s="18">
        <v>43837</v>
      </c>
      <c r="F8" s="14">
        <f>_xlfn.XLOOKUP(Table8[[#This Row],[Product]],Table9[Cookie Type],Table9[Revenue Per Cookie],"Not Available")</f>
        <v>5</v>
      </c>
      <c r="G8" s="14">
        <f>_xlfn.XLOOKUP(Table8[[#This Row],[Product]],Table9[Cookie Type],Table9[Cost Per Cookie],"Not available")</f>
        <v>-2</v>
      </c>
      <c r="H8" s="14">
        <f>SUM(Table8[[#This Row],[Revenue per cookie]:[Cost per cookie]])*Table8[[#This Row],[Units Sold]]</f>
        <v>1101</v>
      </c>
      <c r="I8" s="13"/>
      <c r="J8" s="19">
        <v>3</v>
      </c>
      <c r="K8" s="19">
        <v>-1.25</v>
      </c>
      <c r="L8" s="20" t="s">
        <v>4</v>
      </c>
    </row>
    <row r="9" spans="2:12" x14ac:dyDescent="0.25">
      <c r="B9" s="13">
        <v>889571</v>
      </c>
      <c r="C9" s="13" t="s">
        <v>73</v>
      </c>
      <c r="D9" s="13">
        <v>883</v>
      </c>
      <c r="E9" s="21">
        <v>43838</v>
      </c>
      <c r="F9" s="13">
        <f>_xlfn.XLOOKUP(Table8[[#This Row],[Product]],Table9[Cookie Type],Table9[Revenue Per Cookie],"Not Available")</f>
        <v>5</v>
      </c>
      <c r="G9" s="13">
        <f>_xlfn.XLOOKUP(Table8[[#This Row],[Product]],Table9[Cookie Type],Table9[Cost Per Cookie],"Not available")</f>
        <v>-2</v>
      </c>
      <c r="H9" s="13">
        <f>SUM(Table8[[#This Row],[Revenue per cookie]:[Cost per cookie]])*Table8[[#This Row],[Units Sold]]</f>
        <v>2649</v>
      </c>
      <c r="I9" s="13"/>
      <c r="J9" s="22">
        <v>6</v>
      </c>
      <c r="K9" s="22">
        <v>-2.75</v>
      </c>
      <c r="L9" s="23" t="s">
        <v>77</v>
      </c>
    </row>
    <row r="10" spans="2:12" x14ac:dyDescent="0.25">
      <c r="B10" s="14">
        <v>738711</v>
      </c>
      <c r="C10" s="14" t="s">
        <v>73</v>
      </c>
      <c r="D10" s="14">
        <v>549</v>
      </c>
      <c r="E10" s="18">
        <v>43474</v>
      </c>
      <c r="F10" s="14">
        <f>_xlfn.XLOOKUP(Table8[[#This Row],[Product]],Table9[Cookie Type],Table9[Revenue Per Cookie],"Not Available")</f>
        <v>5</v>
      </c>
      <c r="G10" s="14">
        <f>_xlfn.XLOOKUP(Table8[[#This Row],[Product]],Table9[Cookie Type],Table9[Cost Per Cookie],"Not available")</f>
        <v>-2</v>
      </c>
      <c r="H10" s="14">
        <f>SUM(Table8[[#This Row],[Revenue per cookie]:[Cost per cookie]])*Table8[[#This Row],[Units Sold]]</f>
        <v>1647</v>
      </c>
      <c r="I10" s="13"/>
      <c r="J10" s="13"/>
      <c r="K10" s="13"/>
      <c r="L10" s="13"/>
    </row>
    <row r="11" spans="2:12" x14ac:dyDescent="0.25">
      <c r="B11" s="13">
        <v>505339</v>
      </c>
      <c r="C11" s="13" t="s">
        <v>73</v>
      </c>
      <c r="D11" s="13">
        <v>788</v>
      </c>
      <c r="E11" s="21">
        <v>43474</v>
      </c>
      <c r="F11" s="13">
        <f>_xlfn.XLOOKUP(Table8[[#This Row],[Product]],Table9[Cookie Type],Table9[Revenue Per Cookie],"Not Available")</f>
        <v>5</v>
      </c>
      <c r="G11" s="13">
        <f>_xlfn.XLOOKUP(Table8[[#This Row],[Product]],Table9[Cookie Type],Table9[Cost Per Cookie],"Not available")</f>
        <v>-2</v>
      </c>
      <c r="H11" s="13">
        <f>SUM(Table8[[#This Row],[Revenue per cookie]:[Cost per cookie]])*Table8[[#This Row],[Units Sold]]</f>
        <v>2364</v>
      </c>
      <c r="I11" s="13"/>
      <c r="J11" s="13"/>
      <c r="K11" s="13"/>
      <c r="L11" s="13"/>
    </row>
    <row r="12" spans="2:12" x14ac:dyDescent="0.25">
      <c r="B12" s="14">
        <v>703997</v>
      </c>
      <c r="C12" s="14" t="s">
        <v>73</v>
      </c>
      <c r="D12" s="24">
        <v>2472</v>
      </c>
      <c r="E12" s="18">
        <v>43839</v>
      </c>
      <c r="F12" s="14">
        <f>_xlfn.XLOOKUP(Table8[[#This Row],[Product]],Table9[Cookie Type],Table9[Revenue Per Cookie],"Not Available")</f>
        <v>5</v>
      </c>
      <c r="G12" s="14">
        <f>_xlfn.XLOOKUP(Table8[[#This Row],[Product]],Table9[Cookie Type],Table9[Cost Per Cookie],"Not available")</f>
        <v>-2</v>
      </c>
      <c r="H12" s="14">
        <f>SUM(Table8[[#This Row],[Revenue per cookie]:[Cost per cookie]])*Table8[[#This Row],[Units Sold]]</f>
        <v>7416</v>
      </c>
      <c r="I12" s="13"/>
      <c r="J12" s="13"/>
      <c r="K12" s="13"/>
      <c r="L12" s="13"/>
    </row>
    <row r="13" spans="2:12" x14ac:dyDescent="0.25">
      <c r="B13" s="13">
        <v>308620</v>
      </c>
      <c r="C13" s="13" t="s">
        <v>73</v>
      </c>
      <c r="D13" s="25">
        <v>1143</v>
      </c>
      <c r="E13" s="21">
        <v>43840</v>
      </c>
      <c r="F13" s="13">
        <f>_xlfn.XLOOKUP(Table8[[#This Row],[Product]],Table9[Cookie Type],Table9[Revenue Per Cookie],"Not Available")</f>
        <v>5</v>
      </c>
      <c r="G13" s="13">
        <f>_xlfn.XLOOKUP(Table8[[#This Row],[Product]],Table9[Cookie Type],Table9[Cost Per Cookie],"Not available")</f>
        <v>-2</v>
      </c>
      <c r="H13" s="13">
        <f>SUM(Table8[[#This Row],[Revenue per cookie]:[Cost per cookie]])*Table8[[#This Row],[Units Sold]]</f>
        <v>3429</v>
      </c>
      <c r="I13" s="13"/>
      <c r="J13" s="13"/>
      <c r="L13" s="13"/>
    </row>
    <row r="14" spans="2:12" x14ac:dyDescent="0.25">
      <c r="B14" s="14">
        <v>289811</v>
      </c>
      <c r="C14" s="14" t="s">
        <v>73</v>
      </c>
      <c r="D14" s="24">
        <v>1725</v>
      </c>
      <c r="E14" s="18">
        <v>43476</v>
      </c>
      <c r="F14" s="14">
        <f>_xlfn.XLOOKUP(Table8[[#This Row],[Product]],Table9[Cookie Type],Table9[Revenue Per Cookie],"Not Available")</f>
        <v>5</v>
      </c>
      <c r="G14" s="14">
        <f>_xlfn.XLOOKUP(Table8[[#This Row],[Product]],Table9[Cookie Type],Table9[Cost Per Cookie],"Not available")</f>
        <v>-2</v>
      </c>
      <c r="H14" s="14">
        <f>SUM(Table8[[#This Row],[Revenue per cookie]:[Cost per cookie]])*Table8[[#This Row],[Units Sold]]</f>
        <v>5175</v>
      </c>
      <c r="I14" s="13"/>
      <c r="J14" s="13"/>
      <c r="K14" s="13"/>
      <c r="L14" s="13"/>
    </row>
    <row r="15" spans="2:12" x14ac:dyDescent="0.25">
      <c r="B15" s="13">
        <v>144696</v>
      </c>
      <c r="C15" s="13" t="s">
        <v>73</v>
      </c>
      <c r="D15" s="13">
        <v>912</v>
      </c>
      <c r="E15" s="21">
        <v>43476</v>
      </c>
      <c r="F15" s="13">
        <f>_xlfn.XLOOKUP(Table8[[#This Row],[Product]],Table9[Cookie Type],Table9[Revenue Per Cookie],"Not Available")</f>
        <v>5</v>
      </c>
      <c r="G15" s="13">
        <f>_xlfn.XLOOKUP(Table8[[#This Row],[Product]],Table9[Cookie Type],Table9[Cost Per Cookie],"Not available")</f>
        <v>-2</v>
      </c>
      <c r="H15" s="13">
        <f>SUM(Table8[[#This Row],[Revenue per cookie]:[Cost per cookie]])*Table8[[#This Row],[Units Sold]]</f>
        <v>2736</v>
      </c>
      <c r="I15" s="13"/>
      <c r="J15" s="13"/>
      <c r="K15" s="13"/>
      <c r="L15" s="13"/>
    </row>
    <row r="16" spans="2:12" x14ac:dyDescent="0.25">
      <c r="B16" s="14">
        <v>529550</v>
      </c>
      <c r="C16" s="14" t="s">
        <v>73</v>
      </c>
      <c r="D16" s="24">
        <v>2152</v>
      </c>
      <c r="E16" s="18">
        <v>43477</v>
      </c>
      <c r="F16" s="14">
        <f>_xlfn.XLOOKUP(Table8[[#This Row],[Product]],Table9[Cookie Type],Table9[Revenue Per Cookie],"Not Available")</f>
        <v>5</v>
      </c>
      <c r="G16" s="14">
        <f>_xlfn.XLOOKUP(Table8[[#This Row],[Product]],Table9[Cookie Type],Table9[Cost Per Cookie],"Not available")</f>
        <v>-2</v>
      </c>
      <c r="H16" s="14">
        <f>SUM(Table8[[#This Row],[Revenue per cookie]:[Cost per cookie]])*Table8[[#This Row],[Units Sold]]</f>
        <v>6456</v>
      </c>
      <c r="I16" s="13"/>
      <c r="J16" s="13"/>
      <c r="K16" s="13"/>
      <c r="L16" s="13"/>
    </row>
    <row r="17" spans="2:12" x14ac:dyDescent="0.25">
      <c r="B17" s="13">
        <v>481875</v>
      </c>
      <c r="C17" s="13" t="s">
        <v>73</v>
      </c>
      <c r="D17" s="25">
        <v>1817</v>
      </c>
      <c r="E17" s="21">
        <v>43842</v>
      </c>
      <c r="F17" s="13">
        <f>_xlfn.XLOOKUP(Table8[[#This Row],[Product]],Table9[Cookie Type],Table9[Revenue Per Cookie],"Not Available")</f>
        <v>5</v>
      </c>
      <c r="G17" s="13">
        <f>_xlfn.XLOOKUP(Table8[[#This Row],[Product]],Table9[Cookie Type],Table9[Cost Per Cookie],"Not available")</f>
        <v>-2</v>
      </c>
      <c r="H17" s="13">
        <f>SUM(Table8[[#This Row],[Revenue per cookie]:[Cost per cookie]])*Table8[[#This Row],[Units Sold]]</f>
        <v>5451</v>
      </c>
      <c r="I17" s="13"/>
      <c r="J17" s="13"/>
      <c r="K17" s="13"/>
      <c r="L17" s="13"/>
    </row>
    <row r="18" spans="2:12" x14ac:dyDescent="0.25">
      <c r="B18" s="14">
        <v>183251</v>
      </c>
      <c r="C18" s="14" t="s">
        <v>73</v>
      </c>
      <c r="D18" s="24">
        <v>1513</v>
      </c>
      <c r="E18" s="18">
        <v>43842</v>
      </c>
      <c r="F18" s="14">
        <f>_xlfn.XLOOKUP(Table8[[#This Row],[Product]],Table9[Cookie Type],Table9[Revenue Per Cookie],"Not Available")</f>
        <v>5</v>
      </c>
      <c r="G18" s="14">
        <f>_xlfn.XLOOKUP(Table8[[#This Row],[Product]],Table9[Cookie Type],Table9[Cost Per Cookie],"Not available")</f>
        <v>-2</v>
      </c>
      <c r="H18" s="14">
        <f>SUM(Table8[[#This Row],[Revenue per cookie]:[Cost per cookie]])*Table8[[#This Row],[Units Sold]]</f>
        <v>4539</v>
      </c>
      <c r="I18" s="13"/>
      <c r="J18" s="13"/>
      <c r="K18" s="13"/>
      <c r="L18" s="13"/>
    </row>
    <row r="19" spans="2:12" x14ac:dyDescent="0.25">
      <c r="B19" s="13">
        <v>361305</v>
      </c>
      <c r="C19" s="13" t="s">
        <v>73</v>
      </c>
      <c r="D19" s="25">
        <v>3945</v>
      </c>
      <c r="E19" s="21">
        <v>43831</v>
      </c>
      <c r="F19" s="13">
        <f>_xlfn.XLOOKUP(Table8[[#This Row],[Product]],Table9[Cookie Type],Table9[Revenue Per Cookie],"Not Available")</f>
        <v>5</v>
      </c>
      <c r="G19" s="13">
        <f>_xlfn.XLOOKUP(Table8[[#This Row],[Product]],Table9[Cookie Type],Table9[Cost Per Cookie],"Not available")</f>
        <v>-2</v>
      </c>
      <c r="H19" s="13">
        <f>SUM(Table8[[#This Row],[Revenue per cookie]:[Cost per cookie]])*Table8[[#This Row],[Units Sold]]</f>
        <v>11835</v>
      </c>
      <c r="I19" s="13"/>
      <c r="J19" s="13"/>
      <c r="K19" s="13"/>
      <c r="L19" s="13"/>
    </row>
    <row r="20" spans="2:12" x14ac:dyDescent="0.25">
      <c r="B20" s="14">
        <v>579016</v>
      </c>
      <c r="C20" s="14" t="s">
        <v>73</v>
      </c>
      <c r="D20" s="24">
        <v>2296</v>
      </c>
      <c r="E20" s="18">
        <v>43832</v>
      </c>
      <c r="F20" s="14">
        <f>_xlfn.XLOOKUP(Table8[[#This Row],[Product]],Table9[Cookie Type],Table9[Revenue Per Cookie],"Not Available")</f>
        <v>5</v>
      </c>
      <c r="G20" s="14">
        <f>_xlfn.XLOOKUP(Table8[[#This Row],[Product]],Table9[Cookie Type],Table9[Cost Per Cookie],"Not available")</f>
        <v>-2</v>
      </c>
      <c r="H20" s="14">
        <f>SUM(Table8[[#This Row],[Revenue per cookie]:[Cost per cookie]])*Table8[[#This Row],[Units Sold]]</f>
        <v>6888</v>
      </c>
      <c r="I20" s="13"/>
      <c r="J20" s="13"/>
      <c r="K20" s="13"/>
      <c r="L20" s="13"/>
    </row>
    <row r="21" spans="2:12" x14ac:dyDescent="0.25">
      <c r="B21" s="13">
        <v>600124</v>
      </c>
      <c r="C21" s="13" t="s">
        <v>73</v>
      </c>
      <c r="D21" s="25">
        <v>1030</v>
      </c>
      <c r="E21" s="21">
        <v>43835</v>
      </c>
      <c r="F21" s="13">
        <f>_xlfn.XLOOKUP(Table8[[#This Row],[Product]],Table9[Cookie Type],Table9[Revenue Per Cookie],"Not Available")</f>
        <v>5</v>
      </c>
      <c r="G21" s="13">
        <f>_xlfn.XLOOKUP(Table8[[#This Row],[Product]],Table9[Cookie Type],Table9[Cost Per Cookie],"Not available")</f>
        <v>-2</v>
      </c>
      <c r="H21" s="13">
        <f>SUM(Table8[[#This Row],[Revenue per cookie]:[Cost per cookie]])*Table8[[#This Row],[Units Sold]]</f>
        <v>3090</v>
      </c>
      <c r="I21" s="13"/>
      <c r="J21" s="13"/>
      <c r="K21" s="13"/>
      <c r="L21" s="13"/>
    </row>
    <row r="22" spans="2:12" x14ac:dyDescent="0.25">
      <c r="B22" s="14">
        <v>562219</v>
      </c>
      <c r="C22" s="14" t="s">
        <v>73</v>
      </c>
      <c r="D22" s="24">
        <v>1514</v>
      </c>
      <c r="E22" s="18">
        <v>43832</v>
      </c>
      <c r="F22" s="14">
        <f>_xlfn.XLOOKUP(Table8[[#This Row],[Product]],Table9[Cookie Type],Table9[Revenue Per Cookie],"Not Available")</f>
        <v>5</v>
      </c>
      <c r="G22" s="14">
        <f>_xlfn.XLOOKUP(Table8[[#This Row],[Product]],Table9[Cookie Type],Table9[Cost Per Cookie],"Not available")</f>
        <v>-2</v>
      </c>
      <c r="H22" s="14">
        <f>SUM(Table8[[#This Row],[Revenue per cookie]:[Cost per cookie]])*Table8[[#This Row],[Units Sold]]</f>
        <v>4542</v>
      </c>
      <c r="I22" s="13"/>
      <c r="J22" s="13"/>
      <c r="K22" s="13"/>
      <c r="L22" s="13"/>
    </row>
    <row r="23" spans="2:12" x14ac:dyDescent="0.25">
      <c r="B23" s="13">
        <v>283378</v>
      </c>
      <c r="C23" s="13" t="s">
        <v>73</v>
      </c>
      <c r="D23" s="25">
        <v>4493</v>
      </c>
      <c r="E23" s="21">
        <v>43834</v>
      </c>
      <c r="F23" s="13">
        <f>_xlfn.XLOOKUP(Table8[[#This Row],[Product]],Table9[Cookie Type],Table9[Revenue Per Cookie],"Not Available")</f>
        <v>5</v>
      </c>
      <c r="G23" s="13">
        <f>_xlfn.XLOOKUP(Table8[[#This Row],[Product]],Table9[Cookie Type],Table9[Cost Per Cookie],"Not available")</f>
        <v>-2</v>
      </c>
      <c r="H23" s="13">
        <f>SUM(Table8[[#This Row],[Revenue per cookie]:[Cost per cookie]])*Table8[[#This Row],[Units Sold]]</f>
        <v>13479</v>
      </c>
      <c r="I23" s="13"/>
      <c r="J23" s="13"/>
      <c r="K23" s="13"/>
      <c r="L23" s="13"/>
    </row>
    <row r="24" spans="2:12" x14ac:dyDescent="0.25">
      <c r="B24" s="14">
        <v>885205</v>
      </c>
      <c r="C24" s="14" t="s">
        <v>73</v>
      </c>
      <c r="D24" s="14">
        <v>727</v>
      </c>
      <c r="E24" s="18">
        <v>43836</v>
      </c>
      <c r="F24" s="14">
        <f>_xlfn.XLOOKUP(Table8[[#This Row],[Product]],Table9[Cookie Type],Table9[Revenue Per Cookie],"Not Available")</f>
        <v>5</v>
      </c>
      <c r="G24" s="14">
        <f>_xlfn.XLOOKUP(Table8[[#This Row],[Product]],Table9[Cookie Type],Table9[Cost Per Cookie],"Not available")</f>
        <v>-2</v>
      </c>
      <c r="H24" s="14">
        <f>SUM(Table8[[#This Row],[Revenue per cookie]:[Cost per cookie]])*Table8[[#This Row],[Units Sold]]</f>
        <v>2181</v>
      </c>
      <c r="I24" s="13"/>
      <c r="J24" s="13"/>
      <c r="K24" s="13"/>
      <c r="L24" s="13"/>
    </row>
    <row r="25" spans="2:12" x14ac:dyDescent="0.25">
      <c r="B25" s="13">
        <v>387444</v>
      </c>
      <c r="C25" s="13" t="s">
        <v>73</v>
      </c>
      <c r="D25" s="13">
        <v>787</v>
      </c>
      <c r="E25" s="21">
        <v>43836</v>
      </c>
      <c r="F25" s="13">
        <f>_xlfn.XLOOKUP(Table8[[#This Row],[Product]],Table9[Cookie Type],Table9[Revenue Per Cookie],"Not Available")</f>
        <v>5</v>
      </c>
      <c r="G25" s="13">
        <f>_xlfn.XLOOKUP(Table8[[#This Row],[Product]],Table9[Cookie Type],Table9[Cost Per Cookie],"Not available")</f>
        <v>-2</v>
      </c>
      <c r="H25" s="13">
        <f>SUM(Table8[[#This Row],[Revenue per cookie]:[Cost per cookie]])*Table8[[#This Row],[Units Sold]]</f>
        <v>2361</v>
      </c>
      <c r="I25" s="13"/>
      <c r="J25" s="13"/>
      <c r="K25" s="13"/>
      <c r="L25" s="13"/>
    </row>
    <row r="26" spans="2:12" x14ac:dyDescent="0.25">
      <c r="B26" s="14">
        <v>534742</v>
      </c>
      <c r="C26" s="14" t="s">
        <v>73</v>
      </c>
      <c r="D26" s="24">
        <v>1823</v>
      </c>
      <c r="E26" s="18">
        <v>43837</v>
      </c>
      <c r="F26" s="14">
        <f>_xlfn.XLOOKUP(Table8[[#This Row],[Product]],Table9[Cookie Type],Table9[Revenue Per Cookie],"Not Available")</f>
        <v>5</v>
      </c>
      <c r="G26" s="14">
        <f>_xlfn.XLOOKUP(Table8[[#This Row],[Product]],Table9[Cookie Type],Table9[Cost Per Cookie],"Not available")</f>
        <v>-2</v>
      </c>
      <c r="H26" s="14">
        <f>SUM(Table8[[#This Row],[Revenue per cookie]:[Cost per cookie]])*Table8[[#This Row],[Units Sold]]</f>
        <v>5469</v>
      </c>
      <c r="I26" s="13"/>
      <c r="J26" s="13"/>
      <c r="K26" s="13"/>
      <c r="L26" s="13"/>
    </row>
    <row r="27" spans="2:12" x14ac:dyDescent="0.25">
      <c r="B27" s="13">
        <v>320688</v>
      </c>
      <c r="C27" s="13" t="s">
        <v>73</v>
      </c>
      <c r="D27" s="13">
        <v>747</v>
      </c>
      <c r="E27" s="21">
        <v>43839</v>
      </c>
      <c r="F27" s="13">
        <f>_xlfn.XLOOKUP(Table8[[#This Row],[Product]],Table9[Cookie Type],Table9[Revenue Per Cookie],"Not Available")</f>
        <v>5</v>
      </c>
      <c r="G27" s="13">
        <f>_xlfn.XLOOKUP(Table8[[#This Row],[Product]],Table9[Cookie Type],Table9[Cost Per Cookie],"Not available")</f>
        <v>-2</v>
      </c>
      <c r="H27" s="13">
        <f>SUM(Table8[[#This Row],[Revenue per cookie]:[Cost per cookie]])*Table8[[#This Row],[Units Sold]]</f>
        <v>2241</v>
      </c>
      <c r="I27" s="13"/>
      <c r="J27" s="13"/>
      <c r="K27" s="13"/>
      <c r="L27" s="13"/>
    </row>
    <row r="28" spans="2:12" x14ac:dyDescent="0.25">
      <c r="B28" s="14">
        <v>238791</v>
      </c>
      <c r="C28" s="14" t="s">
        <v>73</v>
      </c>
      <c r="D28" s="14">
        <v>766</v>
      </c>
      <c r="E28" s="18">
        <v>43475</v>
      </c>
      <c r="F28" s="14">
        <f>_xlfn.XLOOKUP(Table8[[#This Row],[Product]],Table9[Cookie Type],Table9[Revenue Per Cookie],"Not Available")</f>
        <v>5</v>
      </c>
      <c r="G28" s="14">
        <f>_xlfn.XLOOKUP(Table8[[#This Row],[Product]],Table9[Cookie Type],Table9[Cost Per Cookie],"Not available")</f>
        <v>-2</v>
      </c>
      <c r="H28" s="14">
        <f>SUM(Table8[[#This Row],[Revenue per cookie]:[Cost per cookie]])*Table8[[#This Row],[Units Sold]]</f>
        <v>2298</v>
      </c>
      <c r="I28" s="13"/>
      <c r="J28" s="13"/>
      <c r="K28" s="13"/>
      <c r="L28" s="13"/>
    </row>
    <row r="29" spans="2:12" x14ac:dyDescent="0.25">
      <c r="B29" s="13">
        <v>160202</v>
      </c>
      <c r="C29" s="13" t="s">
        <v>73</v>
      </c>
      <c r="D29" s="25">
        <v>2905</v>
      </c>
      <c r="E29" s="21">
        <v>43841</v>
      </c>
      <c r="F29" s="13">
        <f>_xlfn.XLOOKUP(Table8[[#This Row],[Product]],Table9[Cookie Type],Table9[Revenue Per Cookie],"Not Available")</f>
        <v>5</v>
      </c>
      <c r="G29" s="13">
        <f>_xlfn.XLOOKUP(Table8[[#This Row],[Product]],Table9[Cookie Type],Table9[Cost Per Cookie],"Not available")</f>
        <v>-2</v>
      </c>
      <c r="H29" s="13">
        <f>SUM(Table8[[#This Row],[Revenue per cookie]:[Cost per cookie]])*Table8[[#This Row],[Units Sold]]</f>
        <v>8715</v>
      </c>
      <c r="I29" s="13"/>
      <c r="J29" s="13"/>
      <c r="K29" s="13"/>
      <c r="L29" s="13"/>
    </row>
    <row r="30" spans="2:12" x14ac:dyDescent="0.25">
      <c r="B30" s="14">
        <v>481324</v>
      </c>
      <c r="C30" s="14" t="s">
        <v>73</v>
      </c>
      <c r="D30" s="24">
        <v>2155</v>
      </c>
      <c r="E30" s="18">
        <v>43842</v>
      </c>
      <c r="F30" s="14">
        <f>_xlfn.XLOOKUP(Table8[[#This Row],[Product]],Table9[Cookie Type],Table9[Revenue Per Cookie],"Not Available")</f>
        <v>5</v>
      </c>
      <c r="G30" s="14">
        <f>_xlfn.XLOOKUP(Table8[[#This Row],[Product]],Table9[Cookie Type],Table9[Cost Per Cookie],"Not available")</f>
        <v>-2</v>
      </c>
      <c r="H30" s="14">
        <f>SUM(Table8[[#This Row],[Revenue per cookie]:[Cost per cookie]])*Table8[[#This Row],[Units Sold]]</f>
        <v>6465</v>
      </c>
      <c r="I30" s="13"/>
      <c r="J30" s="13"/>
      <c r="K30" s="13"/>
      <c r="L30" s="13"/>
    </row>
    <row r="31" spans="2:12" x14ac:dyDescent="0.25">
      <c r="B31" s="13">
        <v>550816</v>
      </c>
      <c r="C31" s="13" t="s">
        <v>73</v>
      </c>
      <c r="D31" s="25">
        <v>2363</v>
      </c>
      <c r="E31" s="21">
        <v>43832</v>
      </c>
      <c r="F31" s="13">
        <f>_xlfn.XLOOKUP(Table8[[#This Row],[Product]],Table9[Cookie Type],Table9[Revenue Per Cookie],"Not Available")</f>
        <v>5</v>
      </c>
      <c r="G31" s="13">
        <f>_xlfn.XLOOKUP(Table8[[#This Row],[Product]],Table9[Cookie Type],Table9[Cost Per Cookie],"Not available")</f>
        <v>-2</v>
      </c>
      <c r="H31" s="13">
        <f>SUM(Table8[[#This Row],[Revenue per cookie]:[Cost per cookie]])*Table8[[#This Row],[Units Sold]]</f>
        <v>7089</v>
      </c>
      <c r="I31" s="13"/>
      <c r="J31" s="13"/>
      <c r="K31" s="13"/>
      <c r="L31" s="13"/>
    </row>
    <row r="32" spans="2:12" x14ac:dyDescent="0.25">
      <c r="B32" s="14">
        <v>770750</v>
      </c>
      <c r="C32" s="14" t="s">
        <v>73</v>
      </c>
      <c r="D32" s="14">
        <v>918</v>
      </c>
      <c r="E32" s="18">
        <v>43835</v>
      </c>
      <c r="F32" s="14">
        <f>_xlfn.XLOOKUP(Table8[[#This Row],[Product]],Table9[Cookie Type],Table9[Revenue Per Cookie],"Not Available")</f>
        <v>5</v>
      </c>
      <c r="G32" s="14">
        <f>_xlfn.XLOOKUP(Table8[[#This Row],[Product]],Table9[Cookie Type],Table9[Cost Per Cookie],"Not available")</f>
        <v>-2</v>
      </c>
      <c r="H32" s="14">
        <f>SUM(Table8[[#This Row],[Revenue per cookie]:[Cost per cookie]])*Table8[[#This Row],[Units Sold]]</f>
        <v>2754</v>
      </c>
      <c r="I32" s="13"/>
      <c r="J32" s="13"/>
      <c r="K32" s="13"/>
      <c r="L32" s="13"/>
    </row>
    <row r="33" spans="2:12" x14ac:dyDescent="0.25">
      <c r="B33" s="13">
        <v>365463</v>
      </c>
      <c r="C33" s="13" t="s">
        <v>73</v>
      </c>
      <c r="D33" s="25">
        <v>1728</v>
      </c>
      <c r="E33" s="21">
        <v>43835</v>
      </c>
      <c r="F33" s="13">
        <f>_xlfn.XLOOKUP(Table8[[#This Row],[Product]],Table9[Cookie Type],Table9[Revenue Per Cookie],"Not Available")</f>
        <v>5</v>
      </c>
      <c r="G33" s="13">
        <f>_xlfn.XLOOKUP(Table8[[#This Row],[Product]],Table9[Cookie Type],Table9[Cost Per Cookie],"Not available")</f>
        <v>-2</v>
      </c>
      <c r="H33" s="13">
        <f>SUM(Table8[[#This Row],[Revenue per cookie]:[Cost per cookie]])*Table8[[#This Row],[Units Sold]]</f>
        <v>5184</v>
      </c>
      <c r="I33" s="13"/>
      <c r="J33" s="13"/>
      <c r="K33" s="13"/>
      <c r="L33" s="13"/>
    </row>
    <row r="34" spans="2:12" x14ac:dyDescent="0.25">
      <c r="B34" s="14">
        <v>234290</v>
      </c>
      <c r="C34" s="14" t="s">
        <v>73</v>
      </c>
      <c r="D34" s="24">
        <v>1142</v>
      </c>
      <c r="E34" s="18">
        <v>43836</v>
      </c>
      <c r="F34" s="14">
        <f>_xlfn.XLOOKUP(Table8[[#This Row],[Product]],Table9[Cookie Type],Table9[Revenue Per Cookie],"Not Available")</f>
        <v>5</v>
      </c>
      <c r="G34" s="14">
        <f>_xlfn.XLOOKUP(Table8[[#This Row],[Product]],Table9[Cookie Type],Table9[Cost Per Cookie],"Not available")</f>
        <v>-2</v>
      </c>
      <c r="H34" s="14">
        <f>SUM(Table8[[#This Row],[Revenue per cookie]:[Cost per cookie]])*Table8[[#This Row],[Units Sold]]</f>
        <v>3426</v>
      </c>
      <c r="I34" s="13"/>
      <c r="J34" s="13"/>
      <c r="K34" s="13"/>
      <c r="L34" s="13"/>
    </row>
    <row r="35" spans="2:12" x14ac:dyDescent="0.25">
      <c r="B35" s="13">
        <v>847203</v>
      </c>
      <c r="C35" s="13" t="s">
        <v>73</v>
      </c>
      <c r="D35" s="13">
        <v>662</v>
      </c>
      <c r="E35" s="21">
        <v>43836</v>
      </c>
      <c r="F35" s="13">
        <f>_xlfn.XLOOKUP(Table8[[#This Row],[Product]],Table9[Cookie Type],Table9[Revenue Per Cookie],"Not Available")</f>
        <v>5</v>
      </c>
      <c r="G35" s="13">
        <f>_xlfn.XLOOKUP(Table8[[#This Row],[Product]],Table9[Cookie Type],Table9[Cost Per Cookie],"Not available")</f>
        <v>-2</v>
      </c>
      <c r="H35" s="13">
        <f>SUM(Table8[[#This Row],[Revenue per cookie]:[Cost per cookie]])*Table8[[#This Row],[Units Sold]]</f>
        <v>1986</v>
      </c>
      <c r="I35" s="13"/>
      <c r="J35" s="13"/>
      <c r="K35" s="13"/>
      <c r="L35" s="13"/>
    </row>
    <row r="36" spans="2:12" x14ac:dyDescent="0.25">
      <c r="B36" s="14">
        <v>776532</v>
      </c>
      <c r="C36" s="14" t="s">
        <v>73</v>
      </c>
      <c r="D36" s="24">
        <v>1295</v>
      </c>
      <c r="E36" s="18">
        <v>43840</v>
      </c>
      <c r="F36" s="14">
        <f>_xlfn.XLOOKUP(Table8[[#This Row],[Product]],Table9[Cookie Type],Table9[Revenue Per Cookie],"Not Available")</f>
        <v>5</v>
      </c>
      <c r="G36" s="14">
        <f>_xlfn.XLOOKUP(Table8[[#This Row],[Product]],Table9[Cookie Type],Table9[Cost Per Cookie],"Not available")</f>
        <v>-2</v>
      </c>
      <c r="H36" s="14">
        <f>SUM(Table8[[#This Row],[Revenue per cookie]:[Cost per cookie]])*Table8[[#This Row],[Units Sold]]</f>
        <v>3885</v>
      </c>
      <c r="I36" s="13"/>
      <c r="J36" s="13"/>
      <c r="K36" s="13"/>
      <c r="L36" s="13"/>
    </row>
    <row r="37" spans="2:12" x14ac:dyDescent="0.25">
      <c r="B37" s="13">
        <v>875012</v>
      </c>
      <c r="C37" s="13" t="s">
        <v>73</v>
      </c>
      <c r="D37" s="13">
        <v>809</v>
      </c>
      <c r="E37" s="21">
        <v>43475</v>
      </c>
      <c r="F37" s="13">
        <f>_xlfn.XLOOKUP(Table8[[#This Row],[Product]],Table9[Cookie Type],Table9[Revenue Per Cookie],"Not Available")</f>
        <v>5</v>
      </c>
      <c r="G37" s="13">
        <f>_xlfn.XLOOKUP(Table8[[#This Row],[Product]],Table9[Cookie Type],Table9[Cost Per Cookie],"Not available")</f>
        <v>-2</v>
      </c>
      <c r="H37" s="13">
        <f>SUM(Table8[[#This Row],[Revenue per cookie]:[Cost per cookie]])*Table8[[#This Row],[Units Sold]]</f>
        <v>2427</v>
      </c>
      <c r="I37" s="13"/>
      <c r="J37" s="13"/>
      <c r="K37" s="13"/>
      <c r="L37" s="13"/>
    </row>
    <row r="38" spans="2:12" x14ac:dyDescent="0.25">
      <c r="B38" s="14">
        <v>505159</v>
      </c>
      <c r="C38" s="14" t="s">
        <v>73</v>
      </c>
      <c r="D38" s="24">
        <v>2145</v>
      </c>
      <c r="E38" s="18">
        <v>43475</v>
      </c>
      <c r="F38" s="14">
        <f>_xlfn.XLOOKUP(Table8[[#This Row],[Product]],Table9[Cookie Type],Table9[Revenue Per Cookie],"Not Available")</f>
        <v>5</v>
      </c>
      <c r="G38" s="14">
        <f>_xlfn.XLOOKUP(Table8[[#This Row],[Product]],Table9[Cookie Type],Table9[Cost Per Cookie],"Not available")</f>
        <v>-2</v>
      </c>
      <c r="H38" s="14">
        <f>SUM(Table8[[#This Row],[Revenue per cookie]:[Cost per cookie]])*Table8[[#This Row],[Units Sold]]</f>
        <v>6435</v>
      </c>
      <c r="I38" s="13"/>
      <c r="J38" s="13"/>
      <c r="K38" s="13"/>
      <c r="L38" s="13"/>
    </row>
    <row r="39" spans="2:12" x14ac:dyDescent="0.25">
      <c r="B39" s="13">
        <v>303687</v>
      </c>
      <c r="C39" s="13" t="s">
        <v>73</v>
      </c>
      <c r="D39" s="25">
        <v>1785</v>
      </c>
      <c r="E39" s="21">
        <v>43476</v>
      </c>
      <c r="F39" s="13">
        <f>_xlfn.XLOOKUP(Table8[[#This Row],[Product]],Table9[Cookie Type],Table9[Revenue Per Cookie],"Not Available")</f>
        <v>5</v>
      </c>
      <c r="G39" s="13">
        <f>_xlfn.XLOOKUP(Table8[[#This Row],[Product]],Table9[Cookie Type],Table9[Cost Per Cookie],"Not available")</f>
        <v>-2</v>
      </c>
      <c r="H39" s="13">
        <f>SUM(Table8[[#This Row],[Revenue per cookie]:[Cost per cookie]])*Table8[[#This Row],[Units Sold]]</f>
        <v>5355</v>
      </c>
      <c r="I39" s="13"/>
      <c r="J39" s="13"/>
      <c r="K39" s="13"/>
      <c r="L39" s="13"/>
    </row>
    <row r="40" spans="2:12" x14ac:dyDescent="0.25">
      <c r="B40" s="14">
        <v>778039</v>
      </c>
      <c r="C40" s="14" t="s">
        <v>73</v>
      </c>
      <c r="D40" s="24">
        <v>1916</v>
      </c>
      <c r="E40" s="18">
        <v>43842</v>
      </c>
      <c r="F40" s="14">
        <f>_xlfn.XLOOKUP(Table8[[#This Row],[Product]],Table9[Cookie Type],Table9[Revenue Per Cookie],"Not Available")</f>
        <v>5</v>
      </c>
      <c r="G40" s="14">
        <f>_xlfn.XLOOKUP(Table8[[#This Row],[Product]],Table9[Cookie Type],Table9[Cost Per Cookie],"Not available")</f>
        <v>-2</v>
      </c>
      <c r="H40" s="14">
        <f>SUM(Table8[[#This Row],[Revenue per cookie]:[Cost per cookie]])*Table8[[#This Row],[Units Sold]]</f>
        <v>5748</v>
      </c>
      <c r="I40" s="13"/>
      <c r="J40" s="13"/>
      <c r="K40" s="13"/>
      <c r="L40" s="13"/>
    </row>
    <row r="41" spans="2:12" x14ac:dyDescent="0.25">
      <c r="B41" s="13">
        <v>177011</v>
      </c>
      <c r="C41" s="13" t="s">
        <v>73</v>
      </c>
      <c r="D41" s="25">
        <v>2852</v>
      </c>
      <c r="E41" s="21">
        <v>43842</v>
      </c>
      <c r="F41" s="13">
        <f>_xlfn.XLOOKUP(Table8[[#This Row],[Product]],Table9[Cookie Type],Table9[Revenue Per Cookie],"Not Available")</f>
        <v>5</v>
      </c>
      <c r="G41" s="13">
        <f>_xlfn.XLOOKUP(Table8[[#This Row],[Product]],Table9[Cookie Type],Table9[Cost Per Cookie],"Not available")</f>
        <v>-2</v>
      </c>
      <c r="H41" s="13">
        <f>SUM(Table8[[#This Row],[Revenue per cookie]:[Cost per cookie]])*Table8[[#This Row],[Units Sold]]</f>
        <v>8556</v>
      </c>
      <c r="I41" s="13"/>
      <c r="J41" s="13"/>
      <c r="K41" s="13"/>
      <c r="L41" s="13"/>
    </row>
    <row r="42" spans="2:12" x14ac:dyDescent="0.25">
      <c r="B42" s="14">
        <v>306694</v>
      </c>
      <c r="C42" s="14" t="s">
        <v>73</v>
      </c>
      <c r="D42" s="24">
        <v>2729</v>
      </c>
      <c r="E42" s="18">
        <v>43842</v>
      </c>
      <c r="F42" s="14">
        <f>_xlfn.XLOOKUP(Table8[[#This Row],[Product]],Table9[Cookie Type],Table9[Revenue Per Cookie],"Not Available")</f>
        <v>5</v>
      </c>
      <c r="G42" s="14">
        <f>_xlfn.XLOOKUP(Table8[[#This Row],[Product]],Table9[Cookie Type],Table9[Cost Per Cookie],"Not available")</f>
        <v>-2</v>
      </c>
      <c r="H42" s="14">
        <f>SUM(Table8[[#This Row],[Revenue per cookie]:[Cost per cookie]])*Table8[[#This Row],[Units Sold]]</f>
        <v>8187</v>
      </c>
      <c r="I42" s="13"/>
      <c r="J42" s="13"/>
      <c r="K42" s="13"/>
      <c r="L42" s="13"/>
    </row>
    <row r="43" spans="2:12" x14ac:dyDescent="0.25">
      <c r="B43" s="13">
        <v>793514</v>
      </c>
      <c r="C43" s="13" t="s">
        <v>73</v>
      </c>
      <c r="D43" s="25">
        <v>1925</v>
      </c>
      <c r="E43" s="21">
        <v>43477</v>
      </c>
      <c r="F43" s="13">
        <f>_xlfn.XLOOKUP(Table8[[#This Row],[Product]],Table9[Cookie Type],Table9[Revenue Per Cookie],"Not Available")</f>
        <v>5</v>
      </c>
      <c r="G43" s="13">
        <f>_xlfn.XLOOKUP(Table8[[#This Row],[Product]],Table9[Cookie Type],Table9[Cost Per Cookie],"Not available")</f>
        <v>-2</v>
      </c>
      <c r="H43" s="13">
        <f>SUM(Table8[[#This Row],[Revenue per cookie]:[Cost per cookie]])*Table8[[#This Row],[Units Sold]]</f>
        <v>5775</v>
      </c>
      <c r="I43" s="13"/>
      <c r="J43" s="13"/>
      <c r="K43" s="13"/>
      <c r="L43" s="13"/>
    </row>
    <row r="44" spans="2:12" x14ac:dyDescent="0.25">
      <c r="B44" s="14">
        <v>780708</v>
      </c>
      <c r="C44" s="14" t="s">
        <v>73</v>
      </c>
      <c r="D44" s="24">
        <v>2013</v>
      </c>
      <c r="E44" s="18">
        <v>43477</v>
      </c>
      <c r="F44" s="14">
        <f>_xlfn.XLOOKUP(Table8[[#This Row],[Product]],Table9[Cookie Type],Table9[Revenue Per Cookie],"Not Available")</f>
        <v>5</v>
      </c>
      <c r="G44" s="14">
        <f>_xlfn.XLOOKUP(Table8[[#This Row],[Product]],Table9[Cookie Type],Table9[Cost Per Cookie],"Not available")</f>
        <v>-2</v>
      </c>
      <c r="H44" s="14">
        <f>SUM(Table8[[#This Row],[Revenue per cookie]:[Cost per cookie]])*Table8[[#This Row],[Units Sold]]</f>
        <v>6039</v>
      </c>
      <c r="I44" s="13"/>
      <c r="J44" s="13"/>
      <c r="K44" s="13"/>
      <c r="L44" s="13"/>
    </row>
    <row r="45" spans="2:12" x14ac:dyDescent="0.25">
      <c r="B45" s="13">
        <v>531834</v>
      </c>
      <c r="C45" s="13" t="s">
        <v>73</v>
      </c>
      <c r="D45" s="25">
        <v>1055</v>
      </c>
      <c r="E45" s="21">
        <v>43842</v>
      </c>
      <c r="F45" s="13">
        <f>_xlfn.XLOOKUP(Table8[[#This Row],[Product]],Table9[Cookie Type],Table9[Revenue Per Cookie],"Not Available")</f>
        <v>5</v>
      </c>
      <c r="G45" s="13">
        <f>_xlfn.XLOOKUP(Table8[[#This Row],[Product]],Table9[Cookie Type],Table9[Cost Per Cookie],"Not available")</f>
        <v>-2</v>
      </c>
      <c r="H45" s="13">
        <f>SUM(Table8[[#This Row],[Revenue per cookie]:[Cost per cookie]])*Table8[[#This Row],[Units Sold]]</f>
        <v>3165</v>
      </c>
      <c r="I45" s="13"/>
      <c r="J45" s="13"/>
      <c r="K45" s="13"/>
      <c r="L45" s="13"/>
    </row>
    <row r="46" spans="2:12" x14ac:dyDescent="0.25">
      <c r="B46" s="14">
        <v>300303</v>
      </c>
      <c r="C46" s="14" t="s">
        <v>73</v>
      </c>
      <c r="D46" s="24">
        <v>1084</v>
      </c>
      <c r="E46" s="18">
        <v>43842</v>
      </c>
      <c r="F46" s="14">
        <f>_xlfn.XLOOKUP(Table8[[#This Row],[Product]],Table9[Cookie Type],Table9[Revenue Per Cookie],"Not Available")</f>
        <v>5</v>
      </c>
      <c r="G46" s="14">
        <f>_xlfn.XLOOKUP(Table8[[#This Row],[Product]],Table9[Cookie Type],Table9[Cost Per Cookie],"Not available")</f>
        <v>-2</v>
      </c>
      <c r="H46" s="14">
        <f>SUM(Table8[[#This Row],[Revenue per cookie]:[Cost per cookie]])*Table8[[#This Row],[Units Sold]]</f>
        <v>3252</v>
      </c>
      <c r="I46" s="13"/>
      <c r="J46" s="13"/>
      <c r="K46" s="13"/>
      <c r="L46" s="13"/>
    </row>
    <row r="47" spans="2:12" x14ac:dyDescent="0.25">
      <c r="B47" s="13">
        <v>859158</v>
      </c>
      <c r="C47" s="13" t="s">
        <v>73</v>
      </c>
      <c r="D47" s="25">
        <v>2435</v>
      </c>
      <c r="E47" s="21">
        <v>43831</v>
      </c>
      <c r="F47" s="13">
        <f>_xlfn.XLOOKUP(Table8[[#This Row],[Product]],Table9[Cookie Type],Table9[Revenue Per Cookie],"Not Available")</f>
        <v>5</v>
      </c>
      <c r="G47" s="13">
        <f>_xlfn.XLOOKUP(Table8[[#This Row],[Product]],Table9[Cookie Type],Table9[Cost Per Cookie],"Not available")</f>
        <v>-2</v>
      </c>
      <c r="H47" s="13">
        <f>SUM(Table8[[#This Row],[Revenue per cookie]:[Cost per cookie]])*Table8[[#This Row],[Units Sold]]</f>
        <v>7305</v>
      </c>
      <c r="I47" s="13"/>
      <c r="J47" s="13"/>
      <c r="K47" s="13"/>
      <c r="L47" s="13"/>
    </row>
    <row r="48" spans="2:12" x14ac:dyDescent="0.25">
      <c r="B48" s="14">
        <v>779279</v>
      </c>
      <c r="C48" s="14" t="s">
        <v>73</v>
      </c>
      <c r="D48" s="24">
        <v>1774</v>
      </c>
      <c r="E48" s="18">
        <v>43833</v>
      </c>
      <c r="F48" s="14">
        <f>_xlfn.XLOOKUP(Table8[[#This Row],[Product]],Table9[Cookie Type],Table9[Revenue Per Cookie],"Not Available")</f>
        <v>5</v>
      </c>
      <c r="G48" s="14">
        <f>_xlfn.XLOOKUP(Table8[[#This Row],[Product]],Table9[Cookie Type],Table9[Cost Per Cookie],"Not available")</f>
        <v>-2</v>
      </c>
      <c r="H48" s="14">
        <f>SUM(Table8[[#This Row],[Revenue per cookie]:[Cost per cookie]])*Table8[[#This Row],[Units Sold]]</f>
        <v>5322</v>
      </c>
      <c r="I48" s="13"/>
      <c r="J48" s="13"/>
      <c r="K48" s="13"/>
      <c r="L48" s="13"/>
    </row>
    <row r="49" spans="2:12" x14ac:dyDescent="0.25">
      <c r="B49" s="13">
        <v>296424</v>
      </c>
      <c r="C49" s="13" t="s">
        <v>73</v>
      </c>
      <c r="D49" s="25">
        <v>1901</v>
      </c>
      <c r="E49" s="21">
        <v>43836</v>
      </c>
      <c r="F49" s="13">
        <f>_xlfn.XLOOKUP(Table8[[#This Row],[Product]],Table9[Cookie Type],Table9[Revenue Per Cookie],"Not Available")</f>
        <v>5</v>
      </c>
      <c r="G49" s="13">
        <f>_xlfn.XLOOKUP(Table8[[#This Row],[Product]],Table9[Cookie Type],Table9[Cost Per Cookie],"Not available")</f>
        <v>-2</v>
      </c>
      <c r="H49" s="13">
        <f>SUM(Table8[[#This Row],[Revenue per cookie]:[Cost per cookie]])*Table8[[#This Row],[Units Sold]]</f>
        <v>5703</v>
      </c>
      <c r="I49" s="13"/>
      <c r="J49" s="13"/>
      <c r="K49" s="13"/>
      <c r="L49" s="13"/>
    </row>
    <row r="50" spans="2:12" x14ac:dyDescent="0.25">
      <c r="B50" s="14">
        <v>578401</v>
      </c>
      <c r="C50" s="14" t="s">
        <v>73</v>
      </c>
      <c r="D50" s="14">
        <v>689</v>
      </c>
      <c r="E50" s="18">
        <v>43836</v>
      </c>
      <c r="F50" s="14">
        <f>_xlfn.XLOOKUP(Table8[[#This Row],[Product]],Table9[Cookie Type],Table9[Revenue Per Cookie],"Not Available")</f>
        <v>5</v>
      </c>
      <c r="G50" s="14">
        <f>_xlfn.XLOOKUP(Table8[[#This Row],[Product]],Table9[Cookie Type],Table9[Cost Per Cookie],"Not available")</f>
        <v>-2</v>
      </c>
      <c r="H50" s="14">
        <f>SUM(Table8[[#This Row],[Revenue per cookie]:[Cost per cookie]])*Table8[[#This Row],[Units Sold]]</f>
        <v>2067</v>
      </c>
      <c r="I50" s="13"/>
      <c r="J50" s="13"/>
      <c r="K50" s="13"/>
      <c r="L50" s="13"/>
    </row>
    <row r="51" spans="2:12" x14ac:dyDescent="0.25">
      <c r="B51" s="13">
        <v>365552</v>
      </c>
      <c r="C51" s="13" t="s">
        <v>73</v>
      </c>
      <c r="D51" s="25">
        <v>1570</v>
      </c>
      <c r="E51" s="21">
        <v>43836</v>
      </c>
      <c r="F51" s="13">
        <f>_xlfn.XLOOKUP(Table8[[#This Row],[Product]],Table9[Cookie Type],Table9[Revenue Per Cookie],"Not Available")</f>
        <v>5</v>
      </c>
      <c r="G51" s="13">
        <f>_xlfn.XLOOKUP(Table8[[#This Row],[Product]],Table9[Cookie Type],Table9[Cost Per Cookie],"Not available")</f>
        <v>-2</v>
      </c>
      <c r="H51" s="13">
        <f>SUM(Table8[[#This Row],[Revenue per cookie]:[Cost per cookie]])*Table8[[#This Row],[Units Sold]]</f>
        <v>4710</v>
      </c>
      <c r="I51" s="13"/>
      <c r="J51" s="13"/>
      <c r="K51" s="13"/>
      <c r="L51" s="13"/>
    </row>
    <row r="52" spans="2:12" x14ac:dyDescent="0.25">
      <c r="B52" s="14">
        <v>713958</v>
      </c>
      <c r="C52" s="14" t="s">
        <v>73</v>
      </c>
      <c r="D52" s="24">
        <v>1370</v>
      </c>
      <c r="E52" s="18">
        <v>43837</v>
      </c>
      <c r="F52" s="14">
        <f>_xlfn.XLOOKUP(Table8[[#This Row],[Product]],Table9[Cookie Type],Table9[Revenue Per Cookie],"Not Available")</f>
        <v>5</v>
      </c>
      <c r="G52" s="14">
        <f>_xlfn.XLOOKUP(Table8[[#This Row],[Product]],Table9[Cookie Type],Table9[Cost Per Cookie],"Not available")</f>
        <v>-2</v>
      </c>
      <c r="H52" s="14">
        <f>SUM(Table8[[#This Row],[Revenue per cookie]:[Cost per cookie]])*Table8[[#This Row],[Units Sold]]</f>
        <v>4110</v>
      </c>
      <c r="I52" s="13"/>
      <c r="J52" s="13"/>
      <c r="K52" s="13"/>
      <c r="L52" s="13"/>
    </row>
    <row r="53" spans="2:12" x14ac:dyDescent="0.25">
      <c r="B53" s="13">
        <v>164895</v>
      </c>
      <c r="C53" s="13" t="s">
        <v>73</v>
      </c>
      <c r="D53" s="25">
        <v>2009</v>
      </c>
      <c r="E53" s="21">
        <v>43840</v>
      </c>
      <c r="F53" s="13">
        <f>_xlfn.XLOOKUP(Table8[[#This Row],[Product]],Table9[Cookie Type],Table9[Revenue Per Cookie],"Not Available")</f>
        <v>5</v>
      </c>
      <c r="G53" s="13">
        <f>_xlfn.XLOOKUP(Table8[[#This Row],[Product]],Table9[Cookie Type],Table9[Cost Per Cookie],"Not available")</f>
        <v>-2</v>
      </c>
      <c r="H53" s="13">
        <f>SUM(Table8[[#This Row],[Revenue per cookie]:[Cost per cookie]])*Table8[[#This Row],[Units Sold]]</f>
        <v>6027</v>
      </c>
      <c r="I53" s="13"/>
      <c r="J53" s="13"/>
      <c r="K53" s="13"/>
      <c r="L53" s="13"/>
    </row>
    <row r="54" spans="2:12" x14ac:dyDescent="0.25">
      <c r="B54" s="14">
        <v>675075</v>
      </c>
      <c r="C54" s="14" t="s">
        <v>73</v>
      </c>
      <c r="D54" s="24">
        <v>1945</v>
      </c>
      <c r="E54" s="18">
        <v>43475</v>
      </c>
      <c r="F54" s="14">
        <f>_xlfn.XLOOKUP(Table8[[#This Row],[Product]],Table9[Cookie Type],Table9[Revenue Per Cookie],"Not Available")</f>
        <v>5</v>
      </c>
      <c r="G54" s="14">
        <f>_xlfn.XLOOKUP(Table8[[#This Row],[Product]],Table9[Cookie Type],Table9[Cost Per Cookie],"Not available")</f>
        <v>-2</v>
      </c>
      <c r="H54" s="14">
        <f>SUM(Table8[[#This Row],[Revenue per cookie]:[Cost per cookie]])*Table8[[#This Row],[Units Sold]]</f>
        <v>5835</v>
      </c>
      <c r="I54" s="13"/>
      <c r="J54" s="13"/>
      <c r="K54" s="13"/>
      <c r="L54" s="13"/>
    </row>
    <row r="55" spans="2:12" x14ac:dyDescent="0.25">
      <c r="B55" s="13">
        <v>455780</v>
      </c>
      <c r="C55" s="13" t="s">
        <v>73</v>
      </c>
      <c r="D55" s="25">
        <v>1287</v>
      </c>
      <c r="E55" s="21">
        <v>43842</v>
      </c>
      <c r="F55" s="13">
        <f>_xlfn.XLOOKUP(Table8[[#This Row],[Product]],Table9[Cookie Type],Table9[Revenue Per Cookie],"Not Available")</f>
        <v>5</v>
      </c>
      <c r="G55" s="13">
        <f>_xlfn.XLOOKUP(Table8[[#This Row],[Product]],Table9[Cookie Type],Table9[Cost Per Cookie],"Not available")</f>
        <v>-2</v>
      </c>
      <c r="H55" s="13">
        <f>SUM(Table8[[#This Row],[Revenue per cookie]:[Cost per cookie]])*Table8[[#This Row],[Units Sold]]</f>
        <v>3861</v>
      </c>
      <c r="I55" s="13"/>
      <c r="J55" s="13"/>
      <c r="K55" s="13"/>
      <c r="L55" s="13"/>
    </row>
    <row r="56" spans="2:12" x14ac:dyDescent="0.25">
      <c r="B56" s="14">
        <v>566401</v>
      </c>
      <c r="C56" s="14" t="s">
        <v>73</v>
      </c>
      <c r="D56" s="24">
        <v>1706</v>
      </c>
      <c r="E56" s="18">
        <v>43842</v>
      </c>
      <c r="F56" s="14">
        <f>_xlfn.XLOOKUP(Table8[[#This Row],[Product]],Table9[Cookie Type],Table9[Revenue Per Cookie],"Not Available")</f>
        <v>5</v>
      </c>
      <c r="G56" s="14">
        <f>_xlfn.XLOOKUP(Table8[[#This Row],[Product]],Table9[Cookie Type],Table9[Cost Per Cookie],"Not available")</f>
        <v>-2</v>
      </c>
      <c r="H56" s="14">
        <f>SUM(Table8[[#This Row],[Revenue per cookie]:[Cost per cookie]])*Table8[[#This Row],[Units Sold]]</f>
        <v>5118</v>
      </c>
      <c r="I56" s="13"/>
      <c r="J56" s="13"/>
      <c r="K56" s="13"/>
      <c r="L56" s="13"/>
    </row>
    <row r="57" spans="2:12" x14ac:dyDescent="0.25">
      <c r="B57" s="13">
        <v>141665</v>
      </c>
      <c r="C57" s="13" t="s">
        <v>73</v>
      </c>
      <c r="D57" s="25">
        <v>1760</v>
      </c>
      <c r="E57" s="21">
        <v>43474</v>
      </c>
      <c r="F57" s="13">
        <f>_xlfn.XLOOKUP(Table8[[#This Row],[Product]],Table9[Cookie Type],Table9[Revenue Per Cookie],"Not Available")</f>
        <v>5</v>
      </c>
      <c r="G57" s="13">
        <f>_xlfn.XLOOKUP(Table8[[#This Row],[Product]],Table9[Cookie Type],Table9[Cost Per Cookie],"Not available")</f>
        <v>-2</v>
      </c>
      <c r="H57" s="13">
        <f>SUM(Table8[[#This Row],[Revenue per cookie]:[Cost per cookie]])*Table8[[#This Row],[Units Sold]]</f>
        <v>5280</v>
      </c>
      <c r="I57" s="13"/>
      <c r="J57" s="13"/>
      <c r="K57" s="13"/>
      <c r="L57" s="13"/>
    </row>
    <row r="58" spans="2:12" x14ac:dyDescent="0.25">
      <c r="B58" s="14">
        <v>872825</v>
      </c>
      <c r="C58" s="14" t="s">
        <v>73</v>
      </c>
      <c r="D58" s="24">
        <v>2031</v>
      </c>
      <c r="E58" s="18">
        <v>43840</v>
      </c>
      <c r="F58" s="14">
        <f>_xlfn.XLOOKUP(Table8[[#This Row],[Product]],Table9[Cookie Type],Table9[Revenue Per Cookie],"Not Available")</f>
        <v>5</v>
      </c>
      <c r="G58" s="14">
        <f>_xlfn.XLOOKUP(Table8[[#This Row],[Product]],Table9[Cookie Type],Table9[Cost Per Cookie],"Not available")</f>
        <v>-2</v>
      </c>
      <c r="H58" s="14">
        <f>SUM(Table8[[#This Row],[Revenue per cookie]:[Cost per cookie]])*Table8[[#This Row],[Units Sold]]</f>
        <v>6093</v>
      </c>
      <c r="I58" s="13"/>
      <c r="J58" s="13"/>
      <c r="K58" s="13"/>
      <c r="L58" s="13"/>
    </row>
    <row r="59" spans="2:12" x14ac:dyDescent="0.25">
      <c r="B59" s="13">
        <v>738910</v>
      </c>
      <c r="C59" s="13" t="s">
        <v>73</v>
      </c>
      <c r="D59" s="25">
        <v>2261</v>
      </c>
      <c r="E59" s="21">
        <v>43477</v>
      </c>
      <c r="F59" s="13">
        <f>_xlfn.XLOOKUP(Table8[[#This Row],[Product]],Table9[Cookie Type],Table9[Revenue Per Cookie],"Not Available")</f>
        <v>5</v>
      </c>
      <c r="G59" s="13">
        <f>_xlfn.XLOOKUP(Table8[[#This Row],[Product]],Table9[Cookie Type],Table9[Cost Per Cookie],"Not available")</f>
        <v>-2</v>
      </c>
      <c r="H59" s="13">
        <f>SUM(Table8[[#This Row],[Revenue per cookie]:[Cost per cookie]])*Table8[[#This Row],[Units Sold]]</f>
        <v>6783</v>
      </c>
      <c r="I59" s="13"/>
      <c r="J59" s="13"/>
      <c r="K59" s="13"/>
      <c r="L59" s="13"/>
    </row>
    <row r="60" spans="2:12" x14ac:dyDescent="0.25">
      <c r="B60" s="14">
        <v>239419</v>
      </c>
      <c r="C60" s="14" t="s">
        <v>73</v>
      </c>
      <c r="D60" s="24">
        <v>4251</v>
      </c>
      <c r="E60" s="18">
        <v>43831</v>
      </c>
      <c r="F60" s="14">
        <f>_xlfn.XLOOKUP(Table8[[#This Row],[Product]],Table9[Cookie Type],Table9[Revenue Per Cookie],"Not Available")</f>
        <v>5</v>
      </c>
      <c r="G60" s="14">
        <f>_xlfn.XLOOKUP(Table8[[#This Row],[Product]],Table9[Cookie Type],Table9[Cost Per Cookie],"Not available")</f>
        <v>-2</v>
      </c>
      <c r="H60" s="14">
        <f>SUM(Table8[[#This Row],[Revenue per cookie]:[Cost per cookie]])*Table8[[#This Row],[Units Sold]]</f>
        <v>12753</v>
      </c>
      <c r="I60" s="13"/>
      <c r="J60" s="13"/>
      <c r="K60" s="13"/>
      <c r="L60" s="13"/>
    </row>
    <row r="61" spans="2:12" x14ac:dyDescent="0.25">
      <c r="B61" s="13">
        <v>776513</v>
      </c>
      <c r="C61" s="13" t="s">
        <v>73</v>
      </c>
      <c r="D61" s="13">
        <v>795</v>
      </c>
      <c r="E61" s="21">
        <v>43833</v>
      </c>
      <c r="F61" s="13">
        <f>_xlfn.XLOOKUP(Table8[[#This Row],[Product]],Table9[Cookie Type],Table9[Revenue Per Cookie],"Not Available")</f>
        <v>5</v>
      </c>
      <c r="G61" s="13">
        <f>_xlfn.XLOOKUP(Table8[[#This Row],[Product]],Table9[Cookie Type],Table9[Cost Per Cookie],"Not available")</f>
        <v>-2</v>
      </c>
      <c r="H61" s="13">
        <f>SUM(Table8[[#This Row],[Revenue per cookie]:[Cost per cookie]])*Table8[[#This Row],[Units Sold]]</f>
        <v>2385</v>
      </c>
      <c r="I61" s="13"/>
      <c r="J61" s="13"/>
      <c r="K61" s="13"/>
      <c r="L61" s="13"/>
    </row>
    <row r="62" spans="2:12" x14ac:dyDescent="0.25">
      <c r="B62" s="14">
        <v>595670</v>
      </c>
      <c r="C62" s="14" t="s">
        <v>73</v>
      </c>
      <c r="D62" s="24">
        <v>1415</v>
      </c>
      <c r="E62" s="18">
        <v>43834</v>
      </c>
      <c r="F62" s="14">
        <f>_xlfn.XLOOKUP(Table8[[#This Row],[Product]],Table9[Cookie Type],Table9[Revenue Per Cookie],"Not Available")</f>
        <v>5</v>
      </c>
      <c r="G62" s="14">
        <f>_xlfn.XLOOKUP(Table8[[#This Row],[Product]],Table9[Cookie Type],Table9[Cost Per Cookie],"Not available")</f>
        <v>-2</v>
      </c>
      <c r="H62" s="14">
        <f>SUM(Table8[[#This Row],[Revenue per cookie]:[Cost per cookie]])*Table8[[#This Row],[Units Sold]]</f>
        <v>4245</v>
      </c>
      <c r="I62" s="13"/>
      <c r="J62" s="13"/>
      <c r="K62" s="13"/>
      <c r="L62" s="13"/>
    </row>
    <row r="63" spans="2:12" x14ac:dyDescent="0.25">
      <c r="B63" s="13">
        <v>549329</v>
      </c>
      <c r="C63" s="13" t="s">
        <v>73</v>
      </c>
      <c r="D63" s="25">
        <v>2918</v>
      </c>
      <c r="E63" s="21">
        <v>43835</v>
      </c>
      <c r="F63" s="13">
        <f>_xlfn.XLOOKUP(Table8[[#This Row],[Product]],Table9[Cookie Type],Table9[Revenue Per Cookie],"Not Available")</f>
        <v>5</v>
      </c>
      <c r="G63" s="13">
        <f>_xlfn.XLOOKUP(Table8[[#This Row],[Product]],Table9[Cookie Type],Table9[Cost Per Cookie],"Not available")</f>
        <v>-2</v>
      </c>
      <c r="H63" s="13">
        <f>SUM(Table8[[#This Row],[Revenue per cookie]:[Cost per cookie]])*Table8[[#This Row],[Units Sold]]</f>
        <v>8754</v>
      </c>
      <c r="I63" s="13"/>
      <c r="J63" s="13"/>
      <c r="K63" s="13"/>
      <c r="L63" s="13"/>
    </row>
    <row r="64" spans="2:12" x14ac:dyDescent="0.25">
      <c r="B64" s="14">
        <v>824253</v>
      </c>
      <c r="C64" s="14" t="s">
        <v>73</v>
      </c>
      <c r="D64" s="24">
        <v>3450</v>
      </c>
      <c r="E64" s="18">
        <v>43837</v>
      </c>
      <c r="F64" s="14">
        <f>_xlfn.XLOOKUP(Table8[[#This Row],[Product]],Table9[Cookie Type],Table9[Revenue Per Cookie],"Not Available")</f>
        <v>5</v>
      </c>
      <c r="G64" s="14">
        <f>_xlfn.XLOOKUP(Table8[[#This Row],[Product]],Table9[Cookie Type],Table9[Cost Per Cookie],"Not available")</f>
        <v>-2</v>
      </c>
      <c r="H64" s="14">
        <f>SUM(Table8[[#This Row],[Revenue per cookie]:[Cost per cookie]])*Table8[[#This Row],[Units Sold]]</f>
        <v>10350</v>
      </c>
      <c r="I64" s="13"/>
      <c r="J64" s="13"/>
      <c r="K64" s="13"/>
      <c r="L64" s="13"/>
    </row>
    <row r="65" spans="2:12" x14ac:dyDescent="0.25">
      <c r="B65" s="13">
        <v>288851</v>
      </c>
      <c r="C65" s="13" t="s">
        <v>73</v>
      </c>
      <c r="D65" s="25">
        <v>2988</v>
      </c>
      <c r="E65" s="21">
        <v>43837</v>
      </c>
      <c r="F65" s="13">
        <f>_xlfn.XLOOKUP(Table8[[#This Row],[Product]],Table9[Cookie Type],Table9[Revenue Per Cookie],"Not Available")</f>
        <v>5</v>
      </c>
      <c r="G65" s="13">
        <f>_xlfn.XLOOKUP(Table8[[#This Row],[Product]],Table9[Cookie Type],Table9[Cost Per Cookie],"Not available")</f>
        <v>-2</v>
      </c>
      <c r="H65" s="13">
        <f>SUM(Table8[[#This Row],[Revenue per cookie]:[Cost per cookie]])*Table8[[#This Row],[Units Sold]]</f>
        <v>8964</v>
      </c>
      <c r="I65" s="13"/>
      <c r="J65" s="13"/>
      <c r="K65" s="13"/>
      <c r="L65" s="13"/>
    </row>
    <row r="66" spans="2:12" x14ac:dyDescent="0.25">
      <c r="B66" s="14">
        <v>675035</v>
      </c>
      <c r="C66" s="14" t="s">
        <v>73</v>
      </c>
      <c r="D66" s="14">
        <v>218</v>
      </c>
      <c r="E66" s="18">
        <v>43839</v>
      </c>
      <c r="F66" s="14">
        <f>_xlfn.XLOOKUP(Table8[[#This Row],[Product]],Table9[Cookie Type],Table9[Revenue Per Cookie],"Not Available")</f>
        <v>5</v>
      </c>
      <c r="G66" s="14">
        <f>_xlfn.XLOOKUP(Table8[[#This Row],[Product]],Table9[Cookie Type],Table9[Cost Per Cookie],"Not available")</f>
        <v>-2</v>
      </c>
      <c r="H66" s="14">
        <f>SUM(Table8[[#This Row],[Revenue per cookie]:[Cost per cookie]])*Table8[[#This Row],[Units Sold]]</f>
        <v>654</v>
      </c>
      <c r="I66" s="13"/>
      <c r="J66" s="13"/>
      <c r="K66" s="13"/>
      <c r="L66" s="13"/>
    </row>
    <row r="67" spans="2:12" x14ac:dyDescent="0.25">
      <c r="B67" s="13">
        <v>255145</v>
      </c>
      <c r="C67" s="13" t="s">
        <v>73</v>
      </c>
      <c r="D67" s="25">
        <v>2074</v>
      </c>
      <c r="E67" s="21">
        <v>43839</v>
      </c>
      <c r="F67" s="13">
        <f>_xlfn.XLOOKUP(Table8[[#This Row],[Product]],Table9[Cookie Type],Table9[Revenue Per Cookie],"Not Available")</f>
        <v>5</v>
      </c>
      <c r="G67" s="13">
        <f>_xlfn.XLOOKUP(Table8[[#This Row],[Product]],Table9[Cookie Type],Table9[Cost Per Cookie],"Not available")</f>
        <v>-2</v>
      </c>
      <c r="H67" s="13">
        <f>SUM(Table8[[#This Row],[Revenue per cookie]:[Cost per cookie]])*Table8[[#This Row],[Units Sold]]</f>
        <v>6222</v>
      </c>
      <c r="I67" s="13"/>
      <c r="J67" s="13"/>
      <c r="K67" s="13"/>
      <c r="L67" s="13"/>
    </row>
    <row r="68" spans="2:12" x14ac:dyDescent="0.25">
      <c r="B68" s="14">
        <v>436748</v>
      </c>
      <c r="C68" s="14" t="s">
        <v>73</v>
      </c>
      <c r="D68" s="24">
        <v>1056</v>
      </c>
      <c r="E68" s="18">
        <v>43839</v>
      </c>
      <c r="F68" s="14">
        <f>_xlfn.XLOOKUP(Table8[[#This Row],[Product]],Table9[Cookie Type],Table9[Revenue Per Cookie],"Not Available")</f>
        <v>5</v>
      </c>
      <c r="G68" s="14">
        <f>_xlfn.XLOOKUP(Table8[[#This Row],[Product]],Table9[Cookie Type],Table9[Cost Per Cookie],"Not available")</f>
        <v>-2</v>
      </c>
      <c r="H68" s="14">
        <f>SUM(Table8[[#This Row],[Revenue per cookie]:[Cost per cookie]])*Table8[[#This Row],[Units Sold]]</f>
        <v>3168</v>
      </c>
      <c r="I68" s="13"/>
      <c r="J68" s="13"/>
      <c r="K68" s="13"/>
      <c r="L68" s="13"/>
    </row>
    <row r="69" spans="2:12" x14ac:dyDescent="0.25">
      <c r="B69" s="13">
        <v>707858</v>
      </c>
      <c r="C69" s="13" t="s">
        <v>73</v>
      </c>
      <c r="D69" s="13">
        <v>671</v>
      </c>
      <c r="E69" s="21">
        <v>43475</v>
      </c>
      <c r="F69" s="13">
        <f>_xlfn.XLOOKUP(Table8[[#This Row],[Product]],Table9[Cookie Type],Table9[Revenue Per Cookie],"Not Available")</f>
        <v>5</v>
      </c>
      <c r="G69" s="13">
        <f>_xlfn.XLOOKUP(Table8[[#This Row],[Product]],Table9[Cookie Type],Table9[Cost Per Cookie],"Not available")</f>
        <v>-2</v>
      </c>
      <c r="H69" s="13">
        <f>SUM(Table8[[#This Row],[Revenue per cookie]:[Cost per cookie]])*Table8[[#This Row],[Units Sold]]</f>
        <v>2013</v>
      </c>
      <c r="I69" s="13"/>
      <c r="J69" s="13"/>
      <c r="K69" s="13"/>
      <c r="L69" s="13"/>
    </row>
    <row r="70" spans="2:12" x14ac:dyDescent="0.25">
      <c r="B70" s="14">
        <v>538134</v>
      </c>
      <c r="C70" s="14" t="s">
        <v>73</v>
      </c>
      <c r="D70" s="24">
        <v>1514</v>
      </c>
      <c r="E70" s="18">
        <v>43475</v>
      </c>
      <c r="F70" s="14">
        <f>_xlfn.XLOOKUP(Table8[[#This Row],[Product]],Table9[Cookie Type],Table9[Revenue Per Cookie],"Not Available")</f>
        <v>5</v>
      </c>
      <c r="G70" s="14">
        <f>_xlfn.XLOOKUP(Table8[[#This Row],[Product]],Table9[Cookie Type],Table9[Cost Per Cookie],"Not available")</f>
        <v>-2</v>
      </c>
      <c r="H70" s="14">
        <f>SUM(Table8[[#This Row],[Revenue per cookie]:[Cost per cookie]])*Table8[[#This Row],[Units Sold]]</f>
        <v>4542</v>
      </c>
      <c r="I70" s="13"/>
      <c r="J70" s="13"/>
      <c r="K70" s="13"/>
      <c r="L70" s="13"/>
    </row>
    <row r="71" spans="2:12" x14ac:dyDescent="0.25">
      <c r="B71" s="13">
        <v>817134</v>
      </c>
      <c r="C71" s="13" t="s">
        <v>73</v>
      </c>
      <c r="D71" s="13">
        <v>274</v>
      </c>
      <c r="E71" s="21">
        <v>43842</v>
      </c>
      <c r="F71" s="13">
        <f>_xlfn.XLOOKUP(Table8[[#This Row],[Product]],Table9[Cookie Type],Table9[Revenue Per Cookie],"Not Available")</f>
        <v>5</v>
      </c>
      <c r="G71" s="13">
        <f>_xlfn.XLOOKUP(Table8[[#This Row],[Product]],Table9[Cookie Type],Table9[Cost Per Cookie],"Not available")</f>
        <v>-2</v>
      </c>
      <c r="H71" s="13">
        <f>SUM(Table8[[#This Row],[Revenue per cookie]:[Cost per cookie]])*Table8[[#This Row],[Units Sold]]</f>
        <v>822</v>
      </c>
      <c r="I71" s="13"/>
      <c r="J71" s="13"/>
      <c r="K71" s="13"/>
      <c r="L71" s="13"/>
    </row>
    <row r="72" spans="2:12" x14ac:dyDescent="0.25">
      <c r="B72" s="14">
        <v>697568</v>
      </c>
      <c r="C72" s="14" t="s">
        <v>73</v>
      </c>
      <c r="D72" s="24">
        <v>1138</v>
      </c>
      <c r="E72" s="18">
        <v>43842</v>
      </c>
      <c r="F72" s="14">
        <f>_xlfn.XLOOKUP(Table8[[#This Row],[Product]],Table9[Cookie Type],Table9[Revenue Per Cookie],"Not Available")</f>
        <v>5</v>
      </c>
      <c r="G72" s="14">
        <f>_xlfn.XLOOKUP(Table8[[#This Row],[Product]],Table9[Cookie Type],Table9[Cost Per Cookie],"Not available")</f>
        <v>-2</v>
      </c>
      <c r="H72" s="14">
        <f>SUM(Table8[[#This Row],[Revenue per cookie]:[Cost per cookie]])*Table8[[#This Row],[Units Sold]]</f>
        <v>3414</v>
      </c>
      <c r="I72" s="13"/>
      <c r="J72" s="13"/>
      <c r="K72" s="13"/>
      <c r="L72" s="13"/>
    </row>
    <row r="73" spans="2:12" x14ac:dyDescent="0.25">
      <c r="B73" s="13">
        <v>631270</v>
      </c>
      <c r="C73" s="13" t="s">
        <v>73</v>
      </c>
      <c r="D73" s="25">
        <v>1372</v>
      </c>
      <c r="E73" s="21">
        <v>43831</v>
      </c>
      <c r="F73" s="13">
        <f>_xlfn.XLOOKUP(Table8[[#This Row],[Product]],Table9[Cookie Type],Table9[Revenue Per Cookie],"Not Available")</f>
        <v>5</v>
      </c>
      <c r="G73" s="13">
        <f>_xlfn.XLOOKUP(Table8[[#This Row],[Product]],Table9[Cookie Type],Table9[Cost Per Cookie],"Not available")</f>
        <v>-2</v>
      </c>
      <c r="H73" s="13">
        <f>SUM(Table8[[#This Row],[Revenue per cookie]:[Cost per cookie]])*Table8[[#This Row],[Units Sold]]</f>
        <v>4116</v>
      </c>
      <c r="I73" s="13"/>
      <c r="J73" s="13"/>
      <c r="K73" s="13"/>
      <c r="L73" s="13"/>
    </row>
    <row r="74" spans="2:12" x14ac:dyDescent="0.25">
      <c r="B74" s="14">
        <v>678731</v>
      </c>
      <c r="C74" s="14" t="s">
        <v>73</v>
      </c>
      <c r="D74" s="24">
        <v>2349</v>
      </c>
      <c r="E74" s="18">
        <v>43474</v>
      </c>
      <c r="F74" s="14">
        <f>_xlfn.XLOOKUP(Table8[[#This Row],[Product]],Table9[Cookie Type],Table9[Revenue Per Cookie],"Not Available")</f>
        <v>5</v>
      </c>
      <c r="G74" s="14">
        <f>_xlfn.XLOOKUP(Table8[[#This Row],[Product]],Table9[Cookie Type],Table9[Cost Per Cookie],"Not available")</f>
        <v>-2</v>
      </c>
      <c r="H74" s="14">
        <f>SUM(Table8[[#This Row],[Revenue per cookie]:[Cost per cookie]])*Table8[[#This Row],[Units Sold]]</f>
        <v>7047</v>
      </c>
      <c r="I74" s="13"/>
      <c r="J74" s="13"/>
      <c r="K74" s="13"/>
      <c r="L74" s="13"/>
    </row>
    <row r="75" spans="2:12" x14ac:dyDescent="0.25">
      <c r="B75" s="13">
        <v>335658</v>
      </c>
      <c r="C75" s="13" t="s">
        <v>73</v>
      </c>
      <c r="D75" s="25">
        <v>2689</v>
      </c>
      <c r="E75" s="21">
        <v>43840</v>
      </c>
      <c r="F75" s="13">
        <f>_xlfn.XLOOKUP(Table8[[#This Row],[Product]],Table9[Cookie Type],Table9[Revenue Per Cookie],"Not Available")</f>
        <v>5</v>
      </c>
      <c r="G75" s="13">
        <f>_xlfn.XLOOKUP(Table8[[#This Row],[Product]],Table9[Cookie Type],Table9[Cost Per Cookie],"Not available")</f>
        <v>-2</v>
      </c>
      <c r="H75" s="13">
        <f>SUM(Table8[[#This Row],[Revenue per cookie]:[Cost per cookie]])*Table8[[#This Row],[Units Sold]]</f>
        <v>8067</v>
      </c>
      <c r="I75" s="13"/>
      <c r="J75" s="13"/>
      <c r="K75" s="13"/>
      <c r="L75" s="13"/>
    </row>
    <row r="76" spans="2:12" x14ac:dyDescent="0.25">
      <c r="B76" s="14">
        <v>115582</v>
      </c>
      <c r="C76" s="14" t="s">
        <v>73</v>
      </c>
      <c r="D76" s="24">
        <v>2431</v>
      </c>
      <c r="E76" s="18">
        <v>43842</v>
      </c>
      <c r="F76" s="14">
        <f>_xlfn.XLOOKUP(Table8[[#This Row],[Product]],Table9[Cookie Type],Table9[Revenue Per Cookie],"Not Available")</f>
        <v>5</v>
      </c>
      <c r="G76" s="14">
        <f>_xlfn.XLOOKUP(Table8[[#This Row],[Product]],Table9[Cookie Type],Table9[Cost Per Cookie],"Not available")</f>
        <v>-2</v>
      </c>
      <c r="H76" s="14">
        <f>SUM(Table8[[#This Row],[Revenue per cookie]:[Cost per cookie]])*Table8[[#This Row],[Units Sold]]</f>
        <v>7293</v>
      </c>
      <c r="I76" s="13"/>
      <c r="J76" s="13"/>
      <c r="K76" s="13"/>
      <c r="L76" s="13"/>
    </row>
    <row r="77" spans="2:12" x14ac:dyDescent="0.25">
      <c r="B77" s="13">
        <v>833644</v>
      </c>
      <c r="C77" s="13" t="s">
        <v>73</v>
      </c>
      <c r="D77" s="25">
        <v>1303</v>
      </c>
      <c r="E77" s="21">
        <v>43832</v>
      </c>
      <c r="F77" s="13">
        <f>_xlfn.XLOOKUP(Table8[[#This Row],[Product]],Table9[Cookie Type],Table9[Revenue Per Cookie],"Not Available")</f>
        <v>5</v>
      </c>
      <c r="G77" s="13">
        <f>_xlfn.XLOOKUP(Table8[[#This Row],[Product]],Table9[Cookie Type],Table9[Cost Per Cookie],"Not available")</f>
        <v>-2</v>
      </c>
      <c r="H77" s="13">
        <f>SUM(Table8[[#This Row],[Revenue per cookie]:[Cost per cookie]])*Table8[[#This Row],[Units Sold]]</f>
        <v>3909</v>
      </c>
      <c r="I77" s="13"/>
      <c r="J77" s="13"/>
      <c r="K77" s="13"/>
      <c r="L77" s="13"/>
    </row>
    <row r="78" spans="2:12" x14ac:dyDescent="0.25">
      <c r="B78" s="14">
        <v>508782</v>
      </c>
      <c r="C78" s="14" t="s">
        <v>73</v>
      </c>
      <c r="D78" s="24">
        <v>2992</v>
      </c>
      <c r="E78" s="18">
        <v>43833</v>
      </c>
      <c r="F78" s="14">
        <f>_xlfn.XLOOKUP(Table8[[#This Row],[Product]],Table9[Cookie Type],Table9[Revenue Per Cookie],"Not Available")</f>
        <v>5</v>
      </c>
      <c r="G78" s="14">
        <f>_xlfn.XLOOKUP(Table8[[#This Row],[Product]],Table9[Cookie Type],Table9[Cost Per Cookie],"Not available")</f>
        <v>-2</v>
      </c>
      <c r="H78" s="14">
        <f>SUM(Table8[[#This Row],[Revenue per cookie]:[Cost per cookie]])*Table8[[#This Row],[Units Sold]]</f>
        <v>8976</v>
      </c>
      <c r="I78" s="13"/>
      <c r="J78" s="13"/>
      <c r="K78" s="13"/>
      <c r="L78" s="13"/>
    </row>
    <row r="79" spans="2:12" x14ac:dyDescent="0.25">
      <c r="B79" s="13">
        <v>726489</v>
      </c>
      <c r="C79" s="13" t="s">
        <v>73</v>
      </c>
      <c r="D79" s="25">
        <v>2385</v>
      </c>
      <c r="E79" s="21">
        <v>43833</v>
      </c>
      <c r="F79" s="13">
        <f>_xlfn.XLOOKUP(Table8[[#This Row],[Product]],Table9[Cookie Type],Table9[Revenue Per Cookie],"Not Available")</f>
        <v>5</v>
      </c>
      <c r="G79" s="13">
        <f>_xlfn.XLOOKUP(Table8[[#This Row],[Product]],Table9[Cookie Type],Table9[Cost Per Cookie],"Not available")</f>
        <v>-2</v>
      </c>
      <c r="H79" s="13">
        <f>SUM(Table8[[#This Row],[Revenue per cookie]:[Cost per cookie]])*Table8[[#This Row],[Units Sold]]</f>
        <v>7155</v>
      </c>
      <c r="I79" s="13"/>
      <c r="J79" s="13"/>
      <c r="K79" s="13"/>
      <c r="L79" s="13"/>
    </row>
    <row r="80" spans="2:12" x14ac:dyDescent="0.25">
      <c r="B80" s="14">
        <v>218291</v>
      </c>
      <c r="C80" s="14" t="s">
        <v>73</v>
      </c>
      <c r="D80" s="24">
        <v>1607</v>
      </c>
      <c r="E80" s="18">
        <v>43834</v>
      </c>
      <c r="F80" s="14">
        <f>_xlfn.XLOOKUP(Table8[[#This Row],[Product]],Table9[Cookie Type],Table9[Revenue Per Cookie],"Not Available")</f>
        <v>5</v>
      </c>
      <c r="G80" s="14">
        <f>_xlfn.XLOOKUP(Table8[[#This Row],[Product]],Table9[Cookie Type],Table9[Cost Per Cookie],"Not available")</f>
        <v>-2</v>
      </c>
      <c r="H80" s="14">
        <f>SUM(Table8[[#This Row],[Revenue per cookie]:[Cost per cookie]])*Table8[[#This Row],[Units Sold]]</f>
        <v>4821</v>
      </c>
      <c r="I80" s="13"/>
      <c r="J80" s="13"/>
      <c r="K80" s="13"/>
      <c r="L80" s="13"/>
    </row>
    <row r="81" spans="2:12" x14ac:dyDescent="0.25">
      <c r="B81" s="13">
        <v>779126</v>
      </c>
      <c r="C81" s="13" t="s">
        <v>73</v>
      </c>
      <c r="D81" s="25">
        <v>2327</v>
      </c>
      <c r="E81" s="21">
        <v>43835</v>
      </c>
      <c r="F81" s="13">
        <f>_xlfn.XLOOKUP(Table8[[#This Row],[Product]],Table9[Cookie Type],Table9[Revenue Per Cookie],"Not Available")</f>
        <v>5</v>
      </c>
      <c r="G81" s="13">
        <f>_xlfn.XLOOKUP(Table8[[#This Row],[Product]],Table9[Cookie Type],Table9[Cost Per Cookie],"Not available")</f>
        <v>-2</v>
      </c>
      <c r="H81" s="13">
        <f>SUM(Table8[[#This Row],[Revenue per cookie]:[Cost per cookie]])*Table8[[#This Row],[Units Sold]]</f>
        <v>6981</v>
      </c>
      <c r="I81" s="13"/>
      <c r="J81" s="13"/>
      <c r="K81" s="13"/>
      <c r="L81" s="13"/>
    </row>
    <row r="82" spans="2:12" x14ac:dyDescent="0.25">
      <c r="B82" s="14">
        <v>560581</v>
      </c>
      <c r="C82" s="14" t="s">
        <v>73</v>
      </c>
      <c r="D82" s="14">
        <v>991</v>
      </c>
      <c r="E82" s="18">
        <v>43836</v>
      </c>
      <c r="F82" s="14">
        <f>_xlfn.XLOOKUP(Table8[[#This Row],[Product]],Table9[Cookie Type],Table9[Revenue Per Cookie],"Not Available")</f>
        <v>5</v>
      </c>
      <c r="G82" s="14">
        <f>_xlfn.XLOOKUP(Table8[[#This Row],[Product]],Table9[Cookie Type],Table9[Cost Per Cookie],"Not available")</f>
        <v>-2</v>
      </c>
      <c r="H82" s="14">
        <f>SUM(Table8[[#This Row],[Revenue per cookie]:[Cost per cookie]])*Table8[[#This Row],[Units Sold]]</f>
        <v>2973</v>
      </c>
      <c r="I82" s="13"/>
      <c r="J82" s="13"/>
      <c r="K82" s="13"/>
      <c r="L82" s="13"/>
    </row>
    <row r="83" spans="2:12" x14ac:dyDescent="0.25">
      <c r="B83" s="13">
        <v>369627</v>
      </c>
      <c r="C83" s="13" t="s">
        <v>73</v>
      </c>
      <c r="D83" s="13">
        <v>602</v>
      </c>
      <c r="E83" s="21">
        <v>43836</v>
      </c>
      <c r="F83" s="13">
        <f>_xlfn.XLOOKUP(Table8[[#This Row],[Product]],Table9[Cookie Type],Table9[Revenue Per Cookie],"Not Available")</f>
        <v>5</v>
      </c>
      <c r="G83" s="13">
        <f>_xlfn.XLOOKUP(Table8[[#This Row],[Product]],Table9[Cookie Type],Table9[Cost Per Cookie],"Not available")</f>
        <v>-2</v>
      </c>
      <c r="H83" s="13">
        <f>SUM(Table8[[#This Row],[Revenue per cookie]:[Cost per cookie]])*Table8[[#This Row],[Units Sold]]</f>
        <v>1806</v>
      </c>
      <c r="I83" s="13"/>
      <c r="J83" s="13"/>
      <c r="K83" s="13"/>
      <c r="L83" s="13"/>
    </row>
    <row r="84" spans="2:12" x14ac:dyDescent="0.25">
      <c r="B84" s="14">
        <v>587035</v>
      </c>
      <c r="C84" s="14" t="s">
        <v>73</v>
      </c>
      <c r="D84" s="24">
        <v>2620</v>
      </c>
      <c r="E84" s="18">
        <v>43839</v>
      </c>
      <c r="F84" s="14">
        <f>_xlfn.XLOOKUP(Table8[[#This Row],[Product]],Table9[Cookie Type],Table9[Revenue Per Cookie],"Not Available")</f>
        <v>5</v>
      </c>
      <c r="G84" s="14">
        <f>_xlfn.XLOOKUP(Table8[[#This Row],[Product]],Table9[Cookie Type],Table9[Cost Per Cookie],"Not available")</f>
        <v>-2</v>
      </c>
      <c r="H84" s="14">
        <f>SUM(Table8[[#This Row],[Revenue per cookie]:[Cost per cookie]])*Table8[[#This Row],[Units Sold]]</f>
        <v>7860</v>
      </c>
      <c r="I84" s="13"/>
      <c r="J84" s="13"/>
      <c r="K84" s="13"/>
      <c r="L84" s="13"/>
    </row>
    <row r="85" spans="2:12" x14ac:dyDescent="0.25">
      <c r="B85" s="13">
        <v>697895</v>
      </c>
      <c r="C85" s="13" t="s">
        <v>73</v>
      </c>
      <c r="D85" s="25">
        <v>1228</v>
      </c>
      <c r="E85" s="21">
        <v>43475</v>
      </c>
      <c r="F85" s="13">
        <f>_xlfn.XLOOKUP(Table8[[#This Row],[Product]],Table9[Cookie Type],Table9[Revenue Per Cookie],"Not Available")</f>
        <v>5</v>
      </c>
      <c r="G85" s="13">
        <f>_xlfn.XLOOKUP(Table8[[#This Row],[Product]],Table9[Cookie Type],Table9[Cost Per Cookie],"Not available")</f>
        <v>-2</v>
      </c>
      <c r="H85" s="13">
        <f>SUM(Table8[[#This Row],[Revenue per cookie]:[Cost per cookie]])*Table8[[#This Row],[Units Sold]]</f>
        <v>3684</v>
      </c>
      <c r="I85" s="13"/>
      <c r="J85" s="13"/>
      <c r="K85" s="13"/>
      <c r="L85" s="13"/>
    </row>
    <row r="86" spans="2:12" x14ac:dyDescent="0.25">
      <c r="B86" s="14">
        <v>691331</v>
      </c>
      <c r="C86" s="14" t="s">
        <v>73</v>
      </c>
      <c r="D86" s="24">
        <v>1389</v>
      </c>
      <c r="E86" s="18">
        <v>43475</v>
      </c>
      <c r="F86" s="14">
        <f>_xlfn.XLOOKUP(Table8[[#This Row],[Product]],Table9[Cookie Type],Table9[Revenue Per Cookie],"Not Available")</f>
        <v>5</v>
      </c>
      <c r="G86" s="14">
        <f>_xlfn.XLOOKUP(Table8[[#This Row],[Product]],Table9[Cookie Type],Table9[Cost Per Cookie],"Not available")</f>
        <v>-2</v>
      </c>
      <c r="H86" s="14">
        <f>SUM(Table8[[#This Row],[Revenue per cookie]:[Cost per cookie]])*Table8[[#This Row],[Units Sold]]</f>
        <v>4167</v>
      </c>
      <c r="I86" s="13"/>
      <c r="J86" s="13"/>
      <c r="K86" s="13"/>
      <c r="L86" s="13"/>
    </row>
    <row r="87" spans="2:12" x14ac:dyDescent="0.25">
      <c r="B87" s="13">
        <v>852827</v>
      </c>
      <c r="C87" s="13" t="s">
        <v>73</v>
      </c>
      <c r="D87" s="13">
        <v>861</v>
      </c>
      <c r="E87" s="21">
        <v>43840</v>
      </c>
      <c r="F87" s="13">
        <f>_xlfn.XLOOKUP(Table8[[#This Row],[Product]],Table9[Cookie Type],Table9[Revenue Per Cookie],"Not Available")</f>
        <v>5</v>
      </c>
      <c r="G87" s="13">
        <f>_xlfn.XLOOKUP(Table8[[#This Row],[Product]],Table9[Cookie Type],Table9[Cost Per Cookie],"Not available")</f>
        <v>-2</v>
      </c>
      <c r="H87" s="13">
        <f>SUM(Table8[[#This Row],[Revenue per cookie]:[Cost per cookie]])*Table8[[#This Row],[Units Sold]]</f>
        <v>2583</v>
      </c>
      <c r="I87" s="13"/>
      <c r="J87" s="13"/>
      <c r="K87" s="13"/>
      <c r="L87" s="13"/>
    </row>
    <row r="88" spans="2:12" x14ac:dyDescent="0.25">
      <c r="B88" s="14">
        <v>567484</v>
      </c>
      <c r="C88" s="14" t="s">
        <v>73</v>
      </c>
      <c r="D88" s="14">
        <v>704</v>
      </c>
      <c r="E88" s="18">
        <v>43475</v>
      </c>
      <c r="F88" s="14">
        <f>_xlfn.XLOOKUP(Table8[[#This Row],[Product]],Table9[Cookie Type],Table9[Revenue Per Cookie],"Not Available")</f>
        <v>5</v>
      </c>
      <c r="G88" s="14">
        <f>_xlfn.XLOOKUP(Table8[[#This Row],[Product]],Table9[Cookie Type],Table9[Cost Per Cookie],"Not available")</f>
        <v>-2</v>
      </c>
      <c r="H88" s="14">
        <f>SUM(Table8[[#This Row],[Revenue per cookie]:[Cost per cookie]])*Table8[[#This Row],[Units Sold]]</f>
        <v>2112</v>
      </c>
      <c r="I88" s="13"/>
      <c r="J88" s="13"/>
      <c r="K88" s="13"/>
      <c r="L88" s="13"/>
    </row>
    <row r="89" spans="2:12" x14ac:dyDescent="0.25">
      <c r="B89" s="13">
        <v>348194</v>
      </c>
      <c r="C89" s="13" t="s">
        <v>73</v>
      </c>
      <c r="D89" s="25">
        <v>1802</v>
      </c>
      <c r="E89" s="21">
        <v>43477</v>
      </c>
      <c r="F89" s="13">
        <f>_xlfn.XLOOKUP(Table8[[#This Row],[Product]],Table9[Cookie Type],Table9[Revenue Per Cookie],"Not Available")</f>
        <v>5</v>
      </c>
      <c r="G89" s="13">
        <f>_xlfn.XLOOKUP(Table8[[#This Row],[Product]],Table9[Cookie Type],Table9[Cost Per Cookie],"Not available")</f>
        <v>-2</v>
      </c>
      <c r="H89" s="13">
        <f>SUM(Table8[[#This Row],[Revenue per cookie]:[Cost per cookie]])*Table8[[#This Row],[Units Sold]]</f>
        <v>5406</v>
      </c>
      <c r="I89" s="13"/>
      <c r="J89" s="13"/>
      <c r="K89" s="13"/>
      <c r="L89" s="13"/>
    </row>
    <row r="90" spans="2:12" x14ac:dyDescent="0.25">
      <c r="B90" s="14">
        <v>444225</v>
      </c>
      <c r="C90" s="14" t="s">
        <v>73</v>
      </c>
      <c r="D90" s="24">
        <v>2663</v>
      </c>
      <c r="E90" s="18">
        <v>43842</v>
      </c>
      <c r="F90" s="14">
        <f>_xlfn.XLOOKUP(Table8[[#This Row],[Product]],Table9[Cookie Type],Table9[Revenue Per Cookie],"Not Available")</f>
        <v>5</v>
      </c>
      <c r="G90" s="14">
        <f>_xlfn.XLOOKUP(Table8[[#This Row],[Product]],Table9[Cookie Type],Table9[Cost Per Cookie],"Not available")</f>
        <v>-2</v>
      </c>
      <c r="H90" s="14">
        <f>SUM(Table8[[#This Row],[Revenue per cookie]:[Cost per cookie]])*Table8[[#This Row],[Units Sold]]</f>
        <v>7989</v>
      </c>
      <c r="I90" s="13"/>
      <c r="J90" s="13"/>
      <c r="K90" s="13"/>
      <c r="L90" s="13"/>
    </row>
    <row r="91" spans="2:12" x14ac:dyDescent="0.25">
      <c r="B91" s="13">
        <v>685544</v>
      </c>
      <c r="C91" s="13" t="s">
        <v>73</v>
      </c>
      <c r="D91" s="25">
        <v>2136</v>
      </c>
      <c r="E91" s="21">
        <v>43477</v>
      </c>
      <c r="F91" s="13">
        <f>_xlfn.XLOOKUP(Table8[[#This Row],[Product]],Table9[Cookie Type],Table9[Revenue Per Cookie],"Not Available")</f>
        <v>5</v>
      </c>
      <c r="G91" s="13">
        <f>_xlfn.XLOOKUP(Table8[[#This Row],[Product]],Table9[Cookie Type],Table9[Cost Per Cookie],"Not available")</f>
        <v>-2</v>
      </c>
      <c r="H91" s="13">
        <f>SUM(Table8[[#This Row],[Revenue per cookie]:[Cost per cookie]])*Table8[[#This Row],[Units Sold]]</f>
        <v>6408</v>
      </c>
      <c r="I91" s="13"/>
      <c r="J91" s="13"/>
      <c r="K91" s="13"/>
      <c r="L91" s="13"/>
    </row>
    <row r="92" spans="2:12" x14ac:dyDescent="0.25">
      <c r="B92" s="14">
        <v>636993</v>
      </c>
      <c r="C92" s="14" t="s">
        <v>73</v>
      </c>
      <c r="D92" s="24">
        <v>2116</v>
      </c>
      <c r="E92" s="18">
        <v>43477</v>
      </c>
      <c r="F92" s="14">
        <f>_xlfn.XLOOKUP(Table8[[#This Row],[Product]],Table9[Cookie Type],Table9[Revenue Per Cookie],"Not Available")</f>
        <v>5</v>
      </c>
      <c r="G92" s="14">
        <f>_xlfn.XLOOKUP(Table8[[#This Row],[Product]],Table9[Cookie Type],Table9[Cost Per Cookie],"Not available")</f>
        <v>-2</v>
      </c>
      <c r="H92" s="14">
        <f>SUM(Table8[[#This Row],[Revenue per cookie]:[Cost per cookie]])*Table8[[#This Row],[Units Sold]]</f>
        <v>6348</v>
      </c>
      <c r="I92" s="13"/>
      <c r="J92" s="13"/>
      <c r="K92" s="13"/>
      <c r="L92" s="13"/>
    </row>
    <row r="93" spans="2:12" x14ac:dyDescent="0.25">
      <c r="B93" s="13">
        <v>603195</v>
      </c>
      <c r="C93" s="13" t="s">
        <v>73</v>
      </c>
      <c r="D93" s="25">
        <v>3801</v>
      </c>
      <c r="E93" s="21">
        <v>43834</v>
      </c>
      <c r="F93" s="13">
        <f>_xlfn.XLOOKUP(Table8[[#This Row],[Product]],Table9[Cookie Type],Table9[Revenue Per Cookie],"Not Available")</f>
        <v>5</v>
      </c>
      <c r="G93" s="13">
        <f>_xlfn.XLOOKUP(Table8[[#This Row],[Product]],Table9[Cookie Type],Table9[Cost Per Cookie],"Not available")</f>
        <v>-2</v>
      </c>
      <c r="H93" s="13">
        <f>SUM(Table8[[#This Row],[Revenue per cookie]:[Cost per cookie]])*Table8[[#This Row],[Units Sold]]</f>
        <v>11403</v>
      </c>
      <c r="I93" s="13"/>
      <c r="J93" s="13"/>
      <c r="K93" s="13"/>
      <c r="L93" s="13"/>
    </row>
    <row r="94" spans="2:12" x14ac:dyDescent="0.25">
      <c r="B94" s="14">
        <v>568366</v>
      </c>
      <c r="C94" s="14" t="s">
        <v>73</v>
      </c>
      <c r="D94" s="24">
        <v>1496</v>
      </c>
      <c r="E94" s="18">
        <v>43836</v>
      </c>
      <c r="F94" s="14">
        <f>_xlfn.XLOOKUP(Table8[[#This Row],[Product]],Table9[Cookie Type],Table9[Revenue Per Cookie],"Not Available")</f>
        <v>5</v>
      </c>
      <c r="G94" s="14">
        <f>_xlfn.XLOOKUP(Table8[[#This Row],[Product]],Table9[Cookie Type],Table9[Cost Per Cookie],"Not available")</f>
        <v>-2</v>
      </c>
      <c r="H94" s="14">
        <f>SUM(Table8[[#This Row],[Revenue per cookie]:[Cost per cookie]])*Table8[[#This Row],[Units Sold]]</f>
        <v>4488</v>
      </c>
      <c r="I94" s="13"/>
      <c r="J94" s="13"/>
      <c r="K94" s="13"/>
      <c r="L94" s="13"/>
    </row>
    <row r="95" spans="2:12" x14ac:dyDescent="0.25">
      <c r="B95" s="13">
        <v>176592</v>
      </c>
      <c r="C95" s="13" t="s">
        <v>73</v>
      </c>
      <c r="D95" s="25">
        <v>2299</v>
      </c>
      <c r="E95" s="21">
        <v>43475</v>
      </c>
      <c r="F95" s="13">
        <f>_xlfn.XLOOKUP(Table8[[#This Row],[Product]],Table9[Cookie Type],Table9[Revenue Per Cookie],"Not Available")</f>
        <v>5</v>
      </c>
      <c r="G95" s="13">
        <f>_xlfn.XLOOKUP(Table8[[#This Row],[Product]],Table9[Cookie Type],Table9[Cost Per Cookie],"Not available")</f>
        <v>-2</v>
      </c>
      <c r="H95" s="13">
        <f>SUM(Table8[[#This Row],[Revenue per cookie]:[Cost per cookie]])*Table8[[#This Row],[Units Sold]]</f>
        <v>6897</v>
      </c>
      <c r="I95" s="13"/>
      <c r="J95" s="13"/>
      <c r="K95" s="13"/>
      <c r="L95" s="13"/>
    </row>
    <row r="96" spans="2:12" x14ac:dyDescent="0.25">
      <c r="B96" s="14">
        <v>758323</v>
      </c>
      <c r="C96" s="14" t="s">
        <v>73</v>
      </c>
      <c r="D96" s="14">
        <v>727</v>
      </c>
      <c r="E96" s="18">
        <v>43475</v>
      </c>
      <c r="F96" s="14">
        <f>_xlfn.XLOOKUP(Table8[[#This Row],[Product]],Table9[Cookie Type],Table9[Revenue Per Cookie],"Not Available")</f>
        <v>5</v>
      </c>
      <c r="G96" s="14">
        <f>_xlfn.XLOOKUP(Table8[[#This Row],[Product]],Table9[Cookie Type],Table9[Cost Per Cookie],"Not available")</f>
        <v>-2</v>
      </c>
      <c r="H96" s="14">
        <f>SUM(Table8[[#This Row],[Revenue per cookie]:[Cost per cookie]])*Table8[[#This Row],[Units Sold]]</f>
        <v>2181</v>
      </c>
      <c r="I96" s="13"/>
      <c r="J96" s="13"/>
      <c r="K96" s="13"/>
      <c r="L96" s="13"/>
    </row>
    <row r="97" spans="2:12" x14ac:dyDescent="0.25">
      <c r="B97" s="13">
        <v>698245</v>
      </c>
      <c r="C97" s="13" t="s">
        <v>73</v>
      </c>
      <c r="D97" s="25">
        <v>2198</v>
      </c>
      <c r="E97" s="21">
        <v>43838</v>
      </c>
      <c r="F97" s="13">
        <f>_xlfn.XLOOKUP(Table8[[#This Row],[Product]],Table9[Cookie Type],Table9[Revenue Per Cookie],"Not Available")</f>
        <v>5</v>
      </c>
      <c r="G97" s="13">
        <f>_xlfn.XLOOKUP(Table8[[#This Row],[Product]],Table9[Cookie Type],Table9[Cost Per Cookie],"Not available")</f>
        <v>-2</v>
      </c>
      <c r="H97" s="13">
        <f>SUM(Table8[[#This Row],[Revenue per cookie]:[Cost per cookie]])*Table8[[#This Row],[Units Sold]]</f>
        <v>6594</v>
      </c>
      <c r="I97" s="13"/>
      <c r="J97" s="13"/>
      <c r="K97" s="13"/>
      <c r="L97" s="13"/>
    </row>
    <row r="98" spans="2:12" x14ac:dyDescent="0.25">
      <c r="B98" s="14">
        <v>796346</v>
      </c>
      <c r="C98" s="14" t="s">
        <v>73</v>
      </c>
      <c r="D98" s="24">
        <v>1743</v>
      </c>
      <c r="E98" s="18">
        <v>43838</v>
      </c>
      <c r="F98" s="14">
        <f>_xlfn.XLOOKUP(Table8[[#This Row],[Product]],Table9[Cookie Type],Table9[Revenue Per Cookie],"Not Available")</f>
        <v>5</v>
      </c>
      <c r="G98" s="14">
        <f>_xlfn.XLOOKUP(Table8[[#This Row],[Product]],Table9[Cookie Type],Table9[Cost Per Cookie],"Not available")</f>
        <v>-2</v>
      </c>
      <c r="H98" s="14">
        <f>SUM(Table8[[#This Row],[Revenue per cookie]:[Cost per cookie]])*Table8[[#This Row],[Units Sold]]</f>
        <v>5229</v>
      </c>
      <c r="I98" s="13"/>
      <c r="J98" s="13"/>
      <c r="K98" s="13"/>
      <c r="L98" s="13"/>
    </row>
    <row r="99" spans="2:12" x14ac:dyDescent="0.25">
      <c r="B99" s="13">
        <v>203608</v>
      </c>
      <c r="C99" s="13" t="s">
        <v>73</v>
      </c>
      <c r="D99" s="25">
        <v>1153</v>
      </c>
      <c r="E99" s="21">
        <v>43840</v>
      </c>
      <c r="F99" s="13">
        <f>_xlfn.XLOOKUP(Table8[[#This Row],[Product]],Table9[Cookie Type],Table9[Revenue Per Cookie],"Not Available")</f>
        <v>5</v>
      </c>
      <c r="G99" s="13">
        <f>_xlfn.XLOOKUP(Table8[[#This Row],[Product]],Table9[Cookie Type],Table9[Cost Per Cookie],"Not available")</f>
        <v>-2</v>
      </c>
      <c r="H99" s="13">
        <f>SUM(Table8[[#This Row],[Revenue per cookie]:[Cost per cookie]])*Table8[[#This Row],[Units Sold]]</f>
        <v>3459</v>
      </c>
      <c r="I99" s="13"/>
      <c r="J99" s="13"/>
      <c r="K99" s="13"/>
      <c r="L99" s="13"/>
    </row>
    <row r="100" spans="2:12" x14ac:dyDescent="0.25">
      <c r="B100" s="14">
        <v>676135</v>
      </c>
      <c r="C100" s="14" t="s">
        <v>73</v>
      </c>
      <c r="D100" s="24">
        <v>1757</v>
      </c>
      <c r="E100" s="18">
        <v>43475</v>
      </c>
      <c r="F100" s="14">
        <f>_xlfn.XLOOKUP(Table8[[#This Row],[Product]],Table9[Cookie Type],Table9[Revenue Per Cookie],"Not Available")</f>
        <v>5</v>
      </c>
      <c r="G100" s="14">
        <f>_xlfn.XLOOKUP(Table8[[#This Row],[Product]],Table9[Cookie Type],Table9[Cost Per Cookie],"Not available")</f>
        <v>-2</v>
      </c>
      <c r="H100" s="14">
        <f>SUM(Table8[[#This Row],[Revenue per cookie]:[Cost per cookie]])*Table8[[#This Row],[Units Sold]]</f>
        <v>5271</v>
      </c>
      <c r="I100" s="13"/>
      <c r="J100" s="13"/>
      <c r="K100" s="13"/>
      <c r="L100" s="13"/>
    </row>
    <row r="101" spans="2:12" x14ac:dyDescent="0.25">
      <c r="B101" s="13">
        <v>142979</v>
      </c>
      <c r="C101" s="13" t="s">
        <v>73</v>
      </c>
      <c r="D101" s="25">
        <v>1031</v>
      </c>
      <c r="E101" s="21">
        <v>43474</v>
      </c>
      <c r="F101" s="13">
        <f>_xlfn.XLOOKUP(Table8[[#This Row],[Product]],Table9[Cookie Type],Table9[Revenue Per Cookie],"Not Available")</f>
        <v>5</v>
      </c>
      <c r="G101" s="13">
        <f>_xlfn.XLOOKUP(Table8[[#This Row],[Product]],Table9[Cookie Type],Table9[Cost Per Cookie],"Not available")</f>
        <v>-2</v>
      </c>
      <c r="H101" s="13">
        <f>SUM(Table8[[#This Row],[Revenue per cookie]:[Cost per cookie]])*Table8[[#This Row],[Units Sold]]</f>
        <v>3093</v>
      </c>
      <c r="I101" s="13"/>
      <c r="J101" s="13"/>
      <c r="K101" s="13"/>
      <c r="L101" s="13"/>
    </row>
    <row r="102" spans="2:12" x14ac:dyDescent="0.25">
      <c r="B102" s="14">
        <v>283491</v>
      </c>
      <c r="C102" s="14" t="s">
        <v>73</v>
      </c>
      <c r="D102" s="24">
        <v>1702</v>
      </c>
      <c r="E102" s="18">
        <v>43835</v>
      </c>
      <c r="F102" s="14">
        <f>_xlfn.XLOOKUP(Table8[[#This Row],[Product]],Table9[Cookie Type],Table9[Revenue Per Cookie],"Not Available")</f>
        <v>5</v>
      </c>
      <c r="G102" s="14">
        <f>_xlfn.XLOOKUP(Table8[[#This Row],[Product]],Table9[Cookie Type],Table9[Cost Per Cookie],"Not available")</f>
        <v>-2</v>
      </c>
      <c r="H102" s="14">
        <f>SUM(Table8[[#This Row],[Revenue per cookie]:[Cost per cookie]])*Table8[[#This Row],[Units Sold]]</f>
        <v>5106</v>
      </c>
      <c r="I102" s="13"/>
      <c r="J102" s="13"/>
      <c r="K102" s="13"/>
      <c r="L102" s="13"/>
    </row>
    <row r="103" spans="2:12" x14ac:dyDescent="0.25">
      <c r="B103" s="13">
        <v>807061</v>
      </c>
      <c r="C103" s="13" t="s">
        <v>73</v>
      </c>
      <c r="D103" s="13">
        <v>448</v>
      </c>
      <c r="E103" s="21">
        <v>43836</v>
      </c>
      <c r="F103" s="13">
        <f>_xlfn.XLOOKUP(Table8[[#This Row],[Product]],Table9[Cookie Type],Table9[Revenue Per Cookie],"Not Available")</f>
        <v>5</v>
      </c>
      <c r="G103" s="13">
        <f>_xlfn.XLOOKUP(Table8[[#This Row],[Product]],Table9[Cookie Type],Table9[Cost Per Cookie],"Not available")</f>
        <v>-2</v>
      </c>
      <c r="H103" s="13">
        <f>SUM(Table8[[#This Row],[Revenue per cookie]:[Cost per cookie]])*Table8[[#This Row],[Units Sold]]</f>
        <v>1344</v>
      </c>
      <c r="I103" s="13"/>
      <c r="J103" s="13"/>
      <c r="K103" s="13"/>
      <c r="L103" s="13"/>
    </row>
    <row r="104" spans="2:12" x14ac:dyDescent="0.25">
      <c r="B104" s="14">
        <v>459019</v>
      </c>
      <c r="C104" s="14" t="s">
        <v>73</v>
      </c>
      <c r="D104" s="24">
        <v>3513</v>
      </c>
      <c r="E104" s="18">
        <v>43837</v>
      </c>
      <c r="F104" s="14">
        <f>_xlfn.XLOOKUP(Table8[[#This Row],[Product]],Table9[Cookie Type],Table9[Revenue Per Cookie],"Not Available")</f>
        <v>5</v>
      </c>
      <c r="G104" s="14">
        <f>_xlfn.XLOOKUP(Table8[[#This Row],[Product]],Table9[Cookie Type],Table9[Cost Per Cookie],"Not available")</f>
        <v>-2</v>
      </c>
      <c r="H104" s="14">
        <f>SUM(Table8[[#This Row],[Revenue per cookie]:[Cost per cookie]])*Table8[[#This Row],[Units Sold]]</f>
        <v>10539</v>
      </c>
      <c r="I104" s="13"/>
      <c r="J104" s="13"/>
      <c r="K104" s="13"/>
      <c r="L104" s="13"/>
    </row>
    <row r="105" spans="2:12" x14ac:dyDescent="0.25">
      <c r="B105" s="13">
        <v>126864</v>
      </c>
      <c r="C105" s="13" t="s">
        <v>73</v>
      </c>
      <c r="D105" s="25">
        <v>2101</v>
      </c>
      <c r="E105" s="21">
        <v>43838</v>
      </c>
      <c r="F105" s="13">
        <f>_xlfn.XLOOKUP(Table8[[#This Row],[Product]],Table9[Cookie Type],Table9[Revenue Per Cookie],"Not Available")</f>
        <v>5</v>
      </c>
      <c r="G105" s="13">
        <f>_xlfn.XLOOKUP(Table8[[#This Row],[Product]],Table9[Cookie Type],Table9[Cost Per Cookie],"Not available")</f>
        <v>-2</v>
      </c>
      <c r="H105" s="13">
        <f>SUM(Table8[[#This Row],[Revenue per cookie]:[Cost per cookie]])*Table8[[#This Row],[Units Sold]]</f>
        <v>6303</v>
      </c>
      <c r="I105" s="13"/>
      <c r="J105" s="13"/>
      <c r="K105" s="13"/>
      <c r="L105" s="13"/>
    </row>
    <row r="106" spans="2:12" x14ac:dyDescent="0.25">
      <c r="B106" s="14">
        <v>854455</v>
      </c>
      <c r="C106" s="14" t="s">
        <v>73</v>
      </c>
      <c r="D106" s="24">
        <v>2931</v>
      </c>
      <c r="E106" s="18">
        <v>43474</v>
      </c>
      <c r="F106" s="14">
        <f>_xlfn.XLOOKUP(Table8[[#This Row],[Product]],Table9[Cookie Type],Table9[Revenue Per Cookie],"Not Available")</f>
        <v>5</v>
      </c>
      <c r="G106" s="14">
        <f>_xlfn.XLOOKUP(Table8[[#This Row],[Product]],Table9[Cookie Type],Table9[Cost Per Cookie],"Not available")</f>
        <v>-2</v>
      </c>
      <c r="H106" s="14">
        <f>SUM(Table8[[#This Row],[Revenue per cookie]:[Cost per cookie]])*Table8[[#This Row],[Units Sold]]</f>
        <v>8793</v>
      </c>
      <c r="I106" s="13"/>
      <c r="J106" s="13"/>
      <c r="K106" s="13"/>
      <c r="L106" s="13"/>
    </row>
    <row r="107" spans="2:12" x14ac:dyDescent="0.25">
      <c r="B107" s="13">
        <v>293863</v>
      </c>
      <c r="C107" s="13" t="s">
        <v>73</v>
      </c>
      <c r="D107" s="25">
        <v>1535</v>
      </c>
      <c r="E107" s="21">
        <v>43839</v>
      </c>
      <c r="F107" s="13">
        <f>_xlfn.XLOOKUP(Table8[[#This Row],[Product]],Table9[Cookie Type],Table9[Revenue Per Cookie],"Not Available")</f>
        <v>5</v>
      </c>
      <c r="G107" s="13">
        <f>_xlfn.XLOOKUP(Table8[[#This Row],[Product]],Table9[Cookie Type],Table9[Cost Per Cookie],"Not available")</f>
        <v>-2</v>
      </c>
      <c r="H107" s="13">
        <f>SUM(Table8[[#This Row],[Revenue per cookie]:[Cost per cookie]])*Table8[[#This Row],[Units Sold]]</f>
        <v>4605</v>
      </c>
      <c r="I107" s="13"/>
      <c r="J107" s="13"/>
      <c r="K107" s="13"/>
      <c r="L107" s="13"/>
    </row>
    <row r="108" spans="2:12" x14ac:dyDescent="0.25">
      <c r="B108" s="14">
        <v>898591</v>
      </c>
      <c r="C108" s="14" t="s">
        <v>73</v>
      </c>
      <c r="D108" s="24">
        <v>1123</v>
      </c>
      <c r="E108" s="18">
        <v>43474</v>
      </c>
      <c r="F108" s="14">
        <f>_xlfn.XLOOKUP(Table8[[#This Row],[Product]],Table9[Cookie Type],Table9[Revenue Per Cookie],"Not Available")</f>
        <v>5</v>
      </c>
      <c r="G108" s="14">
        <f>_xlfn.XLOOKUP(Table8[[#This Row],[Product]],Table9[Cookie Type],Table9[Cost Per Cookie],"Not available")</f>
        <v>-2</v>
      </c>
      <c r="H108" s="14">
        <f>SUM(Table8[[#This Row],[Revenue per cookie]:[Cost per cookie]])*Table8[[#This Row],[Units Sold]]</f>
        <v>3369</v>
      </c>
      <c r="I108" s="13"/>
      <c r="J108" s="13"/>
      <c r="K108" s="13"/>
      <c r="L108" s="13"/>
    </row>
    <row r="109" spans="2:12" x14ac:dyDescent="0.25">
      <c r="B109" s="13">
        <v>521535</v>
      </c>
      <c r="C109" s="13" t="s">
        <v>73</v>
      </c>
      <c r="D109" s="25">
        <v>1404</v>
      </c>
      <c r="E109" s="21">
        <v>43476</v>
      </c>
      <c r="F109" s="13">
        <f>_xlfn.XLOOKUP(Table8[[#This Row],[Product]],Table9[Cookie Type],Table9[Revenue Per Cookie],"Not Available")</f>
        <v>5</v>
      </c>
      <c r="G109" s="13">
        <f>_xlfn.XLOOKUP(Table8[[#This Row],[Product]],Table9[Cookie Type],Table9[Cost Per Cookie],"Not available")</f>
        <v>-2</v>
      </c>
      <c r="H109" s="13">
        <f>SUM(Table8[[#This Row],[Revenue per cookie]:[Cost per cookie]])*Table8[[#This Row],[Units Sold]]</f>
        <v>4212</v>
      </c>
      <c r="I109" s="13"/>
      <c r="J109" s="13"/>
      <c r="K109" s="13"/>
      <c r="L109" s="13"/>
    </row>
    <row r="110" spans="2:12" x14ac:dyDescent="0.25">
      <c r="B110" s="14">
        <v>867252</v>
      </c>
      <c r="C110" s="14" t="s">
        <v>73</v>
      </c>
      <c r="D110" s="24">
        <v>2763</v>
      </c>
      <c r="E110" s="18">
        <v>43476</v>
      </c>
      <c r="F110" s="14">
        <f>_xlfn.XLOOKUP(Table8[[#This Row],[Product]],Table9[Cookie Type],Table9[Revenue Per Cookie],"Not Available")</f>
        <v>5</v>
      </c>
      <c r="G110" s="14">
        <f>_xlfn.XLOOKUP(Table8[[#This Row],[Product]],Table9[Cookie Type],Table9[Cost Per Cookie],"Not available")</f>
        <v>-2</v>
      </c>
      <c r="H110" s="14">
        <f>SUM(Table8[[#This Row],[Revenue per cookie]:[Cost per cookie]])*Table8[[#This Row],[Units Sold]]</f>
        <v>8289</v>
      </c>
      <c r="I110" s="13"/>
      <c r="J110" s="13"/>
      <c r="K110" s="13"/>
      <c r="L110" s="13"/>
    </row>
    <row r="111" spans="2:12" x14ac:dyDescent="0.25">
      <c r="B111" s="13">
        <v>146778</v>
      </c>
      <c r="C111" s="13" t="s">
        <v>73</v>
      </c>
      <c r="D111" s="25">
        <v>2125</v>
      </c>
      <c r="E111" s="21">
        <v>43477</v>
      </c>
      <c r="F111" s="13">
        <f>_xlfn.XLOOKUP(Table8[[#This Row],[Product]],Table9[Cookie Type],Table9[Revenue Per Cookie],"Not Available")</f>
        <v>5</v>
      </c>
      <c r="G111" s="13">
        <f>_xlfn.XLOOKUP(Table8[[#This Row],[Product]],Table9[Cookie Type],Table9[Cost Per Cookie],"Not available")</f>
        <v>-2</v>
      </c>
      <c r="H111" s="13">
        <f>SUM(Table8[[#This Row],[Revenue per cookie]:[Cost per cookie]])*Table8[[#This Row],[Units Sold]]</f>
        <v>6375</v>
      </c>
      <c r="I111" s="13"/>
      <c r="J111" s="13"/>
      <c r="K111" s="13"/>
      <c r="L111" s="13"/>
    </row>
    <row r="112" spans="2:12" x14ac:dyDescent="0.25">
      <c r="B112" s="14">
        <v>566983</v>
      </c>
      <c r="C112" s="14" t="s">
        <v>73</v>
      </c>
      <c r="D112" s="14">
        <v>257</v>
      </c>
      <c r="E112" s="18">
        <v>43835</v>
      </c>
      <c r="F112" s="14">
        <f>_xlfn.XLOOKUP(Table8[[#This Row],[Product]],Table9[Cookie Type],Table9[Revenue Per Cookie],"Not Available")</f>
        <v>5</v>
      </c>
      <c r="G112" s="14">
        <f>_xlfn.XLOOKUP(Table8[[#This Row],[Product]],Table9[Cookie Type],Table9[Cost Per Cookie],"Not available")</f>
        <v>-2</v>
      </c>
      <c r="H112" s="14">
        <f>SUM(Table8[[#This Row],[Revenue per cookie]:[Cost per cookie]])*Table8[[#This Row],[Units Sold]]</f>
        <v>771</v>
      </c>
      <c r="I112" s="13"/>
      <c r="J112" s="13"/>
      <c r="K112" s="13"/>
      <c r="L112" s="13"/>
    </row>
    <row r="113" spans="2:12" x14ac:dyDescent="0.25">
      <c r="B113" s="13">
        <v>686090</v>
      </c>
      <c r="C113" s="13" t="s">
        <v>73</v>
      </c>
      <c r="D113" s="25">
        <v>1114</v>
      </c>
      <c r="E113" s="21">
        <v>43833</v>
      </c>
      <c r="F113" s="13">
        <f>_xlfn.XLOOKUP(Table8[[#This Row],[Product]],Table9[Cookie Type],Table9[Revenue Per Cookie],"Not Available")</f>
        <v>5</v>
      </c>
      <c r="G113" s="13">
        <f>_xlfn.XLOOKUP(Table8[[#This Row],[Product]],Table9[Cookie Type],Table9[Cost Per Cookie],"Not available")</f>
        <v>-2</v>
      </c>
      <c r="H113" s="13">
        <f>SUM(Table8[[#This Row],[Revenue per cookie]:[Cost per cookie]])*Table8[[#This Row],[Units Sold]]</f>
        <v>3342</v>
      </c>
      <c r="I113" s="13"/>
      <c r="J113" s="13"/>
      <c r="K113" s="13"/>
      <c r="L113" s="13"/>
    </row>
    <row r="114" spans="2:12" x14ac:dyDescent="0.25">
      <c r="B114" s="14">
        <v>428676</v>
      </c>
      <c r="C114" s="14" t="s">
        <v>73</v>
      </c>
      <c r="D114" s="24">
        <v>1259</v>
      </c>
      <c r="E114" s="18">
        <v>43834</v>
      </c>
      <c r="F114" s="14">
        <f>_xlfn.XLOOKUP(Table8[[#This Row],[Product]],Table9[Cookie Type],Table9[Revenue Per Cookie],"Not Available")</f>
        <v>5</v>
      </c>
      <c r="G114" s="14">
        <f>_xlfn.XLOOKUP(Table8[[#This Row],[Product]],Table9[Cookie Type],Table9[Cost Per Cookie],"Not available")</f>
        <v>-2</v>
      </c>
      <c r="H114" s="14">
        <f>SUM(Table8[[#This Row],[Revenue per cookie]:[Cost per cookie]])*Table8[[#This Row],[Units Sold]]</f>
        <v>3777</v>
      </c>
      <c r="I114" s="13"/>
      <c r="J114" s="13"/>
      <c r="K114" s="13"/>
      <c r="L114" s="13"/>
    </row>
    <row r="115" spans="2:12" x14ac:dyDescent="0.25">
      <c r="B115" s="13">
        <v>278950</v>
      </c>
      <c r="C115" s="13" t="s">
        <v>73</v>
      </c>
      <c r="D115" s="25">
        <v>1095</v>
      </c>
      <c r="E115" s="21">
        <v>43835</v>
      </c>
      <c r="F115" s="13">
        <f>_xlfn.XLOOKUP(Table8[[#This Row],[Product]],Table9[Cookie Type],Table9[Revenue Per Cookie],"Not Available")</f>
        <v>5</v>
      </c>
      <c r="G115" s="13">
        <f>_xlfn.XLOOKUP(Table8[[#This Row],[Product]],Table9[Cookie Type],Table9[Cost Per Cookie],"Not available")</f>
        <v>-2</v>
      </c>
      <c r="H115" s="13">
        <f>SUM(Table8[[#This Row],[Revenue per cookie]:[Cost per cookie]])*Table8[[#This Row],[Units Sold]]</f>
        <v>3285</v>
      </c>
      <c r="I115" s="13"/>
      <c r="J115" s="13"/>
      <c r="K115" s="13"/>
      <c r="L115" s="13"/>
    </row>
    <row r="116" spans="2:12" x14ac:dyDescent="0.25">
      <c r="B116" s="14">
        <v>418690</v>
      </c>
      <c r="C116" s="14" t="s">
        <v>73</v>
      </c>
      <c r="D116" s="24">
        <v>1366</v>
      </c>
      <c r="E116" s="18">
        <v>43836</v>
      </c>
      <c r="F116" s="14">
        <f>_xlfn.XLOOKUP(Table8[[#This Row],[Product]],Table9[Cookie Type],Table9[Revenue Per Cookie],"Not Available")</f>
        <v>5</v>
      </c>
      <c r="G116" s="14">
        <f>_xlfn.XLOOKUP(Table8[[#This Row],[Product]],Table9[Cookie Type],Table9[Cost Per Cookie],"Not available")</f>
        <v>-2</v>
      </c>
      <c r="H116" s="14">
        <f>SUM(Table8[[#This Row],[Revenue per cookie]:[Cost per cookie]])*Table8[[#This Row],[Units Sold]]</f>
        <v>4098</v>
      </c>
      <c r="I116" s="13"/>
      <c r="J116" s="13"/>
      <c r="K116" s="13"/>
      <c r="L116" s="13"/>
    </row>
    <row r="117" spans="2:12" x14ac:dyDescent="0.25">
      <c r="B117" s="13">
        <v>496123</v>
      </c>
      <c r="C117" s="13" t="s">
        <v>73</v>
      </c>
      <c r="D117" s="25">
        <v>2460</v>
      </c>
      <c r="E117" s="21">
        <v>43836</v>
      </c>
      <c r="F117" s="13">
        <f>_xlfn.XLOOKUP(Table8[[#This Row],[Product]],Table9[Cookie Type],Table9[Revenue Per Cookie],"Not Available")</f>
        <v>5</v>
      </c>
      <c r="G117" s="13">
        <f>_xlfn.XLOOKUP(Table8[[#This Row],[Product]],Table9[Cookie Type],Table9[Cost Per Cookie],"Not available")</f>
        <v>-2</v>
      </c>
      <c r="H117" s="13">
        <f>SUM(Table8[[#This Row],[Revenue per cookie]:[Cost per cookie]])*Table8[[#This Row],[Units Sold]]</f>
        <v>7380</v>
      </c>
      <c r="I117" s="13"/>
      <c r="J117" s="13"/>
      <c r="K117" s="13"/>
      <c r="L117" s="13"/>
    </row>
    <row r="118" spans="2:12" x14ac:dyDescent="0.25">
      <c r="B118" s="14">
        <v>456841</v>
      </c>
      <c r="C118" s="14" t="s">
        <v>73</v>
      </c>
      <c r="D118" s="14">
        <v>678</v>
      </c>
      <c r="E118" s="18">
        <v>43838</v>
      </c>
      <c r="F118" s="14">
        <f>_xlfn.XLOOKUP(Table8[[#This Row],[Product]],Table9[Cookie Type],Table9[Revenue Per Cookie],"Not Available")</f>
        <v>5</v>
      </c>
      <c r="G118" s="14">
        <f>_xlfn.XLOOKUP(Table8[[#This Row],[Product]],Table9[Cookie Type],Table9[Cost Per Cookie],"Not available")</f>
        <v>-2</v>
      </c>
      <c r="H118" s="14">
        <f>SUM(Table8[[#This Row],[Revenue per cookie]:[Cost per cookie]])*Table8[[#This Row],[Units Sold]]</f>
        <v>2034</v>
      </c>
      <c r="I118" s="13"/>
      <c r="J118" s="13"/>
      <c r="K118" s="13"/>
      <c r="L118" s="13"/>
    </row>
    <row r="119" spans="2:12" x14ac:dyDescent="0.25">
      <c r="B119" s="13">
        <v>513469</v>
      </c>
      <c r="C119" s="13" t="s">
        <v>73</v>
      </c>
      <c r="D119" s="25">
        <v>1598</v>
      </c>
      <c r="E119" s="21">
        <v>43838</v>
      </c>
      <c r="F119" s="13">
        <f>_xlfn.XLOOKUP(Table8[[#This Row],[Product]],Table9[Cookie Type],Table9[Revenue Per Cookie],"Not Available")</f>
        <v>5</v>
      </c>
      <c r="G119" s="13">
        <f>_xlfn.XLOOKUP(Table8[[#This Row],[Product]],Table9[Cookie Type],Table9[Cost Per Cookie],"Not available")</f>
        <v>-2</v>
      </c>
      <c r="H119" s="13">
        <f>SUM(Table8[[#This Row],[Revenue per cookie]:[Cost per cookie]])*Table8[[#This Row],[Units Sold]]</f>
        <v>4794</v>
      </c>
      <c r="I119" s="13"/>
      <c r="J119" s="13"/>
      <c r="K119" s="13"/>
      <c r="L119" s="13"/>
    </row>
    <row r="120" spans="2:12" x14ac:dyDescent="0.25">
      <c r="B120" s="14">
        <v>231476</v>
      </c>
      <c r="C120" s="14" t="s">
        <v>73</v>
      </c>
      <c r="D120" s="24">
        <v>2409</v>
      </c>
      <c r="E120" s="18">
        <v>43474</v>
      </c>
      <c r="F120" s="14">
        <f>_xlfn.XLOOKUP(Table8[[#This Row],[Product]],Table9[Cookie Type],Table9[Revenue Per Cookie],"Not Available")</f>
        <v>5</v>
      </c>
      <c r="G120" s="14">
        <f>_xlfn.XLOOKUP(Table8[[#This Row],[Product]],Table9[Cookie Type],Table9[Cost Per Cookie],"Not available")</f>
        <v>-2</v>
      </c>
      <c r="H120" s="14">
        <f>SUM(Table8[[#This Row],[Revenue per cookie]:[Cost per cookie]])*Table8[[#This Row],[Units Sold]]</f>
        <v>7227</v>
      </c>
      <c r="I120" s="13"/>
      <c r="J120" s="13"/>
      <c r="K120" s="13"/>
      <c r="L120" s="13"/>
    </row>
    <row r="121" spans="2:12" x14ac:dyDescent="0.25">
      <c r="B121" s="13">
        <v>100553</v>
      </c>
      <c r="C121" s="13" t="s">
        <v>73</v>
      </c>
      <c r="D121" s="25">
        <v>1934</v>
      </c>
      <c r="E121" s="21">
        <v>43839</v>
      </c>
      <c r="F121" s="13">
        <f>_xlfn.XLOOKUP(Table8[[#This Row],[Product]],Table9[Cookie Type],Table9[Revenue Per Cookie],"Not Available")</f>
        <v>5</v>
      </c>
      <c r="G121" s="13">
        <f>_xlfn.XLOOKUP(Table8[[#This Row],[Product]],Table9[Cookie Type],Table9[Cost Per Cookie],"Not available")</f>
        <v>-2</v>
      </c>
      <c r="H121" s="13">
        <f>SUM(Table8[[#This Row],[Revenue per cookie]:[Cost per cookie]])*Table8[[#This Row],[Units Sold]]</f>
        <v>5802</v>
      </c>
      <c r="I121" s="13"/>
      <c r="J121" s="13"/>
      <c r="K121" s="13"/>
      <c r="L121" s="13"/>
    </row>
    <row r="122" spans="2:12" x14ac:dyDescent="0.25">
      <c r="B122" s="14">
        <v>788375</v>
      </c>
      <c r="C122" s="14" t="s">
        <v>73</v>
      </c>
      <c r="D122" s="24">
        <v>2993</v>
      </c>
      <c r="E122" s="18">
        <v>43839</v>
      </c>
      <c r="F122" s="14">
        <f>_xlfn.XLOOKUP(Table8[[#This Row],[Product]],Table9[Cookie Type],Table9[Revenue Per Cookie],"Not Available")</f>
        <v>5</v>
      </c>
      <c r="G122" s="14">
        <f>_xlfn.XLOOKUP(Table8[[#This Row],[Product]],Table9[Cookie Type],Table9[Cost Per Cookie],"Not available")</f>
        <v>-2</v>
      </c>
      <c r="H122" s="14">
        <f>SUM(Table8[[#This Row],[Revenue per cookie]:[Cost per cookie]])*Table8[[#This Row],[Units Sold]]</f>
        <v>8979</v>
      </c>
      <c r="I122" s="13"/>
      <c r="J122" s="13"/>
      <c r="K122" s="13"/>
      <c r="L122" s="13"/>
    </row>
    <row r="123" spans="2:12" x14ac:dyDescent="0.25">
      <c r="B123" s="13">
        <v>263663</v>
      </c>
      <c r="C123" s="13" t="s">
        <v>73</v>
      </c>
      <c r="D123" s="25">
        <v>2146</v>
      </c>
      <c r="E123" s="21">
        <v>43476</v>
      </c>
      <c r="F123" s="13">
        <f>_xlfn.XLOOKUP(Table8[[#This Row],[Product]],Table9[Cookie Type],Table9[Revenue Per Cookie],"Not Available")</f>
        <v>5</v>
      </c>
      <c r="G123" s="13">
        <f>_xlfn.XLOOKUP(Table8[[#This Row],[Product]],Table9[Cookie Type],Table9[Cost Per Cookie],"Not available")</f>
        <v>-2</v>
      </c>
      <c r="H123" s="13">
        <f>SUM(Table8[[#This Row],[Revenue per cookie]:[Cost per cookie]])*Table8[[#This Row],[Units Sold]]</f>
        <v>6438</v>
      </c>
      <c r="I123" s="13"/>
      <c r="J123" s="13"/>
      <c r="K123" s="13"/>
      <c r="L123" s="13"/>
    </row>
    <row r="124" spans="2:12" x14ac:dyDescent="0.25">
      <c r="B124" s="14">
        <v>887888</v>
      </c>
      <c r="C124" s="14" t="s">
        <v>73</v>
      </c>
      <c r="D124" s="24">
        <v>1946</v>
      </c>
      <c r="E124" s="18">
        <v>43477</v>
      </c>
      <c r="F124" s="14">
        <f>_xlfn.XLOOKUP(Table8[[#This Row],[Product]],Table9[Cookie Type],Table9[Revenue Per Cookie],"Not Available")</f>
        <v>5</v>
      </c>
      <c r="G124" s="14">
        <f>_xlfn.XLOOKUP(Table8[[#This Row],[Product]],Table9[Cookie Type],Table9[Cost Per Cookie],"Not available")</f>
        <v>-2</v>
      </c>
      <c r="H124" s="14">
        <f>SUM(Table8[[#This Row],[Revenue per cookie]:[Cost per cookie]])*Table8[[#This Row],[Units Sold]]</f>
        <v>5838</v>
      </c>
      <c r="I124" s="13"/>
      <c r="J124" s="13"/>
      <c r="K124" s="13"/>
      <c r="L124" s="13"/>
    </row>
    <row r="125" spans="2:12" x14ac:dyDescent="0.25">
      <c r="B125" s="13">
        <v>816536</v>
      </c>
      <c r="C125" s="13" t="s">
        <v>73</v>
      </c>
      <c r="D125" s="25">
        <v>1362</v>
      </c>
      <c r="E125" s="21">
        <v>43842</v>
      </c>
      <c r="F125" s="13">
        <f>_xlfn.XLOOKUP(Table8[[#This Row],[Product]],Table9[Cookie Type],Table9[Revenue Per Cookie],"Not Available")</f>
        <v>5</v>
      </c>
      <c r="G125" s="13">
        <f>_xlfn.XLOOKUP(Table8[[#This Row],[Product]],Table9[Cookie Type],Table9[Cost Per Cookie],"Not available")</f>
        <v>-2</v>
      </c>
      <c r="H125" s="13">
        <f>SUM(Table8[[#This Row],[Revenue per cookie]:[Cost per cookie]])*Table8[[#This Row],[Units Sold]]</f>
        <v>4086</v>
      </c>
      <c r="I125" s="13"/>
      <c r="J125" s="13"/>
      <c r="K125" s="13"/>
      <c r="L125" s="13"/>
    </row>
    <row r="126" spans="2:12" x14ac:dyDescent="0.25">
      <c r="B126" s="14">
        <v>334678</v>
      </c>
      <c r="C126" s="14" t="s">
        <v>73</v>
      </c>
      <c r="D126" s="24">
        <v>2565</v>
      </c>
      <c r="E126" s="18">
        <v>43831</v>
      </c>
      <c r="F126" s="14">
        <f>_xlfn.XLOOKUP(Table8[[#This Row],[Product]],Table9[Cookie Type],Table9[Revenue Per Cookie],"Not Available")</f>
        <v>5</v>
      </c>
      <c r="G126" s="14">
        <f>_xlfn.XLOOKUP(Table8[[#This Row],[Product]],Table9[Cookie Type],Table9[Cost Per Cookie],"Not available")</f>
        <v>-2</v>
      </c>
      <c r="H126" s="14">
        <f>SUM(Table8[[#This Row],[Revenue per cookie]:[Cost per cookie]])*Table8[[#This Row],[Units Sold]]</f>
        <v>7695</v>
      </c>
      <c r="I126" s="13"/>
      <c r="J126" s="13"/>
      <c r="K126" s="13"/>
      <c r="L126" s="13"/>
    </row>
    <row r="127" spans="2:12" x14ac:dyDescent="0.25">
      <c r="B127" s="13">
        <v>527753</v>
      </c>
      <c r="C127" s="13" t="s">
        <v>73</v>
      </c>
      <c r="D127" s="25">
        <v>2417</v>
      </c>
      <c r="E127" s="21">
        <v>43831</v>
      </c>
      <c r="F127" s="13">
        <f>_xlfn.XLOOKUP(Table8[[#This Row],[Product]],Table9[Cookie Type],Table9[Revenue Per Cookie],"Not Available")</f>
        <v>5</v>
      </c>
      <c r="G127" s="13">
        <f>_xlfn.XLOOKUP(Table8[[#This Row],[Product]],Table9[Cookie Type],Table9[Cost Per Cookie],"Not available")</f>
        <v>-2</v>
      </c>
      <c r="H127" s="13">
        <f>SUM(Table8[[#This Row],[Revenue per cookie]:[Cost per cookie]])*Table8[[#This Row],[Units Sold]]</f>
        <v>7251</v>
      </c>
      <c r="I127" s="13"/>
      <c r="J127" s="13"/>
      <c r="K127" s="13"/>
      <c r="L127" s="13"/>
    </row>
    <row r="128" spans="2:12" x14ac:dyDescent="0.25">
      <c r="B128" s="14">
        <v>643111</v>
      </c>
      <c r="C128" s="14" t="s">
        <v>73</v>
      </c>
      <c r="D128" s="24">
        <v>3675</v>
      </c>
      <c r="E128" s="18">
        <v>43834</v>
      </c>
      <c r="F128" s="14">
        <f>_xlfn.XLOOKUP(Table8[[#This Row],[Product]],Table9[Cookie Type],Table9[Revenue Per Cookie],"Not Available")</f>
        <v>5</v>
      </c>
      <c r="G128" s="14">
        <f>_xlfn.XLOOKUP(Table8[[#This Row],[Product]],Table9[Cookie Type],Table9[Cost Per Cookie],"Not available")</f>
        <v>-2</v>
      </c>
      <c r="H128" s="14">
        <f>SUM(Table8[[#This Row],[Revenue per cookie]:[Cost per cookie]])*Table8[[#This Row],[Units Sold]]</f>
        <v>11025</v>
      </c>
      <c r="I128" s="13"/>
      <c r="J128" s="13"/>
      <c r="K128" s="13"/>
      <c r="L128" s="13"/>
    </row>
    <row r="129" spans="2:12" x14ac:dyDescent="0.25">
      <c r="B129" s="13">
        <v>529578</v>
      </c>
      <c r="C129" s="13" t="s">
        <v>73</v>
      </c>
      <c r="D129" s="25">
        <v>1094</v>
      </c>
      <c r="E129" s="21">
        <v>43836</v>
      </c>
      <c r="F129" s="13">
        <f>_xlfn.XLOOKUP(Table8[[#This Row],[Product]],Table9[Cookie Type],Table9[Revenue Per Cookie],"Not Available")</f>
        <v>5</v>
      </c>
      <c r="G129" s="13">
        <f>_xlfn.XLOOKUP(Table8[[#This Row],[Product]],Table9[Cookie Type],Table9[Cost Per Cookie],"Not available")</f>
        <v>-2</v>
      </c>
      <c r="H129" s="13">
        <f>SUM(Table8[[#This Row],[Revenue per cookie]:[Cost per cookie]])*Table8[[#This Row],[Units Sold]]</f>
        <v>3282</v>
      </c>
      <c r="I129" s="13"/>
      <c r="J129" s="13"/>
      <c r="K129" s="13"/>
      <c r="L129" s="13"/>
    </row>
    <row r="130" spans="2:12" x14ac:dyDescent="0.25">
      <c r="B130" s="14">
        <v>171515</v>
      </c>
      <c r="C130" s="14" t="s">
        <v>73</v>
      </c>
      <c r="D130" s="24">
        <v>1227</v>
      </c>
      <c r="E130" s="18">
        <v>43840</v>
      </c>
      <c r="F130" s="14">
        <f>_xlfn.XLOOKUP(Table8[[#This Row],[Product]],Table9[Cookie Type],Table9[Revenue Per Cookie],"Not Available")</f>
        <v>5</v>
      </c>
      <c r="G130" s="14">
        <f>_xlfn.XLOOKUP(Table8[[#This Row],[Product]],Table9[Cookie Type],Table9[Cost Per Cookie],"Not available")</f>
        <v>-2</v>
      </c>
      <c r="H130" s="14">
        <f>SUM(Table8[[#This Row],[Revenue per cookie]:[Cost per cookie]])*Table8[[#This Row],[Units Sold]]</f>
        <v>3681</v>
      </c>
      <c r="I130" s="13"/>
      <c r="J130" s="13"/>
      <c r="K130" s="13"/>
      <c r="L130" s="13"/>
    </row>
    <row r="131" spans="2:12" x14ac:dyDescent="0.25">
      <c r="B131" s="13">
        <v>266313</v>
      </c>
      <c r="C131" s="13" t="s">
        <v>73</v>
      </c>
      <c r="D131" s="13">
        <v>367</v>
      </c>
      <c r="E131" s="21">
        <v>43475</v>
      </c>
      <c r="F131" s="13">
        <f>_xlfn.XLOOKUP(Table8[[#This Row],[Product]],Table9[Cookie Type],Table9[Revenue Per Cookie],"Not Available")</f>
        <v>5</v>
      </c>
      <c r="G131" s="13">
        <f>_xlfn.XLOOKUP(Table8[[#This Row],[Product]],Table9[Cookie Type],Table9[Cost Per Cookie],"Not available")</f>
        <v>-2</v>
      </c>
      <c r="H131" s="13">
        <f>SUM(Table8[[#This Row],[Revenue per cookie]:[Cost per cookie]])*Table8[[#This Row],[Units Sold]]</f>
        <v>1101</v>
      </c>
      <c r="I131" s="13"/>
      <c r="J131" s="13"/>
      <c r="K131" s="13"/>
      <c r="L131" s="13"/>
    </row>
    <row r="132" spans="2:12" x14ac:dyDescent="0.25">
      <c r="B132" s="14">
        <v>205484</v>
      </c>
      <c r="C132" s="14" t="s">
        <v>73</v>
      </c>
      <c r="D132" s="24">
        <v>1324</v>
      </c>
      <c r="E132" s="18">
        <v>43841</v>
      </c>
      <c r="F132" s="14">
        <f>_xlfn.XLOOKUP(Table8[[#This Row],[Product]],Table9[Cookie Type],Table9[Revenue Per Cookie],"Not Available")</f>
        <v>5</v>
      </c>
      <c r="G132" s="14">
        <f>_xlfn.XLOOKUP(Table8[[#This Row],[Product]],Table9[Cookie Type],Table9[Cost Per Cookie],"Not available")</f>
        <v>-2</v>
      </c>
      <c r="H132" s="14">
        <f>SUM(Table8[[#This Row],[Revenue per cookie]:[Cost per cookie]])*Table8[[#This Row],[Units Sold]]</f>
        <v>3972</v>
      </c>
      <c r="I132" s="13"/>
      <c r="J132" s="13"/>
      <c r="K132" s="13"/>
      <c r="L132" s="13"/>
    </row>
    <row r="133" spans="2:12" x14ac:dyDescent="0.25">
      <c r="B133" s="13">
        <v>839631</v>
      </c>
      <c r="C133" s="13" t="s">
        <v>73</v>
      </c>
      <c r="D133" s="25">
        <v>1775</v>
      </c>
      <c r="E133" s="21">
        <v>43476</v>
      </c>
      <c r="F133" s="13">
        <f>_xlfn.XLOOKUP(Table8[[#This Row],[Product]],Table9[Cookie Type],Table9[Revenue Per Cookie],"Not Available")</f>
        <v>5</v>
      </c>
      <c r="G133" s="13">
        <f>_xlfn.XLOOKUP(Table8[[#This Row],[Product]],Table9[Cookie Type],Table9[Cost Per Cookie],"Not available")</f>
        <v>-2</v>
      </c>
      <c r="H133" s="13">
        <f>SUM(Table8[[#This Row],[Revenue per cookie]:[Cost per cookie]])*Table8[[#This Row],[Units Sold]]</f>
        <v>5325</v>
      </c>
      <c r="I133" s="13"/>
      <c r="J133" s="13"/>
      <c r="K133" s="13"/>
      <c r="L133" s="13"/>
    </row>
    <row r="134" spans="2:12" x14ac:dyDescent="0.25">
      <c r="B134" s="14">
        <v>307196</v>
      </c>
      <c r="C134" s="14" t="s">
        <v>73</v>
      </c>
      <c r="D134" s="24">
        <v>2797</v>
      </c>
      <c r="E134" s="18">
        <v>43842</v>
      </c>
      <c r="F134" s="14">
        <f>_xlfn.XLOOKUP(Table8[[#This Row],[Product]],Table9[Cookie Type],Table9[Revenue Per Cookie],"Not Available")</f>
        <v>5</v>
      </c>
      <c r="G134" s="14">
        <f>_xlfn.XLOOKUP(Table8[[#This Row],[Product]],Table9[Cookie Type],Table9[Cost Per Cookie],"Not available")</f>
        <v>-2</v>
      </c>
      <c r="H134" s="14">
        <f>SUM(Table8[[#This Row],[Revenue per cookie]:[Cost per cookie]])*Table8[[#This Row],[Units Sold]]</f>
        <v>8391</v>
      </c>
      <c r="I134" s="13"/>
      <c r="J134" s="13"/>
      <c r="K134" s="13"/>
      <c r="L134" s="13"/>
    </row>
    <row r="135" spans="2:12" x14ac:dyDescent="0.25">
      <c r="B135" s="13">
        <v>123431</v>
      </c>
      <c r="C135" s="13" t="s">
        <v>73</v>
      </c>
      <c r="D135" s="13">
        <v>973</v>
      </c>
      <c r="E135" s="21">
        <v>43833</v>
      </c>
      <c r="F135" s="13">
        <f>_xlfn.XLOOKUP(Table8[[#This Row],[Product]],Table9[Cookie Type],Table9[Revenue Per Cookie],"Not Available")</f>
        <v>5</v>
      </c>
      <c r="G135" s="13">
        <f>_xlfn.XLOOKUP(Table8[[#This Row],[Product]],Table9[Cookie Type],Table9[Cost Per Cookie],"Not available")</f>
        <v>-2</v>
      </c>
      <c r="H135" s="13">
        <f>SUM(Table8[[#This Row],[Revenue per cookie]:[Cost per cookie]])*Table8[[#This Row],[Units Sold]]</f>
        <v>2919</v>
      </c>
      <c r="I135" s="13"/>
      <c r="J135" s="13"/>
      <c r="K135" s="13"/>
      <c r="L135" s="13"/>
    </row>
    <row r="136" spans="2:12" x14ac:dyDescent="0.25">
      <c r="B136" s="14">
        <v>429472</v>
      </c>
      <c r="C136" s="14" t="s">
        <v>73</v>
      </c>
      <c r="D136" s="24">
        <v>1038</v>
      </c>
      <c r="E136" s="18">
        <v>43836</v>
      </c>
      <c r="F136" s="14">
        <f>_xlfn.XLOOKUP(Table8[[#This Row],[Product]],Table9[Cookie Type],Table9[Revenue Per Cookie],"Not Available")</f>
        <v>5</v>
      </c>
      <c r="G136" s="14">
        <f>_xlfn.XLOOKUP(Table8[[#This Row],[Product]],Table9[Cookie Type],Table9[Cost Per Cookie],"Not available")</f>
        <v>-2</v>
      </c>
      <c r="H136" s="14">
        <f>SUM(Table8[[#This Row],[Revenue per cookie]:[Cost per cookie]])*Table8[[#This Row],[Units Sold]]</f>
        <v>3114</v>
      </c>
      <c r="I136" s="13"/>
      <c r="J136" s="13"/>
      <c r="K136" s="13"/>
      <c r="L136" s="13"/>
    </row>
    <row r="137" spans="2:12" x14ac:dyDescent="0.25">
      <c r="B137" s="13">
        <v>336267</v>
      </c>
      <c r="C137" s="13" t="s">
        <v>73</v>
      </c>
      <c r="D137" s="13">
        <v>360</v>
      </c>
      <c r="E137" s="21">
        <v>43840</v>
      </c>
      <c r="F137" s="13">
        <f>_xlfn.XLOOKUP(Table8[[#This Row],[Product]],Table9[Cookie Type],Table9[Revenue Per Cookie],"Not Available")</f>
        <v>5</v>
      </c>
      <c r="G137" s="13">
        <f>_xlfn.XLOOKUP(Table8[[#This Row],[Product]],Table9[Cookie Type],Table9[Cost Per Cookie],"Not available")</f>
        <v>-2</v>
      </c>
      <c r="H137" s="13">
        <f>SUM(Table8[[#This Row],[Revenue per cookie]:[Cost per cookie]])*Table8[[#This Row],[Units Sold]]</f>
        <v>1080</v>
      </c>
      <c r="I137" s="13"/>
      <c r="J137" s="13"/>
      <c r="K137" s="13"/>
      <c r="L137" s="13"/>
    </row>
    <row r="138" spans="2:12" x14ac:dyDescent="0.25">
      <c r="B138" s="14">
        <v>686651</v>
      </c>
      <c r="C138" s="14" t="s">
        <v>73</v>
      </c>
      <c r="D138" s="14">
        <v>386</v>
      </c>
      <c r="E138" s="18">
        <v>43475</v>
      </c>
      <c r="F138" s="14">
        <f>_xlfn.XLOOKUP(Table8[[#This Row],[Product]],Table9[Cookie Type],Table9[Revenue Per Cookie],"Not Available")</f>
        <v>5</v>
      </c>
      <c r="G138" s="14">
        <f>_xlfn.XLOOKUP(Table8[[#This Row],[Product]],Table9[Cookie Type],Table9[Cost Per Cookie],"Not available")</f>
        <v>-2</v>
      </c>
      <c r="H138" s="14">
        <f>SUM(Table8[[#This Row],[Revenue per cookie]:[Cost per cookie]])*Table8[[#This Row],[Units Sold]]</f>
        <v>1158</v>
      </c>
      <c r="I138" s="13"/>
      <c r="J138" s="13"/>
      <c r="K138" s="13"/>
      <c r="L138" s="13"/>
    </row>
    <row r="139" spans="2:12" x14ac:dyDescent="0.25">
      <c r="B139" s="13">
        <v>761356</v>
      </c>
      <c r="C139" s="13" t="s">
        <v>73</v>
      </c>
      <c r="D139" s="25">
        <v>1954</v>
      </c>
      <c r="E139" s="21">
        <v>43833</v>
      </c>
      <c r="F139" s="13">
        <f>_xlfn.XLOOKUP(Table8[[#This Row],[Product]],Table9[Cookie Type],Table9[Revenue Per Cookie],"Not Available")</f>
        <v>5</v>
      </c>
      <c r="G139" s="13">
        <f>_xlfn.XLOOKUP(Table8[[#This Row],[Product]],Table9[Cookie Type],Table9[Cost Per Cookie],"Not available")</f>
        <v>-2</v>
      </c>
      <c r="H139" s="13">
        <f>SUM(Table8[[#This Row],[Revenue per cookie]:[Cost per cookie]])*Table8[[#This Row],[Units Sold]]</f>
        <v>5862</v>
      </c>
      <c r="I139" s="13"/>
      <c r="J139" s="13"/>
      <c r="K139" s="13"/>
      <c r="L139" s="13"/>
    </row>
    <row r="140" spans="2:12" x14ac:dyDescent="0.25">
      <c r="B140" s="14">
        <v>197639</v>
      </c>
      <c r="C140" s="14" t="s">
        <v>73</v>
      </c>
      <c r="D140" s="14">
        <v>591</v>
      </c>
      <c r="E140" s="18">
        <v>43835</v>
      </c>
      <c r="F140" s="14">
        <f>_xlfn.XLOOKUP(Table8[[#This Row],[Product]],Table9[Cookie Type],Table9[Revenue Per Cookie],"Not Available")</f>
        <v>5</v>
      </c>
      <c r="G140" s="14">
        <f>_xlfn.XLOOKUP(Table8[[#This Row],[Product]],Table9[Cookie Type],Table9[Cost Per Cookie],"Not available")</f>
        <v>-2</v>
      </c>
      <c r="H140" s="14">
        <f>SUM(Table8[[#This Row],[Revenue per cookie]:[Cost per cookie]])*Table8[[#This Row],[Units Sold]]</f>
        <v>1773</v>
      </c>
      <c r="I140" s="13"/>
      <c r="J140" s="13"/>
      <c r="K140" s="13"/>
      <c r="L140" s="13"/>
    </row>
    <row r="141" spans="2:12" x14ac:dyDescent="0.25">
      <c r="B141" s="13">
        <v>712767</v>
      </c>
      <c r="C141" s="13" t="s">
        <v>73</v>
      </c>
      <c r="D141" s="25">
        <v>2167</v>
      </c>
      <c r="E141" s="21">
        <v>43475</v>
      </c>
      <c r="F141" s="13">
        <f>_xlfn.XLOOKUP(Table8[[#This Row],[Product]],Table9[Cookie Type],Table9[Revenue Per Cookie],"Not Available")</f>
        <v>5</v>
      </c>
      <c r="G141" s="13">
        <f>_xlfn.XLOOKUP(Table8[[#This Row],[Product]],Table9[Cookie Type],Table9[Cost Per Cookie],"Not available")</f>
        <v>-2</v>
      </c>
      <c r="H141" s="13">
        <f>SUM(Table8[[#This Row],[Revenue per cookie]:[Cost per cookie]])*Table8[[#This Row],[Units Sold]]</f>
        <v>6501</v>
      </c>
      <c r="I141" s="13"/>
      <c r="J141" s="13"/>
      <c r="K141" s="13"/>
      <c r="L141" s="13"/>
    </row>
    <row r="142" spans="2:12" x14ac:dyDescent="0.25">
      <c r="B142" s="14">
        <v>565251</v>
      </c>
      <c r="C142" s="14" t="s">
        <v>73</v>
      </c>
      <c r="D142" s="14">
        <v>241</v>
      </c>
      <c r="E142" s="18">
        <v>43840</v>
      </c>
      <c r="F142" s="14">
        <f>_xlfn.XLOOKUP(Table8[[#This Row],[Product]],Table9[Cookie Type],Table9[Revenue Per Cookie],"Not Available")</f>
        <v>5</v>
      </c>
      <c r="G142" s="14">
        <f>_xlfn.XLOOKUP(Table8[[#This Row],[Product]],Table9[Cookie Type],Table9[Cost Per Cookie],"Not available")</f>
        <v>-2</v>
      </c>
      <c r="H142" s="14">
        <f>SUM(Table8[[#This Row],[Revenue per cookie]:[Cost per cookie]])*Table8[[#This Row],[Units Sold]]</f>
        <v>723</v>
      </c>
      <c r="I142" s="13"/>
      <c r="J142" s="13"/>
      <c r="K142" s="13"/>
      <c r="L142" s="13"/>
    </row>
    <row r="143" spans="2:12" x14ac:dyDescent="0.25">
      <c r="B143" s="13">
        <v>436809</v>
      </c>
      <c r="C143" s="13" t="s">
        <v>73</v>
      </c>
      <c r="D143" s="25">
        <v>2532</v>
      </c>
      <c r="E143" s="21">
        <v>43834</v>
      </c>
      <c r="F143" s="13">
        <f>_xlfn.XLOOKUP(Table8[[#This Row],[Product]],Table9[Cookie Type],Table9[Revenue Per Cookie],"Not Available")</f>
        <v>5</v>
      </c>
      <c r="G143" s="13">
        <f>_xlfn.XLOOKUP(Table8[[#This Row],[Product]],Table9[Cookie Type],Table9[Cost Per Cookie],"Not available")</f>
        <v>-2</v>
      </c>
      <c r="H143" s="13">
        <f>SUM(Table8[[#This Row],[Revenue per cookie]:[Cost per cookie]])*Table8[[#This Row],[Units Sold]]</f>
        <v>7596</v>
      </c>
      <c r="I143" s="13"/>
      <c r="J143" s="13"/>
      <c r="K143" s="13"/>
      <c r="L143" s="13"/>
    </row>
    <row r="144" spans="2:12" x14ac:dyDescent="0.25">
      <c r="B144" s="14">
        <v>294935</v>
      </c>
      <c r="C144" s="14" t="s">
        <v>73</v>
      </c>
      <c r="D144" s="24">
        <v>1198</v>
      </c>
      <c r="E144" s="18">
        <v>43475</v>
      </c>
      <c r="F144" s="14">
        <f>_xlfn.XLOOKUP(Table8[[#This Row],[Product]],Table9[Cookie Type],Table9[Revenue Per Cookie],"Not Available")</f>
        <v>5</v>
      </c>
      <c r="G144" s="14">
        <f>_xlfn.XLOOKUP(Table8[[#This Row],[Product]],Table9[Cookie Type],Table9[Cost Per Cookie],"Not available")</f>
        <v>-2</v>
      </c>
      <c r="H144" s="14">
        <f>SUM(Table8[[#This Row],[Revenue per cookie]:[Cost per cookie]])*Table8[[#This Row],[Units Sold]]</f>
        <v>3594</v>
      </c>
      <c r="I144" s="13"/>
      <c r="J144" s="13"/>
      <c r="K144" s="13"/>
      <c r="L144" s="13"/>
    </row>
    <row r="145" spans="2:12" x14ac:dyDescent="0.25">
      <c r="B145" s="13">
        <v>103317</v>
      </c>
      <c r="C145" s="13" t="s">
        <v>73</v>
      </c>
      <c r="D145" s="13">
        <v>873</v>
      </c>
      <c r="E145" s="21">
        <v>43831</v>
      </c>
      <c r="F145" s="13">
        <f>_xlfn.XLOOKUP(Table8[[#This Row],[Product]],Table9[Cookie Type],Table9[Revenue Per Cookie],"Not Available")</f>
        <v>5</v>
      </c>
      <c r="G145" s="13">
        <f>_xlfn.XLOOKUP(Table8[[#This Row],[Product]],Table9[Cookie Type],Table9[Cost Per Cookie],"Not available")</f>
        <v>-2</v>
      </c>
      <c r="H145" s="13">
        <f>SUM(Table8[[#This Row],[Revenue per cookie]:[Cost per cookie]])*Table8[[#This Row],[Units Sold]]</f>
        <v>2619</v>
      </c>
      <c r="I145" s="13"/>
      <c r="J145" s="13"/>
      <c r="K145" s="13"/>
      <c r="L145" s="13"/>
    </row>
    <row r="146" spans="2:12" x14ac:dyDescent="0.25">
      <c r="B146" s="14">
        <v>667288</v>
      </c>
      <c r="C146" s="14" t="s">
        <v>73</v>
      </c>
      <c r="D146" s="24">
        <v>1122</v>
      </c>
      <c r="E146" s="18">
        <v>43833</v>
      </c>
      <c r="F146" s="14">
        <f>_xlfn.XLOOKUP(Table8[[#This Row],[Product]],Table9[Cookie Type],Table9[Revenue Per Cookie],"Not Available")</f>
        <v>5</v>
      </c>
      <c r="G146" s="14">
        <f>_xlfn.XLOOKUP(Table8[[#This Row],[Product]],Table9[Cookie Type],Table9[Cost Per Cookie],"Not available")</f>
        <v>-2</v>
      </c>
      <c r="H146" s="14">
        <f>SUM(Table8[[#This Row],[Revenue per cookie]:[Cost per cookie]])*Table8[[#This Row],[Units Sold]]</f>
        <v>3366</v>
      </c>
      <c r="I146" s="13"/>
      <c r="J146" s="13"/>
      <c r="K146" s="13"/>
      <c r="L146" s="13"/>
    </row>
    <row r="147" spans="2:12" x14ac:dyDescent="0.25">
      <c r="B147" s="13">
        <v>735406</v>
      </c>
      <c r="C147" s="13" t="s">
        <v>73</v>
      </c>
      <c r="D147" s="25">
        <v>2105</v>
      </c>
      <c r="E147" s="21">
        <v>43837</v>
      </c>
      <c r="F147" s="13">
        <f>_xlfn.XLOOKUP(Table8[[#This Row],[Product]],Table9[Cookie Type],Table9[Revenue Per Cookie],"Not Available")</f>
        <v>5</v>
      </c>
      <c r="G147" s="13">
        <f>_xlfn.XLOOKUP(Table8[[#This Row],[Product]],Table9[Cookie Type],Table9[Cost Per Cookie],"Not available")</f>
        <v>-2</v>
      </c>
      <c r="H147" s="13">
        <f>SUM(Table8[[#This Row],[Revenue per cookie]:[Cost per cookie]])*Table8[[#This Row],[Units Sold]]</f>
        <v>6315</v>
      </c>
      <c r="I147" s="13"/>
      <c r="J147" s="13"/>
      <c r="K147" s="13"/>
      <c r="L147" s="13"/>
    </row>
    <row r="148" spans="2:12" x14ac:dyDescent="0.25">
      <c r="B148" s="14">
        <v>253399</v>
      </c>
      <c r="C148" s="14" t="s">
        <v>73</v>
      </c>
      <c r="D148" s="24">
        <v>4026</v>
      </c>
      <c r="E148" s="18">
        <v>43837</v>
      </c>
      <c r="F148" s="14">
        <f>_xlfn.XLOOKUP(Table8[[#This Row],[Product]],Table9[Cookie Type],Table9[Revenue Per Cookie],"Not Available")</f>
        <v>5</v>
      </c>
      <c r="G148" s="14">
        <f>_xlfn.XLOOKUP(Table8[[#This Row],[Product]],Table9[Cookie Type],Table9[Cost Per Cookie],"Not available")</f>
        <v>-2</v>
      </c>
      <c r="H148" s="14">
        <f>SUM(Table8[[#This Row],[Revenue per cookie]:[Cost per cookie]])*Table8[[#This Row],[Units Sold]]</f>
        <v>12078</v>
      </c>
      <c r="I148" s="13"/>
      <c r="J148" s="13"/>
      <c r="K148" s="13"/>
      <c r="L148" s="13"/>
    </row>
    <row r="149" spans="2:12" x14ac:dyDescent="0.25">
      <c r="B149" s="13">
        <v>146841</v>
      </c>
      <c r="C149" s="13" t="s">
        <v>73</v>
      </c>
      <c r="D149" s="25">
        <v>2426</v>
      </c>
      <c r="E149" s="21">
        <v>43837</v>
      </c>
      <c r="F149" s="13">
        <f>_xlfn.XLOOKUP(Table8[[#This Row],[Product]],Table9[Cookie Type],Table9[Revenue Per Cookie],"Not Available")</f>
        <v>5</v>
      </c>
      <c r="G149" s="13">
        <f>_xlfn.XLOOKUP(Table8[[#This Row],[Product]],Table9[Cookie Type],Table9[Cost Per Cookie],"Not available")</f>
        <v>-2</v>
      </c>
      <c r="H149" s="13">
        <f>SUM(Table8[[#This Row],[Revenue per cookie]:[Cost per cookie]])*Table8[[#This Row],[Units Sold]]</f>
        <v>7278</v>
      </c>
      <c r="I149" s="13"/>
      <c r="J149" s="13"/>
      <c r="K149" s="13"/>
      <c r="L149" s="13"/>
    </row>
    <row r="150" spans="2:12" x14ac:dyDescent="0.25">
      <c r="B150" s="14">
        <v>466133</v>
      </c>
      <c r="C150" s="14" t="s">
        <v>73</v>
      </c>
      <c r="D150" s="24">
        <v>2394</v>
      </c>
      <c r="E150" s="18">
        <v>43838</v>
      </c>
      <c r="F150" s="14">
        <f>_xlfn.XLOOKUP(Table8[[#This Row],[Product]],Table9[Cookie Type],Table9[Revenue Per Cookie],"Not Available")</f>
        <v>5</v>
      </c>
      <c r="G150" s="14">
        <f>_xlfn.XLOOKUP(Table8[[#This Row],[Product]],Table9[Cookie Type],Table9[Cost Per Cookie],"Not available")</f>
        <v>-2</v>
      </c>
      <c r="H150" s="14">
        <f>SUM(Table8[[#This Row],[Revenue per cookie]:[Cost per cookie]])*Table8[[#This Row],[Units Sold]]</f>
        <v>7182</v>
      </c>
      <c r="I150" s="13"/>
      <c r="J150" s="13"/>
      <c r="K150" s="13"/>
      <c r="L150" s="13"/>
    </row>
    <row r="151" spans="2:12" x14ac:dyDescent="0.25">
      <c r="B151" s="13">
        <v>159484</v>
      </c>
      <c r="C151" s="13" t="s">
        <v>73</v>
      </c>
      <c r="D151" s="25">
        <v>1984</v>
      </c>
      <c r="E151" s="21">
        <v>43838</v>
      </c>
      <c r="F151" s="13">
        <f>_xlfn.XLOOKUP(Table8[[#This Row],[Product]],Table9[Cookie Type],Table9[Revenue Per Cookie],"Not Available")</f>
        <v>5</v>
      </c>
      <c r="G151" s="13">
        <f>_xlfn.XLOOKUP(Table8[[#This Row],[Product]],Table9[Cookie Type],Table9[Cost Per Cookie],"Not available")</f>
        <v>-2</v>
      </c>
      <c r="H151" s="13">
        <f>SUM(Table8[[#This Row],[Revenue per cookie]:[Cost per cookie]])*Table8[[#This Row],[Units Sold]]</f>
        <v>5952</v>
      </c>
      <c r="I151" s="13"/>
      <c r="J151" s="13"/>
      <c r="K151" s="13"/>
      <c r="L151" s="13"/>
    </row>
    <row r="152" spans="2:12" x14ac:dyDescent="0.25">
      <c r="B152" s="14">
        <v>120842</v>
      </c>
      <c r="C152" s="14" t="s">
        <v>73</v>
      </c>
      <c r="D152" s="24">
        <v>2441</v>
      </c>
      <c r="E152" s="18">
        <v>43840</v>
      </c>
      <c r="F152" s="14">
        <f>_xlfn.XLOOKUP(Table8[[#This Row],[Product]],Table9[Cookie Type],Table9[Revenue Per Cookie],"Not Available")</f>
        <v>5</v>
      </c>
      <c r="G152" s="14">
        <f>_xlfn.XLOOKUP(Table8[[#This Row],[Product]],Table9[Cookie Type],Table9[Cost Per Cookie],"Not available")</f>
        <v>-2</v>
      </c>
      <c r="H152" s="14">
        <f>SUM(Table8[[#This Row],[Revenue per cookie]:[Cost per cookie]])*Table8[[#This Row],[Units Sold]]</f>
        <v>7323</v>
      </c>
      <c r="I152" s="13"/>
      <c r="J152" s="13"/>
      <c r="K152" s="13"/>
      <c r="L152" s="13"/>
    </row>
    <row r="153" spans="2:12" x14ac:dyDescent="0.25">
      <c r="B153" s="13">
        <v>440377</v>
      </c>
      <c r="C153" s="13" t="s">
        <v>73</v>
      </c>
      <c r="D153" s="25">
        <v>2992</v>
      </c>
      <c r="E153" s="21">
        <v>43475</v>
      </c>
      <c r="F153" s="13">
        <f>_xlfn.XLOOKUP(Table8[[#This Row],[Product]],Table9[Cookie Type],Table9[Revenue Per Cookie],"Not Available")</f>
        <v>5</v>
      </c>
      <c r="G153" s="13">
        <f>_xlfn.XLOOKUP(Table8[[#This Row],[Product]],Table9[Cookie Type],Table9[Cost Per Cookie],"Not available")</f>
        <v>-2</v>
      </c>
      <c r="H153" s="13">
        <f>SUM(Table8[[#This Row],[Revenue per cookie]:[Cost per cookie]])*Table8[[#This Row],[Units Sold]]</f>
        <v>8976</v>
      </c>
      <c r="I153" s="13"/>
      <c r="J153" s="13"/>
      <c r="K153" s="13"/>
      <c r="L153" s="13"/>
    </row>
    <row r="154" spans="2:12" x14ac:dyDescent="0.25">
      <c r="B154" s="14">
        <v>781275</v>
      </c>
      <c r="C154" s="14" t="s">
        <v>73</v>
      </c>
      <c r="D154" s="24">
        <v>1366</v>
      </c>
      <c r="E154" s="18">
        <v>43841</v>
      </c>
      <c r="F154" s="14">
        <f>_xlfn.XLOOKUP(Table8[[#This Row],[Product]],Table9[Cookie Type],Table9[Revenue Per Cookie],"Not Available")</f>
        <v>5</v>
      </c>
      <c r="G154" s="14">
        <f>_xlfn.XLOOKUP(Table8[[#This Row],[Product]],Table9[Cookie Type],Table9[Cost Per Cookie],"Not available")</f>
        <v>-2</v>
      </c>
      <c r="H154" s="14">
        <f>SUM(Table8[[#This Row],[Revenue per cookie]:[Cost per cookie]])*Table8[[#This Row],[Units Sold]]</f>
        <v>4098</v>
      </c>
      <c r="I154" s="13"/>
      <c r="J154" s="13"/>
      <c r="K154" s="13"/>
      <c r="L154" s="13"/>
    </row>
    <row r="155" spans="2:12" x14ac:dyDescent="0.25">
      <c r="B155" s="13">
        <v>607709</v>
      </c>
      <c r="C155" s="13" t="s">
        <v>73</v>
      </c>
      <c r="D155" s="13">
        <v>380</v>
      </c>
      <c r="E155" s="21">
        <v>43474</v>
      </c>
      <c r="F155" s="13">
        <f>_xlfn.XLOOKUP(Table8[[#This Row],[Product]],Table9[Cookie Type],Table9[Revenue Per Cookie],"Not Available")</f>
        <v>5</v>
      </c>
      <c r="G155" s="13">
        <f>_xlfn.XLOOKUP(Table8[[#This Row],[Product]],Table9[Cookie Type],Table9[Cost Per Cookie],"Not available")</f>
        <v>-2</v>
      </c>
      <c r="H155" s="13">
        <f>SUM(Table8[[#This Row],[Revenue per cookie]:[Cost per cookie]])*Table8[[#This Row],[Units Sold]]</f>
        <v>1140</v>
      </c>
      <c r="I155" s="13"/>
      <c r="J155" s="13"/>
      <c r="K155" s="13"/>
      <c r="L155" s="13"/>
    </row>
    <row r="156" spans="2:12" x14ac:dyDescent="0.25">
      <c r="B156" s="14">
        <v>628402</v>
      </c>
      <c r="C156" s="14" t="s">
        <v>73</v>
      </c>
      <c r="D156" s="24">
        <v>3495</v>
      </c>
      <c r="E156" s="18">
        <v>43831</v>
      </c>
      <c r="F156" s="14">
        <f>_xlfn.XLOOKUP(Table8[[#This Row],[Product]],Table9[Cookie Type],Table9[Revenue Per Cookie],"Not Available")</f>
        <v>5</v>
      </c>
      <c r="G156" s="14">
        <f>_xlfn.XLOOKUP(Table8[[#This Row],[Product]],Table9[Cookie Type],Table9[Cost Per Cookie],"Not available")</f>
        <v>-2</v>
      </c>
      <c r="H156" s="14">
        <f>SUM(Table8[[#This Row],[Revenue per cookie]:[Cost per cookie]])*Table8[[#This Row],[Units Sold]]</f>
        <v>10485</v>
      </c>
      <c r="I156" s="13"/>
      <c r="J156" s="13"/>
      <c r="K156" s="13"/>
      <c r="L156" s="13"/>
    </row>
    <row r="157" spans="2:12" x14ac:dyDescent="0.25">
      <c r="B157" s="13">
        <v>249663</v>
      </c>
      <c r="C157" s="13" t="s">
        <v>73</v>
      </c>
      <c r="D157" s="13">
        <v>886</v>
      </c>
      <c r="E157" s="21">
        <v>43836</v>
      </c>
      <c r="F157" s="13">
        <f>_xlfn.XLOOKUP(Table8[[#This Row],[Product]],Table9[Cookie Type],Table9[Revenue Per Cookie],"Not Available")</f>
        <v>5</v>
      </c>
      <c r="G157" s="13">
        <f>_xlfn.XLOOKUP(Table8[[#This Row],[Product]],Table9[Cookie Type],Table9[Cost Per Cookie],"Not available")</f>
        <v>-2</v>
      </c>
      <c r="H157" s="13">
        <f>SUM(Table8[[#This Row],[Revenue per cookie]:[Cost per cookie]])*Table8[[#This Row],[Units Sold]]</f>
        <v>2658</v>
      </c>
      <c r="I157" s="13"/>
      <c r="J157" s="13"/>
      <c r="K157" s="13"/>
      <c r="L157" s="13"/>
    </row>
    <row r="158" spans="2:12" x14ac:dyDescent="0.25">
      <c r="B158" s="14">
        <v>714255</v>
      </c>
      <c r="C158" s="14" t="s">
        <v>73</v>
      </c>
      <c r="D158" s="24">
        <v>2156</v>
      </c>
      <c r="E158" s="18">
        <v>43840</v>
      </c>
      <c r="F158" s="14">
        <f>_xlfn.XLOOKUP(Table8[[#This Row],[Product]],Table9[Cookie Type],Table9[Revenue Per Cookie],"Not Available")</f>
        <v>5</v>
      </c>
      <c r="G158" s="14">
        <f>_xlfn.XLOOKUP(Table8[[#This Row],[Product]],Table9[Cookie Type],Table9[Cost Per Cookie],"Not available")</f>
        <v>-2</v>
      </c>
      <c r="H158" s="14">
        <f>SUM(Table8[[#This Row],[Revenue per cookie]:[Cost per cookie]])*Table8[[#This Row],[Units Sold]]</f>
        <v>6468</v>
      </c>
      <c r="I158" s="13"/>
      <c r="J158" s="13"/>
      <c r="K158" s="13"/>
      <c r="L158" s="13"/>
    </row>
    <row r="159" spans="2:12" x14ac:dyDescent="0.25">
      <c r="B159" s="13">
        <v>170514</v>
      </c>
      <c r="C159" s="13" t="s">
        <v>73</v>
      </c>
      <c r="D159" s="13">
        <v>905</v>
      </c>
      <c r="E159" s="21">
        <v>43840</v>
      </c>
      <c r="F159" s="13">
        <f>_xlfn.XLOOKUP(Table8[[#This Row],[Product]],Table9[Cookie Type],Table9[Revenue Per Cookie],"Not Available")</f>
        <v>5</v>
      </c>
      <c r="G159" s="13">
        <f>_xlfn.XLOOKUP(Table8[[#This Row],[Product]],Table9[Cookie Type],Table9[Cost Per Cookie],"Not available")</f>
        <v>-2</v>
      </c>
      <c r="H159" s="13">
        <f>SUM(Table8[[#This Row],[Revenue per cookie]:[Cost per cookie]])*Table8[[#This Row],[Units Sold]]</f>
        <v>2715</v>
      </c>
      <c r="I159" s="13"/>
      <c r="J159" s="13"/>
      <c r="K159" s="13"/>
      <c r="L159" s="13"/>
    </row>
    <row r="160" spans="2:12" x14ac:dyDescent="0.25">
      <c r="B160" s="14">
        <v>885201</v>
      </c>
      <c r="C160" s="14" t="s">
        <v>73</v>
      </c>
      <c r="D160" s="24">
        <v>1715</v>
      </c>
      <c r="E160" s="18">
        <v>43475</v>
      </c>
      <c r="F160" s="14">
        <f>_xlfn.XLOOKUP(Table8[[#This Row],[Product]],Table9[Cookie Type],Table9[Revenue Per Cookie],"Not Available")</f>
        <v>5</v>
      </c>
      <c r="G160" s="14">
        <f>_xlfn.XLOOKUP(Table8[[#This Row],[Product]],Table9[Cookie Type],Table9[Cost Per Cookie],"Not available")</f>
        <v>-2</v>
      </c>
      <c r="H160" s="14">
        <f>SUM(Table8[[#This Row],[Revenue per cookie]:[Cost per cookie]])*Table8[[#This Row],[Units Sold]]</f>
        <v>5145</v>
      </c>
      <c r="I160" s="13"/>
      <c r="J160" s="13"/>
      <c r="K160" s="13"/>
      <c r="L160" s="13"/>
    </row>
    <row r="161" spans="2:12" x14ac:dyDescent="0.25">
      <c r="B161" s="13">
        <v>559510</v>
      </c>
      <c r="C161" s="13" t="s">
        <v>73</v>
      </c>
      <c r="D161" s="25">
        <v>1594</v>
      </c>
      <c r="E161" s="21">
        <v>43841</v>
      </c>
      <c r="F161" s="13">
        <f>_xlfn.XLOOKUP(Table8[[#This Row],[Product]],Table9[Cookie Type],Table9[Revenue Per Cookie],"Not Available")</f>
        <v>5</v>
      </c>
      <c r="G161" s="13">
        <f>_xlfn.XLOOKUP(Table8[[#This Row],[Product]],Table9[Cookie Type],Table9[Cost Per Cookie],"Not available")</f>
        <v>-2</v>
      </c>
      <c r="H161" s="13">
        <f>SUM(Table8[[#This Row],[Revenue per cookie]:[Cost per cookie]])*Table8[[#This Row],[Units Sold]]</f>
        <v>4782</v>
      </c>
      <c r="I161" s="13"/>
      <c r="J161" s="13"/>
      <c r="K161" s="13"/>
      <c r="L161" s="13"/>
    </row>
    <row r="162" spans="2:12" x14ac:dyDescent="0.25">
      <c r="B162" s="14">
        <v>259455</v>
      </c>
      <c r="C162" s="14" t="s">
        <v>73</v>
      </c>
      <c r="D162" s="24">
        <v>1359</v>
      </c>
      <c r="E162" s="18">
        <v>43841</v>
      </c>
      <c r="F162" s="14">
        <f>_xlfn.XLOOKUP(Table8[[#This Row],[Product]],Table9[Cookie Type],Table9[Revenue Per Cookie],"Not Available")</f>
        <v>5</v>
      </c>
      <c r="G162" s="14">
        <f>_xlfn.XLOOKUP(Table8[[#This Row],[Product]],Table9[Cookie Type],Table9[Cost Per Cookie],"Not available")</f>
        <v>-2</v>
      </c>
      <c r="H162" s="14">
        <f>SUM(Table8[[#This Row],[Revenue per cookie]:[Cost per cookie]])*Table8[[#This Row],[Units Sold]]</f>
        <v>4077</v>
      </c>
      <c r="I162" s="13"/>
      <c r="J162" s="13"/>
      <c r="K162" s="13"/>
      <c r="L162" s="13"/>
    </row>
    <row r="163" spans="2:12" x14ac:dyDescent="0.25">
      <c r="B163" s="13">
        <v>389356</v>
      </c>
      <c r="C163" s="13" t="s">
        <v>73</v>
      </c>
      <c r="D163" s="25">
        <v>2150</v>
      </c>
      <c r="E163" s="21">
        <v>43841</v>
      </c>
      <c r="F163" s="13">
        <f>_xlfn.XLOOKUP(Table8[[#This Row],[Product]],Table9[Cookie Type],Table9[Revenue Per Cookie],"Not Available")</f>
        <v>5</v>
      </c>
      <c r="G163" s="13">
        <f>_xlfn.XLOOKUP(Table8[[#This Row],[Product]],Table9[Cookie Type],Table9[Cost Per Cookie],"Not available")</f>
        <v>-2</v>
      </c>
      <c r="H163" s="13">
        <f>SUM(Table8[[#This Row],[Revenue per cookie]:[Cost per cookie]])*Table8[[#This Row],[Units Sold]]</f>
        <v>6450</v>
      </c>
      <c r="I163" s="13"/>
      <c r="J163" s="13"/>
      <c r="K163" s="13"/>
      <c r="L163" s="13"/>
    </row>
    <row r="164" spans="2:12" x14ac:dyDescent="0.25">
      <c r="B164" s="14">
        <v>582048</v>
      </c>
      <c r="C164" s="14" t="s">
        <v>73</v>
      </c>
      <c r="D164" s="24">
        <v>1197</v>
      </c>
      <c r="E164" s="18">
        <v>43841</v>
      </c>
      <c r="F164" s="14">
        <f>_xlfn.XLOOKUP(Table8[[#This Row],[Product]],Table9[Cookie Type],Table9[Revenue Per Cookie],"Not Available")</f>
        <v>5</v>
      </c>
      <c r="G164" s="14">
        <f>_xlfn.XLOOKUP(Table8[[#This Row],[Product]],Table9[Cookie Type],Table9[Cost Per Cookie],"Not available")</f>
        <v>-2</v>
      </c>
      <c r="H164" s="14">
        <f>SUM(Table8[[#This Row],[Revenue per cookie]:[Cost per cookie]])*Table8[[#This Row],[Units Sold]]</f>
        <v>3591</v>
      </c>
      <c r="I164" s="13"/>
      <c r="J164" s="13"/>
      <c r="K164" s="13"/>
      <c r="L164" s="13"/>
    </row>
    <row r="165" spans="2:12" x14ac:dyDescent="0.25">
      <c r="B165" s="13">
        <v>737790</v>
      </c>
      <c r="C165" s="13" t="s">
        <v>73</v>
      </c>
      <c r="D165" s="13">
        <v>380</v>
      </c>
      <c r="E165" s="21">
        <v>43477</v>
      </c>
      <c r="F165" s="13">
        <f>_xlfn.XLOOKUP(Table8[[#This Row],[Product]],Table9[Cookie Type],Table9[Revenue Per Cookie],"Not Available")</f>
        <v>5</v>
      </c>
      <c r="G165" s="13">
        <f>_xlfn.XLOOKUP(Table8[[#This Row],[Product]],Table9[Cookie Type],Table9[Cost Per Cookie],"Not available")</f>
        <v>-2</v>
      </c>
      <c r="H165" s="13">
        <f>SUM(Table8[[#This Row],[Revenue per cookie]:[Cost per cookie]])*Table8[[#This Row],[Units Sold]]</f>
        <v>1140</v>
      </c>
      <c r="I165" s="13"/>
      <c r="J165" s="13"/>
      <c r="K165" s="13"/>
      <c r="L165" s="13"/>
    </row>
    <row r="166" spans="2:12" x14ac:dyDescent="0.25">
      <c r="B166" s="14">
        <v>514463</v>
      </c>
      <c r="C166" s="14" t="s">
        <v>73</v>
      </c>
      <c r="D166" s="24">
        <v>1233</v>
      </c>
      <c r="E166" s="18">
        <v>43842</v>
      </c>
      <c r="F166" s="14">
        <f>_xlfn.XLOOKUP(Table8[[#This Row],[Product]],Table9[Cookie Type],Table9[Revenue Per Cookie],"Not Available")</f>
        <v>5</v>
      </c>
      <c r="G166" s="14">
        <f>_xlfn.XLOOKUP(Table8[[#This Row],[Product]],Table9[Cookie Type],Table9[Cost Per Cookie],"Not available")</f>
        <v>-2</v>
      </c>
      <c r="H166" s="14">
        <f>SUM(Table8[[#This Row],[Revenue per cookie]:[Cost per cookie]])*Table8[[#This Row],[Units Sold]]</f>
        <v>3699</v>
      </c>
      <c r="I166" s="13"/>
      <c r="J166" s="13"/>
      <c r="K166" s="13"/>
      <c r="L166" s="13"/>
    </row>
    <row r="167" spans="2:12" x14ac:dyDescent="0.25">
      <c r="B167" s="13">
        <v>143923</v>
      </c>
      <c r="C167" s="13" t="s">
        <v>73</v>
      </c>
      <c r="D167" s="25">
        <v>1531</v>
      </c>
      <c r="E167" s="21">
        <v>43842</v>
      </c>
      <c r="F167" s="13">
        <f>_xlfn.XLOOKUP(Table8[[#This Row],[Product]],Table9[Cookie Type],Table9[Revenue Per Cookie],"Not Available")</f>
        <v>5</v>
      </c>
      <c r="G167" s="13">
        <f>_xlfn.XLOOKUP(Table8[[#This Row],[Product]],Table9[Cookie Type],Table9[Cost Per Cookie],"Not available")</f>
        <v>-2</v>
      </c>
      <c r="H167" s="13">
        <f>SUM(Table8[[#This Row],[Revenue per cookie]:[Cost per cookie]])*Table8[[#This Row],[Units Sold]]</f>
        <v>4593</v>
      </c>
      <c r="I167" s="13"/>
      <c r="J167" s="13"/>
      <c r="K167" s="13"/>
      <c r="L167" s="13"/>
    </row>
    <row r="168" spans="2:12" x14ac:dyDescent="0.25">
      <c r="B168" s="14">
        <v>710711</v>
      </c>
      <c r="C168" s="14" t="s">
        <v>73</v>
      </c>
      <c r="D168" s="24">
        <v>1439</v>
      </c>
      <c r="E168" s="18">
        <v>43831</v>
      </c>
      <c r="F168" s="14">
        <f>_xlfn.XLOOKUP(Table8[[#This Row],[Product]],Table9[Cookie Type],Table9[Revenue Per Cookie],"Not Available")</f>
        <v>5</v>
      </c>
      <c r="G168" s="14">
        <f>_xlfn.XLOOKUP(Table8[[#This Row],[Product]],Table9[Cookie Type],Table9[Cost Per Cookie],"Not available")</f>
        <v>-2</v>
      </c>
      <c r="H168" s="14">
        <f>SUM(Table8[[#This Row],[Revenue per cookie]:[Cost per cookie]])*Table8[[#This Row],[Units Sold]]</f>
        <v>4317</v>
      </c>
      <c r="I168" s="13"/>
      <c r="J168" s="13"/>
      <c r="K168" s="13"/>
      <c r="L168" s="13"/>
    </row>
    <row r="169" spans="2:12" x14ac:dyDescent="0.25">
      <c r="B169" s="13">
        <v>608863</v>
      </c>
      <c r="C169" s="13" t="s">
        <v>73</v>
      </c>
      <c r="D169" s="13">
        <v>807</v>
      </c>
      <c r="E169" s="21">
        <v>43831</v>
      </c>
      <c r="F169" s="13">
        <f>_xlfn.XLOOKUP(Table8[[#This Row],[Product]],Table9[Cookie Type],Table9[Revenue Per Cookie],"Not Available")</f>
        <v>5</v>
      </c>
      <c r="G169" s="13">
        <f>_xlfn.XLOOKUP(Table8[[#This Row],[Product]],Table9[Cookie Type],Table9[Cost Per Cookie],"Not available")</f>
        <v>-2</v>
      </c>
      <c r="H169" s="13">
        <f>SUM(Table8[[#This Row],[Revenue per cookie]:[Cost per cookie]])*Table8[[#This Row],[Units Sold]]</f>
        <v>2421</v>
      </c>
      <c r="I169" s="13"/>
      <c r="J169" s="13"/>
      <c r="K169" s="13"/>
      <c r="L169" s="13"/>
    </row>
    <row r="170" spans="2:12" x14ac:dyDescent="0.25">
      <c r="B170" s="14">
        <v>388978</v>
      </c>
      <c r="C170" s="14" t="s">
        <v>73</v>
      </c>
      <c r="D170" s="24">
        <v>2641</v>
      </c>
      <c r="E170" s="18">
        <v>43832</v>
      </c>
      <c r="F170" s="14">
        <f>_xlfn.XLOOKUP(Table8[[#This Row],[Product]],Table9[Cookie Type],Table9[Revenue Per Cookie],"Not Available")</f>
        <v>5</v>
      </c>
      <c r="G170" s="14">
        <f>_xlfn.XLOOKUP(Table8[[#This Row],[Product]],Table9[Cookie Type],Table9[Cost Per Cookie],"Not available")</f>
        <v>-2</v>
      </c>
      <c r="H170" s="14">
        <f>SUM(Table8[[#This Row],[Revenue per cookie]:[Cost per cookie]])*Table8[[#This Row],[Units Sold]]</f>
        <v>7923</v>
      </c>
      <c r="I170" s="13"/>
      <c r="J170" s="13"/>
      <c r="K170" s="13"/>
      <c r="L170" s="13"/>
    </row>
    <row r="171" spans="2:12" x14ac:dyDescent="0.25">
      <c r="B171" s="13">
        <v>209116</v>
      </c>
      <c r="C171" s="13" t="s">
        <v>73</v>
      </c>
      <c r="D171" s="25">
        <v>2708</v>
      </c>
      <c r="E171" s="21">
        <v>43832</v>
      </c>
      <c r="F171" s="13">
        <f>_xlfn.XLOOKUP(Table8[[#This Row],[Product]],Table9[Cookie Type],Table9[Revenue Per Cookie],"Not Available")</f>
        <v>5</v>
      </c>
      <c r="G171" s="13">
        <f>_xlfn.XLOOKUP(Table8[[#This Row],[Product]],Table9[Cookie Type],Table9[Cost Per Cookie],"Not available")</f>
        <v>-2</v>
      </c>
      <c r="H171" s="13">
        <f>SUM(Table8[[#This Row],[Revenue per cookie]:[Cost per cookie]])*Table8[[#This Row],[Units Sold]]</f>
        <v>8124</v>
      </c>
      <c r="I171" s="13"/>
      <c r="J171" s="13"/>
      <c r="K171" s="13"/>
      <c r="L171" s="13"/>
    </row>
    <row r="172" spans="2:12" x14ac:dyDescent="0.25">
      <c r="B172" s="14">
        <v>123693</v>
      </c>
      <c r="C172" s="14" t="s">
        <v>73</v>
      </c>
      <c r="D172" s="24">
        <v>2632</v>
      </c>
      <c r="E172" s="18">
        <v>43836</v>
      </c>
      <c r="F172" s="14">
        <f>_xlfn.XLOOKUP(Table8[[#This Row],[Product]],Table9[Cookie Type],Table9[Revenue Per Cookie],"Not Available")</f>
        <v>5</v>
      </c>
      <c r="G172" s="14">
        <f>_xlfn.XLOOKUP(Table8[[#This Row],[Product]],Table9[Cookie Type],Table9[Cost Per Cookie],"Not available")</f>
        <v>-2</v>
      </c>
      <c r="H172" s="14">
        <f>SUM(Table8[[#This Row],[Revenue per cookie]:[Cost per cookie]])*Table8[[#This Row],[Units Sold]]</f>
        <v>7896</v>
      </c>
      <c r="I172" s="13"/>
      <c r="J172" s="13"/>
      <c r="K172" s="13"/>
      <c r="L172" s="13"/>
    </row>
    <row r="173" spans="2:12" x14ac:dyDescent="0.25">
      <c r="B173" s="13">
        <v>670662</v>
      </c>
      <c r="C173" s="13" t="s">
        <v>73</v>
      </c>
      <c r="D173" s="25">
        <v>1583</v>
      </c>
      <c r="E173" s="21">
        <v>43836</v>
      </c>
      <c r="F173" s="13">
        <f>_xlfn.XLOOKUP(Table8[[#This Row],[Product]],Table9[Cookie Type],Table9[Revenue Per Cookie],"Not Available")</f>
        <v>5</v>
      </c>
      <c r="G173" s="13">
        <f>_xlfn.XLOOKUP(Table8[[#This Row],[Product]],Table9[Cookie Type],Table9[Cost Per Cookie],"Not available")</f>
        <v>-2</v>
      </c>
      <c r="H173" s="13">
        <f>SUM(Table8[[#This Row],[Revenue per cookie]:[Cost per cookie]])*Table8[[#This Row],[Units Sold]]</f>
        <v>4749</v>
      </c>
      <c r="I173" s="13"/>
      <c r="J173" s="13"/>
      <c r="K173" s="13"/>
      <c r="L173" s="13"/>
    </row>
    <row r="174" spans="2:12" x14ac:dyDescent="0.25">
      <c r="B174" s="14">
        <v>868182</v>
      </c>
      <c r="C174" s="14" t="s">
        <v>73</v>
      </c>
      <c r="D174" s="14">
        <v>571</v>
      </c>
      <c r="E174" s="18">
        <v>43837</v>
      </c>
      <c r="F174" s="14">
        <f>_xlfn.XLOOKUP(Table8[[#This Row],[Product]],Table9[Cookie Type],Table9[Revenue Per Cookie],"Not Available")</f>
        <v>5</v>
      </c>
      <c r="G174" s="14">
        <f>_xlfn.XLOOKUP(Table8[[#This Row],[Product]],Table9[Cookie Type],Table9[Cost Per Cookie],"Not available")</f>
        <v>-2</v>
      </c>
      <c r="H174" s="14">
        <f>SUM(Table8[[#This Row],[Revenue per cookie]:[Cost per cookie]])*Table8[[#This Row],[Units Sold]]</f>
        <v>1713</v>
      </c>
      <c r="I174" s="13"/>
      <c r="J174" s="13"/>
      <c r="K174" s="13"/>
      <c r="L174" s="13"/>
    </row>
    <row r="175" spans="2:12" x14ac:dyDescent="0.25">
      <c r="B175" s="13">
        <v>121808</v>
      </c>
      <c r="C175" s="13" t="s">
        <v>73</v>
      </c>
      <c r="D175" s="25">
        <v>2696</v>
      </c>
      <c r="E175" s="21">
        <v>43838</v>
      </c>
      <c r="F175" s="13">
        <f>_xlfn.XLOOKUP(Table8[[#This Row],[Product]],Table9[Cookie Type],Table9[Revenue Per Cookie],"Not Available")</f>
        <v>5</v>
      </c>
      <c r="G175" s="13">
        <f>_xlfn.XLOOKUP(Table8[[#This Row],[Product]],Table9[Cookie Type],Table9[Cost Per Cookie],"Not available")</f>
        <v>-2</v>
      </c>
      <c r="H175" s="13">
        <f>SUM(Table8[[#This Row],[Revenue per cookie]:[Cost per cookie]])*Table8[[#This Row],[Units Sold]]</f>
        <v>8088</v>
      </c>
      <c r="I175" s="13"/>
      <c r="J175" s="13"/>
      <c r="K175" s="13"/>
      <c r="L175" s="13"/>
    </row>
    <row r="176" spans="2:12" x14ac:dyDescent="0.25">
      <c r="B176" s="14">
        <v>626543</v>
      </c>
      <c r="C176" s="14" t="s">
        <v>73</v>
      </c>
      <c r="D176" s="24">
        <v>1565</v>
      </c>
      <c r="E176" s="18">
        <v>43840</v>
      </c>
      <c r="F176" s="14">
        <f>_xlfn.XLOOKUP(Table8[[#This Row],[Product]],Table9[Cookie Type],Table9[Revenue Per Cookie],"Not Available")</f>
        <v>5</v>
      </c>
      <c r="G176" s="14">
        <f>_xlfn.XLOOKUP(Table8[[#This Row],[Product]],Table9[Cookie Type],Table9[Cost Per Cookie],"Not available")</f>
        <v>-2</v>
      </c>
      <c r="H176" s="14">
        <f>SUM(Table8[[#This Row],[Revenue per cookie]:[Cost per cookie]])*Table8[[#This Row],[Units Sold]]</f>
        <v>4695</v>
      </c>
      <c r="I176" s="13"/>
      <c r="J176" s="13"/>
      <c r="K176" s="13"/>
      <c r="L176" s="13"/>
    </row>
    <row r="177" spans="2:12" x14ac:dyDescent="0.25">
      <c r="B177" s="13">
        <v>374010</v>
      </c>
      <c r="C177" s="13" t="s">
        <v>73</v>
      </c>
      <c r="D177" s="25">
        <v>1249</v>
      </c>
      <c r="E177" s="21">
        <v>43840</v>
      </c>
      <c r="F177" s="13">
        <f>_xlfn.XLOOKUP(Table8[[#This Row],[Product]],Table9[Cookie Type],Table9[Revenue Per Cookie],"Not Available")</f>
        <v>5</v>
      </c>
      <c r="G177" s="13">
        <f>_xlfn.XLOOKUP(Table8[[#This Row],[Product]],Table9[Cookie Type],Table9[Cost Per Cookie],"Not available")</f>
        <v>-2</v>
      </c>
      <c r="H177" s="13">
        <f>SUM(Table8[[#This Row],[Revenue per cookie]:[Cost per cookie]])*Table8[[#This Row],[Units Sold]]</f>
        <v>3747</v>
      </c>
      <c r="I177" s="13"/>
      <c r="J177" s="13"/>
      <c r="K177" s="13"/>
      <c r="L177" s="13"/>
    </row>
    <row r="178" spans="2:12" x14ac:dyDescent="0.25">
      <c r="B178" s="14">
        <v>448428</v>
      </c>
      <c r="C178" s="14" t="s">
        <v>73</v>
      </c>
      <c r="D178" s="14">
        <v>357</v>
      </c>
      <c r="E178" s="18">
        <v>43841</v>
      </c>
      <c r="F178" s="14">
        <f>_xlfn.XLOOKUP(Table8[[#This Row],[Product]],Table9[Cookie Type],Table9[Revenue Per Cookie],"Not Available")</f>
        <v>5</v>
      </c>
      <c r="G178" s="14">
        <f>_xlfn.XLOOKUP(Table8[[#This Row],[Product]],Table9[Cookie Type],Table9[Cost Per Cookie],"Not available")</f>
        <v>-2</v>
      </c>
      <c r="H178" s="14">
        <f>SUM(Table8[[#This Row],[Revenue per cookie]:[Cost per cookie]])*Table8[[#This Row],[Units Sold]]</f>
        <v>1071</v>
      </c>
      <c r="I178" s="13"/>
      <c r="J178" s="13"/>
      <c r="K178" s="13"/>
      <c r="L178" s="13"/>
    </row>
    <row r="179" spans="2:12" x14ac:dyDescent="0.25">
      <c r="B179" s="13">
        <v>721092</v>
      </c>
      <c r="C179" s="13" t="s">
        <v>73</v>
      </c>
      <c r="D179" s="25">
        <v>1013</v>
      </c>
      <c r="E179" s="21">
        <v>43842</v>
      </c>
      <c r="F179" s="13">
        <f>_xlfn.XLOOKUP(Table8[[#This Row],[Product]],Table9[Cookie Type],Table9[Revenue Per Cookie],"Not Available")</f>
        <v>5</v>
      </c>
      <c r="G179" s="13">
        <f>_xlfn.XLOOKUP(Table8[[#This Row],[Product]],Table9[Cookie Type],Table9[Cost Per Cookie],"Not available")</f>
        <v>-2</v>
      </c>
      <c r="H179" s="13">
        <f>SUM(Table8[[#This Row],[Revenue per cookie]:[Cost per cookie]])*Table8[[#This Row],[Units Sold]]</f>
        <v>3039</v>
      </c>
      <c r="I179" s="13"/>
      <c r="J179" s="13"/>
      <c r="K179" s="13"/>
      <c r="L179" s="13"/>
    </row>
    <row r="180" spans="2:12" x14ac:dyDescent="0.25">
      <c r="B180" s="14">
        <v>217341</v>
      </c>
      <c r="C180" s="14" t="s">
        <v>73</v>
      </c>
      <c r="D180" s="14">
        <v>278</v>
      </c>
      <c r="E180" s="18">
        <v>43832</v>
      </c>
      <c r="F180" s="14">
        <f>_xlfn.XLOOKUP(Table8[[#This Row],[Product]],Table9[Cookie Type],Table9[Revenue Per Cookie],"Not Available")</f>
        <v>5</v>
      </c>
      <c r="G180" s="14">
        <f>_xlfn.XLOOKUP(Table8[[#This Row],[Product]],Table9[Cookie Type],Table9[Cost Per Cookie],"Not available")</f>
        <v>-2</v>
      </c>
      <c r="H180" s="14">
        <f>SUM(Table8[[#This Row],[Revenue per cookie]:[Cost per cookie]])*Table8[[#This Row],[Units Sold]]</f>
        <v>834</v>
      </c>
      <c r="I180" s="13"/>
      <c r="J180" s="13"/>
      <c r="K180" s="13"/>
      <c r="L180" s="13"/>
    </row>
    <row r="181" spans="2:12" x14ac:dyDescent="0.25">
      <c r="B181" s="13">
        <v>442121</v>
      </c>
      <c r="C181" s="13" t="s">
        <v>73</v>
      </c>
      <c r="D181" s="25">
        <v>2428</v>
      </c>
      <c r="E181" s="21">
        <v>43833</v>
      </c>
      <c r="F181" s="13">
        <f>_xlfn.XLOOKUP(Table8[[#This Row],[Product]],Table9[Cookie Type],Table9[Revenue Per Cookie],"Not Available")</f>
        <v>5</v>
      </c>
      <c r="G181" s="13">
        <f>_xlfn.XLOOKUP(Table8[[#This Row],[Product]],Table9[Cookie Type],Table9[Cost Per Cookie],"Not available")</f>
        <v>-2</v>
      </c>
      <c r="H181" s="13">
        <f>SUM(Table8[[#This Row],[Revenue per cookie]:[Cost per cookie]])*Table8[[#This Row],[Units Sold]]</f>
        <v>7284</v>
      </c>
      <c r="I181" s="13"/>
      <c r="J181" s="13"/>
      <c r="K181" s="13"/>
      <c r="L181" s="13"/>
    </row>
    <row r="182" spans="2:12" x14ac:dyDescent="0.25">
      <c r="B182" s="14">
        <v>544855</v>
      </c>
      <c r="C182" s="14" t="s">
        <v>73</v>
      </c>
      <c r="D182" s="24">
        <v>1767</v>
      </c>
      <c r="E182" s="18">
        <v>43839</v>
      </c>
      <c r="F182" s="14">
        <f>_xlfn.XLOOKUP(Table8[[#This Row],[Product]],Table9[Cookie Type],Table9[Revenue Per Cookie],"Not Available")</f>
        <v>5</v>
      </c>
      <c r="G182" s="14">
        <f>_xlfn.XLOOKUP(Table8[[#This Row],[Product]],Table9[Cookie Type],Table9[Cost Per Cookie],"Not available")</f>
        <v>-2</v>
      </c>
      <c r="H182" s="14">
        <f>SUM(Table8[[#This Row],[Revenue per cookie]:[Cost per cookie]])*Table8[[#This Row],[Units Sold]]</f>
        <v>5301</v>
      </c>
      <c r="I182" s="13"/>
      <c r="J182" s="13"/>
      <c r="K182" s="13"/>
      <c r="L182" s="13"/>
    </row>
    <row r="183" spans="2:12" x14ac:dyDescent="0.25">
      <c r="B183" s="13">
        <v>158597</v>
      </c>
      <c r="C183" s="13" t="s">
        <v>73</v>
      </c>
      <c r="D183" s="25">
        <v>1393</v>
      </c>
      <c r="E183" s="21">
        <v>43840</v>
      </c>
      <c r="F183" s="13">
        <f>_xlfn.XLOOKUP(Table8[[#This Row],[Product]],Table9[Cookie Type],Table9[Revenue Per Cookie],"Not Available")</f>
        <v>5</v>
      </c>
      <c r="G183" s="13">
        <f>_xlfn.XLOOKUP(Table8[[#This Row],[Product]],Table9[Cookie Type],Table9[Cost Per Cookie],"Not available")</f>
        <v>-2</v>
      </c>
      <c r="H183" s="13">
        <f>SUM(Table8[[#This Row],[Revenue per cookie]:[Cost per cookie]])*Table8[[#This Row],[Units Sold]]</f>
        <v>4179</v>
      </c>
      <c r="I183" s="13"/>
      <c r="J183" s="13"/>
      <c r="K183" s="13"/>
      <c r="L183" s="13"/>
    </row>
    <row r="184" spans="2:12" x14ac:dyDescent="0.25">
      <c r="B184" s="14">
        <v>358353</v>
      </c>
      <c r="C184" s="14" t="s">
        <v>73</v>
      </c>
      <c r="D184" s="14">
        <v>260</v>
      </c>
      <c r="E184" s="18">
        <v>43832</v>
      </c>
      <c r="F184" s="14">
        <f>_xlfn.XLOOKUP(Table8[[#This Row],[Product]],Table9[Cookie Type],Table9[Revenue Per Cookie],"Not Available")</f>
        <v>5</v>
      </c>
      <c r="G184" s="14">
        <f>_xlfn.XLOOKUP(Table8[[#This Row],[Product]],Table9[Cookie Type],Table9[Cost Per Cookie],"Not available")</f>
        <v>-2</v>
      </c>
      <c r="H184" s="14">
        <f>SUM(Table8[[#This Row],[Revenue per cookie]:[Cost per cookie]])*Table8[[#This Row],[Units Sold]]</f>
        <v>780</v>
      </c>
      <c r="I184" s="13"/>
      <c r="J184" s="13"/>
      <c r="K184" s="13"/>
      <c r="L184" s="13"/>
    </row>
    <row r="185" spans="2:12" x14ac:dyDescent="0.25">
      <c r="B185" s="13">
        <v>864409</v>
      </c>
      <c r="C185" s="13" t="s">
        <v>73</v>
      </c>
      <c r="D185" s="25">
        <v>2470</v>
      </c>
      <c r="E185" s="21">
        <v>43474</v>
      </c>
      <c r="F185" s="13">
        <f>_xlfn.XLOOKUP(Table8[[#This Row],[Product]],Table9[Cookie Type],Table9[Revenue Per Cookie],"Not Available")</f>
        <v>5</v>
      </c>
      <c r="G185" s="13">
        <f>_xlfn.XLOOKUP(Table8[[#This Row],[Product]],Table9[Cookie Type],Table9[Cost Per Cookie],"Not available")</f>
        <v>-2</v>
      </c>
      <c r="H185" s="13">
        <f>SUM(Table8[[#This Row],[Revenue per cookie]:[Cost per cookie]])*Table8[[#This Row],[Units Sold]]</f>
        <v>7410</v>
      </c>
      <c r="I185" s="13"/>
      <c r="J185" s="13"/>
      <c r="K185" s="13"/>
      <c r="L185" s="13"/>
    </row>
    <row r="186" spans="2:12" x14ac:dyDescent="0.25">
      <c r="B186" s="14">
        <v>520865</v>
      </c>
      <c r="C186" s="14" t="s">
        <v>73</v>
      </c>
      <c r="D186" s="24">
        <v>1743</v>
      </c>
      <c r="E186" s="18">
        <v>43475</v>
      </c>
      <c r="F186" s="14">
        <f>_xlfn.XLOOKUP(Table8[[#This Row],[Product]],Table9[Cookie Type],Table9[Revenue Per Cookie],"Not Available")</f>
        <v>5</v>
      </c>
      <c r="G186" s="14">
        <f>_xlfn.XLOOKUP(Table8[[#This Row],[Product]],Table9[Cookie Type],Table9[Cost Per Cookie],"Not available")</f>
        <v>-2</v>
      </c>
      <c r="H186" s="14">
        <f>SUM(Table8[[#This Row],[Revenue per cookie]:[Cost per cookie]])*Table8[[#This Row],[Units Sold]]</f>
        <v>5229</v>
      </c>
      <c r="I186" s="13"/>
      <c r="J186" s="13"/>
      <c r="K186" s="13"/>
      <c r="L186" s="13"/>
    </row>
    <row r="187" spans="2:12" x14ac:dyDescent="0.25">
      <c r="B187" s="13">
        <v>898886</v>
      </c>
      <c r="C187" s="13" t="s">
        <v>73</v>
      </c>
      <c r="D187" s="25">
        <v>2914</v>
      </c>
      <c r="E187" s="21">
        <v>43840</v>
      </c>
      <c r="F187" s="13">
        <f>_xlfn.XLOOKUP(Table8[[#This Row],[Product]],Table9[Cookie Type],Table9[Revenue Per Cookie],"Not Available")</f>
        <v>5</v>
      </c>
      <c r="G187" s="13">
        <f>_xlfn.XLOOKUP(Table8[[#This Row],[Product]],Table9[Cookie Type],Table9[Cost Per Cookie],"Not available")</f>
        <v>-2</v>
      </c>
      <c r="H187" s="13">
        <f>SUM(Table8[[#This Row],[Revenue per cookie]:[Cost per cookie]])*Table8[[#This Row],[Units Sold]]</f>
        <v>8742</v>
      </c>
      <c r="I187" s="13"/>
      <c r="J187" s="13"/>
      <c r="K187" s="13"/>
      <c r="L187" s="13"/>
    </row>
    <row r="188" spans="2:12" x14ac:dyDescent="0.25">
      <c r="B188" s="14">
        <v>429735</v>
      </c>
      <c r="C188" s="14" t="s">
        <v>73</v>
      </c>
      <c r="D188" s="24">
        <v>1731</v>
      </c>
      <c r="E188" s="18">
        <v>43840</v>
      </c>
      <c r="F188" s="14">
        <f>_xlfn.XLOOKUP(Table8[[#This Row],[Product]],Table9[Cookie Type],Table9[Revenue Per Cookie],"Not Available")</f>
        <v>5</v>
      </c>
      <c r="G188" s="14">
        <f>_xlfn.XLOOKUP(Table8[[#This Row],[Product]],Table9[Cookie Type],Table9[Cost Per Cookie],"Not available")</f>
        <v>-2</v>
      </c>
      <c r="H188" s="14">
        <f>SUM(Table8[[#This Row],[Revenue per cookie]:[Cost per cookie]])*Table8[[#This Row],[Units Sold]]</f>
        <v>5193</v>
      </c>
      <c r="I188" s="13"/>
      <c r="J188" s="13"/>
      <c r="K188" s="13"/>
      <c r="L188" s="13"/>
    </row>
    <row r="189" spans="2:12" x14ac:dyDescent="0.25">
      <c r="B189" s="13">
        <v>778322</v>
      </c>
      <c r="C189" s="13" t="s">
        <v>73</v>
      </c>
      <c r="D189" s="13">
        <v>700</v>
      </c>
      <c r="E189" s="21">
        <v>43841</v>
      </c>
      <c r="F189" s="13">
        <f>_xlfn.XLOOKUP(Table8[[#This Row],[Product]],Table9[Cookie Type],Table9[Revenue Per Cookie],"Not Available")</f>
        <v>5</v>
      </c>
      <c r="G189" s="13">
        <f>_xlfn.XLOOKUP(Table8[[#This Row],[Product]],Table9[Cookie Type],Table9[Cost Per Cookie],"Not available")</f>
        <v>-2</v>
      </c>
      <c r="H189" s="13">
        <f>SUM(Table8[[#This Row],[Revenue per cookie]:[Cost per cookie]])*Table8[[#This Row],[Units Sold]]</f>
        <v>2100</v>
      </c>
      <c r="I189" s="13"/>
      <c r="J189" s="13"/>
      <c r="K189" s="13"/>
      <c r="L189" s="13"/>
    </row>
    <row r="190" spans="2:12" x14ac:dyDescent="0.25">
      <c r="B190" s="14">
        <v>754823</v>
      </c>
      <c r="C190" s="14" t="s">
        <v>73</v>
      </c>
      <c r="D190" s="24">
        <v>2222</v>
      </c>
      <c r="E190" s="18">
        <v>43476</v>
      </c>
      <c r="F190" s="14">
        <f>_xlfn.XLOOKUP(Table8[[#This Row],[Product]],Table9[Cookie Type],Table9[Revenue Per Cookie],"Not Available")</f>
        <v>5</v>
      </c>
      <c r="G190" s="14">
        <f>_xlfn.XLOOKUP(Table8[[#This Row],[Product]],Table9[Cookie Type],Table9[Cost Per Cookie],"Not available")</f>
        <v>-2</v>
      </c>
      <c r="H190" s="14">
        <f>SUM(Table8[[#This Row],[Revenue per cookie]:[Cost per cookie]])*Table8[[#This Row],[Units Sold]]</f>
        <v>6666</v>
      </c>
      <c r="I190" s="13"/>
      <c r="J190" s="13"/>
      <c r="K190" s="13"/>
      <c r="L190" s="13"/>
    </row>
    <row r="191" spans="2:12" x14ac:dyDescent="0.25">
      <c r="B191" s="13">
        <v>763666</v>
      </c>
      <c r="C191" s="13" t="s">
        <v>73</v>
      </c>
      <c r="D191" s="25">
        <v>1177</v>
      </c>
      <c r="E191" s="21">
        <v>43841</v>
      </c>
      <c r="F191" s="13">
        <f>_xlfn.XLOOKUP(Table8[[#This Row],[Product]],Table9[Cookie Type],Table9[Revenue Per Cookie],"Not Available")</f>
        <v>5</v>
      </c>
      <c r="G191" s="13">
        <f>_xlfn.XLOOKUP(Table8[[#This Row],[Product]],Table9[Cookie Type],Table9[Cost Per Cookie],"Not available")</f>
        <v>-2</v>
      </c>
      <c r="H191" s="13">
        <f>SUM(Table8[[#This Row],[Revenue per cookie]:[Cost per cookie]])*Table8[[#This Row],[Units Sold]]</f>
        <v>3531</v>
      </c>
      <c r="I191" s="13"/>
      <c r="J191" s="13"/>
      <c r="K191" s="13"/>
      <c r="L191" s="13"/>
    </row>
    <row r="192" spans="2:12" x14ac:dyDescent="0.25">
      <c r="B192" s="14">
        <v>364025</v>
      </c>
      <c r="C192" s="14" t="s">
        <v>73</v>
      </c>
      <c r="D192" s="24">
        <v>1922</v>
      </c>
      <c r="E192" s="18">
        <v>43476</v>
      </c>
      <c r="F192" s="14">
        <f>_xlfn.XLOOKUP(Table8[[#This Row],[Product]],Table9[Cookie Type],Table9[Revenue Per Cookie],"Not Available")</f>
        <v>5</v>
      </c>
      <c r="G192" s="14">
        <f>_xlfn.XLOOKUP(Table8[[#This Row],[Product]],Table9[Cookie Type],Table9[Cost Per Cookie],"Not available")</f>
        <v>-2</v>
      </c>
      <c r="H192" s="14">
        <f>SUM(Table8[[#This Row],[Revenue per cookie]:[Cost per cookie]])*Table8[[#This Row],[Units Sold]]</f>
        <v>5766</v>
      </c>
      <c r="I192" s="13"/>
      <c r="J192" s="13"/>
      <c r="K192" s="13"/>
      <c r="L192" s="13"/>
    </row>
    <row r="193" spans="2:12" x14ac:dyDescent="0.25">
      <c r="B193" s="13">
        <v>690780</v>
      </c>
      <c r="C193" s="13" t="s">
        <v>73</v>
      </c>
      <c r="D193" s="25">
        <v>1158</v>
      </c>
      <c r="E193" s="21">
        <v>43833</v>
      </c>
      <c r="F193" s="13">
        <f>_xlfn.XLOOKUP(Table8[[#This Row],[Product]],Table9[Cookie Type],Table9[Revenue Per Cookie],"Not Available")</f>
        <v>5</v>
      </c>
      <c r="G193" s="13">
        <f>_xlfn.XLOOKUP(Table8[[#This Row],[Product]],Table9[Cookie Type],Table9[Cost Per Cookie],"Not available")</f>
        <v>-2</v>
      </c>
      <c r="H193" s="13">
        <f>SUM(Table8[[#This Row],[Revenue per cookie]:[Cost per cookie]])*Table8[[#This Row],[Units Sold]]</f>
        <v>3474</v>
      </c>
      <c r="I193" s="13"/>
      <c r="J193" s="13"/>
      <c r="K193" s="13"/>
      <c r="L193" s="13"/>
    </row>
    <row r="194" spans="2:12" x14ac:dyDescent="0.25">
      <c r="B194" s="14">
        <v>216326</v>
      </c>
      <c r="C194" s="14" t="s">
        <v>73</v>
      </c>
      <c r="D194" s="24">
        <v>1614</v>
      </c>
      <c r="E194" s="18">
        <v>43834</v>
      </c>
      <c r="F194" s="14">
        <f>_xlfn.XLOOKUP(Table8[[#This Row],[Product]],Table9[Cookie Type],Table9[Revenue Per Cookie],"Not Available")</f>
        <v>5</v>
      </c>
      <c r="G194" s="14">
        <f>_xlfn.XLOOKUP(Table8[[#This Row],[Product]],Table9[Cookie Type],Table9[Cost Per Cookie],"Not available")</f>
        <v>-2</v>
      </c>
      <c r="H194" s="14">
        <f>SUM(Table8[[#This Row],[Revenue per cookie]:[Cost per cookie]])*Table8[[#This Row],[Units Sold]]</f>
        <v>4842</v>
      </c>
      <c r="I194" s="13"/>
      <c r="J194" s="13"/>
      <c r="K194" s="13"/>
      <c r="L194" s="13"/>
    </row>
    <row r="195" spans="2:12" x14ac:dyDescent="0.25">
      <c r="B195" s="13">
        <v>844763</v>
      </c>
      <c r="C195" s="13" t="s">
        <v>73</v>
      </c>
      <c r="D195" s="25">
        <v>2535</v>
      </c>
      <c r="E195" s="21">
        <v>43834</v>
      </c>
      <c r="F195" s="13">
        <f>_xlfn.XLOOKUP(Table8[[#This Row],[Product]],Table9[Cookie Type],Table9[Revenue Per Cookie],"Not Available")</f>
        <v>5</v>
      </c>
      <c r="G195" s="13">
        <f>_xlfn.XLOOKUP(Table8[[#This Row],[Product]],Table9[Cookie Type],Table9[Cost Per Cookie],"Not available")</f>
        <v>-2</v>
      </c>
      <c r="H195" s="13">
        <f>SUM(Table8[[#This Row],[Revenue per cookie]:[Cost per cookie]])*Table8[[#This Row],[Units Sold]]</f>
        <v>7605</v>
      </c>
      <c r="I195" s="13"/>
      <c r="J195" s="13"/>
      <c r="K195" s="13"/>
      <c r="L195" s="13"/>
    </row>
    <row r="196" spans="2:12" x14ac:dyDescent="0.25">
      <c r="B196" s="14">
        <v>251968</v>
      </c>
      <c r="C196" s="14" t="s">
        <v>73</v>
      </c>
      <c r="D196" s="24">
        <v>2851</v>
      </c>
      <c r="E196" s="18">
        <v>43835</v>
      </c>
      <c r="F196" s="14">
        <f>_xlfn.XLOOKUP(Table8[[#This Row],[Product]],Table9[Cookie Type],Table9[Revenue Per Cookie],"Not Available")</f>
        <v>5</v>
      </c>
      <c r="G196" s="14">
        <f>_xlfn.XLOOKUP(Table8[[#This Row],[Product]],Table9[Cookie Type],Table9[Cost Per Cookie],"Not available")</f>
        <v>-2</v>
      </c>
      <c r="H196" s="14">
        <f>SUM(Table8[[#This Row],[Revenue per cookie]:[Cost per cookie]])*Table8[[#This Row],[Units Sold]]</f>
        <v>8553</v>
      </c>
      <c r="I196" s="13"/>
      <c r="J196" s="13"/>
      <c r="K196" s="13"/>
      <c r="L196" s="13"/>
    </row>
    <row r="197" spans="2:12" x14ac:dyDescent="0.25">
      <c r="B197" s="13">
        <v>408804</v>
      </c>
      <c r="C197" s="13" t="s">
        <v>73</v>
      </c>
      <c r="D197" s="25">
        <v>2559</v>
      </c>
      <c r="E197" s="21">
        <v>43838</v>
      </c>
      <c r="F197" s="13">
        <f>_xlfn.XLOOKUP(Table8[[#This Row],[Product]],Table9[Cookie Type],Table9[Revenue Per Cookie],"Not Available")</f>
        <v>5</v>
      </c>
      <c r="G197" s="13">
        <f>_xlfn.XLOOKUP(Table8[[#This Row],[Product]],Table9[Cookie Type],Table9[Cost Per Cookie],"Not available")</f>
        <v>-2</v>
      </c>
      <c r="H197" s="13">
        <f>SUM(Table8[[#This Row],[Revenue per cookie]:[Cost per cookie]])*Table8[[#This Row],[Units Sold]]</f>
        <v>7677</v>
      </c>
      <c r="I197" s="13"/>
      <c r="J197" s="13"/>
      <c r="K197" s="13"/>
      <c r="L197" s="13"/>
    </row>
    <row r="198" spans="2:12" x14ac:dyDescent="0.25">
      <c r="B198" s="14">
        <v>609851</v>
      </c>
      <c r="C198" s="14" t="s">
        <v>73</v>
      </c>
      <c r="D198" s="14">
        <v>267</v>
      </c>
      <c r="E198" s="18">
        <v>43475</v>
      </c>
      <c r="F198" s="14">
        <f>_xlfn.XLOOKUP(Table8[[#This Row],[Product]],Table9[Cookie Type],Table9[Revenue Per Cookie],"Not Available")</f>
        <v>5</v>
      </c>
      <c r="G198" s="14">
        <f>_xlfn.XLOOKUP(Table8[[#This Row],[Product]],Table9[Cookie Type],Table9[Cost Per Cookie],"Not available")</f>
        <v>-2</v>
      </c>
      <c r="H198" s="14">
        <f>SUM(Table8[[#This Row],[Revenue per cookie]:[Cost per cookie]])*Table8[[#This Row],[Units Sold]]</f>
        <v>801</v>
      </c>
      <c r="I198" s="13"/>
      <c r="J198" s="13"/>
      <c r="K198" s="13"/>
      <c r="L198" s="13"/>
    </row>
    <row r="199" spans="2:12" x14ac:dyDescent="0.25">
      <c r="B199" s="13">
        <v>332447</v>
      </c>
      <c r="C199" s="13" t="s">
        <v>73</v>
      </c>
      <c r="D199" s="25">
        <v>1085</v>
      </c>
      <c r="E199" s="21">
        <v>43840</v>
      </c>
      <c r="F199" s="13">
        <f>_xlfn.XLOOKUP(Table8[[#This Row],[Product]],Table9[Cookie Type],Table9[Revenue Per Cookie],"Not Available")</f>
        <v>5</v>
      </c>
      <c r="G199" s="13">
        <f>_xlfn.XLOOKUP(Table8[[#This Row],[Product]],Table9[Cookie Type],Table9[Cost Per Cookie],"Not available")</f>
        <v>-2</v>
      </c>
      <c r="H199" s="13">
        <f>SUM(Table8[[#This Row],[Revenue per cookie]:[Cost per cookie]])*Table8[[#This Row],[Units Sold]]</f>
        <v>3255</v>
      </c>
      <c r="I199" s="13"/>
      <c r="J199" s="13"/>
      <c r="K199" s="13"/>
      <c r="L199" s="13"/>
    </row>
    <row r="200" spans="2:12" x14ac:dyDescent="0.25">
      <c r="B200" s="14">
        <v>837170</v>
      </c>
      <c r="C200" s="14" t="s">
        <v>73</v>
      </c>
      <c r="D200" s="24">
        <v>1175</v>
      </c>
      <c r="E200" s="18">
        <v>43840</v>
      </c>
      <c r="F200" s="14">
        <f>_xlfn.XLOOKUP(Table8[[#This Row],[Product]],Table9[Cookie Type],Table9[Revenue Per Cookie],"Not Available")</f>
        <v>5</v>
      </c>
      <c r="G200" s="14">
        <f>_xlfn.XLOOKUP(Table8[[#This Row],[Product]],Table9[Cookie Type],Table9[Cost Per Cookie],"Not available")</f>
        <v>-2</v>
      </c>
      <c r="H200" s="14">
        <f>SUM(Table8[[#This Row],[Revenue per cookie]:[Cost per cookie]])*Table8[[#This Row],[Units Sold]]</f>
        <v>3525</v>
      </c>
      <c r="I200" s="13"/>
      <c r="J200" s="13"/>
      <c r="K200" s="13"/>
      <c r="L200" s="13"/>
    </row>
    <row r="201" spans="2:12" x14ac:dyDescent="0.25">
      <c r="B201" s="13">
        <v>117162</v>
      </c>
      <c r="C201" s="13" t="s">
        <v>73</v>
      </c>
      <c r="D201" s="25">
        <v>2007</v>
      </c>
      <c r="E201" s="21">
        <v>43476</v>
      </c>
      <c r="F201" s="13">
        <f>_xlfn.XLOOKUP(Table8[[#This Row],[Product]],Table9[Cookie Type],Table9[Revenue Per Cookie],"Not Available")</f>
        <v>5</v>
      </c>
      <c r="G201" s="13">
        <f>_xlfn.XLOOKUP(Table8[[#This Row],[Product]],Table9[Cookie Type],Table9[Cost Per Cookie],"Not available")</f>
        <v>-2</v>
      </c>
      <c r="H201" s="13">
        <f>SUM(Table8[[#This Row],[Revenue per cookie]:[Cost per cookie]])*Table8[[#This Row],[Units Sold]]</f>
        <v>6021</v>
      </c>
      <c r="I201" s="13"/>
      <c r="J201" s="13"/>
      <c r="K201" s="13"/>
      <c r="L201" s="13"/>
    </row>
    <row r="202" spans="2:12" x14ac:dyDescent="0.25">
      <c r="B202" s="14">
        <v>708450</v>
      </c>
      <c r="C202" s="14" t="s">
        <v>73</v>
      </c>
      <c r="D202" s="24">
        <v>2151</v>
      </c>
      <c r="E202" s="18">
        <v>43476</v>
      </c>
      <c r="F202" s="14">
        <f>_xlfn.XLOOKUP(Table8[[#This Row],[Product]],Table9[Cookie Type],Table9[Revenue Per Cookie],"Not Available")</f>
        <v>5</v>
      </c>
      <c r="G202" s="14">
        <f>_xlfn.XLOOKUP(Table8[[#This Row],[Product]],Table9[Cookie Type],Table9[Cost Per Cookie],"Not available")</f>
        <v>-2</v>
      </c>
      <c r="H202" s="14">
        <f>SUM(Table8[[#This Row],[Revenue per cookie]:[Cost per cookie]])*Table8[[#This Row],[Units Sold]]</f>
        <v>6453</v>
      </c>
      <c r="I202" s="13"/>
      <c r="J202" s="13"/>
      <c r="K202" s="13"/>
      <c r="L202" s="13"/>
    </row>
    <row r="203" spans="2:12" x14ac:dyDescent="0.25">
      <c r="B203" s="13">
        <v>855262</v>
      </c>
      <c r="C203" s="13" t="s">
        <v>73</v>
      </c>
      <c r="D203" s="13">
        <v>914</v>
      </c>
      <c r="E203" s="21">
        <v>43842</v>
      </c>
      <c r="F203" s="13">
        <f>_xlfn.XLOOKUP(Table8[[#This Row],[Product]],Table9[Cookie Type],Table9[Revenue Per Cookie],"Not Available")</f>
        <v>5</v>
      </c>
      <c r="G203" s="13">
        <f>_xlfn.XLOOKUP(Table8[[#This Row],[Product]],Table9[Cookie Type],Table9[Cost Per Cookie],"Not available")</f>
        <v>-2</v>
      </c>
      <c r="H203" s="13">
        <f>SUM(Table8[[#This Row],[Revenue per cookie]:[Cost per cookie]])*Table8[[#This Row],[Units Sold]]</f>
        <v>2742</v>
      </c>
      <c r="I203" s="13"/>
      <c r="J203" s="13"/>
      <c r="K203" s="13"/>
      <c r="L203" s="13"/>
    </row>
    <row r="204" spans="2:12" x14ac:dyDescent="0.25">
      <c r="B204" s="14">
        <v>809091</v>
      </c>
      <c r="C204" s="14" t="s">
        <v>73</v>
      </c>
      <c r="D204" s="14">
        <v>293</v>
      </c>
      <c r="E204" s="18">
        <v>43842</v>
      </c>
      <c r="F204" s="14">
        <f>_xlfn.XLOOKUP(Table8[[#This Row],[Product]],Table9[Cookie Type],Table9[Revenue Per Cookie],"Not Available")</f>
        <v>5</v>
      </c>
      <c r="G204" s="14">
        <f>_xlfn.XLOOKUP(Table8[[#This Row],[Product]],Table9[Cookie Type],Table9[Cost Per Cookie],"Not available")</f>
        <v>-2</v>
      </c>
      <c r="H204" s="14">
        <f>SUM(Table8[[#This Row],[Revenue per cookie]:[Cost per cookie]])*Table8[[#This Row],[Units Sold]]</f>
        <v>879</v>
      </c>
      <c r="I204" s="13"/>
      <c r="J204" s="13"/>
      <c r="K204" s="13"/>
      <c r="L204" s="13"/>
    </row>
    <row r="205" spans="2:12" x14ac:dyDescent="0.25">
      <c r="B205" s="13">
        <v>170761</v>
      </c>
      <c r="C205" s="13" t="s">
        <v>73</v>
      </c>
      <c r="D205" s="13">
        <v>723</v>
      </c>
      <c r="E205" s="21">
        <v>43834</v>
      </c>
      <c r="F205" s="13">
        <f>_xlfn.XLOOKUP(Table8[[#This Row],[Product]],Table9[Cookie Type],Table9[Revenue Per Cookie],"Not Available")</f>
        <v>5</v>
      </c>
      <c r="G205" s="13">
        <f>_xlfn.XLOOKUP(Table8[[#This Row],[Product]],Table9[Cookie Type],Table9[Cost Per Cookie],"Not available")</f>
        <v>-2</v>
      </c>
      <c r="H205" s="13">
        <f>SUM(Table8[[#This Row],[Revenue per cookie]:[Cost per cookie]])*Table8[[#This Row],[Units Sold]]</f>
        <v>2169</v>
      </c>
      <c r="I205" s="13"/>
      <c r="J205" s="13"/>
      <c r="K205" s="13"/>
      <c r="L205" s="13"/>
    </row>
    <row r="206" spans="2:12" x14ac:dyDescent="0.25">
      <c r="B206" s="14">
        <v>203604</v>
      </c>
      <c r="C206" s="14" t="s">
        <v>74</v>
      </c>
      <c r="D206" s="14">
        <v>921</v>
      </c>
      <c r="E206" s="18">
        <v>43833</v>
      </c>
      <c r="F206" s="14">
        <f>_xlfn.XLOOKUP(Table8[[#This Row],[Product]],Table9[Cookie Type],Table9[Revenue Per Cookie],"Not Available")</f>
        <v>1</v>
      </c>
      <c r="G206" s="14">
        <f>_xlfn.XLOOKUP(Table8[[#This Row],[Product]],Table9[Cookie Type],Table9[Cost Per Cookie],"Not available")</f>
        <v>-0.5</v>
      </c>
      <c r="H206" s="14">
        <f>SUM(Table8[[#This Row],[Revenue per cookie]:[Cost per cookie]])*Table8[[#This Row],[Units Sold]]</f>
        <v>460.5</v>
      </c>
      <c r="I206" s="13"/>
      <c r="J206" s="13"/>
      <c r="K206" s="13"/>
      <c r="L206" s="13"/>
    </row>
    <row r="207" spans="2:12" x14ac:dyDescent="0.25">
      <c r="B207" s="13">
        <v>830805</v>
      </c>
      <c r="C207" s="13" t="s">
        <v>74</v>
      </c>
      <c r="D207" s="25">
        <v>2518</v>
      </c>
      <c r="E207" s="21">
        <v>43836</v>
      </c>
      <c r="F207" s="13">
        <f>_xlfn.XLOOKUP(Table8[[#This Row],[Product]],Table9[Cookie Type],Table9[Revenue Per Cookie],"Not Available")</f>
        <v>1</v>
      </c>
      <c r="G207" s="13">
        <f>_xlfn.XLOOKUP(Table8[[#This Row],[Product]],Table9[Cookie Type],Table9[Cost Per Cookie],"Not available")</f>
        <v>-0.5</v>
      </c>
      <c r="H207" s="13">
        <f>SUM(Table8[[#This Row],[Revenue per cookie]:[Cost per cookie]])*Table8[[#This Row],[Units Sold]]</f>
        <v>1259</v>
      </c>
      <c r="I207" s="13"/>
      <c r="J207" s="13"/>
      <c r="K207" s="13"/>
      <c r="L207" s="13"/>
    </row>
    <row r="208" spans="2:12" x14ac:dyDescent="0.25">
      <c r="B208" s="14">
        <v>138739</v>
      </c>
      <c r="C208" s="14" t="s">
        <v>74</v>
      </c>
      <c r="D208" s="24">
        <v>1899</v>
      </c>
      <c r="E208" s="18">
        <v>43836</v>
      </c>
      <c r="F208" s="14">
        <f>_xlfn.XLOOKUP(Table8[[#This Row],[Product]],Table9[Cookie Type],Table9[Revenue Per Cookie],"Not Available")</f>
        <v>1</v>
      </c>
      <c r="G208" s="14">
        <f>_xlfn.XLOOKUP(Table8[[#This Row],[Product]],Table9[Cookie Type],Table9[Cost Per Cookie],"Not available")</f>
        <v>-0.5</v>
      </c>
      <c r="H208" s="14">
        <f>SUM(Table8[[#This Row],[Revenue per cookie]:[Cost per cookie]])*Table8[[#This Row],[Units Sold]]</f>
        <v>949.5</v>
      </c>
      <c r="I208" s="13"/>
      <c r="J208" s="13"/>
      <c r="K208" s="13"/>
      <c r="L208" s="13"/>
    </row>
    <row r="209" spans="2:12" x14ac:dyDescent="0.25">
      <c r="B209" s="13">
        <v>830819</v>
      </c>
      <c r="C209" s="13" t="s">
        <v>74</v>
      </c>
      <c r="D209" s="25">
        <v>1545</v>
      </c>
      <c r="E209" s="21">
        <v>43836</v>
      </c>
      <c r="F209" s="13">
        <f>_xlfn.XLOOKUP(Table8[[#This Row],[Product]],Table9[Cookie Type],Table9[Revenue Per Cookie],"Not Available")</f>
        <v>1</v>
      </c>
      <c r="G209" s="13">
        <f>_xlfn.XLOOKUP(Table8[[#This Row],[Product]],Table9[Cookie Type],Table9[Cost Per Cookie],"Not available")</f>
        <v>-0.5</v>
      </c>
      <c r="H209" s="13">
        <f>SUM(Table8[[#This Row],[Revenue per cookie]:[Cost per cookie]])*Table8[[#This Row],[Units Sold]]</f>
        <v>772.5</v>
      </c>
      <c r="I209" s="13"/>
      <c r="J209" s="13"/>
      <c r="K209" s="13"/>
      <c r="L209" s="13"/>
    </row>
    <row r="210" spans="2:12" x14ac:dyDescent="0.25">
      <c r="B210" s="14">
        <v>249098</v>
      </c>
      <c r="C210" s="14" t="s">
        <v>74</v>
      </c>
      <c r="D210" s="24">
        <v>2470</v>
      </c>
      <c r="E210" s="18">
        <v>43836</v>
      </c>
      <c r="F210" s="14">
        <f>_xlfn.XLOOKUP(Table8[[#This Row],[Product]],Table9[Cookie Type],Table9[Revenue Per Cookie],"Not Available")</f>
        <v>1</v>
      </c>
      <c r="G210" s="14">
        <f>_xlfn.XLOOKUP(Table8[[#This Row],[Product]],Table9[Cookie Type],Table9[Cost Per Cookie],"Not available")</f>
        <v>-0.5</v>
      </c>
      <c r="H210" s="14">
        <f>SUM(Table8[[#This Row],[Revenue per cookie]:[Cost per cookie]])*Table8[[#This Row],[Units Sold]]</f>
        <v>1235</v>
      </c>
      <c r="I210" s="13"/>
      <c r="J210" s="13"/>
      <c r="K210" s="13"/>
      <c r="L210" s="13"/>
    </row>
    <row r="211" spans="2:12" x14ac:dyDescent="0.25">
      <c r="B211" s="13">
        <v>252717</v>
      </c>
      <c r="C211" s="13" t="s">
        <v>74</v>
      </c>
      <c r="D211" s="25">
        <v>2666</v>
      </c>
      <c r="E211" s="21">
        <v>43837</v>
      </c>
      <c r="F211" s="13">
        <f>_xlfn.XLOOKUP(Table8[[#This Row],[Product]],Table9[Cookie Type],Table9[Revenue Per Cookie],"Not Available")</f>
        <v>1</v>
      </c>
      <c r="G211" s="13">
        <f>_xlfn.XLOOKUP(Table8[[#This Row],[Product]],Table9[Cookie Type],Table9[Cost Per Cookie],"Not available")</f>
        <v>-0.5</v>
      </c>
      <c r="H211" s="13">
        <f>SUM(Table8[[#This Row],[Revenue per cookie]:[Cost per cookie]])*Table8[[#This Row],[Units Sold]]</f>
        <v>1333</v>
      </c>
      <c r="I211" s="13"/>
      <c r="J211" s="13"/>
      <c r="K211" s="13"/>
      <c r="L211" s="13"/>
    </row>
    <row r="212" spans="2:12" x14ac:dyDescent="0.25">
      <c r="B212" s="14">
        <v>440487</v>
      </c>
      <c r="C212" s="14" t="s">
        <v>74</v>
      </c>
      <c r="D212" s="14">
        <v>958</v>
      </c>
      <c r="E212" s="18">
        <v>43838</v>
      </c>
      <c r="F212" s="14">
        <f>_xlfn.XLOOKUP(Table8[[#This Row],[Product]],Table9[Cookie Type],Table9[Revenue Per Cookie],"Not Available")</f>
        <v>1</v>
      </c>
      <c r="G212" s="14">
        <f>_xlfn.XLOOKUP(Table8[[#This Row],[Product]],Table9[Cookie Type],Table9[Cost Per Cookie],"Not available")</f>
        <v>-0.5</v>
      </c>
      <c r="H212" s="14">
        <f>SUM(Table8[[#This Row],[Revenue per cookie]:[Cost per cookie]])*Table8[[#This Row],[Units Sold]]</f>
        <v>479</v>
      </c>
      <c r="I212" s="13"/>
      <c r="J212" s="13"/>
      <c r="K212" s="13"/>
      <c r="L212" s="13"/>
    </row>
    <row r="213" spans="2:12" x14ac:dyDescent="0.25">
      <c r="B213" s="13">
        <v>366159</v>
      </c>
      <c r="C213" s="13" t="s">
        <v>74</v>
      </c>
      <c r="D213" s="25">
        <v>2146</v>
      </c>
      <c r="E213" s="21">
        <v>43839</v>
      </c>
      <c r="F213" s="13">
        <f>_xlfn.XLOOKUP(Table8[[#This Row],[Product]],Table9[Cookie Type],Table9[Revenue Per Cookie],"Not Available")</f>
        <v>1</v>
      </c>
      <c r="G213" s="13">
        <f>_xlfn.XLOOKUP(Table8[[#This Row],[Product]],Table9[Cookie Type],Table9[Cost Per Cookie],"Not available")</f>
        <v>-0.5</v>
      </c>
      <c r="H213" s="13">
        <f>SUM(Table8[[#This Row],[Revenue per cookie]:[Cost per cookie]])*Table8[[#This Row],[Units Sold]]</f>
        <v>1073</v>
      </c>
      <c r="I213" s="13"/>
      <c r="J213" s="13"/>
      <c r="K213" s="13"/>
      <c r="L213" s="13"/>
    </row>
    <row r="214" spans="2:12" x14ac:dyDescent="0.25">
      <c r="B214" s="14">
        <v>439030</v>
      </c>
      <c r="C214" s="14" t="s">
        <v>74</v>
      </c>
      <c r="D214" s="14">
        <v>345</v>
      </c>
      <c r="E214" s="18">
        <v>43475</v>
      </c>
      <c r="F214" s="14">
        <f>_xlfn.XLOOKUP(Table8[[#This Row],[Product]],Table9[Cookie Type],Table9[Revenue Per Cookie],"Not Available")</f>
        <v>1</v>
      </c>
      <c r="G214" s="14">
        <f>_xlfn.XLOOKUP(Table8[[#This Row],[Product]],Table9[Cookie Type],Table9[Cost Per Cookie],"Not available")</f>
        <v>-0.5</v>
      </c>
      <c r="H214" s="14">
        <f>SUM(Table8[[#This Row],[Revenue per cookie]:[Cost per cookie]])*Table8[[#This Row],[Units Sold]]</f>
        <v>172.5</v>
      </c>
      <c r="I214" s="13"/>
      <c r="J214" s="13"/>
      <c r="K214" s="13"/>
      <c r="L214" s="13"/>
    </row>
    <row r="215" spans="2:12" x14ac:dyDescent="0.25">
      <c r="B215" s="13">
        <v>227728</v>
      </c>
      <c r="C215" s="13" t="s">
        <v>74</v>
      </c>
      <c r="D215" s="13">
        <v>615</v>
      </c>
      <c r="E215" s="21">
        <v>43842</v>
      </c>
      <c r="F215" s="13">
        <f>_xlfn.XLOOKUP(Table8[[#This Row],[Product]],Table9[Cookie Type],Table9[Revenue Per Cookie],"Not Available")</f>
        <v>1</v>
      </c>
      <c r="G215" s="13">
        <f>_xlfn.XLOOKUP(Table8[[#This Row],[Product]],Table9[Cookie Type],Table9[Cost Per Cookie],"Not available")</f>
        <v>-0.5</v>
      </c>
      <c r="H215" s="13">
        <f>SUM(Table8[[#This Row],[Revenue per cookie]:[Cost per cookie]])*Table8[[#This Row],[Units Sold]]</f>
        <v>307.5</v>
      </c>
      <c r="I215" s="13"/>
      <c r="J215" s="13"/>
      <c r="K215" s="13"/>
      <c r="L215" s="13"/>
    </row>
    <row r="216" spans="2:12" x14ac:dyDescent="0.25">
      <c r="B216" s="14">
        <v>353832</v>
      </c>
      <c r="C216" s="14" t="s">
        <v>74</v>
      </c>
      <c r="D216" s="24">
        <v>2214</v>
      </c>
      <c r="E216" s="18">
        <v>43833</v>
      </c>
      <c r="F216" s="14">
        <f>_xlfn.XLOOKUP(Table8[[#This Row],[Product]],Table9[Cookie Type],Table9[Revenue Per Cookie],"Not Available")</f>
        <v>1</v>
      </c>
      <c r="G216" s="14">
        <f>_xlfn.XLOOKUP(Table8[[#This Row],[Product]],Table9[Cookie Type],Table9[Cost Per Cookie],"Not available")</f>
        <v>-0.5</v>
      </c>
      <c r="H216" s="14">
        <f>SUM(Table8[[#This Row],[Revenue per cookie]:[Cost per cookie]])*Table8[[#This Row],[Units Sold]]</f>
        <v>1107</v>
      </c>
      <c r="I216" s="13"/>
      <c r="J216" s="13"/>
      <c r="K216" s="13"/>
      <c r="L216" s="13"/>
    </row>
    <row r="217" spans="2:12" x14ac:dyDescent="0.25">
      <c r="B217" s="13">
        <v>142538</v>
      </c>
      <c r="C217" s="13" t="s">
        <v>74</v>
      </c>
      <c r="D217" s="25">
        <v>2301</v>
      </c>
      <c r="E217" s="21">
        <v>43834</v>
      </c>
      <c r="F217" s="13">
        <f>_xlfn.XLOOKUP(Table8[[#This Row],[Product]],Table9[Cookie Type],Table9[Revenue Per Cookie],"Not Available")</f>
        <v>1</v>
      </c>
      <c r="G217" s="13">
        <f>_xlfn.XLOOKUP(Table8[[#This Row],[Product]],Table9[Cookie Type],Table9[Cost Per Cookie],"Not available")</f>
        <v>-0.5</v>
      </c>
      <c r="H217" s="13">
        <f>SUM(Table8[[#This Row],[Revenue per cookie]:[Cost per cookie]])*Table8[[#This Row],[Units Sold]]</f>
        <v>1150.5</v>
      </c>
      <c r="I217" s="13"/>
      <c r="J217" s="13"/>
      <c r="K217" s="13"/>
      <c r="L217" s="13"/>
    </row>
    <row r="218" spans="2:12" x14ac:dyDescent="0.25">
      <c r="B218" s="14">
        <v>892418</v>
      </c>
      <c r="C218" s="14" t="s">
        <v>74</v>
      </c>
      <c r="D218" s="24">
        <v>1376</v>
      </c>
      <c r="E218" s="18">
        <v>43837</v>
      </c>
      <c r="F218" s="14">
        <f>_xlfn.XLOOKUP(Table8[[#This Row],[Product]],Table9[Cookie Type],Table9[Revenue Per Cookie],"Not Available")</f>
        <v>1</v>
      </c>
      <c r="G218" s="14">
        <f>_xlfn.XLOOKUP(Table8[[#This Row],[Product]],Table9[Cookie Type],Table9[Cost Per Cookie],"Not available")</f>
        <v>-0.5</v>
      </c>
      <c r="H218" s="14">
        <f>SUM(Table8[[#This Row],[Revenue per cookie]:[Cost per cookie]])*Table8[[#This Row],[Units Sold]]</f>
        <v>688</v>
      </c>
      <c r="I218" s="13"/>
      <c r="J218" s="13"/>
      <c r="K218" s="13"/>
      <c r="L218" s="13"/>
    </row>
    <row r="219" spans="2:12" x14ac:dyDescent="0.25">
      <c r="B219" s="13">
        <v>459280</v>
      </c>
      <c r="C219" s="13" t="s">
        <v>74</v>
      </c>
      <c r="D219" s="25">
        <v>1830</v>
      </c>
      <c r="E219" s="21">
        <v>43838</v>
      </c>
      <c r="F219" s="13">
        <f>_xlfn.XLOOKUP(Table8[[#This Row],[Product]],Table9[Cookie Type],Table9[Revenue Per Cookie],"Not Available")</f>
        <v>1</v>
      </c>
      <c r="G219" s="13">
        <f>_xlfn.XLOOKUP(Table8[[#This Row],[Product]],Table9[Cookie Type],Table9[Cost Per Cookie],"Not available")</f>
        <v>-0.5</v>
      </c>
      <c r="H219" s="13">
        <f>SUM(Table8[[#This Row],[Revenue per cookie]:[Cost per cookie]])*Table8[[#This Row],[Units Sold]]</f>
        <v>915</v>
      </c>
      <c r="I219" s="13"/>
      <c r="J219" s="13"/>
      <c r="K219" s="13"/>
      <c r="L219" s="13"/>
    </row>
    <row r="220" spans="2:12" x14ac:dyDescent="0.25">
      <c r="B220" s="14">
        <v>539666</v>
      </c>
      <c r="C220" s="14" t="s">
        <v>74</v>
      </c>
      <c r="D220" s="24">
        <v>2498</v>
      </c>
      <c r="E220" s="18">
        <v>43474</v>
      </c>
      <c r="F220" s="14">
        <f>_xlfn.XLOOKUP(Table8[[#This Row],[Product]],Table9[Cookie Type],Table9[Revenue Per Cookie],"Not Available")</f>
        <v>1</v>
      </c>
      <c r="G220" s="14">
        <f>_xlfn.XLOOKUP(Table8[[#This Row],[Product]],Table9[Cookie Type],Table9[Cost Per Cookie],"Not available")</f>
        <v>-0.5</v>
      </c>
      <c r="H220" s="14">
        <f>SUM(Table8[[#This Row],[Revenue per cookie]:[Cost per cookie]])*Table8[[#This Row],[Units Sold]]</f>
        <v>1249</v>
      </c>
      <c r="I220" s="13"/>
      <c r="J220" s="13"/>
      <c r="K220" s="13"/>
      <c r="L220" s="13"/>
    </row>
    <row r="221" spans="2:12" x14ac:dyDescent="0.25">
      <c r="B221" s="13">
        <v>625570</v>
      </c>
      <c r="C221" s="13" t="s">
        <v>74</v>
      </c>
      <c r="D221" s="13">
        <v>663</v>
      </c>
      <c r="E221" s="21">
        <v>43475</v>
      </c>
      <c r="F221" s="13">
        <f>_xlfn.XLOOKUP(Table8[[#This Row],[Product]],Table9[Cookie Type],Table9[Revenue Per Cookie],"Not Available")</f>
        <v>1</v>
      </c>
      <c r="G221" s="13">
        <f>_xlfn.XLOOKUP(Table8[[#This Row],[Product]],Table9[Cookie Type],Table9[Cost Per Cookie],"Not available")</f>
        <v>-0.5</v>
      </c>
      <c r="H221" s="13">
        <f>SUM(Table8[[#This Row],[Revenue per cookie]:[Cost per cookie]])*Table8[[#This Row],[Units Sold]]</f>
        <v>331.5</v>
      </c>
      <c r="I221" s="13"/>
      <c r="J221" s="13"/>
      <c r="K221" s="13"/>
      <c r="L221" s="13"/>
    </row>
    <row r="222" spans="2:12" x14ac:dyDescent="0.25">
      <c r="B222" s="14">
        <v>652401</v>
      </c>
      <c r="C222" s="14" t="s">
        <v>74</v>
      </c>
      <c r="D222" s="24">
        <v>1142</v>
      </c>
      <c r="E222" s="18">
        <v>43836</v>
      </c>
      <c r="F222" s="14">
        <f>_xlfn.XLOOKUP(Table8[[#This Row],[Product]],Table9[Cookie Type],Table9[Revenue Per Cookie],"Not Available")</f>
        <v>1</v>
      </c>
      <c r="G222" s="14">
        <f>_xlfn.XLOOKUP(Table8[[#This Row],[Product]],Table9[Cookie Type],Table9[Cost Per Cookie],"Not available")</f>
        <v>-0.5</v>
      </c>
      <c r="H222" s="14">
        <f>SUM(Table8[[#This Row],[Revenue per cookie]:[Cost per cookie]])*Table8[[#This Row],[Units Sold]]</f>
        <v>571</v>
      </c>
      <c r="I222" s="13"/>
      <c r="J222" s="13"/>
      <c r="K222" s="13"/>
      <c r="L222" s="13"/>
    </row>
    <row r="223" spans="2:12" x14ac:dyDescent="0.25">
      <c r="B223" s="13">
        <v>326089</v>
      </c>
      <c r="C223" s="13" t="s">
        <v>74</v>
      </c>
      <c r="D223" s="25">
        <v>1566</v>
      </c>
      <c r="E223" s="21">
        <v>43840</v>
      </c>
      <c r="F223" s="13">
        <f>_xlfn.XLOOKUP(Table8[[#This Row],[Product]],Table9[Cookie Type],Table9[Revenue Per Cookie],"Not Available")</f>
        <v>1</v>
      </c>
      <c r="G223" s="13">
        <f>_xlfn.XLOOKUP(Table8[[#This Row],[Product]],Table9[Cookie Type],Table9[Cost Per Cookie],"Not available")</f>
        <v>-0.5</v>
      </c>
      <c r="H223" s="13">
        <f>SUM(Table8[[#This Row],[Revenue per cookie]:[Cost per cookie]])*Table8[[#This Row],[Units Sold]]</f>
        <v>783</v>
      </c>
      <c r="I223" s="13"/>
      <c r="J223" s="13"/>
      <c r="K223" s="13"/>
      <c r="L223" s="13"/>
    </row>
    <row r="224" spans="2:12" x14ac:dyDescent="0.25">
      <c r="B224" s="14">
        <v>676869</v>
      </c>
      <c r="C224" s="14" t="s">
        <v>74</v>
      </c>
      <c r="D224" s="14">
        <v>690</v>
      </c>
      <c r="E224" s="18">
        <v>43841</v>
      </c>
      <c r="F224" s="14">
        <f>_xlfn.XLOOKUP(Table8[[#This Row],[Product]],Table9[Cookie Type],Table9[Revenue Per Cookie],"Not Available")</f>
        <v>1</v>
      </c>
      <c r="G224" s="14">
        <f>_xlfn.XLOOKUP(Table8[[#This Row],[Product]],Table9[Cookie Type],Table9[Cost Per Cookie],"Not available")</f>
        <v>-0.5</v>
      </c>
      <c r="H224" s="14">
        <f>SUM(Table8[[#This Row],[Revenue per cookie]:[Cost per cookie]])*Table8[[#This Row],[Units Sold]]</f>
        <v>345</v>
      </c>
      <c r="I224" s="13"/>
      <c r="J224" s="13"/>
      <c r="K224" s="13"/>
      <c r="L224" s="13"/>
    </row>
    <row r="225" spans="2:12" x14ac:dyDescent="0.25">
      <c r="B225" s="13">
        <v>113657</v>
      </c>
      <c r="C225" s="13" t="s">
        <v>74</v>
      </c>
      <c r="D225" s="25">
        <v>1660</v>
      </c>
      <c r="E225" s="21">
        <v>43476</v>
      </c>
      <c r="F225" s="13">
        <f>_xlfn.XLOOKUP(Table8[[#This Row],[Product]],Table9[Cookie Type],Table9[Revenue Per Cookie],"Not Available")</f>
        <v>1</v>
      </c>
      <c r="G225" s="13">
        <f>_xlfn.XLOOKUP(Table8[[#This Row],[Product]],Table9[Cookie Type],Table9[Cost Per Cookie],"Not available")</f>
        <v>-0.5</v>
      </c>
      <c r="H225" s="13">
        <f>SUM(Table8[[#This Row],[Revenue per cookie]:[Cost per cookie]])*Table8[[#This Row],[Units Sold]]</f>
        <v>830</v>
      </c>
      <c r="I225" s="13"/>
      <c r="J225" s="13"/>
      <c r="K225" s="13"/>
      <c r="L225" s="13"/>
    </row>
    <row r="226" spans="2:12" x14ac:dyDescent="0.25">
      <c r="B226" s="14">
        <v>570270</v>
      </c>
      <c r="C226" s="14" t="s">
        <v>74</v>
      </c>
      <c r="D226" s="24">
        <v>1958</v>
      </c>
      <c r="E226" s="18">
        <v>43832</v>
      </c>
      <c r="F226" s="14">
        <f>_xlfn.XLOOKUP(Table8[[#This Row],[Product]],Table9[Cookie Type],Table9[Revenue Per Cookie],"Not Available")</f>
        <v>1</v>
      </c>
      <c r="G226" s="14">
        <f>_xlfn.XLOOKUP(Table8[[#This Row],[Product]],Table9[Cookie Type],Table9[Cost Per Cookie],"Not available")</f>
        <v>-0.5</v>
      </c>
      <c r="H226" s="14">
        <f>SUM(Table8[[#This Row],[Revenue per cookie]:[Cost per cookie]])*Table8[[#This Row],[Units Sold]]</f>
        <v>979</v>
      </c>
      <c r="I226" s="13"/>
      <c r="J226" s="13"/>
      <c r="K226" s="13"/>
      <c r="L226" s="13"/>
    </row>
    <row r="227" spans="2:12" x14ac:dyDescent="0.25">
      <c r="B227" s="13">
        <v>445507</v>
      </c>
      <c r="C227" s="13" t="s">
        <v>74</v>
      </c>
      <c r="D227" s="25">
        <v>1901</v>
      </c>
      <c r="E227" s="21">
        <v>43836</v>
      </c>
      <c r="F227" s="13">
        <f>_xlfn.XLOOKUP(Table8[[#This Row],[Product]],Table9[Cookie Type],Table9[Revenue Per Cookie],"Not Available")</f>
        <v>1</v>
      </c>
      <c r="G227" s="13">
        <f>_xlfn.XLOOKUP(Table8[[#This Row],[Product]],Table9[Cookie Type],Table9[Cost Per Cookie],"Not available")</f>
        <v>-0.5</v>
      </c>
      <c r="H227" s="13">
        <f>SUM(Table8[[#This Row],[Revenue per cookie]:[Cost per cookie]])*Table8[[#This Row],[Units Sold]]</f>
        <v>950.5</v>
      </c>
      <c r="I227" s="13"/>
      <c r="J227" s="13"/>
      <c r="K227" s="13"/>
      <c r="L227" s="13"/>
    </row>
    <row r="228" spans="2:12" x14ac:dyDescent="0.25">
      <c r="B228" s="14">
        <v>154432</v>
      </c>
      <c r="C228" s="14" t="s">
        <v>74</v>
      </c>
      <c r="D228" s="14">
        <v>544</v>
      </c>
      <c r="E228" s="18">
        <v>43839</v>
      </c>
      <c r="F228" s="14">
        <f>_xlfn.XLOOKUP(Table8[[#This Row],[Product]],Table9[Cookie Type],Table9[Revenue Per Cookie],"Not Available")</f>
        <v>1</v>
      </c>
      <c r="G228" s="14">
        <f>_xlfn.XLOOKUP(Table8[[#This Row],[Product]],Table9[Cookie Type],Table9[Cost Per Cookie],"Not available")</f>
        <v>-0.5</v>
      </c>
      <c r="H228" s="14">
        <f>SUM(Table8[[#This Row],[Revenue per cookie]:[Cost per cookie]])*Table8[[#This Row],[Units Sold]]</f>
        <v>272</v>
      </c>
      <c r="I228" s="13"/>
      <c r="J228" s="13"/>
      <c r="K228" s="13"/>
      <c r="L228" s="13"/>
    </row>
    <row r="229" spans="2:12" x14ac:dyDescent="0.25">
      <c r="B229" s="13">
        <v>806978</v>
      </c>
      <c r="C229" s="13" t="s">
        <v>74</v>
      </c>
      <c r="D229" s="25">
        <v>1797</v>
      </c>
      <c r="E229" s="21">
        <v>43474</v>
      </c>
      <c r="F229" s="13">
        <f>_xlfn.XLOOKUP(Table8[[#This Row],[Product]],Table9[Cookie Type],Table9[Revenue Per Cookie],"Not Available")</f>
        <v>1</v>
      </c>
      <c r="G229" s="13">
        <f>_xlfn.XLOOKUP(Table8[[#This Row],[Product]],Table9[Cookie Type],Table9[Cost Per Cookie],"Not available")</f>
        <v>-0.5</v>
      </c>
      <c r="H229" s="13">
        <f>SUM(Table8[[#This Row],[Revenue per cookie]:[Cost per cookie]])*Table8[[#This Row],[Units Sold]]</f>
        <v>898.5</v>
      </c>
      <c r="I229" s="13"/>
      <c r="J229" s="13"/>
      <c r="K229" s="13"/>
      <c r="L229" s="13"/>
    </row>
    <row r="230" spans="2:12" x14ac:dyDescent="0.25">
      <c r="B230" s="14">
        <v>637451</v>
      </c>
      <c r="C230" s="14" t="s">
        <v>74</v>
      </c>
      <c r="D230" s="24">
        <v>1287</v>
      </c>
      <c r="E230" s="18">
        <v>43842</v>
      </c>
      <c r="F230" s="14">
        <f>_xlfn.XLOOKUP(Table8[[#This Row],[Product]],Table9[Cookie Type],Table9[Revenue Per Cookie],"Not Available")</f>
        <v>1</v>
      </c>
      <c r="G230" s="14">
        <f>_xlfn.XLOOKUP(Table8[[#This Row],[Product]],Table9[Cookie Type],Table9[Cost Per Cookie],"Not available")</f>
        <v>-0.5</v>
      </c>
      <c r="H230" s="14">
        <f>SUM(Table8[[#This Row],[Revenue per cookie]:[Cost per cookie]])*Table8[[#This Row],[Units Sold]]</f>
        <v>643.5</v>
      </c>
      <c r="I230" s="13"/>
      <c r="J230" s="13"/>
      <c r="K230" s="13"/>
      <c r="L230" s="13"/>
    </row>
    <row r="231" spans="2:12" x14ac:dyDescent="0.25">
      <c r="B231" s="13">
        <v>494228</v>
      </c>
      <c r="C231" s="13" t="s">
        <v>74</v>
      </c>
      <c r="D231" s="25">
        <v>1706</v>
      </c>
      <c r="E231" s="21">
        <v>43842</v>
      </c>
      <c r="F231" s="13">
        <f>_xlfn.XLOOKUP(Table8[[#This Row],[Product]],Table9[Cookie Type],Table9[Revenue Per Cookie],"Not Available")</f>
        <v>1</v>
      </c>
      <c r="G231" s="13">
        <f>_xlfn.XLOOKUP(Table8[[#This Row],[Product]],Table9[Cookie Type],Table9[Cost Per Cookie],"Not available")</f>
        <v>-0.5</v>
      </c>
      <c r="H231" s="13">
        <f>SUM(Table8[[#This Row],[Revenue per cookie]:[Cost per cookie]])*Table8[[#This Row],[Units Sold]]</f>
        <v>853</v>
      </c>
      <c r="I231" s="13"/>
      <c r="J231" s="13"/>
      <c r="K231" s="13"/>
      <c r="L231" s="13"/>
    </row>
    <row r="232" spans="2:12" x14ac:dyDescent="0.25">
      <c r="B232" s="14">
        <v>801641</v>
      </c>
      <c r="C232" s="14" t="s">
        <v>74</v>
      </c>
      <c r="D232" s="24">
        <v>2031</v>
      </c>
      <c r="E232" s="18">
        <v>43840</v>
      </c>
      <c r="F232" s="14">
        <f>_xlfn.XLOOKUP(Table8[[#This Row],[Product]],Table9[Cookie Type],Table9[Revenue Per Cookie],"Not Available")</f>
        <v>1</v>
      </c>
      <c r="G232" s="14">
        <f>_xlfn.XLOOKUP(Table8[[#This Row],[Product]],Table9[Cookie Type],Table9[Cost Per Cookie],"Not available")</f>
        <v>-0.5</v>
      </c>
      <c r="H232" s="14">
        <f>SUM(Table8[[#This Row],[Revenue per cookie]:[Cost per cookie]])*Table8[[#This Row],[Units Sold]]</f>
        <v>1015.5</v>
      </c>
      <c r="I232" s="13"/>
      <c r="J232" s="13"/>
      <c r="K232" s="13"/>
      <c r="L232" s="13"/>
    </row>
    <row r="233" spans="2:12" x14ac:dyDescent="0.25">
      <c r="B233" s="13">
        <v>823953</v>
      </c>
      <c r="C233" s="13" t="s">
        <v>74</v>
      </c>
      <c r="D233" s="25">
        <v>1967</v>
      </c>
      <c r="E233" s="21">
        <v>43833</v>
      </c>
      <c r="F233" s="13">
        <f>_xlfn.XLOOKUP(Table8[[#This Row],[Product]],Table9[Cookie Type],Table9[Revenue Per Cookie],"Not Available")</f>
        <v>1</v>
      </c>
      <c r="G233" s="13">
        <f>_xlfn.XLOOKUP(Table8[[#This Row],[Product]],Table9[Cookie Type],Table9[Cost Per Cookie],"Not available")</f>
        <v>-0.5</v>
      </c>
      <c r="H233" s="13">
        <f>SUM(Table8[[#This Row],[Revenue per cookie]:[Cost per cookie]])*Table8[[#This Row],[Units Sold]]</f>
        <v>983.5</v>
      </c>
      <c r="I233" s="13"/>
      <c r="J233" s="13"/>
      <c r="K233" s="13"/>
      <c r="L233" s="13"/>
    </row>
    <row r="234" spans="2:12" x14ac:dyDescent="0.25">
      <c r="B234" s="14">
        <v>539522</v>
      </c>
      <c r="C234" s="14" t="s">
        <v>74</v>
      </c>
      <c r="D234" s="24">
        <v>1859</v>
      </c>
      <c r="E234" s="18">
        <v>43838</v>
      </c>
      <c r="F234" s="14">
        <f>_xlfn.XLOOKUP(Table8[[#This Row],[Product]],Table9[Cookie Type],Table9[Revenue Per Cookie],"Not Available")</f>
        <v>1</v>
      </c>
      <c r="G234" s="14">
        <f>_xlfn.XLOOKUP(Table8[[#This Row],[Product]],Table9[Cookie Type],Table9[Cost Per Cookie],"Not available")</f>
        <v>-0.5</v>
      </c>
      <c r="H234" s="14">
        <f>SUM(Table8[[#This Row],[Revenue per cookie]:[Cost per cookie]])*Table8[[#This Row],[Units Sold]]</f>
        <v>929.5</v>
      </c>
      <c r="I234" s="13"/>
      <c r="J234" s="13"/>
      <c r="K234" s="13"/>
      <c r="L234" s="13"/>
    </row>
    <row r="235" spans="2:12" x14ac:dyDescent="0.25">
      <c r="B235" s="13">
        <v>873031</v>
      </c>
      <c r="C235" s="13" t="s">
        <v>74</v>
      </c>
      <c r="D235" s="25">
        <v>2851</v>
      </c>
      <c r="E235" s="21">
        <v>43475</v>
      </c>
      <c r="F235" s="13">
        <f>_xlfn.XLOOKUP(Table8[[#This Row],[Product]],Table9[Cookie Type],Table9[Revenue Per Cookie],"Not Available")</f>
        <v>1</v>
      </c>
      <c r="G235" s="13">
        <f>_xlfn.XLOOKUP(Table8[[#This Row],[Product]],Table9[Cookie Type],Table9[Cost Per Cookie],"Not available")</f>
        <v>-0.5</v>
      </c>
      <c r="H235" s="13">
        <f>SUM(Table8[[#This Row],[Revenue per cookie]:[Cost per cookie]])*Table8[[#This Row],[Units Sold]]</f>
        <v>1425.5</v>
      </c>
      <c r="I235" s="13"/>
      <c r="J235" s="13"/>
      <c r="K235" s="13"/>
      <c r="L235" s="13"/>
    </row>
    <row r="236" spans="2:12" x14ac:dyDescent="0.25">
      <c r="B236" s="14">
        <v>574744</v>
      </c>
      <c r="C236" s="14" t="s">
        <v>74</v>
      </c>
      <c r="D236" s="24">
        <v>2021</v>
      </c>
      <c r="E236" s="18">
        <v>43840</v>
      </c>
      <c r="F236" s="14">
        <f>_xlfn.XLOOKUP(Table8[[#This Row],[Product]],Table9[Cookie Type],Table9[Revenue Per Cookie],"Not Available")</f>
        <v>1</v>
      </c>
      <c r="G236" s="14">
        <f>_xlfn.XLOOKUP(Table8[[#This Row],[Product]],Table9[Cookie Type],Table9[Cost Per Cookie],"Not available")</f>
        <v>-0.5</v>
      </c>
      <c r="H236" s="14">
        <f>SUM(Table8[[#This Row],[Revenue per cookie]:[Cost per cookie]])*Table8[[#This Row],[Units Sold]]</f>
        <v>1010.5</v>
      </c>
      <c r="I236" s="13"/>
      <c r="J236" s="13"/>
      <c r="K236" s="13"/>
      <c r="L236" s="13"/>
    </row>
    <row r="237" spans="2:12" x14ac:dyDescent="0.25">
      <c r="B237" s="13">
        <v>130685</v>
      </c>
      <c r="C237" s="13" t="s">
        <v>74</v>
      </c>
      <c r="D237" s="25">
        <v>1138</v>
      </c>
      <c r="E237" s="21">
        <v>43842</v>
      </c>
      <c r="F237" s="13">
        <f>_xlfn.XLOOKUP(Table8[[#This Row],[Product]],Table9[Cookie Type],Table9[Revenue Per Cookie],"Not Available")</f>
        <v>1</v>
      </c>
      <c r="G237" s="13">
        <f>_xlfn.XLOOKUP(Table8[[#This Row],[Product]],Table9[Cookie Type],Table9[Cost Per Cookie],"Not available")</f>
        <v>-0.5</v>
      </c>
      <c r="H237" s="13">
        <f>SUM(Table8[[#This Row],[Revenue per cookie]:[Cost per cookie]])*Table8[[#This Row],[Units Sold]]</f>
        <v>569</v>
      </c>
      <c r="I237" s="13"/>
      <c r="J237" s="13"/>
      <c r="K237" s="13"/>
      <c r="L237" s="13"/>
    </row>
    <row r="238" spans="2:12" x14ac:dyDescent="0.25">
      <c r="B238" s="14">
        <v>150704</v>
      </c>
      <c r="C238" s="14" t="s">
        <v>74</v>
      </c>
      <c r="D238" s="24">
        <v>1159</v>
      </c>
      <c r="E238" s="18">
        <v>43475</v>
      </c>
      <c r="F238" s="14">
        <f>_xlfn.XLOOKUP(Table8[[#This Row],[Product]],Table9[Cookie Type],Table9[Revenue Per Cookie],"Not Available")</f>
        <v>1</v>
      </c>
      <c r="G238" s="14">
        <f>_xlfn.XLOOKUP(Table8[[#This Row],[Product]],Table9[Cookie Type],Table9[Cost Per Cookie],"Not available")</f>
        <v>-0.5</v>
      </c>
      <c r="H238" s="14">
        <f>SUM(Table8[[#This Row],[Revenue per cookie]:[Cost per cookie]])*Table8[[#This Row],[Units Sold]]</f>
        <v>579.5</v>
      </c>
      <c r="I238" s="13"/>
      <c r="J238" s="13"/>
      <c r="K238" s="13"/>
      <c r="L238" s="13"/>
    </row>
    <row r="239" spans="2:12" x14ac:dyDescent="0.25">
      <c r="B239" s="13">
        <v>779079</v>
      </c>
      <c r="C239" s="13" t="s">
        <v>74</v>
      </c>
      <c r="D239" s="25">
        <v>1385</v>
      </c>
      <c r="E239" s="21">
        <v>43831</v>
      </c>
      <c r="F239" s="13">
        <f>_xlfn.XLOOKUP(Table8[[#This Row],[Product]],Table9[Cookie Type],Table9[Revenue Per Cookie],"Not Available")</f>
        <v>1</v>
      </c>
      <c r="G239" s="13">
        <f>_xlfn.XLOOKUP(Table8[[#This Row],[Product]],Table9[Cookie Type],Table9[Cost Per Cookie],"Not available")</f>
        <v>-0.5</v>
      </c>
      <c r="H239" s="13">
        <f>SUM(Table8[[#This Row],[Revenue per cookie]:[Cost per cookie]])*Table8[[#This Row],[Units Sold]]</f>
        <v>692.5</v>
      </c>
      <c r="I239" s="13"/>
      <c r="J239" s="13"/>
      <c r="K239" s="13"/>
      <c r="L239" s="13"/>
    </row>
    <row r="240" spans="2:12" x14ac:dyDescent="0.25">
      <c r="B240" s="14">
        <v>746705</v>
      </c>
      <c r="C240" s="14" t="s">
        <v>74</v>
      </c>
      <c r="D240" s="24">
        <v>3627</v>
      </c>
      <c r="E240" s="18">
        <v>43837</v>
      </c>
      <c r="F240" s="14">
        <f>_xlfn.XLOOKUP(Table8[[#This Row],[Product]],Table9[Cookie Type],Table9[Revenue Per Cookie],"Not Available")</f>
        <v>1</v>
      </c>
      <c r="G240" s="14">
        <f>_xlfn.XLOOKUP(Table8[[#This Row],[Product]],Table9[Cookie Type],Table9[Cost Per Cookie],"Not available")</f>
        <v>-0.5</v>
      </c>
      <c r="H240" s="14">
        <f>SUM(Table8[[#This Row],[Revenue per cookie]:[Cost per cookie]])*Table8[[#This Row],[Units Sold]]</f>
        <v>1813.5</v>
      </c>
      <c r="I240" s="13"/>
      <c r="J240" s="13"/>
      <c r="K240" s="13"/>
      <c r="L240" s="13"/>
    </row>
    <row r="241" spans="2:12" x14ac:dyDescent="0.25">
      <c r="B241" s="13">
        <v>594945</v>
      </c>
      <c r="C241" s="13" t="s">
        <v>74</v>
      </c>
      <c r="D241" s="13">
        <v>720</v>
      </c>
      <c r="E241" s="21">
        <v>43474</v>
      </c>
      <c r="F241" s="13">
        <f>_xlfn.XLOOKUP(Table8[[#This Row],[Product]],Table9[Cookie Type],Table9[Revenue Per Cookie],"Not Available")</f>
        <v>1</v>
      </c>
      <c r="G241" s="13">
        <f>_xlfn.XLOOKUP(Table8[[#This Row],[Product]],Table9[Cookie Type],Table9[Cost Per Cookie],"Not available")</f>
        <v>-0.5</v>
      </c>
      <c r="H241" s="13">
        <f>SUM(Table8[[#This Row],[Revenue per cookie]:[Cost per cookie]])*Table8[[#This Row],[Units Sold]]</f>
        <v>360</v>
      </c>
      <c r="I241" s="13"/>
      <c r="J241" s="13"/>
      <c r="K241" s="13"/>
      <c r="L241" s="13"/>
    </row>
    <row r="242" spans="2:12" x14ac:dyDescent="0.25">
      <c r="B242" s="14">
        <v>454312</v>
      </c>
      <c r="C242" s="14" t="s">
        <v>74</v>
      </c>
      <c r="D242" s="24">
        <v>2342</v>
      </c>
      <c r="E242" s="18">
        <v>43841</v>
      </c>
      <c r="F242" s="14">
        <f>_xlfn.XLOOKUP(Table8[[#This Row],[Product]],Table9[Cookie Type],Table9[Revenue Per Cookie],"Not Available")</f>
        <v>1</v>
      </c>
      <c r="G242" s="14">
        <f>_xlfn.XLOOKUP(Table8[[#This Row],[Product]],Table9[Cookie Type],Table9[Cost Per Cookie],"Not available")</f>
        <v>-0.5</v>
      </c>
      <c r="H242" s="14">
        <f>SUM(Table8[[#This Row],[Revenue per cookie]:[Cost per cookie]])*Table8[[#This Row],[Units Sold]]</f>
        <v>1171</v>
      </c>
      <c r="I242" s="13"/>
      <c r="J242" s="13"/>
      <c r="K242" s="13"/>
      <c r="L242" s="13"/>
    </row>
    <row r="243" spans="2:12" x14ac:dyDescent="0.25">
      <c r="B243" s="13">
        <v>830981</v>
      </c>
      <c r="C243" s="13" t="s">
        <v>74</v>
      </c>
      <c r="D243" s="25">
        <v>1100</v>
      </c>
      <c r="E243" s="21">
        <v>43477</v>
      </c>
      <c r="F243" s="13">
        <f>_xlfn.XLOOKUP(Table8[[#This Row],[Product]],Table9[Cookie Type],Table9[Revenue Per Cookie],"Not Available")</f>
        <v>1</v>
      </c>
      <c r="G243" s="13">
        <f>_xlfn.XLOOKUP(Table8[[#This Row],[Product]],Table9[Cookie Type],Table9[Cost Per Cookie],"Not available")</f>
        <v>-0.5</v>
      </c>
      <c r="H243" s="13">
        <f>SUM(Table8[[#This Row],[Revenue per cookie]:[Cost per cookie]])*Table8[[#This Row],[Units Sold]]</f>
        <v>550</v>
      </c>
      <c r="I243" s="13"/>
      <c r="J243" s="13"/>
      <c r="K243" s="13"/>
      <c r="L243" s="13"/>
    </row>
    <row r="244" spans="2:12" x14ac:dyDescent="0.25">
      <c r="B244" s="14">
        <v>503244</v>
      </c>
      <c r="C244" s="14" t="s">
        <v>74</v>
      </c>
      <c r="D244" s="14">
        <v>980</v>
      </c>
      <c r="E244" s="18">
        <v>43834</v>
      </c>
      <c r="F244" s="14">
        <f>_xlfn.XLOOKUP(Table8[[#This Row],[Product]],Table9[Cookie Type],Table9[Revenue Per Cookie],"Not Available")</f>
        <v>1</v>
      </c>
      <c r="G244" s="14">
        <f>_xlfn.XLOOKUP(Table8[[#This Row],[Product]],Table9[Cookie Type],Table9[Cost Per Cookie],"Not available")</f>
        <v>-0.5</v>
      </c>
      <c r="H244" s="14">
        <f>SUM(Table8[[#This Row],[Revenue per cookie]:[Cost per cookie]])*Table8[[#This Row],[Units Sold]]</f>
        <v>490</v>
      </c>
      <c r="I244" s="13"/>
      <c r="J244" s="13"/>
      <c r="K244" s="13"/>
      <c r="L244" s="13"/>
    </row>
    <row r="245" spans="2:12" x14ac:dyDescent="0.25">
      <c r="B245" s="13">
        <v>199458</v>
      </c>
      <c r="C245" s="13" t="s">
        <v>74</v>
      </c>
      <c r="D245" s="25">
        <v>1460</v>
      </c>
      <c r="E245" s="21">
        <v>43835</v>
      </c>
      <c r="F245" s="13">
        <f>_xlfn.XLOOKUP(Table8[[#This Row],[Product]],Table9[Cookie Type],Table9[Revenue Per Cookie],"Not Available")</f>
        <v>1</v>
      </c>
      <c r="G245" s="13">
        <f>_xlfn.XLOOKUP(Table8[[#This Row],[Product]],Table9[Cookie Type],Table9[Cost Per Cookie],"Not available")</f>
        <v>-0.5</v>
      </c>
      <c r="H245" s="13">
        <f>SUM(Table8[[#This Row],[Revenue per cookie]:[Cost per cookie]])*Table8[[#This Row],[Units Sold]]</f>
        <v>730</v>
      </c>
      <c r="I245" s="13"/>
      <c r="J245" s="13"/>
      <c r="K245" s="13"/>
      <c r="L245" s="13"/>
    </row>
    <row r="246" spans="2:12" x14ac:dyDescent="0.25">
      <c r="B246" s="14">
        <v>294390</v>
      </c>
      <c r="C246" s="14" t="s">
        <v>74</v>
      </c>
      <c r="D246" s="24">
        <v>1403</v>
      </c>
      <c r="E246" s="18">
        <v>43475</v>
      </c>
      <c r="F246" s="14">
        <f>_xlfn.XLOOKUP(Table8[[#This Row],[Product]],Table9[Cookie Type],Table9[Revenue Per Cookie],"Not Available")</f>
        <v>1</v>
      </c>
      <c r="G246" s="14">
        <f>_xlfn.XLOOKUP(Table8[[#This Row],[Product]],Table9[Cookie Type],Table9[Cost Per Cookie],"Not available")</f>
        <v>-0.5</v>
      </c>
      <c r="H246" s="14">
        <f>SUM(Table8[[#This Row],[Revenue per cookie]:[Cost per cookie]])*Table8[[#This Row],[Units Sold]]</f>
        <v>701.5</v>
      </c>
      <c r="I246" s="13"/>
      <c r="J246" s="13"/>
      <c r="K246" s="13"/>
      <c r="L246" s="13"/>
    </row>
    <row r="247" spans="2:12" x14ac:dyDescent="0.25">
      <c r="B247" s="13">
        <v>128675</v>
      </c>
      <c r="C247" s="13" t="s">
        <v>74</v>
      </c>
      <c r="D247" s="25">
        <v>2723</v>
      </c>
      <c r="E247" s="21">
        <v>43841</v>
      </c>
      <c r="F247" s="13">
        <f>_xlfn.XLOOKUP(Table8[[#This Row],[Product]],Table9[Cookie Type],Table9[Revenue Per Cookie],"Not Available")</f>
        <v>1</v>
      </c>
      <c r="G247" s="13">
        <f>_xlfn.XLOOKUP(Table8[[#This Row],[Product]],Table9[Cookie Type],Table9[Cost Per Cookie],"Not available")</f>
        <v>-0.5</v>
      </c>
      <c r="H247" s="13">
        <f>SUM(Table8[[#This Row],[Revenue per cookie]:[Cost per cookie]])*Table8[[#This Row],[Units Sold]]</f>
        <v>1361.5</v>
      </c>
      <c r="I247" s="13"/>
      <c r="J247" s="13"/>
      <c r="K247" s="13"/>
      <c r="L247" s="13"/>
    </row>
    <row r="248" spans="2:12" x14ac:dyDescent="0.25">
      <c r="B248" s="14">
        <v>215754</v>
      </c>
      <c r="C248" s="14" t="s">
        <v>74</v>
      </c>
      <c r="D248" s="24">
        <v>1757</v>
      </c>
      <c r="E248" s="18">
        <v>43475</v>
      </c>
      <c r="F248" s="14">
        <f>_xlfn.XLOOKUP(Table8[[#This Row],[Product]],Table9[Cookie Type],Table9[Revenue Per Cookie],"Not Available")</f>
        <v>1</v>
      </c>
      <c r="G248" s="14">
        <f>_xlfn.XLOOKUP(Table8[[#This Row],[Product]],Table9[Cookie Type],Table9[Cost Per Cookie],"Not available")</f>
        <v>-0.5</v>
      </c>
      <c r="H248" s="14">
        <f>SUM(Table8[[#This Row],[Revenue per cookie]:[Cost per cookie]])*Table8[[#This Row],[Units Sold]]</f>
        <v>878.5</v>
      </c>
      <c r="I248" s="13"/>
      <c r="J248" s="13"/>
      <c r="K248" s="13"/>
      <c r="L248" s="13"/>
    </row>
    <row r="249" spans="2:12" x14ac:dyDescent="0.25">
      <c r="B249" s="13">
        <v>336365</v>
      </c>
      <c r="C249" s="13" t="s">
        <v>74</v>
      </c>
      <c r="D249" s="25">
        <v>2340</v>
      </c>
      <c r="E249" s="21">
        <v>43831</v>
      </c>
      <c r="F249" s="13">
        <f>_xlfn.XLOOKUP(Table8[[#This Row],[Product]],Table9[Cookie Type],Table9[Revenue Per Cookie],"Not Available")</f>
        <v>1</v>
      </c>
      <c r="G249" s="13">
        <f>_xlfn.XLOOKUP(Table8[[#This Row],[Product]],Table9[Cookie Type],Table9[Cost Per Cookie],"Not available")</f>
        <v>-0.5</v>
      </c>
      <c r="H249" s="13">
        <f>SUM(Table8[[#This Row],[Revenue per cookie]:[Cost per cookie]])*Table8[[#This Row],[Units Sold]]</f>
        <v>1170</v>
      </c>
      <c r="I249" s="13"/>
      <c r="J249" s="13"/>
      <c r="K249" s="13"/>
      <c r="L249" s="13"/>
    </row>
    <row r="250" spans="2:12" x14ac:dyDescent="0.25">
      <c r="B250" s="14">
        <v>818777</v>
      </c>
      <c r="C250" s="14" t="s">
        <v>74</v>
      </c>
      <c r="D250" s="24">
        <v>2342</v>
      </c>
      <c r="E250" s="18">
        <v>43841</v>
      </c>
      <c r="F250" s="14">
        <f>_xlfn.XLOOKUP(Table8[[#This Row],[Product]],Table9[Cookie Type],Table9[Revenue Per Cookie],"Not Available")</f>
        <v>1</v>
      </c>
      <c r="G250" s="14">
        <f>_xlfn.XLOOKUP(Table8[[#This Row],[Product]],Table9[Cookie Type],Table9[Cost Per Cookie],"Not available")</f>
        <v>-0.5</v>
      </c>
      <c r="H250" s="14">
        <f>SUM(Table8[[#This Row],[Revenue per cookie]:[Cost per cookie]])*Table8[[#This Row],[Units Sold]]</f>
        <v>1171</v>
      </c>
      <c r="I250" s="13"/>
      <c r="J250" s="13"/>
      <c r="K250" s="13"/>
      <c r="L250" s="13"/>
    </row>
    <row r="251" spans="2:12" x14ac:dyDescent="0.25">
      <c r="B251" s="13">
        <v>757336</v>
      </c>
      <c r="C251" s="13" t="s">
        <v>74</v>
      </c>
      <c r="D251" s="25">
        <v>1976</v>
      </c>
      <c r="E251" s="21">
        <v>43840</v>
      </c>
      <c r="F251" s="13">
        <f>_xlfn.XLOOKUP(Table8[[#This Row],[Product]],Table9[Cookie Type],Table9[Revenue Per Cookie],"Not Available")</f>
        <v>1</v>
      </c>
      <c r="G251" s="13">
        <f>_xlfn.XLOOKUP(Table8[[#This Row],[Product]],Table9[Cookie Type],Table9[Cost Per Cookie],"Not available")</f>
        <v>-0.5</v>
      </c>
      <c r="H251" s="13">
        <f>SUM(Table8[[#This Row],[Revenue per cookie]:[Cost per cookie]])*Table8[[#This Row],[Units Sold]]</f>
        <v>988</v>
      </c>
      <c r="I251" s="13"/>
      <c r="J251" s="13"/>
      <c r="K251" s="13"/>
      <c r="L251" s="13"/>
    </row>
    <row r="252" spans="2:12" x14ac:dyDescent="0.25">
      <c r="B252" s="14">
        <v>444955</v>
      </c>
      <c r="C252" s="14" t="s">
        <v>74</v>
      </c>
      <c r="D252" s="24">
        <v>2181</v>
      </c>
      <c r="E252" s="18">
        <v>43840</v>
      </c>
      <c r="F252" s="14">
        <f>_xlfn.XLOOKUP(Table8[[#This Row],[Product]],Table9[Cookie Type],Table9[Revenue Per Cookie],"Not Available")</f>
        <v>1</v>
      </c>
      <c r="G252" s="14">
        <f>_xlfn.XLOOKUP(Table8[[#This Row],[Product]],Table9[Cookie Type],Table9[Cost Per Cookie],"Not available")</f>
        <v>-0.5</v>
      </c>
      <c r="H252" s="14">
        <f>SUM(Table8[[#This Row],[Revenue per cookie]:[Cost per cookie]])*Table8[[#This Row],[Units Sold]]</f>
        <v>1090.5</v>
      </c>
      <c r="I252" s="13"/>
      <c r="J252" s="13"/>
      <c r="K252" s="13"/>
      <c r="L252" s="13"/>
    </row>
    <row r="253" spans="2:12" x14ac:dyDescent="0.25">
      <c r="B253" s="13">
        <v>443834</v>
      </c>
      <c r="C253" s="13" t="s">
        <v>74</v>
      </c>
      <c r="D253" s="25">
        <v>2500</v>
      </c>
      <c r="E253" s="21">
        <v>43476</v>
      </c>
      <c r="F253" s="13">
        <f>_xlfn.XLOOKUP(Table8[[#This Row],[Product]],Table9[Cookie Type],Table9[Revenue Per Cookie],"Not Available")</f>
        <v>1</v>
      </c>
      <c r="G253" s="13">
        <f>_xlfn.XLOOKUP(Table8[[#This Row],[Product]],Table9[Cookie Type],Table9[Cost Per Cookie],"Not available")</f>
        <v>-0.5</v>
      </c>
      <c r="H253" s="13">
        <f>SUM(Table8[[#This Row],[Revenue per cookie]:[Cost per cookie]])*Table8[[#This Row],[Units Sold]]</f>
        <v>1250</v>
      </c>
      <c r="I253" s="13"/>
      <c r="J253" s="13"/>
      <c r="K253" s="13"/>
      <c r="L253" s="13"/>
    </row>
    <row r="254" spans="2:12" x14ac:dyDescent="0.25">
      <c r="B254" s="14">
        <v>119754</v>
      </c>
      <c r="C254" s="14" t="s">
        <v>74</v>
      </c>
      <c r="D254" s="14">
        <v>488</v>
      </c>
      <c r="E254" s="18">
        <v>43832</v>
      </c>
      <c r="F254" s="14">
        <f>_xlfn.XLOOKUP(Table8[[#This Row],[Product]],Table9[Cookie Type],Table9[Revenue Per Cookie],"Not Available")</f>
        <v>1</v>
      </c>
      <c r="G254" s="14">
        <f>_xlfn.XLOOKUP(Table8[[#This Row],[Product]],Table9[Cookie Type],Table9[Cost Per Cookie],"Not available")</f>
        <v>-0.5</v>
      </c>
      <c r="H254" s="14">
        <f>SUM(Table8[[#This Row],[Revenue per cookie]:[Cost per cookie]])*Table8[[#This Row],[Units Sold]]</f>
        <v>244</v>
      </c>
      <c r="I254" s="13"/>
      <c r="J254" s="13"/>
      <c r="K254" s="13"/>
      <c r="L254" s="13"/>
    </row>
    <row r="255" spans="2:12" x14ac:dyDescent="0.25">
      <c r="B255" s="13">
        <v>173001</v>
      </c>
      <c r="C255" s="13" t="s">
        <v>74</v>
      </c>
      <c r="D255" s="25">
        <v>1282</v>
      </c>
      <c r="E255" s="21">
        <v>43836</v>
      </c>
      <c r="F255" s="13">
        <f>_xlfn.XLOOKUP(Table8[[#This Row],[Product]],Table9[Cookie Type],Table9[Revenue Per Cookie],"Not Available")</f>
        <v>1</v>
      </c>
      <c r="G255" s="13">
        <f>_xlfn.XLOOKUP(Table8[[#This Row],[Product]],Table9[Cookie Type],Table9[Cost Per Cookie],"Not available")</f>
        <v>-0.5</v>
      </c>
      <c r="H255" s="13">
        <f>SUM(Table8[[#This Row],[Revenue per cookie]:[Cost per cookie]])*Table8[[#This Row],[Units Sold]]</f>
        <v>641</v>
      </c>
      <c r="I255" s="13"/>
      <c r="J255" s="13"/>
      <c r="K255" s="13"/>
      <c r="L255" s="13"/>
    </row>
    <row r="256" spans="2:12" x14ac:dyDescent="0.25">
      <c r="B256" s="14">
        <v>179673</v>
      </c>
      <c r="C256" s="14" t="s">
        <v>74</v>
      </c>
      <c r="D256" s="24">
        <v>2501</v>
      </c>
      <c r="E256" s="18">
        <v>43833</v>
      </c>
      <c r="F256" s="14">
        <f>_xlfn.XLOOKUP(Table8[[#This Row],[Product]],Table9[Cookie Type],Table9[Revenue Per Cookie],"Not Available")</f>
        <v>1</v>
      </c>
      <c r="G256" s="14">
        <f>_xlfn.XLOOKUP(Table8[[#This Row],[Product]],Table9[Cookie Type],Table9[Cost Per Cookie],"Not available")</f>
        <v>-0.5</v>
      </c>
      <c r="H256" s="14">
        <f>SUM(Table8[[#This Row],[Revenue per cookie]:[Cost per cookie]])*Table8[[#This Row],[Units Sold]]</f>
        <v>1250.5</v>
      </c>
      <c r="I256" s="13"/>
      <c r="J256" s="13"/>
      <c r="K256" s="13"/>
      <c r="L256" s="13"/>
    </row>
    <row r="257" spans="2:12" x14ac:dyDescent="0.25">
      <c r="B257" s="13">
        <v>123331</v>
      </c>
      <c r="C257" s="13" t="s">
        <v>74</v>
      </c>
      <c r="D257" s="13">
        <v>708</v>
      </c>
      <c r="E257" s="21">
        <v>43836</v>
      </c>
      <c r="F257" s="13">
        <f>_xlfn.XLOOKUP(Table8[[#This Row],[Product]],Table9[Cookie Type],Table9[Revenue Per Cookie],"Not Available")</f>
        <v>1</v>
      </c>
      <c r="G257" s="13">
        <f>_xlfn.XLOOKUP(Table8[[#This Row],[Product]],Table9[Cookie Type],Table9[Cost Per Cookie],"Not available")</f>
        <v>-0.5</v>
      </c>
      <c r="H257" s="13">
        <f>SUM(Table8[[#This Row],[Revenue per cookie]:[Cost per cookie]])*Table8[[#This Row],[Units Sold]]</f>
        <v>354</v>
      </c>
      <c r="I257" s="13"/>
      <c r="J257" s="13"/>
      <c r="K257" s="13"/>
      <c r="L257" s="13"/>
    </row>
    <row r="258" spans="2:12" x14ac:dyDescent="0.25">
      <c r="B258" s="14">
        <v>219898</v>
      </c>
      <c r="C258" s="14" t="s">
        <v>74</v>
      </c>
      <c r="D258" s="14">
        <v>645</v>
      </c>
      <c r="E258" s="18">
        <v>43837</v>
      </c>
      <c r="F258" s="14">
        <f>_xlfn.XLOOKUP(Table8[[#This Row],[Product]],Table9[Cookie Type],Table9[Revenue Per Cookie],"Not Available")</f>
        <v>1</v>
      </c>
      <c r="G258" s="14">
        <f>_xlfn.XLOOKUP(Table8[[#This Row],[Product]],Table9[Cookie Type],Table9[Cost Per Cookie],"Not available")</f>
        <v>-0.5</v>
      </c>
      <c r="H258" s="14">
        <f>SUM(Table8[[#This Row],[Revenue per cookie]:[Cost per cookie]])*Table8[[#This Row],[Units Sold]]</f>
        <v>322.5</v>
      </c>
      <c r="I258" s="13"/>
      <c r="J258" s="13"/>
      <c r="K258" s="13"/>
      <c r="L258" s="13"/>
    </row>
    <row r="259" spans="2:12" x14ac:dyDescent="0.25">
      <c r="B259" s="13">
        <v>141979</v>
      </c>
      <c r="C259" s="13" t="s">
        <v>74</v>
      </c>
      <c r="D259" s="25">
        <v>1562</v>
      </c>
      <c r="E259" s="21">
        <v>43838</v>
      </c>
      <c r="F259" s="13">
        <f>_xlfn.XLOOKUP(Table8[[#This Row],[Product]],Table9[Cookie Type],Table9[Revenue Per Cookie],"Not Available")</f>
        <v>1</v>
      </c>
      <c r="G259" s="13">
        <f>_xlfn.XLOOKUP(Table8[[#This Row],[Product]],Table9[Cookie Type],Table9[Cost Per Cookie],"Not available")</f>
        <v>-0.5</v>
      </c>
      <c r="H259" s="13">
        <f>SUM(Table8[[#This Row],[Revenue per cookie]:[Cost per cookie]])*Table8[[#This Row],[Units Sold]]</f>
        <v>781</v>
      </c>
      <c r="I259" s="13"/>
      <c r="J259" s="13"/>
      <c r="K259" s="13"/>
      <c r="L259" s="13"/>
    </row>
    <row r="260" spans="2:12" x14ac:dyDescent="0.25">
      <c r="B260" s="14">
        <v>781308</v>
      </c>
      <c r="C260" s="14" t="s">
        <v>74</v>
      </c>
      <c r="D260" s="24">
        <v>1283</v>
      </c>
      <c r="E260" s="18">
        <v>43474</v>
      </c>
      <c r="F260" s="14">
        <f>_xlfn.XLOOKUP(Table8[[#This Row],[Product]],Table9[Cookie Type],Table9[Revenue Per Cookie],"Not Available")</f>
        <v>1</v>
      </c>
      <c r="G260" s="14">
        <f>_xlfn.XLOOKUP(Table8[[#This Row],[Product]],Table9[Cookie Type],Table9[Cost Per Cookie],"Not available")</f>
        <v>-0.5</v>
      </c>
      <c r="H260" s="14">
        <f>SUM(Table8[[#This Row],[Revenue per cookie]:[Cost per cookie]])*Table8[[#This Row],[Units Sold]]</f>
        <v>641.5</v>
      </c>
      <c r="I260" s="13"/>
      <c r="J260" s="13"/>
      <c r="K260" s="13"/>
      <c r="L260" s="13"/>
    </row>
    <row r="261" spans="2:12" x14ac:dyDescent="0.25">
      <c r="B261" s="13">
        <v>711452</v>
      </c>
      <c r="C261" s="13" t="s">
        <v>74</v>
      </c>
      <c r="D261" s="13">
        <v>711</v>
      </c>
      <c r="E261" s="21">
        <v>43842</v>
      </c>
      <c r="F261" s="13">
        <f>_xlfn.XLOOKUP(Table8[[#This Row],[Product]],Table9[Cookie Type],Table9[Revenue Per Cookie],"Not Available")</f>
        <v>1</v>
      </c>
      <c r="G261" s="13">
        <f>_xlfn.XLOOKUP(Table8[[#This Row],[Product]],Table9[Cookie Type],Table9[Cost Per Cookie],"Not available")</f>
        <v>-0.5</v>
      </c>
      <c r="H261" s="13">
        <f>SUM(Table8[[#This Row],[Revenue per cookie]:[Cost per cookie]])*Table8[[#This Row],[Units Sold]]</f>
        <v>355.5</v>
      </c>
      <c r="I261" s="13"/>
      <c r="J261" s="13"/>
      <c r="K261" s="13"/>
      <c r="L261" s="13"/>
    </row>
    <row r="262" spans="2:12" x14ac:dyDescent="0.25">
      <c r="B262" s="14">
        <v>156617</v>
      </c>
      <c r="C262" s="14" t="s">
        <v>74</v>
      </c>
      <c r="D262" s="24">
        <v>3803</v>
      </c>
      <c r="E262" s="18">
        <v>43834</v>
      </c>
      <c r="F262" s="14">
        <f>_xlfn.XLOOKUP(Table8[[#This Row],[Product]],Table9[Cookie Type],Table9[Revenue Per Cookie],"Not Available")</f>
        <v>1</v>
      </c>
      <c r="G262" s="14">
        <f>_xlfn.XLOOKUP(Table8[[#This Row],[Product]],Table9[Cookie Type],Table9[Cost Per Cookie],"Not available")</f>
        <v>-0.5</v>
      </c>
      <c r="H262" s="14">
        <f>SUM(Table8[[#This Row],[Revenue per cookie]:[Cost per cookie]])*Table8[[#This Row],[Units Sold]]</f>
        <v>1901.5</v>
      </c>
      <c r="I262" s="13"/>
      <c r="J262" s="13"/>
      <c r="K262" s="13"/>
      <c r="L262" s="13"/>
    </row>
    <row r="263" spans="2:12" x14ac:dyDescent="0.25">
      <c r="B263" s="13">
        <v>487819</v>
      </c>
      <c r="C263" s="13" t="s">
        <v>74</v>
      </c>
      <c r="D263" s="25">
        <v>1666</v>
      </c>
      <c r="E263" s="21">
        <v>43835</v>
      </c>
      <c r="F263" s="13">
        <f>_xlfn.XLOOKUP(Table8[[#This Row],[Product]],Table9[Cookie Type],Table9[Revenue Per Cookie],"Not Available")</f>
        <v>1</v>
      </c>
      <c r="G263" s="13">
        <f>_xlfn.XLOOKUP(Table8[[#This Row],[Product]],Table9[Cookie Type],Table9[Cost Per Cookie],"Not available")</f>
        <v>-0.5</v>
      </c>
      <c r="H263" s="13">
        <f>SUM(Table8[[#This Row],[Revenue per cookie]:[Cost per cookie]])*Table8[[#This Row],[Units Sold]]</f>
        <v>833</v>
      </c>
      <c r="I263" s="13"/>
      <c r="J263" s="13"/>
      <c r="K263" s="13"/>
      <c r="L263" s="13"/>
    </row>
    <row r="264" spans="2:12" x14ac:dyDescent="0.25">
      <c r="B264" s="14">
        <v>503591</v>
      </c>
      <c r="C264" s="14" t="s">
        <v>74</v>
      </c>
      <c r="D264" s="14">
        <v>322</v>
      </c>
      <c r="E264" s="18">
        <v>43474</v>
      </c>
      <c r="F264" s="14">
        <f>_xlfn.XLOOKUP(Table8[[#This Row],[Product]],Table9[Cookie Type],Table9[Revenue Per Cookie],"Not Available")</f>
        <v>1</v>
      </c>
      <c r="G264" s="14">
        <f>_xlfn.XLOOKUP(Table8[[#This Row],[Product]],Table9[Cookie Type],Table9[Cost Per Cookie],"Not available")</f>
        <v>-0.5</v>
      </c>
      <c r="H264" s="14">
        <f>SUM(Table8[[#This Row],[Revenue per cookie]:[Cost per cookie]])*Table8[[#This Row],[Units Sold]]</f>
        <v>161</v>
      </c>
      <c r="I264" s="13"/>
      <c r="J264" s="13"/>
      <c r="K264" s="13"/>
      <c r="L264" s="13"/>
    </row>
    <row r="265" spans="2:12" x14ac:dyDescent="0.25">
      <c r="B265" s="13">
        <v>272243</v>
      </c>
      <c r="C265" s="13" t="s">
        <v>74</v>
      </c>
      <c r="D265" s="25">
        <v>2321</v>
      </c>
      <c r="E265" s="21">
        <v>43841</v>
      </c>
      <c r="F265" s="13">
        <f>_xlfn.XLOOKUP(Table8[[#This Row],[Product]],Table9[Cookie Type],Table9[Revenue Per Cookie],"Not Available")</f>
        <v>1</v>
      </c>
      <c r="G265" s="13">
        <f>_xlfn.XLOOKUP(Table8[[#This Row],[Product]],Table9[Cookie Type],Table9[Cost Per Cookie],"Not available")</f>
        <v>-0.5</v>
      </c>
      <c r="H265" s="13">
        <f>SUM(Table8[[#This Row],[Revenue per cookie]:[Cost per cookie]])*Table8[[#This Row],[Units Sold]]</f>
        <v>1160.5</v>
      </c>
      <c r="I265" s="13"/>
      <c r="J265" s="13"/>
      <c r="K265" s="13"/>
      <c r="L265" s="13"/>
    </row>
    <row r="266" spans="2:12" x14ac:dyDescent="0.25">
      <c r="B266" s="14">
        <v>431913</v>
      </c>
      <c r="C266" s="14" t="s">
        <v>74</v>
      </c>
      <c r="D266" s="24">
        <v>1857</v>
      </c>
      <c r="E266" s="18">
        <v>43476</v>
      </c>
      <c r="F266" s="14">
        <f>_xlfn.XLOOKUP(Table8[[#This Row],[Product]],Table9[Cookie Type],Table9[Revenue Per Cookie],"Not Available")</f>
        <v>1</v>
      </c>
      <c r="G266" s="14">
        <f>_xlfn.XLOOKUP(Table8[[#This Row],[Product]],Table9[Cookie Type],Table9[Cost Per Cookie],"Not available")</f>
        <v>-0.5</v>
      </c>
      <c r="H266" s="14">
        <f>SUM(Table8[[#This Row],[Revenue per cookie]:[Cost per cookie]])*Table8[[#This Row],[Units Sold]]</f>
        <v>928.5</v>
      </c>
      <c r="I266" s="13"/>
      <c r="J266" s="13"/>
      <c r="K266" s="13"/>
      <c r="L266" s="13"/>
    </row>
    <row r="267" spans="2:12" x14ac:dyDescent="0.25">
      <c r="B267" s="13">
        <v>270516</v>
      </c>
      <c r="C267" s="13" t="s">
        <v>74</v>
      </c>
      <c r="D267" s="25">
        <v>1611</v>
      </c>
      <c r="E267" s="21">
        <v>43477</v>
      </c>
      <c r="F267" s="13">
        <f>_xlfn.XLOOKUP(Table8[[#This Row],[Product]],Table9[Cookie Type],Table9[Revenue Per Cookie],"Not Available")</f>
        <v>1</v>
      </c>
      <c r="G267" s="13">
        <f>_xlfn.XLOOKUP(Table8[[#This Row],[Product]],Table9[Cookie Type],Table9[Cost Per Cookie],"Not available")</f>
        <v>-0.5</v>
      </c>
      <c r="H267" s="13">
        <f>SUM(Table8[[#This Row],[Revenue per cookie]:[Cost per cookie]])*Table8[[#This Row],[Units Sold]]</f>
        <v>805.5</v>
      </c>
      <c r="I267" s="13"/>
      <c r="J267" s="13"/>
      <c r="K267" s="13"/>
      <c r="L267" s="13"/>
    </row>
    <row r="268" spans="2:12" x14ac:dyDescent="0.25">
      <c r="B268" s="14">
        <v>390387</v>
      </c>
      <c r="C268" s="14" t="s">
        <v>74</v>
      </c>
      <c r="D268" s="24">
        <v>2797</v>
      </c>
      <c r="E268" s="18">
        <v>43842</v>
      </c>
      <c r="F268" s="14">
        <f>_xlfn.XLOOKUP(Table8[[#This Row],[Product]],Table9[Cookie Type],Table9[Revenue Per Cookie],"Not Available")</f>
        <v>1</v>
      </c>
      <c r="G268" s="14">
        <f>_xlfn.XLOOKUP(Table8[[#This Row],[Product]],Table9[Cookie Type],Table9[Cost Per Cookie],"Not available")</f>
        <v>-0.5</v>
      </c>
      <c r="H268" s="14">
        <f>SUM(Table8[[#This Row],[Revenue per cookie]:[Cost per cookie]])*Table8[[#This Row],[Units Sold]]</f>
        <v>1398.5</v>
      </c>
      <c r="I268" s="13"/>
      <c r="J268" s="13"/>
      <c r="K268" s="13"/>
      <c r="L268" s="13"/>
    </row>
    <row r="269" spans="2:12" x14ac:dyDescent="0.25">
      <c r="B269" s="13">
        <v>254540</v>
      </c>
      <c r="C269" s="13" t="s">
        <v>74</v>
      </c>
      <c r="D269" s="13">
        <v>334</v>
      </c>
      <c r="E269" s="21">
        <v>43477</v>
      </c>
      <c r="F269" s="13">
        <f>_xlfn.XLOOKUP(Table8[[#This Row],[Product]],Table9[Cookie Type],Table9[Revenue Per Cookie],"Not Available")</f>
        <v>1</v>
      </c>
      <c r="G269" s="13">
        <f>_xlfn.XLOOKUP(Table8[[#This Row],[Product]],Table9[Cookie Type],Table9[Cost Per Cookie],"Not available")</f>
        <v>-0.5</v>
      </c>
      <c r="H269" s="13">
        <f>SUM(Table8[[#This Row],[Revenue per cookie]:[Cost per cookie]])*Table8[[#This Row],[Units Sold]]</f>
        <v>167</v>
      </c>
      <c r="I269" s="13"/>
      <c r="J269" s="13"/>
      <c r="K269" s="13"/>
      <c r="L269" s="13"/>
    </row>
    <row r="270" spans="2:12" x14ac:dyDescent="0.25">
      <c r="B270" s="14">
        <v>724808</v>
      </c>
      <c r="C270" s="14" t="s">
        <v>74</v>
      </c>
      <c r="D270" s="24">
        <v>2328</v>
      </c>
      <c r="E270" s="18">
        <v>43839</v>
      </c>
      <c r="F270" s="14">
        <f>_xlfn.XLOOKUP(Table8[[#This Row],[Product]],Table9[Cookie Type],Table9[Revenue Per Cookie],"Not Available")</f>
        <v>1</v>
      </c>
      <c r="G270" s="14">
        <f>_xlfn.XLOOKUP(Table8[[#This Row],[Product]],Table9[Cookie Type],Table9[Cost Per Cookie],"Not available")</f>
        <v>-0.5</v>
      </c>
      <c r="H270" s="14">
        <f>SUM(Table8[[#This Row],[Revenue per cookie]:[Cost per cookie]])*Table8[[#This Row],[Units Sold]]</f>
        <v>1164</v>
      </c>
      <c r="I270" s="13"/>
      <c r="J270" s="13"/>
      <c r="K270" s="13"/>
      <c r="L270" s="13"/>
    </row>
    <row r="271" spans="2:12" x14ac:dyDescent="0.25">
      <c r="B271" s="13">
        <v>561083</v>
      </c>
      <c r="C271" s="13" t="s">
        <v>74</v>
      </c>
      <c r="D271" s="25">
        <v>2313</v>
      </c>
      <c r="E271" s="21">
        <v>43835</v>
      </c>
      <c r="F271" s="13">
        <f>_xlfn.XLOOKUP(Table8[[#This Row],[Product]],Table9[Cookie Type],Table9[Revenue Per Cookie],"Not Available")</f>
        <v>1</v>
      </c>
      <c r="G271" s="13">
        <f>_xlfn.XLOOKUP(Table8[[#This Row],[Product]],Table9[Cookie Type],Table9[Cost Per Cookie],"Not available")</f>
        <v>-0.5</v>
      </c>
      <c r="H271" s="13">
        <f>SUM(Table8[[#This Row],[Revenue per cookie]:[Cost per cookie]])*Table8[[#This Row],[Units Sold]]</f>
        <v>1156.5</v>
      </c>
      <c r="I271" s="13"/>
      <c r="J271" s="13"/>
      <c r="K271" s="13"/>
      <c r="L271" s="13"/>
    </row>
    <row r="272" spans="2:12" x14ac:dyDescent="0.25">
      <c r="B272" s="14">
        <v>352793</v>
      </c>
      <c r="C272" s="14" t="s">
        <v>74</v>
      </c>
      <c r="D272" s="24">
        <v>1804</v>
      </c>
      <c r="E272" s="18">
        <v>43476</v>
      </c>
      <c r="F272" s="14">
        <f>_xlfn.XLOOKUP(Table8[[#This Row],[Product]],Table9[Cookie Type],Table9[Revenue Per Cookie],"Not Available")</f>
        <v>1</v>
      </c>
      <c r="G272" s="14">
        <f>_xlfn.XLOOKUP(Table8[[#This Row],[Product]],Table9[Cookie Type],Table9[Cost Per Cookie],"Not available")</f>
        <v>-0.5</v>
      </c>
      <c r="H272" s="14">
        <f>SUM(Table8[[#This Row],[Revenue per cookie]:[Cost per cookie]])*Table8[[#This Row],[Units Sold]]</f>
        <v>902</v>
      </c>
      <c r="I272" s="13"/>
      <c r="J272" s="13"/>
      <c r="K272" s="13"/>
      <c r="L272" s="13"/>
    </row>
    <row r="273" spans="2:12" x14ac:dyDescent="0.25">
      <c r="B273" s="13">
        <v>742570</v>
      </c>
      <c r="C273" s="13" t="s">
        <v>74</v>
      </c>
      <c r="D273" s="25">
        <v>2072</v>
      </c>
      <c r="E273" s="21">
        <v>43842</v>
      </c>
      <c r="F273" s="13">
        <f>_xlfn.XLOOKUP(Table8[[#This Row],[Product]],Table9[Cookie Type],Table9[Revenue Per Cookie],"Not Available")</f>
        <v>1</v>
      </c>
      <c r="G273" s="13">
        <f>_xlfn.XLOOKUP(Table8[[#This Row],[Product]],Table9[Cookie Type],Table9[Cost Per Cookie],"Not available")</f>
        <v>-0.5</v>
      </c>
      <c r="H273" s="13">
        <f>SUM(Table8[[#This Row],[Revenue per cookie]:[Cost per cookie]])*Table8[[#This Row],[Units Sold]]</f>
        <v>1036</v>
      </c>
      <c r="I273" s="13"/>
      <c r="J273" s="13"/>
      <c r="K273" s="13"/>
      <c r="L273" s="13"/>
    </row>
    <row r="274" spans="2:12" x14ac:dyDescent="0.25">
      <c r="B274" s="14">
        <v>121208</v>
      </c>
      <c r="C274" s="14" t="s">
        <v>74</v>
      </c>
      <c r="D274" s="14">
        <v>766</v>
      </c>
      <c r="E274" s="18">
        <v>43831</v>
      </c>
      <c r="F274" s="14">
        <f>_xlfn.XLOOKUP(Table8[[#This Row],[Product]],Table9[Cookie Type],Table9[Revenue Per Cookie],"Not Available")</f>
        <v>1</v>
      </c>
      <c r="G274" s="14">
        <f>_xlfn.XLOOKUP(Table8[[#This Row],[Product]],Table9[Cookie Type],Table9[Cost Per Cookie],"Not available")</f>
        <v>-0.5</v>
      </c>
      <c r="H274" s="14">
        <f>SUM(Table8[[#This Row],[Revenue per cookie]:[Cost per cookie]])*Table8[[#This Row],[Units Sold]]</f>
        <v>383</v>
      </c>
      <c r="I274" s="13"/>
      <c r="J274" s="13"/>
      <c r="K274" s="13"/>
      <c r="L274" s="13"/>
    </row>
    <row r="275" spans="2:12" x14ac:dyDescent="0.25">
      <c r="B275" s="13">
        <v>644686</v>
      </c>
      <c r="C275" s="13" t="s">
        <v>74</v>
      </c>
      <c r="D275" s="25">
        <v>2992</v>
      </c>
      <c r="E275" s="21">
        <v>43475</v>
      </c>
      <c r="F275" s="13">
        <f>_xlfn.XLOOKUP(Table8[[#This Row],[Product]],Table9[Cookie Type],Table9[Revenue Per Cookie],"Not Available")</f>
        <v>1</v>
      </c>
      <c r="G275" s="13">
        <f>_xlfn.XLOOKUP(Table8[[#This Row],[Product]],Table9[Cookie Type],Table9[Cost Per Cookie],"Not available")</f>
        <v>-0.5</v>
      </c>
      <c r="H275" s="13">
        <f>SUM(Table8[[#This Row],[Revenue per cookie]:[Cost per cookie]])*Table8[[#This Row],[Units Sold]]</f>
        <v>1496</v>
      </c>
      <c r="I275" s="13"/>
      <c r="J275" s="13"/>
      <c r="K275" s="13"/>
      <c r="L275" s="13"/>
    </row>
    <row r="276" spans="2:12" x14ac:dyDescent="0.25">
      <c r="B276" s="14">
        <v>881771</v>
      </c>
      <c r="C276" s="14" t="s">
        <v>74</v>
      </c>
      <c r="D276" s="24">
        <v>2157</v>
      </c>
      <c r="E276" s="18">
        <v>43842</v>
      </c>
      <c r="F276" s="14">
        <f>_xlfn.XLOOKUP(Table8[[#This Row],[Product]],Table9[Cookie Type],Table9[Revenue Per Cookie],"Not Available")</f>
        <v>1</v>
      </c>
      <c r="G276" s="14">
        <f>_xlfn.XLOOKUP(Table8[[#This Row],[Product]],Table9[Cookie Type],Table9[Cost Per Cookie],"Not available")</f>
        <v>-0.5</v>
      </c>
      <c r="H276" s="14">
        <f>SUM(Table8[[#This Row],[Revenue per cookie]:[Cost per cookie]])*Table8[[#This Row],[Units Sold]]</f>
        <v>1078.5</v>
      </c>
      <c r="I276" s="13"/>
      <c r="J276" s="13"/>
      <c r="K276" s="13"/>
      <c r="L276" s="13"/>
    </row>
    <row r="277" spans="2:12" x14ac:dyDescent="0.25">
      <c r="B277" s="13">
        <v>517456</v>
      </c>
      <c r="C277" s="13" t="s">
        <v>74</v>
      </c>
      <c r="D277" s="13">
        <v>677</v>
      </c>
      <c r="E277" s="21">
        <v>43833</v>
      </c>
      <c r="F277" s="13">
        <f>_xlfn.XLOOKUP(Table8[[#This Row],[Product]],Table9[Cookie Type],Table9[Revenue Per Cookie],"Not Available")</f>
        <v>1</v>
      </c>
      <c r="G277" s="13">
        <f>_xlfn.XLOOKUP(Table8[[#This Row],[Product]],Table9[Cookie Type],Table9[Cost Per Cookie],"Not available")</f>
        <v>-0.5</v>
      </c>
      <c r="H277" s="13">
        <f>SUM(Table8[[#This Row],[Revenue per cookie]:[Cost per cookie]])*Table8[[#This Row],[Units Sold]]</f>
        <v>338.5</v>
      </c>
      <c r="I277" s="13"/>
      <c r="J277" s="13"/>
      <c r="K277" s="13"/>
      <c r="L277" s="13"/>
    </row>
    <row r="278" spans="2:12" x14ac:dyDescent="0.25">
      <c r="B278" s="14">
        <v>433556</v>
      </c>
      <c r="C278" s="14" t="s">
        <v>74</v>
      </c>
      <c r="D278" s="24">
        <v>1773</v>
      </c>
      <c r="E278" s="18">
        <v>43834</v>
      </c>
      <c r="F278" s="14">
        <f>_xlfn.XLOOKUP(Table8[[#This Row],[Product]],Table9[Cookie Type],Table9[Revenue Per Cookie],"Not Available")</f>
        <v>1</v>
      </c>
      <c r="G278" s="14">
        <f>_xlfn.XLOOKUP(Table8[[#This Row],[Product]],Table9[Cookie Type],Table9[Cost Per Cookie],"Not available")</f>
        <v>-0.5</v>
      </c>
      <c r="H278" s="14">
        <f>SUM(Table8[[#This Row],[Revenue per cookie]:[Cost per cookie]])*Table8[[#This Row],[Units Sold]]</f>
        <v>886.5</v>
      </c>
      <c r="I278" s="13"/>
      <c r="J278" s="13"/>
      <c r="K278" s="13"/>
      <c r="L278" s="13"/>
    </row>
    <row r="279" spans="2:12" x14ac:dyDescent="0.25">
      <c r="B279" s="13">
        <v>741765</v>
      </c>
      <c r="C279" s="13" t="s">
        <v>74</v>
      </c>
      <c r="D279" s="25">
        <v>2420</v>
      </c>
      <c r="E279" s="21">
        <v>43839</v>
      </c>
      <c r="F279" s="13">
        <f>_xlfn.XLOOKUP(Table8[[#This Row],[Product]],Table9[Cookie Type],Table9[Revenue Per Cookie],"Not Available")</f>
        <v>1</v>
      </c>
      <c r="G279" s="13">
        <f>_xlfn.XLOOKUP(Table8[[#This Row],[Product]],Table9[Cookie Type],Table9[Cost Per Cookie],"Not available")</f>
        <v>-0.5</v>
      </c>
      <c r="H279" s="13">
        <f>SUM(Table8[[#This Row],[Revenue per cookie]:[Cost per cookie]])*Table8[[#This Row],[Units Sold]]</f>
        <v>1210</v>
      </c>
      <c r="I279" s="13"/>
      <c r="J279" s="13"/>
      <c r="K279" s="13"/>
      <c r="L279" s="13"/>
    </row>
    <row r="280" spans="2:12" x14ac:dyDescent="0.25">
      <c r="B280" s="14">
        <v>533611</v>
      </c>
      <c r="C280" s="14" t="s">
        <v>74</v>
      </c>
      <c r="D280" s="24">
        <v>2734</v>
      </c>
      <c r="E280" s="18">
        <v>43840</v>
      </c>
      <c r="F280" s="14">
        <f>_xlfn.XLOOKUP(Table8[[#This Row],[Product]],Table9[Cookie Type],Table9[Revenue Per Cookie],"Not Available")</f>
        <v>1</v>
      </c>
      <c r="G280" s="14">
        <f>_xlfn.XLOOKUP(Table8[[#This Row],[Product]],Table9[Cookie Type],Table9[Cost Per Cookie],"Not available")</f>
        <v>-0.5</v>
      </c>
      <c r="H280" s="14">
        <f>SUM(Table8[[#This Row],[Revenue per cookie]:[Cost per cookie]])*Table8[[#This Row],[Units Sold]]</f>
        <v>1367</v>
      </c>
      <c r="I280" s="13"/>
      <c r="J280" s="13"/>
      <c r="K280" s="13"/>
      <c r="L280" s="13"/>
    </row>
    <row r="281" spans="2:12" x14ac:dyDescent="0.25">
      <c r="B281" s="13">
        <v>347412</v>
      </c>
      <c r="C281" s="13" t="s">
        <v>74</v>
      </c>
      <c r="D281" s="25">
        <v>1715</v>
      </c>
      <c r="E281" s="21">
        <v>43475</v>
      </c>
      <c r="F281" s="13">
        <f>_xlfn.XLOOKUP(Table8[[#This Row],[Product]],Table9[Cookie Type],Table9[Revenue Per Cookie],"Not Available")</f>
        <v>1</v>
      </c>
      <c r="G281" s="13">
        <f>_xlfn.XLOOKUP(Table8[[#This Row],[Product]],Table9[Cookie Type],Table9[Cost Per Cookie],"Not available")</f>
        <v>-0.5</v>
      </c>
      <c r="H281" s="13">
        <f>SUM(Table8[[#This Row],[Revenue per cookie]:[Cost per cookie]])*Table8[[#This Row],[Units Sold]]</f>
        <v>857.5</v>
      </c>
      <c r="I281" s="13"/>
      <c r="J281" s="13"/>
      <c r="K281" s="13"/>
      <c r="L281" s="13"/>
    </row>
    <row r="282" spans="2:12" x14ac:dyDescent="0.25">
      <c r="B282" s="14">
        <v>469636</v>
      </c>
      <c r="C282" s="14" t="s">
        <v>74</v>
      </c>
      <c r="D282" s="24">
        <v>1186</v>
      </c>
      <c r="E282" s="18">
        <v>43477</v>
      </c>
      <c r="F282" s="14">
        <f>_xlfn.XLOOKUP(Table8[[#This Row],[Product]],Table9[Cookie Type],Table9[Revenue Per Cookie],"Not Available")</f>
        <v>1</v>
      </c>
      <c r="G282" s="14">
        <f>_xlfn.XLOOKUP(Table8[[#This Row],[Product]],Table9[Cookie Type],Table9[Cost Per Cookie],"Not available")</f>
        <v>-0.5</v>
      </c>
      <c r="H282" s="14">
        <f>SUM(Table8[[#This Row],[Revenue per cookie]:[Cost per cookie]])*Table8[[#This Row],[Units Sold]]</f>
        <v>593</v>
      </c>
      <c r="I282" s="13"/>
      <c r="J282" s="13"/>
      <c r="K282" s="13"/>
      <c r="L282" s="13"/>
    </row>
    <row r="283" spans="2:12" x14ac:dyDescent="0.25">
      <c r="B283" s="13">
        <v>200053</v>
      </c>
      <c r="C283" s="13" t="s">
        <v>74</v>
      </c>
      <c r="D283" s="25">
        <v>2661</v>
      </c>
      <c r="E283" s="21">
        <v>43835</v>
      </c>
      <c r="F283" s="13">
        <f>_xlfn.XLOOKUP(Table8[[#This Row],[Product]],Table9[Cookie Type],Table9[Revenue Per Cookie],"Not Available")</f>
        <v>1</v>
      </c>
      <c r="G283" s="13">
        <f>_xlfn.XLOOKUP(Table8[[#This Row],[Product]],Table9[Cookie Type],Table9[Cost Per Cookie],"Not available")</f>
        <v>-0.5</v>
      </c>
      <c r="H283" s="13">
        <f>SUM(Table8[[#This Row],[Revenue per cookie]:[Cost per cookie]])*Table8[[#This Row],[Units Sold]]</f>
        <v>1330.5</v>
      </c>
      <c r="I283" s="13"/>
      <c r="J283" s="13"/>
      <c r="K283" s="13"/>
      <c r="L283" s="13"/>
    </row>
    <row r="284" spans="2:12" x14ac:dyDescent="0.25">
      <c r="B284" s="14">
        <v>348844</v>
      </c>
      <c r="C284" s="14" t="s">
        <v>74</v>
      </c>
      <c r="D284" s="14">
        <v>983</v>
      </c>
      <c r="E284" s="18">
        <v>43831</v>
      </c>
      <c r="F284" s="14">
        <f>_xlfn.XLOOKUP(Table8[[#This Row],[Product]],Table9[Cookie Type],Table9[Revenue Per Cookie],"Not Available")</f>
        <v>1</v>
      </c>
      <c r="G284" s="14">
        <f>_xlfn.XLOOKUP(Table8[[#This Row],[Product]],Table9[Cookie Type],Table9[Cost Per Cookie],"Not available")</f>
        <v>-0.5</v>
      </c>
      <c r="H284" s="14">
        <f>SUM(Table8[[#This Row],[Revenue per cookie]:[Cost per cookie]])*Table8[[#This Row],[Units Sold]]</f>
        <v>491.5</v>
      </c>
      <c r="I284" s="13"/>
      <c r="J284" s="13"/>
      <c r="K284" s="13"/>
      <c r="L284" s="13"/>
    </row>
    <row r="285" spans="2:12" x14ac:dyDescent="0.25">
      <c r="B285" s="13">
        <v>541297</v>
      </c>
      <c r="C285" s="13" t="s">
        <v>74</v>
      </c>
      <c r="D285" s="25">
        <v>1298</v>
      </c>
      <c r="E285" s="21">
        <v>43832</v>
      </c>
      <c r="F285" s="13">
        <f>_xlfn.XLOOKUP(Table8[[#This Row],[Product]],Table9[Cookie Type],Table9[Revenue Per Cookie],"Not Available")</f>
        <v>1</v>
      </c>
      <c r="G285" s="13">
        <f>_xlfn.XLOOKUP(Table8[[#This Row],[Product]],Table9[Cookie Type],Table9[Cost Per Cookie],"Not available")</f>
        <v>-0.5</v>
      </c>
      <c r="H285" s="13">
        <f>SUM(Table8[[#This Row],[Revenue per cookie]:[Cost per cookie]])*Table8[[#This Row],[Units Sold]]</f>
        <v>649</v>
      </c>
      <c r="I285" s="13"/>
      <c r="J285" s="13"/>
      <c r="K285" s="13"/>
      <c r="L285" s="13"/>
    </row>
    <row r="286" spans="2:12" x14ac:dyDescent="0.25">
      <c r="B286" s="14">
        <v>280321</v>
      </c>
      <c r="C286" s="14" t="s">
        <v>74</v>
      </c>
      <c r="D286" s="14">
        <v>604</v>
      </c>
      <c r="E286" s="18">
        <v>43836</v>
      </c>
      <c r="F286" s="14">
        <f>_xlfn.XLOOKUP(Table8[[#This Row],[Product]],Table9[Cookie Type],Table9[Revenue Per Cookie],"Not Available")</f>
        <v>1</v>
      </c>
      <c r="G286" s="14">
        <f>_xlfn.XLOOKUP(Table8[[#This Row],[Product]],Table9[Cookie Type],Table9[Cost Per Cookie],"Not available")</f>
        <v>-0.5</v>
      </c>
      <c r="H286" s="14">
        <f>SUM(Table8[[#This Row],[Revenue per cookie]:[Cost per cookie]])*Table8[[#This Row],[Units Sold]]</f>
        <v>302</v>
      </c>
      <c r="I286" s="13"/>
      <c r="J286" s="13"/>
      <c r="K286" s="13"/>
      <c r="L286" s="13"/>
    </row>
    <row r="287" spans="2:12" x14ac:dyDescent="0.25">
      <c r="B287" s="13">
        <v>434964</v>
      </c>
      <c r="C287" s="13" t="s">
        <v>74</v>
      </c>
      <c r="D287" s="25">
        <v>2255</v>
      </c>
      <c r="E287" s="21">
        <v>43837</v>
      </c>
      <c r="F287" s="13">
        <f>_xlfn.XLOOKUP(Table8[[#This Row],[Product]],Table9[Cookie Type],Table9[Revenue Per Cookie],"Not Available")</f>
        <v>1</v>
      </c>
      <c r="G287" s="13">
        <f>_xlfn.XLOOKUP(Table8[[#This Row],[Product]],Table9[Cookie Type],Table9[Cost Per Cookie],"Not available")</f>
        <v>-0.5</v>
      </c>
      <c r="H287" s="13">
        <f>SUM(Table8[[#This Row],[Revenue per cookie]:[Cost per cookie]])*Table8[[#This Row],[Units Sold]]</f>
        <v>1127.5</v>
      </c>
      <c r="I287" s="13"/>
      <c r="J287" s="13"/>
      <c r="K287" s="13"/>
      <c r="L287" s="13"/>
    </row>
    <row r="288" spans="2:12" x14ac:dyDescent="0.25">
      <c r="B288" s="14">
        <v>505218</v>
      </c>
      <c r="C288" s="14" t="s">
        <v>74</v>
      </c>
      <c r="D288" s="24">
        <v>1249</v>
      </c>
      <c r="E288" s="18">
        <v>43840</v>
      </c>
      <c r="F288" s="14">
        <f>_xlfn.XLOOKUP(Table8[[#This Row],[Product]],Table9[Cookie Type],Table9[Revenue Per Cookie],"Not Available")</f>
        <v>1</v>
      </c>
      <c r="G288" s="14">
        <f>_xlfn.XLOOKUP(Table8[[#This Row],[Product]],Table9[Cookie Type],Table9[Cost Per Cookie],"Not available")</f>
        <v>-0.5</v>
      </c>
      <c r="H288" s="14">
        <f>SUM(Table8[[#This Row],[Revenue per cookie]:[Cost per cookie]])*Table8[[#This Row],[Units Sold]]</f>
        <v>624.5</v>
      </c>
      <c r="I288" s="13"/>
      <c r="J288" s="13"/>
      <c r="K288" s="13"/>
      <c r="L288" s="13"/>
    </row>
    <row r="289" spans="2:12" x14ac:dyDescent="0.25">
      <c r="B289" s="13">
        <v>715966</v>
      </c>
      <c r="C289" s="13" t="s">
        <v>74</v>
      </c>
      <c r="D289" s="13">
        <v>293</v>
      </c>
      <c r="E289" s="21">
        <v>43832</v>
      </c>
      <c r="F289" s="13">
        <f>_xlfn.XLOOKUP(Table8[[#This Row],[Product]],Table9[Cookie Type],Table9[Revenue Per Cookie],"Not Available")</f>
        <v>1</v>
      </c>
      <c r="G289" s="13">
        <f>_xlfn.XLOOKUP(Table8[[#This Row],[Product]],Table9[Cookie Type],Table9[Cost Per Cookie],"Not available")</f>
        <v>-0.5</v>
      </c>
      <c r="H289" s="13">
        <f>SUM(Table8[[#This Row],[Revenue per cookie]:[Cost per cookie]])*Table8[[#This Row],[Units Sold]]</f>
        <v>146.5</v>
      </c>
      <c r="I289" s="13"/>
      <c r="J289" s="13"/>
      <c r="K289" s="13"/>
      <c r="L289" s="13"/>
    </row>
    <row r="290" spans="2:12" x14ac:dyDescent="0.25">
      <c r="B290" s="14">
        <v>295198</v>
      </c>
      <c r="C290" s="14" t="s">
        <v>74</v>
      </c>
      <c r="D290" s="24">
        <v>2996</v>
      </c>
      <c r="E290" s="18">
        <v>43475</v>
      </c>
      <c r="F290" s="14">
        <f>_xlfn.XLOOKUP(Table8[[#This Row],[Product]],Table9[Cookie Type],Table9[Revenue Per Cookie],"Not Available")</f>
        <v>1</v>
      </c>
      <c r="G290" s="14">
        <f>_xlfn.XLOOKUP(Table8[[#This Row],[Product]],Table9[Cookie Type],Table9[Cost Per Cookie],"Not available")</f>
        <v>-0.5</v>
      </c>
      <c r="H290" s="14">
        <f>SUM(Table8[[#This Row],[Revenue per cookie]:[Cost per cookie]])*Table8[[#This Row],[Units Sold]]</f>
        <v>1498</v>
      </c>
      <c r="I290" s="13"/>
      <c r="J290" s="13"/>
      <c r="K290" s="13"/>
      <c r="L290" s="13"/>
    </row>
    <row r="291" spans="2:12" x14ac:dyDescent="0.25">
      <c r="B291" s="13">
        <v>529423</v>
      </c>
      <c r="C291" s="13" t="s">
        <v>74</v>
      </c>
      <c r="D291" s="25">
        <v>2228</v>
      </c>
      <c r="E291" s="21">
        <v>43831</v>
      </c>
      <c r="F291" s="13">
        <f>_xlfn.XLOOKUP(Table8[[#This Row],[Product]],Table9[Cookie Type],Table9[Revenue Per Cookie],"Not Available")</f>
        <v>1</v>
      </c>
      <c r="G291" s="13">
        <f>_xlfn.XLOOKUP(Table8[[#This Row],[Product]],Table9[Cookie Type],Table9[Cost Per Cookie],"Not available")</f>
        <v>-0.5</v>
      </c>
      <c r="H291" s="13">
        <f>SUM(Table8[[#This Row],[Revenue per cookie]:[Cost per cookie]])*Table8[[#This Row],[Units Sold]]</f>
        <v>1114</v>
      </c>
      <c r="I291" s="13"/>
      <c r="J291" s="13"/>
      <c r="K291" s="13"/>
      <c r="L291" s="13"/>
    </row>
    <row r="292" spans="2:12" x14ac:dyDescent="0.25">
      <c r="B292" s="14">
        <v>721311</v>
      </c>
      <c r="C292" s="14" t="s">
        <v>74</v>
      </c>
      <c r="D292" s="24">
        <v>1199</v>
      </c>
      <c r="E292" s="18">
        <v>43834</v>
      </c>
      <c r="F292" s="14">
        <f>_xlfn.XLOOKUP(Table8[[#This Row],[Product]],Table9[Cookie Type],Table9[Revenue Per Cookie],"Not Available")</f>
        <v>1</v>
      </c>
      <c r="G292" s="14">
        <f>_xlfn.XLOOKUP(Table8[[#This Row],[Product]],Table9[Cookie Type],Table9[Cost Per Cookie],"Not available")</f>
        <v>-0.5</v>
      </c>
      <c r="H292" s="14">
        <f>SUM(Table8[[#This Row],[Revenue per cookie]:[Cost per cookie]])*Table8[[#This Row],[Units Sold]]</f>
        <v>599.5</v>
      </c>
      <c r="I292" s="13"/>
      <c r="J292" s="13"/>
      <c r="K292" s="13"/>
      <c r="L292" s="13"/>
    </row>
    <row r="293" spans="2:12" x14ac:dyDescent="0.25">
      <c r="B293" s="13">
        <v>205221</v>
      </c>
      <c r="C293" s="13" t="s">
        <v>74</v>
      </c>
      <c r="D293" s="13">
        <v>200</v>
      </c>
      <c r="E293" s="21">
        <v>43835</v>
      </c>
      <c r="F293" s="13">
        <f>_xlfn.XLOOKUP(Table8[[#This Row],[Product]],Table9[Cookie Type],Table9[Revenue Per Cookie],"Not Available")</f>
        <v>1</v>
      </c>
      <c r="G293" s="13">
        <f>_xlfn.XLOOKUP(Table8[[#This Row],[Product]],Table9[Cookie Type],Table9[Cost Per Cookie],"Not available")</f>
        <v>-0.5</v>
      </c>
      <c r="H293" s="13">
        <f>SUM(Table8[[#This Row],[Revenue per cookie]:[Cost per cookie]])*Table8[[#This Row],[Units Sold]]</f>
        <v>100</v>
      </c>
      <c r="I293" s="13"/>
      <c r="J293" s="13"/>
      <c r="K293" s="13"/>
      <c r="L293" s="13"/>
    </row>
    <row r="294" spans="2:12" x14ac:dyDescent="0.25">
      <c r="B294" s="14">
        <v>397049</v>
      </c>
      <c r="C294" s="14" t="s">
        <v>74</v>
      </c>
      <c r="D294" s="14">
        <v>388</v>
      </c>
      <c r="E294" s="18">
        <v>43839</v>
      </c>
      <c r="F294" s="14">
        <f>_xlfn.XLOOKUP(Table8[[#This Row],[Product]],Table9[Cookie Type],Table9[Revenue Per Cookie],"Not Available")</f>
        <v>1</v>
      </c>
      <c r="G294" s="14">
        <f>_xlfn.XLOOKUP(Table8[[#This Row],[Product]],Table9[Cookie Type],Table9[Cost Per Cookie],"Not available")</f>
        <v>-0.5</v>
      </c>
      <c r="H294" s="14">
        <f>SUM(Table8[[#This Row],[Revenue per cookie]:[Cost per cookie]])*Table8[[#This Row],[Units Sold]]</f>
        <v>194</v>
      </c>
      <c r="I294" s="13"/>
      <c r="J294" s="13"/>
      <c r="K294" s="13"/>
      <c r="L294" s="13"/>
    </row>
    <row r="295" spans="2:12" x14ac:dyDescent="0.25">
      <c r="B295" s="13">
        <v>164574</v>
      </c>
      <c r="C295" s="13" t="s">
        <v>74</v>
      </c>
      <c r="D295" s="25">
        <v>1727</v>
      </c>
      <c r="E295" s="21">
        <v>43475</v>
      </c>
      <c r="F295" s="13">
        <f>_xlfn.XLOOKUP(Table8[[#This Row],[Product]],Table9[Cookie Type],Table9[Revenue Per Cookie],"Not Available")</f>
        <v>1</v>
      </c>
      <c r="G295" s="13">
        <f>_xlfn.XLOOKUP(Table8[[#This Row],[Product]],Table9[Cookie Type],Table9[Cost Per Cookie],"Not available")</f>
        <v>-0.5</v>
      </c>
      <c r="H295" s="13">
        <f>SUM(Table8[[#This Row],[Revenue per cookie]:[Cost per cookie]])*Table8[[#This Row],[Units Sold]]</f>
        <v>863.5</v>
      </c>
      <c r="I295" s="13"/>
      <c r="J295" s="13"/>
      <c r="K295" s="13"/>
      <c r="L295" s="13"/>
    </row>
    <row r="296" spans="2:12" x14ac:dyDescent="0.25">
      <c r="B296" s="14">
        <v>138137</v>
      </c>
      <c r="C296" s="14" t="s">
        <v>74</v>
      </c>
      <c r="D296" s="24">
        <v>2300</v>
      </c>
      <c r="E296" s="18">
        <v>43842</v>
      </c>
      <c r="F296" s="14">
        <f>_xlfn.XLOOKUP(Table8[[#This Row],[Product]],Table9[Cookie Type],Table9[Revenue Per Cookie],"Not Available")</f>
        <v>1</v>
      </c>
      <c r="G296" s="14">
        <f>_xlfn.XLOOKUP(Table8[[#This Row],[Product]],Table9[Cookie Type],Table9[Cost Per Cookie],"Not available")</f>
        <v>-0.5</v>
      </c>
      <c r="H296" s="14">
        <f>SUM(Table8[[#This Row],[Revenue per cookie]:[Cost per cookie]])*Table8[[#This Row],[Units Sold]]</f>
        <v>1150</v>
      </c>
      <c r="I296" s="13"/>
      <c r="J296" s="13"/>
      <c r="K296" s="13"/>
      <c r="L296" s="13"/>
    </row>
    <row r="297" spans="2:12" x14ac:dyDescent="0.25">
      <c r="B297" s="13">
        <v>894001</v>
      </c>
      <c r="C297" s="13" t="s">
        <v>74</v>
      </c>
      <c r="D297" s="13">
        <v>546</v>
      </c>
      <c r="E297" s="21">
        <v>43840</v>
      </c>
      <c r="F297" s="13">
        <f>_xlfn.XLOOKUP(Table8[[#This Row],[Product]],Table9[Cookie Type],Table9[Revenue Per Cookie],"Not Available")</f>
        <v>1</v>
      </c>
      <c r="G297" s="13">
        <f>_xlfn.XLOOKUP(Table8[[#This Row],[Product]],Table9[Cookie Type],Table9[Cost Per Cookie],"Not available")</f>
        <v>-0.5</v>
      </c>
      <c r="H297" s="13">
        <f>SUM(Table8[[#This Row],[Revenue per cookie]:[Cost per cookie]])*Table8[[#This Row],[Units Sold]]</f>
        <v>273</v>
      </c>
      <c r="I297" s="13"/>
      <c r="J297" s="13"/>
      <c r="K297" s="13"/>
      <c r="L297" s="13"/>
    </row>
    <row r="298" spans="2:12" x14ac:dyDescent="0.25">
      <c r="B298" s="14">
        <v>605154</v>
      </c>
      <c r="C298" s="14" t="s">
        <v>74</v>
      </c>
      <c r="D298" s="24">
        <v>1368</v>
      </c>
      <c r="E298" s="18">
        <v>43832</v>
      </c>
      <c r="F298" s="14">
        <f>_xlfn.XLOOKUP(Table8[[#This Row],[Product]],Table9[Cookie Type],Table9[Revenue Per Cookie],"Not Available")</f>
        <v>1</v>
      </c>
      <c r="G298" s="14">
        <f>_xlfn.XLOOKUP(Table8[[#This Row],[Product]],Table9[Cookie Type],Table9[Cost Per Cookie],"Not available")</f>
        <v>-0.5</v>
      </c>
      <c r="H298" s="14">
        <f>SUM(Table8[[#This Row],[Revenue per cookie]:[Cost per cookie]])*Table8[[#This Row],[Units Sold]]</f>
        <v>684</v>
      </c>
      <c r="I298" s="13"/>
      <c r="J298" s="13"/>
      <c r="K298" s="13"/>
      <c r="L298" s="13"/>
    </row>
    <row r="299" spans="2:12" x14ac:dyDescent="0.25">
      <c r="B299" s="13">
        <v>736328</v>
      </c>
      <c r="C299" s="13" t="s">
        <v>75</v>
      </c>
      <c r="D299" s="25">
        <v>2750</v>
      </c>
      <c r="E299" s="21">
        <v>43832</v>
      </c>
      <c r="F299" s="13">
        <f>_xlfn.XLOOKUP(Table8[[#This Row],[Product]],Table9[Cookie Type],Table9[Revenue Per Cookie],"Not Available")</f>
        <v>5</v>
      </c>
      <c r="G299" s="13">
        <f>_xlfn.XLOOKUP(Table8[[#This Row],[Product]],Table9[Cookie Type],Table9[Cost Per Cookie],"Not available")</f>
        <v>-2.2000000000000002</v>
      </c>
      <c r="H299" s="13">
        <f>SUM(Table8[[#This Row],[Revenue per cookie]:[Cost per cookie]])*Table8[[#This Row],[Units Sold]]</f>
        <v>7699.9999999999991</v>
      </c>
      <c r="I299" s="13"/>
      <c r="J299" s="13"/>
      <c r="K299" s="13"/>
      <c r="L299" s="13"/>
    </row>
    <row r="300" spans="2:12" x14ac:dyDescent="0.25">
      <c r="B300" s="14">
        <v>731074</v>
      </c>
      <c r="C300" s="14" t="s">
        <v>75</v>
      </c>
      <c r="D300" s="24">
        <v>1953</v>
      </c>
      <c r="E300" s="18">
        <v>43834</v>
      </c>
      <c r="F300" s="14">
        <f>_xlfn.XLOOKUP(Table8[[#This Row],[Product]],Table9[Cookie Type],Table9[Revenue Per Cookie],"Not Available")</f>
        <v>5</v>
      </c>
      <c r="G300" s="14">
        <f>_xlfn.XLOOKUP(Table8[[#This Row],[Product]],Table9[Cookie Type],Table9[Cost Per Cookie],"Not available")</f>
        <v>-2.2000000000000002</v>
      </c>
      <c r="H300" s="14">
        <f>SUM(Table8[[#This Row],[Revenue per cookie]:[Cost per cookie]])*Table8[[#This Row],[Units Sold]]</f>
        <v>5468.4</v>
      </c>
      <c r="I300" s="13"/>
      <c r="J300" s="13"/>
      <c r="K300" s="13"/>
      <c r="L300" s="13"/>
    </row>
    <row r="301" spans="2:12" x14ac:dyDescent="0.25">
      <c r="B301" s="13">
        <v>739483</v>
      </c>
      <c r="C301" s="13" t="s">
        <v>75</v>
      </c>
      <c r="D301" s="25">
        <v>4220</v>
      </c>
      <c r="E301" s="21">
        <v>43834</v>
      </c>
      <c r="F301" s="13">
        <f>_xlfn.XLOOKUP(Table8[[#This Row],[Product]],Table9[Cookie Type],Table9[Revenue Per Cookie],"Not Available")</f>
        <v>5</v>
      </c>
      <c r="G301" s="13">
        <f>_xlfn.XLOOKUP(Table8[[#This Row],[Product]],Table9[Cookie Type],Table9[Cost Per Cookie],"Not available")</f>
        <v>-2.2000000000000002</v>
      </c>
      <c r="H301" s="13">
        <f>SUM(Table8[[#This Row],[Revenue per cookie]:[Cost per cookie]])*Table8[[#This Row],[Units Sold]]</f>
        <v>11816</v>
      </c>
      <c r="I301" s="13"/>
      <c r="J301" s="13"/>
      <c r="K301" s="13"/>
      <c r="L301" s="13"/>
    </row>
    <row r="302" spans="2:12" x14ac:dyDescent="0.25">
      <c r="B302" s="14">
        <v>609228</v>
      </c>
      <c r="C302" s="14" t="s">
        <v>75</v>
      </c>
      <c r="D302" s="24">
        <v>1899</v>
      </c>
      <c r="E302" s="18">
        <v>43836</v>
      </c>
      <c r="F302" s="14">
        <f>_xlfn.XLOOKUP(Table8[[#This Row],[Product]],Table9[Cookie Type],Table9[Revenue Per Cookie],"Not Available")</f>
        <v>5</v>
      </c>
      <c r="G302" s="14">
        <f>_xlfn.XLOOKUP(Table8[[#This Row],[Product]],Table9[Cookie Type],Table9[Cost Per Cookie],"Not available")</f>
        <v>-2.2000000000000002</v>
      </c>
      <c r="H302" s="14">
        <f>SUM(Table8[[#This Row],[Revenue per cookie]:[Cost per cookie]])*Table8[[#This Row],[Units Sold]]</f>
        <v>5317.2</v>
      </c>
      <c r="I302" s="13"/>
      <c r="J302" s="13"/>
      <c r="K302" s="13"/>
      <c r="L302" s="13"/>
    </row>
    <row r="303" spans="2:12" x14ac:dyDescent="0.25">
      <c r="B303" s="13">
        <v>754791</v>
      </c>
      <c r="C303" s="13" t="s">
        <v>75</v>
      </c>
      <c r="D303" s="25">
        <v>1686</v>
      </c>
      <c r="E303" s="21">
        <v>43837</v>
      </c>
      <c r="F303" s="13">
        <f>_xlfn.XLOOKUP(Table8[[#This Row],[Product]],Table9[Cookie Type],Table9[Revenue Per Cookie],"Not Available")</f>
        <v>5</v>
      </c>
      <c r="G303" s="13">
        <f>_xlfn.XLOOKUP(Table8[[#This Row],[Product]],Table9[Cookie Type],Table9[Cost Per Cookie],"Not available")</f>
        <v>-2.2000000000000002</v>
      </c>
      <c r="H303" s="13">
        <f>SUM(Table8[[#This Row],[Revenue per cookie]:[Cost per cookie]])*Table8[[#This Row],[Units Sold]]</f>
        <v>4720.7999999999993</v>
      </c>
      <c r="I303" s="13"/>
      <c r="J303" s="13"/>
      <c r="K303" s="13"/>
      <c r="L303" s="13"/>
    </row>
    <row r="304" spans="2:12" x14ac:dyDescent="0.25">
      <c r="B304" s="14">
        <v>348619</v>
      </c>
      <c r="C304" s="14" t="s">
        <v>75</v>
      </c>
      <c r="D304" s="24">
        <v>2141</v>
      </c>
      <c r="E304" s="18">
        <v>43838</v>
      </c>
      <c r="F304" s="14">
        <f>_xlfn.XLOOKUP(Table8[[#This Row],[Product]],Table9[Cookie Type],Table9[Revenue Per Cookie],"Not Available")</f>
        <v>5</v>
      </c>
      <c r="G304" s="14">
        <f>_xlfn.XLOOKUP(Table8[[#This Row],[Product]],Table9[Cookie Type],Table9[Cost Per Cookie],"Not available")</f>
        <v>-2.2000000000000002</v>
      </c>
      <c r="H304" s="14">
        <f>SUM(Table8[[#This Row],[Revenue per cookie]:[Cost per cookie]])*Table8[[#This Row],[Units Sold]]</f>
        <v>5994.7999999999993</v>
      </c>
      <c r="I304" s="13"/>
      <c r="J304" s="13"/>
      <c r="K304" s="13"/>
      <c r="L304" s="13"/>
    </row>
    <row r="305" spans="2:12" x14ac:dyDescent="0.25">
      <c r="B305" s="13">
        <v>170867</v>
      </c>
      <c r="C305" s="13" t="s">
        <v>75</v>
      </c>
      <c r="D305" s="25">
        <v>1143</v>
      </c>
      <c r="E305" s="21">
        <v>43840</v>
      </c>
      <c r="F305" s="13">
        <f>_xlfn.XLOOKUP(Table8[[#This Row],[Product]],Table9[Cookie Type],Table9[Revenue Per Cookie],"Not Available")</f>
        <v>5</v>
      </c>
      <c r="G305" s="13">
        <f>_xlfn.XLOOKUP(Table8[[#This Row],[Product]],Table9[Cookie Type],Table9[Cost Per Cookie],"Not available")</f>
        <v>-2.2000000000000002</v>
      </c>
      <c r="H305" s="13">
        <f>SUM(Table8[[#This Row],[Revenue per cookie]:[Cost per cookie]])*Table8[[#This Row],[Units Sold]]</f>
        <v>3200.3999999999996</v>
      </c>
      <c r="I305" s="13"/>
      <c r="J305" s="13"/>
      <c r="K305" s="13"/>
      <c r="L305" s="13"/>
    </row>
    <row r="306" spans="2:12" x14ac:dyDescent="0.25">
      <c r="B306" s="14">
        <v>183779</v>
      </c>
      <c r="C306" s="14" t="s">
        <v>75</v>
      </c>
      <c r="D306" s="14">
        <v>615</v>
      </c>
      <c r="E306" s="18">
        <v>43842</v>
      </c>
      <c r="F306" s="14">
        <f>_xlfn.XLOOKUP(Table8[[#This Row],[Product]],Table9[Cookie Type],Table9[Revenue Per Cookie],"Not Available")</f>
        <v>5</v>
      </c>
      <c r="G306" s="14">
        <f>_xlfn.XLOOKUP(Table8[[#This Row],[Product]],Table9[Cookie Type],Table9[Cost Per Cookie],"Not available")</f>
        <v>-2.2000000000000002</v>
      </c>
      <c r="H306" s="14">
        <f>SUM(Table8[[#This Row],[Revenue per cookie]:[Cost per cookie]])*Table8[[#This Row],[Units Sold]]</f>
        <v>1722</v>
      </c>
      <c r="I306" s="13"/>
      <c r="J306" s="13"/>
      <c r="K306" s="13"/>
      <c r="L306" s="13"/>
    </row>
    <row r="307" spans="2:12" x14ac:dyDescent="0.25">
      <c r="B307" s="13">
        <v>304546</v>
      </c>
      <c r="C307" s="13" t="s">
        <v>75</v>
      </c>
      <c r="D307" s="25">
        <v>1989</v>
      </c>
      <c r="E307" s="21">
        <v>43474</v>
      </c>
      <c r="F307" s="13">
        <f>_xlfn.XLOOKUP(Table8[[#This Row],[Product]],Table9[Cookie Type],Table9[Revenue Per Cookie],"Not Available")</f>
        <v>5</v>
      </c>
      <c r="G307" s="13">
        <f>_xlfn.XLOOKUP(Table8[[#This Row],[Product]],Table9[Cookie Type],Table9[Cost Per Cookie],"Not available")</f>
        <v>-2.2000000000000002</v>
      </c>
      <c r="H307" s="13">
        <f>SUM(Table8[[#This Row],[Revenue per cookie]:[Cost per cookie]])*Table8[[#This Row],[Units Sold]]</f>
        <v>5569.2</v>
      </c>
      <c r="I307" s="13"/>
      <c r="J307" s="13"/>
      <c r="K307" s="13"/>
      <c r="L307" s="13"/>
    </row>
    <row r="308" spans="2:12" x14ac:dyDescent="0.25">
      <c r="B308" s="14">
        <v>182735</v>
      </c>
      <c r="C308" s="14" t="s">
        <v>75</v>
      </c>
      <c r="D308" s="14">
        <v>321</v>
      </c>
      <c r="E308" s="18">
        <v>43476</v>
      </c>
      <c r="F308" s="14">
        <f>_xlfn.XLOOKUP(Table8[[#This Row],[Product]],Table9[Cookie Type],Table9[Revenue Per Cookie],"Not Available")</f>
        <v>5</v>
      </c>
      <c r="G308" s="14">
        <f>_xlfn.XLOOKUP(Table8[[#This Row],[Product]],Table9[Cookie Type],Table9[Cost Per Cookie],"Not available")</f>
        <v>-2.2000000000000002</v>
      </c>
      <c r="H308" s="14">
        <f>SUM(Table8[[#This Row],[Revenue per cookie]:[Cost per cookie]])*Table8[[#This Row],[Units Sold]]</f>
        <v>898.8</v>
      </c>
      <c r="I308" s="13"/>
      <c r="J308" s="13"/>
      <c r="K308" s="13"/>
      <c r="L308" s="13"/>
    </row>
    <row r="309" spans="2:12" x14ac:dyDescent="0.25">
      <c r="B309" s="13">
        <v>150101</v>
      </c>
      <c r="C309" s="13" t="s">
        <v>75</v>
      </c>
      <c r="D309" s="13">
        <v>259</v>
      </c>
      <c r="E309" s="21">
        <v>43833</v>
      </c>
      <c r="F309" s="13">
        <f>_xlfn.XLOOKUP(Table8[[#This Row],[Product]],Table9[Cookie Type],Table9[Revenue Per Cookie],"Not Available")</f>
        <v>5</v>
      </c>
      <c r="G309" s="13">
        <f>_xlfn.XLOOKUP(Table8[[#This Row],[Product]],Table9[Cookie Type],Table9[Cost Per Cookie],"Not available")</f>
        <v>-2.2000000000000002</v>
      </c>
      <c r="H309" s="13">
        <f>SUM(Table8[[#This Row],[Revenue per cookie]:[Cost per cookie]])*Table8[[#This Row],[Units Sold]]</f>
        <v>725.19999999999993</v>
      </c>
      <c r="I309" s="13"/>
      <c r="J309" s="13"/>
      <c r="K309" s="13"/>
      <c r="L309" s="13"/>
    </row>
    <row r="310" spans="2:12" x14ac:dyDescent="0.25">
      <c r="B310" s="14">
        <v>604462</v>
      </c>
      <c r="C310" s="14" t="s">
        <v>75</v>
      </c>
      <c r="D310" s="24">
        <v>1101</v>
      </c>
      <c r="E310" s="18">
        <v>43833</v>
      </c>
      <c r="F310" s="14">
        <f>_xlfn.XLOOKUP(Table8[[#This Row],[Product]],Table9[Cookie Type],Table9[Revenue Per Cookie],"Not Available")</f>
        <v>5</v>
      </c>
      <c r="G310" s="14">
        <f>_xlfn.XLOOKUP(Table8[[#This Row],[Product]],Table9[Cookie Type],Table9[Cost Per Cookie],"Not available")</f>
        <v>-2.2000000000000002</v>
      </c>
      <c r="H310" s="14">
        <f>SUM(Table8[[#This Row],[Revenue per cookie]:[Cost per cookie]])*Table8[[#This Row],[Units Sold]]</f>
        <v>3082.7999999999997</v>
      </c>
      <c r="I310" s="13"/>
      <c r="J310" s="13"/>
      <c r="K310" s="13"/>
      <c r="L310" s="13"/>
    </row>
    <row r="311" spans="2:12" x14ac:dyDescent="0.25">
      <c r="B311" s="13">
        <v>655952</v>
      </c>
      <c r="C311" s="13" t="s">
        <v>75</v>
      </c>
      <c r="D311" s="25">
        <v>2276</v>
      </c>
      <c r="E311" s="21">
        <v>43835</v>
      </c>
      <c r="F311" s="13">
        <f>_xlfn.XLOOKUP(Table8[[#This Row],[Product]],Table9[Cookie Type],Table9[Revenue Per Cookie],"Not Available")</f>
        <v>5</v>
      </c>
      <c r="G311" s="13">
        <f>_xlfn.XLOOKUP(Table8[[#This Row],[Product]],Table9[Cookie Type],Table9[Cost Per Cookie],"Not available")</f>
        <v>-2.2000000000000002</v>
      </c>
      <c r="H311" s="13">
        <f>SUM(Table8[[#This Row],[Revenue per cookie]:[Cost per cookie]])*Table8[[#This Row],[Units Sold]]</f>
        <v>6372.7999999999993</v>
      </c>
      <c r="I311" s="13"/>
      <c r="J311" s="13"/>
      <c r="K311" s="13"/>
      <c r="L311" s="13"/>
    </row>
    <row r="312" spans="2:12" x14ac:dyDescent="0.25">
      <c r="B312" s="14">
        <v>253215</v>
      </c>
      <c r="C312" s="14" t="s">
        <v>75</v>
      </c>
      <c r="D312" s="24">
        <v>2966</v>
      </c>
      <c r="E312" s="18">
        <v>43475</v>
      </c>
      <c r="F312" s="14">
        <f>_xlfn.XLOOKUP(Table8[[#This Row],[Product]],Table9[Cookie Type],Table9[Revenue Per Cookie],"Not Available")</f>
        <v>5</v>
      </c>
      <c r="G312" s="14">
        <f>_xlfn.XLOOKUP(Table8[[#This Row],[Product]],Table9[Cookie Type],Table9[Cost Per Cookie],"Not available")</f>
        <v>-2.2000000000000002</v>
      </c>
      <c r="H312" s="14">
        <f>SUM(Table8[[#This Row],[Revenue per cookie]:[Cost per cookie]])*Table8[[#This Row],[Units Sold]]</f>
        <v>8304.7999999999993</v>
      </c>
      <c r="I312" s="13"/>
      <c r="J312" s="13"/>
      <c r="K312" s="13"/>
      <c r="L312" s="13"/>
    </row>
    <row r="313" spans="2:12" x14ac:dyDescent="0.25">
      <c r="B313" s="13">
        <v>734809</v>
      </c>
      <c r="C313" s="13" t="s">
        <v>75</v>
      </c>
      <c r="D313" s="25">
        <v>1236</v>
      </c>
      <c r="E313" s="21">
        <v>43841</v>
      </c>
      <c r="F313" s="13">
        <f>_xlfn.XLOOKUP(Table8[[#This Row],[Product]],Table9[Cookie Type],Table9[Revenue Per Cookie],"Not Available")</f>
        <v>5</v>
      </c>
      <c r="G313" s="13">
        <f>_xlfn.XLOOKUP(Table8[[#This Row],[Product]],Table9[Cookie Type],Table9[Cost Per Cookie],"Not available")</f>
        <v>-2.2000000000000002</v>
      </c>
      <c r="H313" s="13">
        <f>SUM(Table8[[#This Row],[Revenue per cookie]:[Cost per cookie]])*Table8[[#This Row],[Units Sold]]</f>
        <v>3460.7999999999997</v>
      </c>
      <c r="I313" s="13"/>
      <c r="J313" s="13"/>
      <c r="K313" s="13"/>
      <c r="L313" s="13"/>
    </row>
    <row r="314" spans="2:12" x14ac:dyDescent="0.25">
      <c r="B314" s="14">
        <v>544809</v>
      </c>
      <c r="C314" s="14" t="s">
        <v>75</v>
      </c>
      <c r="D314" s="14">
        <v>941</v>
      </c>
      <c r="E314" s="18">
        <v>43841</v>
      </c>
      <c r="F314" s="14">
        <f>_xlfn.XLOOKUP(Table8[[#This Row],[Product]],Table9[Cookie Type],Table9[Revenue Per Cookie],"Not Available")</f>
        <v>5</v>
      </c>
      <c r="G314" s="14">
        <f>_xlfn.XLOOKUP(Table8[[#This Row],[Product]],Table9[Cookie Type],Table9[Cost Per Cookie],"Not available")</f>
        <v>-2.2000000000000002</v>
      </c>
      <c r="H314" s="14">
        <f>SUM(Table8[[#This Row],[Revenue per cookie]:[Cost per cookie]])*Table8[[#This Row],[Units Sold]]</f>
        <v>2634.7999999999997</v>
      </c>
      <c r="I314" s="13"/>
      <c r="J314" s="13"/>
      <c r="K314" s="13"/>
      <c r="L314" s="13"/>
    </row>
    <row r="315" spans="2:12" x14ac:dyDescent="0.25">
      <c r="B315" s="13">
        <v>580583</v>
      </c>
      <c r="C315" s="13" t="s">
        <v>75</v>
      </c>
      <c r="D315" s="25">
        <v>1916</v>
      </c>
      <c r="E315" s="21">
        <v>43842</v>
      </c>
      <c r="F315" s="13">
        <f>_xlfn.XLOOKUP(Table8[[#This Row],[Product]],Table9[Cookie Type],Table9[Revenue Per Cookie],"Not Available")</f>
        <v>5</v>
      </c>
      <c r="G315" s="13">
        <f>_xlfn.XLOOKUP(Table8[[#This Row],[Product]],Table9[Cookie Type],Table9[Cost Per Cookie],"Not available")</f>
        <v>-2.2000000000000002</v>
      </c>
      <c r="H315" s="13">
        <f>SUM(Table8[[#This Row],[Revenue per cookie]:[Cost per cookie]])*Table8[[#This Row],[Units Sold]]</f>
        <v>5364.7999999999993</v>
      </c>
      <c r="I315" s="13"/>
      <c r="J315" s="13"/>
      <c r="K315" s="13"/>
      <c r="L315" s="13"/>
    </row>
    <row r="316" spans="2:12" x14ac:dyDescent="0.25">
      <c r="B316" s="14">
        <v>283163</v>
      </c>
      <c r="C316" s="14" t="s">
        <v>75</v>
      </c>
      <c r="D316" s="24">
        <v>1865</v>
      </c>
      <c r="E316" s="18">
        <v>43832</v>
      </c>
      <c r="F316" s="14">
        <f>_xlfn.XLOOKUP(Table8[[#This Row],[Product]],Table9[Cookie Type],Table9[Revenue Per Cookie],"Not Available")</f>
        <v>5</v>
      </c>
      <c r="G316" s="14">
        <f>_xlfn.XLOOKUP(Table8[[#This Row],[Product]],Table9[Cookie Type],Table9[Cost Per Cookie],"Not available")</f>
        <v>-2.2000000000000002</v>
      </c>
      <c r="H316" s="14">
        <f>SUM(Table8[[#This Row],[Revenue per cookie]:[Cost per cookie]])*Table8[[#This Row],[Units Sold]]</f>
        <v>5222</v>
      </c>
      <c r="I316" s="13"/>
      <c r="J316" s="13"/>
      <c r="K316" s="13"/>
      <c r="L316" s="13"/>
    </row>
    <row r="317" spans="2:12" x14ac:dyDescent="0.25">
      <c r="B317" s="13">
        <v>558408</v>
      </c>
      <c r="C317" s="13" t="s">
        <v>75</v>
      </c>
      <c r="D317" s="25">
        <v>1074</v>
      </c>
      <c r="E317" s="21">
        <v>43834</v>
      </c>
      <c r="F317" s="13">
        <f>_xlfn.XLOOKUP(Table8[[#This Row],[Product]],Table9[Cookie Type],Table9[Revenue Per Cookie],"Not Available")</f>
        <v>5</v>
      </c>
      <c r="G317" s="13">
        <f>_xlfn.XLOOKUP(Table8[[#This Row],[Product]],Table9[Cookie Type],Table9[Cost Per Cookie],"Not available")</f>
        <v>-2.2000000000000002</v>
      </c>
      <c r="H317" s="13">
        <f>SUM(Table8[[#This Row],[Revenue per cookie]:[Cost per cookie]])*Table8[[#This Row],[Units Sold]]</f>
        <v>3007.2</v>
      </c>
      <c r="I317" s="13"/>
      <c r="J317" s="13"/>
      <c r="K317" s="13"/>
      <c r="L317" s="13"/>
    </row>
    <row r="318" spans="2:12" x14ac:dyDescent="0.25">
      <c r="B318" s="14">
        <v>788478</v>
      </c>
      <c r="C318" s="14" t="s">
        <v>75</v>
      </c>
      <c r="D318" s="24">
        <v>1907</v>
      </c>
      <c r="E318" s="18">
        <v>43839</v>
      </c>
      <c r="F318" s="14">
        <f>_xlfn.XLOOKUP(Table8[[#This Row],[Product]],Table9[Cookie Type],Table9[Revenue Per Cookie],"Not Available")</f>
        <v>5</v>
      </c>
      <c r="G318" s="14">
        <f>_xlfn.XLOOKUP(Table8[[#This Row],[Product]],Table9[Cookie Type],Table9[Cost Per Cookie],"Not available")</f>
        <v>-2.2000000000000002</v>
      </c>
      <c r="H318" s="14">
        <f>SUM(Table8[[#This Row],[Revenue per cookie]:[Cost per cookie]])*Table8[[#This Row],[Units Sold]]</f>
        <v>5339.5999999999995</v>
      </c>
      <c r="I318" s="13"/>
      <c r="J318" s="13"/>
      <c r="K318" s="13"/>
      <c r="L318" s="13"/>
    </row>
    <row r="319" spans="2:12" x14ac:dyDescent="0.25">
      <c r="B319" s="13">
        <v>397008</v>
      </c>
      <c r="C319" s="13" t="s">
        <v>75</v>
      </c>
      <c r="D319" s="13">
        <v>671</v>
      </c>
      <c r="E319" s="21">
        <v>43475</v>
      </c>
      <c r="F319" s="13">
        <f>_xlfn.XLOOKUP(Table8[[#This Row],[Product]],Table9[Cookie Type],Table9[Revenue Per Cookie],"Not Available")</f>
        <v>5</v>
      </c>
      <c r="G319" s="13">
        <f>_xlfn.XLOOKUP(Table8[[#This Row],[Product]],Table9[Cookie Type],Table9[Cost Per Cookie],"Not available")</f>
        <v>-2.2000000000000002</v>
      </c>
      <c r="H319" s="13">
        <f>SUM(Table8[[#This Row],[Revenue per cookie]:[Cost per cookie]])*Table8[[#This Row],[Units Sold]]</f>
        <v>1878.8</v>
      </c>
      <c r="I319" s="13"/>
      <c r="J319" s="13"/>
      <c r="K319" s="13"/>
      <c r="L319" s="13"/>
    </row>
    <row r="320" spans="2:12" x14ac:dyDescent="0.25">
      <c r="B320" s="14">
        <v>733366</v>
      </c>
      <c r="C320" s="14" t="s">
        <v>75</v>
      </c>
      <c r="D320" s="24">
        <v>1778</v>
      </c>
      <c r="E320" s="18">
        <v>43477</v>
      </c>
      <c r="F320" s="14">
        <f>_xlfn.XLOOKUP(Table8[[#This Row],[Product]],Table9[Cookie Type],Table9[Revenue Per Cookie],"Not Available")</f>
        <v>5</v>
      </c>
      <c r="G320" s="14">
        <f>_xlfn.XLOOKUP(Table8[[#This Row],[Product]],Table9[Cookie Type],Table9[Cost Per Cookie],"Not available")</f>
        <v>-2.2000000000000002</v>
      </c>
      <c r="H320" s="14">
        <f>SUM(Table8[[#This Row],[Revenue per cookie]:[Cost per cookie]])*Table8[[#This Row],[Units Sold]]</f>
        <v>4978.3999999999996</v>
      </c>
      <c r="I320" s="13"/>
      <c r="J320" s="13"/>
      <c r="K320" s="13"/>
      <c r="L320" s="13"/>
    </row>
    <row r="321" spans="2:12" x14ac:dyDescent="0.25">
      <c r="B321" s="13">
        <v>602865</v>
      </c>
      <c r="C321" s="13" t="s">
        <v>75</v>
      </c>
      <c r="D321" s="25">
        <v>1683</v>
      </c>
      <c r="E321" s="21">
        <v>43837</v>
      </c>
      <c r="F321" s="13">
        <f>_xlfn.XLOOKUP(Table8[[#This Row],[Product]],Table9[Cookie Type],Table9[Revenue Per Cookie],"Not Available")</f>
        <v>5</v>
      </c>
      <c r="G321" s="13">
        <f>_xlfn.XLOOKUP(Table8[[#This Row],[Product]],Table9[Cookie Type],Table9[Cost Per Cookie],"Not available")</f>
        <v>-2.2000000000000002</v>
      </c>
      <c r="H321" s="13">
        <f>SUM(Table8[[#This Row],[Revenue per cookie]:[Cost per cookie]])*Table8[[#This Row],[Units Sold]]</f>
        <v>4712.3999999999996</v>
      </c>
      <c r="I321" s="13"/>
      <c r="J321" s="13"/>
      <c r="K321" s="13"/>
      <c r="L321" s="13"/>
    </row>
    <row r="322" spans="2:12" x14ac:dyDescent="0.25">
      <c r="B322" s="14">
        <v>304458</v>
      </c>
      <c r="C322" s="14" t="s">
        <v>75</v>
      </c>
      <c r="D322" s="24">
        <v>1123</v>
      </c>
      <c r="E322" s="18">
        <v>43838</v>
      </c>
      <c r="F322" s="14">
        <f>_xlfn.XLOOKUP(Table8[[#This Row],[Product]],Table9[Cookie Type],Table9[Revenue Per Cookie],"Not Available")</f>
        <v>5</v>
      </c>
      <c r="G322" s="14">
        <f>_xlfn.XLOOKUP(Table8[[#This Row],[Product]],Table9[Cookie Type],Table9[Cost Per Cookie],"Not available")</f>
        <v>-2.2000000000000002</v>
      </c>
      <c r="H322" s="14">
        <f>SUM(Table8[[#This Row],[Revenue per cookie]:[Cost per cookie]])*Table8[[#This Row],[Units Sold]]</f>
        <v>3144.3999999999996</v>
      </c>
      <c r="I322" s="13"/>
      <c r="J322" s="13"/>
      <c r="K322" s="13"/>
      <c r="L322" s="13"/>
    </row>
    <row r="323" spans="2:12" x14ac:dyDescent="0.25">
      <c r="B323" s="13">
        <v>151329</v>
      </c>
      <c r="C323" s="13" t="s">
        <v>75</v>
      </c>
      <c r="D323" s="25">
        <v>1159</v>
      </c>
      <c r="E323" s="21">
        <v>43475</v>
      </c>
      <c r="F323" s="13">
        <f>_xlfn.XLOOKUP(Table8[[#This Row],[Product]],Table9[Cookie Type],Table9[Revenue Per Cookie],"Not Available")</f>
        <v>5</v>
      </c>
      <c r="G323" s="13">
        <f>_xlfn.XLOOKUP(Table8[[#This Row],[Product]],Table9[Cookie Type],Table9[Cost Per Cookie],"Not available")</f>
        <v>-2.2000000000000002</v>
      </c>
      <c r="H323" s="13">
        <f>SUM(Table8[[#This Row],[Revenue per cookie]:[Cost per cookie]])*Table8[[#This Row],[Units Sold]]</f>
        <v>3245.2</v>
      </c>
      <c r="I323" s="13"/>
      <c r="J323" s="13"/>
      <c r="K323" s="13"/>
      <c r="L323" s="13"/>
    </row>
    <row r="324" spans="2:12" x14ac:dyDescent="0.25">
      <c r="B324" s="14">
        <v>357838</v>
      </c>
      <c r="C324" s="14" t="s">
        <v>75</v>
      </c>
      <c r="D324" s="24">
        <v>1350</v>
      </c>
      <c r="E324" s="18">
        <v>43832</v>
      </c>
      <c r="F324" s="14">
        <f>_xlfn.XLOOKUP(Table8[[#This Row],[Product]],Table9[Cookie Type],Table9[Revenue Per Cookie],"Not Available")</f>
        <v>5</v>
      </c>
      <c r="G324" s="14">
        <f>_xlfn.XLOOKUP(Table8[[#This Row],[Product]],Table9[Cookie Type],Table9[Cost Per Cookie],"Not available")</f>
        <v>-2.2000000000000002</v>
      </c>
      <c r="H324" s="14">
        <f>SUM(Table8[[#This Row],[Revenue per cookie]:[Cost per cookie]])*Table8[[#This Row],[Units Sold]]</f>
        <v>3779.9999999999995</v>
      </c>
      <c r="I324" s="13"/>
      <c r="J324" s="13"/>
      <c r="K324" s="13"/>
      <c r="L324" s="13"/>
    </row>
    <row r="325" spans="2:12" x14ac:dyDescent="0.25">
      <c r="B325" s="13">
        <v>399302</v>
      </c>
      <c r="C325" s="13" t="s">
        <v>75</v>
      </c>
      <c r="D325" s="13">
        <v>552</v>
      </c>
      <c r="E325" s="21">
        <v>43838</v>
      </c>
      <c r="F325" s="13">
        <f>_xlfn.XLOOKUP(Table8[[#This Row],[Product]],Table9[Cookie Type],Table9[Revenue Per Cookie],"Not Available")</f>
        <v>5</v>
      </c>
      <c r="G325" s="13">
        <f>_xlfn.XLOOKUP(Table8[[#This Row],[Product]],Table9[Cookie Type],Table9[Cost Per Cookie],"Not available")</f>
        <v>-2.2000000000000002</v>
      </c>
      <c r="H325" s="13">
        <f>SUM(Table8[[#This Row],[Revenue per cookie]:[Cost per cookie]])*Table8[[#This Row],[Units Sold]]</f>
        <v>1545.6</v>
      </c>
      <c r="I325" s="13"/>
      <c r="J325" s="13"/>
      <c r="K325" s="13"/>
      <c r="L325" s="13"/>
    </row>
    <row r="326" spans="2:12" x14ac:dyDescent="0.25">
      <c r="B326" s="14">
        <v>117166</v>
      </c>
      <c r="C326" s="14" t="s">
        <v>75</v>
      </c>
      <c r="D326" s="24">
        <v>1228</v>
      </c>
      <c r="E326" s="18">
        <v>43475</v>
      </c>
      <c r="F326" s="14">
        <f>_xlfn.XLOOKUP(Table8[[#This Row],[Product]],Table9[Cookie Type],Table9[Revenue Per Cookie],"Not Available")</f>
        <v>5</v>
      </c>
      <c r="G326" s="14">
        <f>_xlfn.XLOOKUP(Table8[[#This Row],[Product]],Table9[Cookie Type],Table9[Cost Per Cookie],"Not available")</f>
        <v>-2.2000000000000002</v>
      </c>
      <c r="H326" s="14">
        <f>SUM(Table8[[#This Row],[Revenue per cookie]:[Cost per cookie]])*Table8[[#This Row],[Units Sold]]</f>
        <v>3438.3999999999996</v>
      </c>
      <c r="I326" s="13"/>
      <c r="J326" s="13"/>
      <c r="K326" s="13"/>
      <c r="L326" s="13"/>
    </row>
    <row r="327" spans="2:12" x14ac:dyDescent="0.25">
      <c r="B327" s="13">
        <v>707082</v>
      </c>
      <c r="C327" s="13" t="s">
        <v>75</v>
      </c>
      <c r="D327" s="25">
        <v>1250</v>
      </c>
      <c r="E327" s="21">
        <v>43842</v>
      </c>
      <c r="F327" s="13">
        <f>_xlfn.XLOOKUP(Table8[[#This Row],[Product]],Table9[Cookie Type],Table9[Revenue Per Cookie],"Not Available")</f>
        <v>5</v>
      </c>
      <c r="G327" s="13">
        <f>_xlfn.XLOOKUP(Table8[[#This Row],[Product]],Table9[Cookie Type],Table9[Cost Per Cookie],"Not available")</f>
        <v>-2.2000000000000002</v>
      </c>
      <c r="H327" s="13">
        <f>SUM(Table8[[#This Row],[Revenue per cookie]:[Cost per cookie]])*Table8[[#This Row],[Units Sold]]</f>
        <v>3500</v>
      </c>
      <c r="I327" s="13"/>
      <c r="J327" s="13"/>
      <c r="K327" s="13"/>
      <c r="L327" s="13"/>
    </row>
    <row r="328" spans="2:12" x14ac:dyDescent="0.25">
      <c r="B328" s="14">
        <v>131249</v>
      </c>
      <c r="C328" s="14" t="s">
        <v>75</v>
      </c>
      <c r="D328" s="24">
        <v>1988</v>
      </c>
      <c r="E328" s="18">
        <v>43831</v>
      </c>
      <c r="F328" s="14">
        <f>_xlfn.XLOOKUP(Table8[[#This Row],[Product]],Table9[Cookie Type],Table9[Revenue Per Cookie],"Not Available")</f>
        <v>5</v>
      </c>
      <c r="G328" s="14">
        <f>_xlfn.XLOOKUP(Table8[[#This Row],[Product]],Table9[Cookie Type],Table9[Cost Per Cookie],"Not available")</f>
        <v>-2.2000000000000002</v>
      </c>
      <c r="H328" s="14">
        <f>SUM(Table8[[#This Row],[Revenue per cookie]:[Cost per cookie]])*Table8[[#This Row],[Units Sold]]</f>
        <v>5566.4</v>
      </c>
      <c r="I328" s="13"/>
      <c r="J328" s="13"/>
      <c r="K328" s="13"/>
      <c r="L328" s="13"/>
    </row>
    <row r="329" spans="2:12" x14ac:dyDescent="0.25">
      <c r="B329" s="13">
        <v>551372</v>
      </c>
      <c r="C329" s="13" t="s">
        <v>75</v>
      </c>
      <c r="D329" s="25">
        <v>1679</v>
      </c>
      <c r="E329" s="21">
        <v>43839</v>
      </c>
      <c r="F329" s="13">
        <f>_xlfn.XLOOKUP(Table8[[#This Row],[Product]],Table9[Cookie Type],Table9[Revenue Per Cookie],"Not Available")</f>
        <v>5</v>
      </c>
      <c r="G329" s="13">
        <f>_xlfn.XLOOKUP(Table8[[#This Row],[Product]],Table9[Cookie Type],Table9[Cost Per Cookie],"Not available")</f>
        <v>-2.2000000000000002</v>
      </c>
      <c r="H329" s="13">
        <f>SUM(Table8[[#This Row],[Revenue per cookie]:[Cost per cookie]])*Table8[[#This Row],[Units Sold]]</f>
        <v>4701.2</v>
      </c>
      <c r="I329" s="13"/>
      <c r="J329" s="13"/>
      <c r="K329" s="13"/>
      <c r="L329" s="13"/>
    </row>
    <row r="330" spans="2:12" x14ac:dyDescent="0.25">
      <c r="B330" s="14">
        <v>698573</v>
      </c>
      <c r="C330" s="14" t="s">
        <v>75</v>
      </c>
      <c r="D330" s="14">
        <v>727</v>
      </c>
      <c r="E330" s="18">
        <v>43475</v>
      </c>
      <c r="F330" s="14">
        <f>_xlfn.XLOOKUP(Table8[[#This Row],[Product]],Table9[Cookie Type],Table9[Revenue Per Cookie],"Not Available")</f>
        <v>5</v>
      </c>
      <c r="G330" s="14">
        <f>_xlfn.XLOOKUP(Table8[[#This Row],[Product]],Table9[Cookie Type],Table9[Cost Per Cookie],"Not available")</f>
        <v>-2.2000000000000002</v>
      </c>
      <c r="H330" s="14">
        <f>SUM(Table8[[#This Row],[Revenue per cookie]:[Cost per cookie]])*Table8[[#This Row],[Units Sold]]</f>
        <v>2035.6</v>
      </c>
      <c r="I330" s="13"/>
      <c r="J330" s="13"/>
      <c r="K330" s="13"/>
      <c r="L330" s="13"/>
    </row>
    <row r="331" spans="2:12" x14ac:dyDescent="0.25">
      <c r="B331" s="13">
        <v>504962</v>
      </c>
      <c r="C331" s="13" t="s">
        <v>75</v>
      </c>
      <c r="D331" s="25">
        <v>1403</v>
      </c>
      <c r="E331" s="21">
        <v>43475</v>
      </c>
      <c r="F331" s="13">
        <f>_xlfn.XLOOKUP(Table8[[#This Row],[Product]],Table9[Cookie Type],Table9[Revenue Per Cookie],"Not Available")</f>
        <v>5</v>
      </c>
      <c r="G331" s="13">
        <f>_xlfn.XLOOKUP(Table8[[#This Row],[Product]],Table9[Cookie Type],Table9[Cost Per Cookie],"Not available")</f>
        <v>-2.2000000000000002</v>
      </c>
      <c r="H331" s="13">
        <f>SUM(Table8[[#This Row],[Revenue per cookie]:[Cost per cookie]])*Table8[[#This Row],[Units Sold]]</f>
        <v>3928.3999999999996</v>
      </c>
      <c r="I331" s="13"/>
      <c r="J331" s="13"/>
      <c r="K331" s="13"/>
      <c r="L331" s="13"/>
    </row>
    <row r="332" spans="2:12" x14ac:dyDescent="0.25">
      <c r="B332" s="14">
        <v>657776</v>
      </c>
      <c r="C332" s="14" t="s">
        <v>75</v>
      </c>
      <c r="D332" s="24">
        <v>2076</v>
      </c>
      <c r="E332" s="18">
        <v>43475</v>
      </c>
      <c r="F332" s="14">
        <f>_xlfn.XLOOKUP(Table8[[#This Row],[Product]],Table9[Cookie Type],Table9[Revenue Per Cookie],"Not Available")</f>
        <v>5</v>
      </c>
      <c r="G332" s="14">
        <f>_xlfn.XLOOKUP(Table8[[#This Row],[Product]],Table9[Cookie Type],Table9[Cost Per Cookie],"Not available")</f>
        <v>-2.2000000000000002</v>
      </c>
      <c r="H332" s="14">
        <f>SUM(Table8[[#This Row],[Revenue per cookie]:[Cost per cookie]])*Table8[[#This Row],[Units Sold]]</f>
        <v>5812.7999999999993</v>
      </c>
      <c r="I332" s="13"/>
      <c r="J332" s="13"/>
      <c r="K332" s="13"/>
      <c r="L332" s="13"/>
    </row>
    <row r="333" spans="2:12" x14ac:dyDescent="0.25">
      <c r="B333" s="13">
        <v>691342</v>
      </c>
      <c r="C333" s="13" t="s">
        <v>75</v>
      </c>
      <c r="D333" s="25">
        <v>1135</v>
      </c>
      <c r="E333" s="21">
        <v>43836</v>
      </c>
      <c r="F333" s="13">
        <f>_xlfn.XLOOKUP(Table8[[#This Row],[Product]],Table9[Cookie Type],Table9[Revenue Per Cookie],"Not Available")</f>
        <v>5</v>
      </c>
      <c r="G333" s="13">
        <f>_xlfn.XLOOKUP(Table8[[#This Row],[Product]],Table9[Cookie Type],Table9[Cost Per Cookie],"Not available")</f>
        <v>-2.2000000000000002</v>
      </c>
      <c r="H333" s="13">
        <f>SUM(Table8[[#This Row],[Revenue per cookie]:[Cost per cookie]])*Table8[[#This Row],[Units Sold]]</f>
        <v>3178</v>
      </c>
      <c r="I333" s="13"/>
      <c r="J333" s="13"/>
      <c r="K333" s="13"/>
      <c r="L333" s="13"/>
    </row>
    <row r="334" spans="2:12" x14ac:dyDescent="0.25">
      <c r="B334" s="14">
        <v>493427</v>
      </c>
      <c r="C334" s="14" t="s">
        <v>75</v>
      </c>
      <c r="D334" s="24">
        <v>1645</v>
      </c>
      <c r="E334" s="18">
        <v>43835</v>
      </c>
      <c r="F334" s="14">
        <f>_xlfn.XLOOKUP(Table8[[#This Row],[Product]],Table9[Cookie Type],Table9[Revenue Per Cookie],"Not Available")</f>
        <v>5</v>
      </c>
      <c r="G334" s="14">
        <f>_xlfn.XLOOKUP(Table8[[#This Row],[Product]],Table9[Cookie Type],Table9[Cost Per Cookie],"Not available")</f>
        <v>-2.2000000000000002</v>
      </c>
      <c r="H334" s="14">
        <f>SUM(Table8[[#This Row],[Revenue per cookie]:[Cost per cookie]])*Table8[[#This Row],[Units Sold]]</f>
        <v>4606</v>
      </c>
      <c r="I334" s="13"/>
      <c r="J334" s="13"/>
      <c r="K334" s="13"/>
      <c r="L334" s="13"/>
    </row>
    <row r="335" spans="2:12" x14ac:dyDescent="0.25">
      <c r="B335" s="13">
        <v>271981</v>
      </c>
      <c r="C335" s="13" t="s">
        <v>75</v>
      </c>
      <c r="D335" s="25">
        <v>2876</v>
      </c>
      <c r="E335" s="21">
        <v>43839</v>
      </c>
      <c r="F335" s="13">
        <f>_xlfn.XLOOKUP(Table8[[#This Row],[Product]],Table9[Cookie Type],Table9[Revenue Per Cookie],"Not Available")</f>
        <v>5</v>
      </c>
      <c r="G335" s="13">
        <f>_xlfn.XLOOKUP(Table8[[#This Row],[Product]],Table9[Cookie Type],Table9[Cost Per Cookie],"Not available")</f>
        <v>-2.2000000000000002</v>
      </c>
      <c r="H335" s="13">
        <f>SUM(Table8[[#This Row],[Revenue per cookie]:[Cost per cookie]])*Table8[[#This Row],[Units Sold]]</f>
        <v>8052.7999999999993</v>
      </c>
      <c r="I335" s="13"/>
      <c r="J335" s="13"/>
      <c r="K335" s="13"/>
      <c r="L335" s="13"/>
    </row>
    <row r="336" spans="2:12" x14ac:dyDescent="0.25">
      <c r="B336" s="14">
        <v>766207</v>
      </c>
      <c r="C336" s="14" t="s">
        <v>75</v>
      </c>
      <c r="D336" s="14">
        <v>994</v>
      </c>
      <c r="E336" s="18">
        <v>43474</v>
      </c>
      <c r="F336" s="14">
        <f>_xlfn.XLOOKUP(Table8[[#This Row],[Product]],Table9[Cookie Type],Table9[Revenue Per Cookie],"Not Available")</f>
        <v>5</v>
      </c>
      <c r="G336" s="14">
        <f>_xlfn.XLOOKUP(Table8[[#This Row],[Product]],Table9[Cookie Type],Table9[Cost Per Cookie],"Not available")</f>
        <v>-2.2000000000000002</v>
      </c>
      <c r="H336" s="14">
        <f>SUM(Table8[[#This Row],[Revenue per cookie]:[Cost per cookie]])*Table8[[#This Row],[Units Sold]]</f>
        <v>2783.2</v>
      </c>
      <c r="I336" s="13"/>
      <c r="J336" s="13"/>
      <c r="K336" s="13"/>
      <c r="L336" s="13"/>
    </row>
    <row r="337" spans="2:12" x14ac:dyDescent="0.25">
      <c r="B337" s="13">
        <v>653226</v>
      </c>
      <c r="C337" s="13" t="s">
        <v>75</v>
      </c>
      <c r="D337" s="25">
        <v>1118</v>
      </c>
      <c r="E337" s="21">
        <v>43841</v>
      </c>
      <c r="F337" s="13">
        <f>_xlfn.XLOOKUP(Table8[[#This Row],[Product]],Table9[Cookie Type],Table9[Revenue Per Cookie],"Not Available")</f>
        <v>5</v>
      </c>
      <c r="G337" s="13">
        <f>_xlfn.XLOOKUP(Table8[[#This Row],[Product]],Table9[Cookie Type],Table9[Cost Per Cookie],"Not available")</f>
        <v>-2.2000000000000002</v>
      </c>
      <c r="H337" s="13">
        <f>SUM(Table8[[#This Row],[Revenue per cookie]:[Cost per cookie]])*Table8[[#This Row],[Units Sold]]</f>
        <v>3130.3999999999996</v>
      </c>
      <c r="I337" s="13"/>
      <c r="J337" s="13"/>
      <c r="K337" s="13"/>
      <c r="L337" s="13"/>
    </row>
    <row r="338" spans="2:12" x14ac:dyDescent="0.25">
      <c r="B338" s="14">
        <v>560670</v>
      </c>
      <c r="C338" s="14" t="s">
        <v>75</v>
      </c>
      <c r="D338" s="24">
        <v>1372</v>
      </c>
      <c r="E338" s="18">
        <v>43842</v>
      </c>
      <c r="F338" s="14">
        <f>_xlfn.XLOOKUP(Table8[[#This Row],[Product]],Table9[Cookie Type],Table9[Revenue Per Cookie],"Not Available")</f>
        <v>5</v>
      </c>
      <c r="G338" s="14">
        <f>_xlfn.XLOOKUP(Table8[[#This Row],[Product]],Table9[Cookie Type],Table9[Cost Per Cookie],"Not available")</f>
        <v>-2.2000000000000002</v>
      </c>
      <c r="H338" s="14">
        <f>SUM(Table8[[#This Row],[Revenue per cookie]:[Cost per cookie]])*Table8[[#This Row],[Units Sold]]</f>
        <v>3841.6</v>
      </c>
      <c r="I338" s="13"/>
      <c r="J338" s="13"/>
      <c r="K338" s="13"/>
      <c r="L338" s="13"/>
    </row>
    <row r="339" spans="2:12" x14ac:dyDescent="0.25">
      <c r="B339" s="13">
        <v>786700</v>
      </c>
      <c r="C339" s="13" t="s">
        <v>75</v>
      </c>
      <c r="D339" s="25">
        <v>1282</v>
      </c>
      <c r="E339" s="21">
        <v>43836</v>
      </c>
      <c r="F339" s="13">
        <f>_xlfn.XLOOKUP(Table8[[#This Row],[Product]],Table9[Cookie Type],Table9[Revenue Per Cookie],"Not Available")</f>
        <v>5</v>
      </c>
      <c r="G339" s="13">
        <f>_xlfn.XLOOKUP(Table8[[#This Row],[Product]],Table9[Cookie Type],Table9[Cost Per Cookie],"Not available")</f>
        <v>-2.2000000000000002</v>
      </c>
      <c r="H339" s="13">
        <f>SUM(Table8[[#This Row],[Revenue per cookie]:[Cost per cookie]])*Table8[[#This Row],[Units Sold]]</f>
        <v>3589.6</v>
      </c>
      <c r="I339" s="13"/>
      <c r="J339" s="13"/>
      <c r="K339" s="13"/>
      <c r="L339" s="13"/>
    </row>
    <row r="340" spans="2:12" x14ac:dyDescent="0.25">
      <c r="B340" s="14">
        <v>137921</v>
      </c>
      <c r="C340" s="14" t="s">
        <v>75</v>
      </c>
      <c r="D340" s="14">
        <v>708</v>
      </c>
      <c r="E340" s="18">
        <v>43836</v>
      </c>
      <c r="F340" s="14">
        <f>_xlfn.XLOOKUP(Table8[[#This Row],[Product]],Table9[Cookie Type],Table9[Revenue Per Cookie],"Not Available")</f>
        <v>5</v>
      </c>
      <c r="G340" s="14">
        <f>_xlfn.XLOOKUP(Table8[[#This Row],[Product]],Table9[Cookie Type],Table9[Cost Per Cookie],"Not available")</f>
        <v>-2.2000000000000002</v>
      </c>
      <c r="H340" s="14">
        <f>SUM(Table8[[#This Row],[Revenue per cookie]:[Cost per cookie]])*Table8[[#This Row],[Units Sold]]</f>
        <v>1982.3999999999999</v>
      </c>
      <c r="I340" s="13"/>
      <c r="J340" s="13"/>
      <c r="K340" s="13"/>
      <c r="L340" s="13"/>
    </row>
    <row r="341" spans="2:12" x14ac:dyDescent="0.25">
      <c r="B341" s="13">
        <v>755930</v>
      </c>
      <c r="C341" s="13" t="s">
        <v>75</v>
      </c>
      <c r="D341" s="25">
        <v>2907</v>
      </c>
      <c r="E341" s="21">
        <v>43836</v>
      </c>
      <c r="F341" s="13">
        <f>_xlfn.XLOOKUP(Table8[[#This Row],[Product]],Table9[Cookie Type],Table9[Revenue Per Cookie],"Not Available")</f>
        <v>5</v>
      </c>
      <c r="G341" s="13">
        <f>_xlfn.XLOOKUP(Table8[[#This Row],[Product]],Table9[Cookie Type],Table9[Cost Per Cookie],"Not available")</f>
        <v>-2.2000000000000002</v>
      </c>
      <c r="H341" s="13">
        <f>SUM(Table8[[#This Row],[Revenue per cookie]:[Cost per cookie]])*Table8[[#This Row],[Units Sold]]</f>
        <v>8139.5999999999995</v>
      </c>
      <c r="I341" s="13"/>
      <c r="J341" s="13"/>
      <c r="K341" s="13"/>
      <c r="L341" s="13"/>
    </row>
    <row r="342" spans="2:12" x14ac:dyDescent="0.25">
      <c r="B342" s="14">
        <v>277131</v>
      </c>
      <c r="C342" s="14" t="s">
        <v>75</v>
      </c>
      <c r="D342" s="24">
        <v>1366</v>
      </c>
      <c r="E342" s="18">
        <v>43836</v>
      </c>
      <c r="F342" s="14">
        <f>_xlfn.XLOOKUP(Table8[[#This Row],[Product]],Table9[Cookie Type],Table9[Revenue Per Cookie],"Not Available")</f>
        <v>5</v>
      </c>
      <c r="G342" s="14">
        <f>_xlfn.XLOOKUP(Table8[[#This Row],[Product]],Table9[Cookie Type],Table9[Cost Per Cookie],"Not available")</f>
        <v>-2.2000000000000002</v>
      </c>
      <c r="H342" s="14">
        <f>SUM(Table8[[#This Row],[Revenue per cookie]:[Cost per cookie]])*Table8[[#This Row],[Units Sold]]</f>
        <v>3824.7999999999997</v>
      </c>
      <c r="I342" s="13"/>
      <c r="J342" s="13"/>
      <c r="K342" s="13"/>
      <c r="L342" s="13"/>
    </row>
    <row r="343" spans="2:12" x14ac:dyDescent="0.25">
      <c r="B343" s="13">
        <v>235897</v>
      </c>
      <c r="C343" s="13" t="s">
        <v>75</v>
      </c>
      <c r="D343" s="25">
        <v>2460</v>
      </c>
      <c r="E343" s="21">
        <v>43836</v>
      </c>
      <c r="F343" s="13">
        <f>_xlfn.XLOOKUP(Table8[[#This Row],[Product]],Table9[Cookie Type],Table9[Revenue Per Cookie],"Not Available")</f>
        <v>5</v>
      </c>
      <c r="G343" s="13">
        <f>_xlfn.XLOOKUP(Table8[[#This Row],[Product]],Table9[Cookie Type],Table9[Cost Per Cookie],"Not available")</f>
        <v>-2.2000000000000002</v>
      </c>
      <c r="H343" s="13">
        <f>SUM(Table8[[#This Row],[Revenue per cookie]:[Cost per cookie]])*Table8[[#This Row],[Units Sold]]</f>
        <v>6888</v>
      </c>
      <c r="I343" s="13"/>
      <c r="J343" s="13"/>
      <c r="K343" s="13"/>
      <c r="L343" s="13"/>
    </row>
    <row r="344" spans="2:12" x14ac:dyDescent="0.25">
      <c r="B344" s="14">
        <v>872307</v>
      </c>
      <c r="C344" s="14" t="s">
        <v>75</v>
      </c>
      <c r="D344" s="24">
        <v>1520</v>
      </c>
      <c r="E344" s="18">
        <v>43841</v>
      </c>
      <c r="F344" s="14">
        <f>_xlfn.XLOOKUP(Table8[[#This Row],[Product]],Table9[Cookie Type],Table9[Revenue Per Cookie],"Not Available")</f>
        <v>5</v>
      </c>
      <c r="G344" s="14">
        <f>_xlfn.XLOOKUP(Table8[[#This Row],[Product]],Table9[Cookie Type],Table9[Cost Per Cookie],"Not available")</f>
        <v>-2.2000000000000002</v>
      </c>
      <c r="H344" s="14">
        <f>SUM(Table8[[#This Row],[Revenue per cookie]:[Cost per cookie]])*Table8[[#This Row],[Units Sold]]</f>
        <v>4256</v>
      </c>
      <c r="I344" s="13"/>
      <c r="J344" s="13"/>
      <c r="K344" s="13"/>
      <c r="L344" s="13"/>
    </row>
    <row r="345" spans="2:12" x14ac:dyDescent="0.25">
      <c r="B345" s="13">
        <v>103888</v>
      </c>
      <c r="C345" s="13" t="s">
        <v>75</v>
      </c>
      <c r="D345" s="13">
        <v>711</v>
      </c>
      <c r="E345" s="21">
        <v>43842</v>
      </c>
      <c r="F345" s="13">
        <f>_xlfn.XLOOKUP(Table8[[#This Row],[Product]],Table9[Cookie Type],Table9[Revenue Per Cookie],"Not Available")</f>
        <v>5</v>
      </c>
      <c r="G345" s="13">
        <f>_xlfn.XLOOKUP(Table8[[#This Row],[Product]],Table9[Cookie Type],Table9[Cost Per Cookie],"Not available")</f>
        <v>-2.2000000000000002</v>
      </c>
      <c r="H345" s="13">
        <f>SUM(Table8[[#This Row],[Revenue per cookie]:[Cost per cookie]])*Table8[[#This Row],[Units Sold]]</f>
        <v>1990.8</v>
      </c>
      <c r="I345" s="13"/>
      <c r="J345" s="13"/>
      <c r="K345" s="13"/>
      <c r="L345" s="13"/>
    </row>
    <row r="346" spans="2:12" x14ac:dyDescent="0.25">
      <c r="B346" s="14">
        <v>545954</v>
      </c>
      <c r="C346" s="14" t="s">
        <v>75</v>
      </c>
      <c r="D346" s="24">
        <v>1375</v>
      </c>
      <c r="E346" s="18">
        <v>43477</v>
      </c>
      <c r="F346" s="14">
        <f>_xlfn.XLOOKUP(Table8[[#This Row],[Product]],Table9[Cookie Type],Table9[Revenue Per Cookie],"Not Available")</f>
        <v>5</v>
      </c>
      <c r="G346" s="14">
        <f>_xlfn.XLOOKUP(Table8[[#This Row],[Product]],Table9[Cookie Type],Table9[Cost Per Cookie],"Not available")</f>
        <v>-2.2000000000000002</v>
      </c>
      <c r="H346" s="14">
        <f>SUM(Table8[[#This Row],[Revenue per cookie]:[Cost per cookie]])*Table8[[#This Row],[Units Sold]]</f>
        <v>3849.9999999999995</v>
      </c>
      <c r="I346" s="13"/>
      <c r="J346" s="13"/>
      <c r="K346" s="13"/>
      <c r="L346" s="13"/>
    </row>
    <row r="347" spans="2:12" x14ac:dyDescent="0.25">
      <c r="B347" s="13">
        <v>480891</v>
      </c>
      <c r="C347" s="13" t="s">
        <v>75</v>
      </c>
      <c r="D347" s="13">
        <v>635</v>
      </c>
      <c r="E347" s="21">
        <v>43842</v>
      </c>
      <c r="F347" s="13">
        <f>_xlfn.XLOOKUP(Table8[[#This Row],[Product]],Table9[Cookie Type],Table9[Revenue Per Cookie],"Not Available")</f>
        <v>5</v>
      </c>
      <c r="G347" s="13">
        <f>_xlfn.XLOOKUP(Table8[[#This Row],[Product]],Table9[Cookie Type],Table9[Cost Per Cookie],"Not available")</f>
        <v>-2.2000000000000002</v>
      </c>
      <c r="H347" s="13">
        <f>SUM(Table8[[#This Row],[Revenue per cookie]:[Cost per cookie]])*Table8[[#This Row],[Units Sold]]</f>
        <v>1778</v>
      </c>
      <c r="I347" s="13"/>
      <c r="J347" s="13"/>
      <c r="K347" s="13"/>
      <c r="L347" s="13"/>
    </row>
    <row r="348" spans="2:12" x14ac:dyDescent="0.25">
      <c r="B348" s="14">
        <v>444725</v>
      </c>
      <c r="C348" s="14" t="s">
        <v>75</v>
      </c>
      <c r="D348" s="24">
        <v>2071</v>
      </c>
      <c r="E348" s="18">
        <v>43839</v>
      </c>
      <c r="F348" s="14">
        <f>_xlfn.XLOOKUP(Table8[[#This Row],[Product]],Table9[Cookie Type],Table9[Revenue Per Cookie],"Not Available")</f>
        <v>5</v>
      </c>
      <c r="G348" s="14">
        <f>_xlfn.XLOOKUP(Table8[[#This Row],[Product]],Table9[Cookie Type],Table9[Cost Per Cookie],"Not available")</f>
        <v>-2.2000000000000002</v>
      </c>
      <c r="H348" s="14">
        <f>SUM(Table8[[#This Row],[Revenue per cookie]:[Cost per cookie]])*Table8[[#This Row],[Units Sold]]</f>
        <v>5798.7999999999993</v>
      </c>
      <c r="I348" s="13"/>
      <c r="J348" s="13"/>
      <c r="K348" s="13"/>
      <c r="L348" s="13"/>
    </row>
    <row r="349" spans="2:12" x14ac:dyDescent="0.25">
      <c r="B349" s="13">
        <v>131700</v>
      </c>
      <c r="C349" s="13" t="s">
        <v>75</v>
      </c>
      <c r="D349" s="25">
        <v>1269</v>
      </c>
      <c r="E349" s="21">
        <v>43840</v>
      </c>
      <c r="F349" s="13">
        <f>_xlfn.XLOOKUP(Table8[[#This Row],[Product]],Table9[Cookie Type],Table9[Revenue Per Cookie],"Not Available")</f>
        <v>5</v>
      </c>
      <c r="G349" s="13">
        <f>_xlfn.XLOOKUP(Table8[[#This Row],[Product]],Table9[Cookie Type],Table9[Cost Per Cookie],"Not available")</f>
        <v>-2.2000000000000002</v>
      </c>
      <c r="H349" s="13">
        <f>SUM(Table8[[#This Row],[Revenue per cookie]:[Cost per cookie]])*Table8[[#This Row],[Units Sold]]</f>
        <v>3553.2</v>
      </c>
      <c r="I349" s="13"/>
      <c r="J349" s="13"/>
      <c r="K349" s="13"/>
      <c r="L349" s="13"/>
    </row>
    <row r="350" spans="2:12" x14ac:dyDescent="0.25">
      <c r="B350" s="14">
        <v>256775</v>
      </c>
      <c r="C350" s="14" t="s">
        <v>75</v>
      </c>
      <c r="D350" s="14">
        <v>970</v>
      </c>
      <c r="E350" s="18">
        <v>43476</v>
      </c>
      <c r="F350" s="14">
        <f>_xlfn.XLOOKUP(Table8[[#This Row],[Product]],Table9[Cookie Type],Table9[Revenue Per Cookie],"Not Available")</f>
        <v>5</v>
      </c>
      <c r="G350" s="14">
        <f>_xlfn.XLOOKUP(Table8[[#This Row],[Product]],Table9[Cookie Type],Table9[Cost Per Cookie],"Not available")</f>
        <v>-2.2000000000000002</v>
      </c>
      <c r="H350" s="14">
        <f>SUM(Table8[[#This Row],[Revenue per cookie]:[Cost per cookie]])*Table8[[#This Row],[Units Sold]]</f>
        <v>2716</v>
      </c>
      <c r="I350" s="13"/>
      <c r="J350" s="13"/>
      <c r="K350" s="13"/>
      <c r="L350" s="13"/>
    </row>
    <row r="351" spans="2:12" x14ac:dyDescent="0.25">
      <c r="B351" s="13">
        <v>686661</v>
      </c>
      <c r="C351" s="13" t="s">
        <v>75</v>
      </c>
      <c r="D351" s="25">
        <v>1694</v>
      </c>
      <c r="E351" s="21">
        <v>43841</v>
      </c>
      <c r="F351" s="13">
        <f>_xlfn.XLOOKUP(Table8[[#This Row],[Product]],Table9[Cookie Type],Table9[Revenue Per Cookie],"Not Available")</f>
        <v>5</v>
      </c>
      <c r="G351" s="13">
        <f>_xlfn.XLOOKUP(Table8[[#This Row],[Product]],Table9[Cookie Type],Table9[Cost Per Cookie],"Not available")</f>
        <v>-2.2000000000000002</v>
      </c>
      <c r="H351" s="13">
        <f>SUM(Table8[[#This Row],[Revenue per cookie]:[Cost per cookie]])*Table8[[#This Row],[Units Sold]]</f>
        <v>4743.2</v>
      </c>
      <c r="I351" s="13"/>
      <c r="J351" s="13"/>
      <c r="K351" s="13"/>
      <c r="L351" s="13"/>
    </row>
    <row r="352" spans="2:12" x14ac:dyDescent="0.25">
      <c r="B352" s="14">
        <v>842675</v>
      </c>
      <c r="C352" s="14" t="s">
        <v>75</v>
      </c>
      <c r="D352" s="24">
        <v>1038</v>
      </c>
      <c r="E352" s="18">
        <v>43836</v>
      </c>
      <c r="F352" s="14">
        <f>_xlfn.XLOOKUP(Table8[[#This Row],[Product]],Table9[Cookie Type],Table9[Revenue Per Cookie],"Not Available")</f>
        <v>5</v>
      </c>
      <c r="G352" s="14">
        <f>_xlfn.XLOOKUP(Table8[[#This Row],[Product]],Table9[Cookie Type],Table9[Cost Per Cookie],"Not available")</f>
        <v>-2.2000000000000002</v>
      </c>
      <c r="H352" s="14">
        <f>SUM(Table8[[#This Row],[Revenue per cookie]:[Cost per cookie]])*Table8[[#This Row],[Units Sold]]</f>
        <v>2906.3999999999996</v>
      </c>
      <c r="I352" s="13"/>
      <c r="J352" s="13"/>
      <c r="K352" s="13"/>
      <c r="L352" s="13"/>
    </row>
    <row r="353" spans="2:12" x14ac:dyDescent="0.25">
      <c r="B353" s="13">
        <v>571542</v>
      </c>
      <c r="C353" s="13" t="s">
        <v>75</v>
      </c>
      <c r="D353" s="25">
        <v>1631</v>
      </c>
      <c r="E353" s="21">
        <v>43837</v>
      </c>
      <c r="F353" s="13">
        <f>_xlfn.XLOOKUP(Table8[[#This Row],[Product]],Table9[Cookie Type],Table9[Revenue Per Cookie],"Not Available")</f>
        <v>5</v>
      </c>
      <c r="G353" s="13">
        <f>_xlfn.XLOOKUP(Table8[[#This Row],[Product]],Table9[Cookie Type],Table9[Cost Per Cookie],"Not available")</f>
        <v>-2.2000000000000002</v>
      </c>
      <c r="H353" s="13">
        <f>SUM(Table8[[#This Row],[Revenue per cookie]:[Cost per cookie]])*Table8[[#This Row],[Units Sold]]</f>
        <v>4566.7999999999993</v>
      </c>
      <c r="I353" s="13"/>
      <c r="J353" s="13"/>
      <c r="K353" s="13"/>
      <c r="L353" s="13"/>
    </row>
    <row r="354" spans="2:12" x14ac:dyDescent="0.25">
      <c r="B354" s="14">
        <v>581556</v>
      </c>
      <c r="C354" s="14" t="s">
        <v>75</v>
      </c>
      <c r="D354" s="14">
        <v>306</v>
      </c>
      <c r="E354" s="18">
        <v>43477</v>
      </c>
      <c r="F354" s="14">
        <f>_xlfn.XLOOKUP(Table8[[#This Row],[Product]],Table9[Cookie Type],Table9[Revenue Per Cookie],"Not Available")</f>
        <v>5</v>
      </c>
      <c r="G354" s="14">
        <f>_xlfn.XLOOKUP(Table8[[#This Row],[Product]],Table9[Cookie Type],Table9[Cost Per Cookie],"Not available")</f>
        <v>-2.2000000000000002</v>
      </c>
      <c r="H354" s="14">
        <f>SUM(Table8[[#This Row],[Revenue per cookie]:[Cost per cookie]])*Table8[[#This Row],[Units Sold]]</f>
        <v>856.8</v>
      </c>
      <c r="I354" s="13"/>
      <c r="J354" s="13"/>
      <c r="K354" s="13"/>
      <c r="L354" s="13"/>
    </row>
    <row r="355" spans="2:12" x14ac:dyDescent="0.25">
      <c r="B355" s="13">
        <v>884057</v>
      </c>
      <c r="C355" s="13" t="s">
        <v>75</v>
      </c>
      <c r="D355" s="13">
        <v>579</v>
      </c>
      <c r="E355" s="21">
        <v>43831</v>
      </c>
      <c r="F355" s="13">
        <f>_xlfn.XLOOKUP(Table8[[#This Row],[Product]],Table9[Cookie Type],Table9[Revenue Per Cookie],"Not Available")</f>
        <v>5</v>
      </c>
      <c r="G355" s="13">
        <f>_xlfn.XLOOKUP(Table8[[#This Row],[Product]],Table9[Cookie Type],Table9[Cost Per Cookie],"Not available")</f>
        <v>-2.2000000000000002</v>
      </c>
      <c r="H355" s="13">
        <f>SUM(Table8[[#This Row],[Revenue per cookie]:[Cost per cookie]])*Table8[[#This Row],[Units Sold]]</f>
        <v>1621.1999999999998</v>
      </c>
      <c r="I355" s="13"/>
      <c r="J355" s="13"/>
      <c r="K355" s="13"/>
      <c r="L355" s="13"/>
    </row>
    <row r="356" spans="2:12" x14ac:dyDescent="0.25">
      <c r="B356" s="14">
        <v>761022</v>
      </c>
      <c r="C356" s="14" t="s">
        <v>75</v>
      </c>
      <c r="D356" s="24">
        <v>2240</v>
      </c>
      <c r="E356" s="18">
        <v>43832</v>
      </c>
      <c r="F356" s="14">
        <f>_xlfn.XLOOKUP(Table8[[#This Row],[Product]],Table9[Cookie Type],Table9[Revenue Per Cookie],"Not Available")</f>
        <v>5</v>
      </c>
      <c r="G356" s="14">
        <f>_xlfn.XLOOKUP(Table8[[#This Row],[Product]],Table9[Cookie Type],Table9[Cost Per Cookie],"Not available")</f>
        <v>-2.2000000000000002</v>
      </c>
      <c r="H356" s="14">
        <f>SUM(Table8[[#This Row],[Revenue per cookie]:[Cost per cookie]])*Table8[[#This Row],[Units Sold]]</f>
        <v>6272</v>
      </c>
      <c r="I356" s="13"/>
      <c r="J356" s="13"/>
      <c r="K356" s="13"/>
      <c r="L356" s="13"/>
    </row>
    <row r="357" spans="2:12" x14ac:dyDescent="0.25">
      <c r="B357" s="13">
        <v>215670</v>
      </c>
      <c r="C357" s="13" t="s">
        <v>75</v>
      </c>
      <c r="D357" s="25">
        <v>2993</v>
      </c>
      <c r="E357" s="21">
        <v>43833</v>
      </c>
      <c r="F357" s="13">
        <f>_xlfn.XLOOKUP(Table8[[#This Row],[Product]],Table9[Cookie Type],Table9[Revenue Per Cookie],"Not Available")</f>
        <v>5</v>
      </c>
      <c r="G357" s="13">
        <f>_xlfn.XLOOKUP(Table8[[#This Row],[Product]],Table9[Cookie Type],Table9[Cost Per Cookie],"Not available")</f>
        <v>-2.2000000000000002</v>
      </c>
      <c r="H357" s="13">
        <f>SUM(Table8[[#This Row],[Revenue per cookie]:[Cost per cookie]])*Table8[[#This Row],[Units Sold]]</f>
        <v>8380.4</v>
      </c>
      <c r="I357" s="13"/>
      <c r="J357" s="13"/>
      <c r="K357" s="13"/>
      <c r="L357" s="13"/>
    </row>
    <row r="358" spans="2:12" x14ac:dyDescent="0.25">
      <c r="B358" s="14">
        <v>272552</v>
      </c>
      <c r="C358" s="14" t="s">
        <v>75</v>
      </c>
      <c r="D358" s="24">
        <v>3521</v>
      </c>
      <c r="E358" s="18">
        <v>43834</v>
      </c>
      <c r="F358" s="14">
        <f>_xlfn.XLOOKUP(Table8[[#This Row],[Product]],Table9[Cookie Type],Table9[Revenue Per Cookie],"Not Available")</f>
        <v>5</v>
      </c>
      <c r="G358" s="14">
        <f>_xlfn.XLOOKUP(Table8[[#This Row],[Product]],Table9[Cookie Type],Table9[Cost Per Cookie],"Not available")</f>
        <v>-2.2000000000000002</v>
      </c>
      <c r="H358" s="14">
        <f>SUM(Table8[[#This Row],[Revenue per cookie]:[Cost per cookie]])*Table8[[#This Row],[Units Sold]]</f>
        <v>9858.7999999999993</v>
      </c>
      <c r="I358" s="13"/>
      <c r="J358" s="13"/>
      <c r="K358" s="13"/>
      <c r="L358" s="13"/>
    </row>
    <row r="359" spans="2:12" x14ac:dyDescent="0.25">
      <c r="B359" s="13">
        <v>120233</v>
      </c>
      <c r="C359" s="13" t="s">
        <v>75</v>
      </c>
      <c r="D359" s="25">
        <v>2039</v>
      </c>
      <c r="E359" s="21">
        <v>43835</v>
      </c>
      <c r="F359" s="13">
        <f>_xlfn.XLOOKUP(Table8[[#This Row],[Product]],Table9[Cookie Type],Table9[Revenue Per Cookie],"Not Available")</f>
        <v>5</v>
      </c>
      <c r="G359" s="13">
        <f>_xlfn.XLOOKUP(Table8[[#This Row],[Product]],Table9[Cookie Type],Table9[Cost Per Cookie],"Not available")</f>
        <v>-2.2000000000000002</v>
      </c>
      <c r="H359" s="13">
        <f>SUM(Table8[[#This Row],[Revenue per cookie]:[Cost per cookie]])*Table8[[#This Row],[Units Sold]]</f>
        <v>5709.2</v>
      </c>
      <c r="I359" s="13"/>
      <c r="J359" s="13"/>
      <c r="K359" s="13"/>
      <c r="L359" s="13"/>
    </row>
    <row r="360" spans="2:12" x14ac:dyDescent="0.25">
      <c r="B360" s="14">
        <v>702523</v>
      </c>
      <c r="C360" s="14" t="s">
        <v>75</v>
      </c>
      <c r="D360" s="24">
        <v>2574</v>
      </c>
      <c r="E360" s="18">
        <v>43838</v>
      </c>
      <c r="F360" s="14">
        <f>_xlfn.XLOOKUP(Table8[[#This Row],[Product]],Table9[Cookie Type],Table9[Revenue Per Cookie],"Not Available")</f>
        <v>5</v>
      </c>
      <c r="G360" s="14">
        <f>_xlfn.XLOOKUP(Table8[[#This Row],[Product]],Table9[Cookie Type],Table9[Cost Per Cookie],"Not available")</f>
        <v>-2.2000000000000002</v>
      </c>
      <c r="H360" s="14">
        <f>SUM(Table8[[#This Row],[Revenue per cookie]:[Cost per cookie]])*Table8[[#This Row],[Units Sold]]</f>
        <v>7207.2</v>
      </c>
      <c r="I360" s="13"/>
      <c r="J360" s="13"/>
      <c r="K360" s="13"/>
      <c r="L360" s="13"/>
    </row>
    <row r="361" spans="2:12" x14ac:dyDescent="0.25">
      <c r="B361" s="13">
        <v>267107</v>
      </c>
      <c r="C361" s="13" t="s">
        <v>75</v>
      </c>
      <c r="D361" s="13">
        <v>707</v>
      </c>
      <c r="E361" s="21">
        <v>43839</v>
      </c>
      <c r="F361" s="13">
        <f>_xlfn.XLOOKUP(Table8[[#This Row],[Product]],Table9[Cookie Type],Table9[Revenue Per Cookie],"Not Available")</f>
        <v>5</v>
      </c>
      <c r="G361" s="13">
        <f>_xlfn.XLOOKUP(Table8[[#This Row],[Product]],Table9[Cookie Type],Table9[Cost Per Cookie],"Not available")</f>
        <v>-2.2000000000000002</v>
      </c>
      <c r="H361" s="13">
        <f>SUM(Table8[[#This Row],[Revenue per cookie]:[Cost per cookie]])*Table8[[#This Row],[Units Sold]]</f>
        <v>1979.6</v>
      </c>
      <c r="I361" s="13"/>
      <c r="J361" s="13"/>
      <c r="K361" s="13"/>
      <c r="L361" s="13"/>
    </row>
    <row r="362" spans="2:12" x14ac:dyDescent="0.25">
      <c r="B362" s="14">
        <v>190154</v>
      </c>
      <c r="C362" s="14" t="s">
        <v>75</v>
      </c>
      <c r="D362" s="24">
        <v>2072</v>
      </c>
      <c r="E362" s="18">
        <v>43842</v>
      </c>
      <c r="F362" s="14">
        <f>_xlfn.XLOOKUP(Table8[[#This Row],[Product]],Table9[Cookie Type],Table9[Revenue Per Cookie],"Not Available")</f>
        <v>5</v>
      </c>
      <c r="G362" s="14">
        <f>_xlfn.XLOOKUP(Table8[[#This Row],[Product]],Table9[Cookie Type],Table9[Cost Per Cookie],"Not available")</f>
        <v>-2.2000000000000002</v>
      </c>
      <c r="H362" s="14">
        <f>SUM(Table8[[#This Row],[Revenue per cookie]:[Cost per cookie]])*Table8[[#This Row],[Units Sold]]</f>
        <v>5801.5999999999995</v>
      </c>
      <c r="I362" s="13"/>
      <c r="J362" s="13"/>
      <c r="K362" s="13"/>
      <c r="L362" s="13"/>
    </row>
    <row r="363" spans="2:12" x14ac:dyDescent="0.25">
      <c r="B363" s="13">
        <v>681348</v>
      </c>
      <c r="C363" s="13" t="s">
        <v>75</v>
      </c>
      <c r="D363" s="13">
        <v>853</v>
      </c>
      <c r="E363" s="21">
        <v>43842</v>
      </c>
      <c r="F363" s="13">
        <f>_xlfn.XLOOKUP(Table8[[#This Row],[Product]],Table9[Cookie Type],Table9[Revenue Per Cookie],"Not Available")</f>
        <v>5</v>
      </c>
      <c r="G363" s="13">
        <f>_xlfn.XLOOKUP(Table8[[#This Row],[Product]],Table9[Cookie Type],Table9[Cost Per Cookie],"Not available")</f>
        <v>-2.2000000000000002</v>
      </c>
      <c r="H363" s="13">
        <f>SUM(Table8[[#This Row],[Revenue per cookie]:[Cost per cookie]])*Table8[[#This Row],[Units Sold]]</f>
        <v>2388.3999999999996</v>
      </c>
      <c r="I363" s="13"/>
      <c r="J363" s="13"/>
      <c r="K363" s="13"/>
      <c r="L363" s="13"/>
    </row>
    <row r="364" spans="2:12" x14ac:dyDescent="0.25">
      <c r="B364" s="14">
        <v>104326</v>
      </c>
      <c r="C364" s="14" t="s">
        <v>75</v>
      </c>
      <c r="D364" s="24">
        <v>3200</v>
      </c>
      <c r="E364" s="18">
        <v>43837</v>
      </c>
      <c r="F364" s="14">
        <f>_xlfn.XLOOKUP(Table8[[#This Row],[Product]],Table9[Cookie Type],Table9[Revenue Per Cookie],"Not Available")</f>
        <v>5</v>
      </c>
      <c r="G364" s="14">
        <f>_xlfn.XLOOKUP(Table8[[#This Row],[Product]],Table9[Cookie Type],Table9[Cost Per Cookie],"Not available")</f>
        <v>-2.2000000000000002</v>
      </c>
      <c r="H364" s="14">
        <f>SUM(Table8[[#This Row],[Revenue per cookie]:[Cost per cookie]])*Table8[[#This Row],[Units Sold]]</f>
        <v>8960</v>
      </c>
      <c r="I364" s="13"/>
      <c r="J364" s="13"/>
      <c r="K364" s="13"/>
      <c r="L364" s="13"/>
    </row>
    <row r="365" spans="2:12" x14ac:dyDescent="0.25">
      <c r="B365" s="13">
        <v>323754</v>
      </c>
      <c r="C365" s="13" t="s">
        <v>75</v>
      </c>
      <c r="D365" s="13">
        <v>472</v>
      </c>
      <c r="E365" s="21">
        <v>43840</v>
      </c>
      <c r="F365" s="13">
        <f>_xlfn.XLOOKUP(Table8[[#This Row],[Product]],Table9[Cookie Type],Table9[Revenue Per Cookie],"Not Available")</f>
        <v>5</v>
      </c>
      <c r="G365" s="13">
        <f>_xlfn.XLOOKUP(Table8[[#This Row],[Product]],Table9[Cookie Type],Table9[Cost Per Cookie],"Not available")</f>
        <v>-2.2000000000000002</v>
      </c>
      <c r="H365" s="13">
        <f>SUM(Table8[[#This Row],[Revenue per cookie]:[Cost per cookie]])*Table8[[#This Row],[Units Sold]]</f>
        <v>1321.6</v>
      </c>
      <c r="I365" s="13"/>
      <c r="J365" s="13"/>
      <c r="K365" s="13"/>
      <c r="L365" s="13"/>
    </row>
    <row r="366" spans="2:12" x14ac:dyDescent="0.25">
      <c r="B366" s="14">
        <v>382237</v>
      </c>
      <c r="C366" s="14" t="s">
        <v>75</v>
      </c>
      <c r="D366" s="24">
        <v>3165</v>
      </c>
      <c r="E366" s="18">
        <v>43831</v>
      </c>
      <c r="F366" s="14">
        <f>_xlfn.XLOOKUP(Table8[[#This Row],[Product]],Table9[Cookie Type],Table9[Revenue Per Cookie],"Not Available")</f>
        <v>5</v>
      </c>
      <c r="G366" s="14">
        <f>_xlfn.XLOOKUP(Table8[[#This Row],[Product]],Table9[Cookie Type],Table9[Cost Per Cookie],"Not available")</f>
        <v>-2.2000000000000002</v>
      </c>
      <c r="H366" s="14">
        <f>SUM(Table8[[#This Row],[Revenue per cookie]:[Cost per cookie]])*Table8[[#This Row],[Units Sold]]</f>
        <v>8862</v>
      </c>
      <c r="I366" s="13"/>
      <c r="J366" s="13"/>
      <c r="K366" s="13"/>
      <c r="L366" s="13"/>
    </row>
    <row r="367" spans="2:12" x14ac:dyDescent="0.25">
      <c r="B367" s="13">
        <v>424398</v>
      </c>
      <c r="C367" s="13" t="s">
        <v>75</v>
      </c>
      <c r="D367" s="25">
        <v>2629</v>
      </c>
      <c r="E367" s="21">
        <v>43831</v>
      </c>
      <c r="F367" s="13">
        <f>_xlfn.XLOOKUP(Table8[[#This Row],[Product]],Table9[Cookie Type],Table9[Revenue Per Cookie],"Not Available")</f>
        <v>5</v>
      </c>
      <c r="G367" s="13">
        <f>_xlfn.XLOOKUP(Table8[[#This Row],[Product]],Table9[Cookie Type],Table9[Cost Per Cookie],"Not available")</f>
        <v>-2.2000000000000002</v>
      </c>
      <c r="H367" s="13">
        <f>SUM(Table8[[#This Row],[Revenue per cookie]:[Cost per cookie]])*Table8[[#This Row],[Units Sold]]</f>
        <v>7361.2</v>
      </c>
      <c r="I367" s="13"/>
      <c r="J367" s="13"/>
      <c r="K367" s="13"/>
      <c r="L367" s="13"/>
    </row>
    <row r="368" spans="2:12" x14ac:dyDescent="0.25">
      <c r="B368" s="14">
        <v>821698</v>
      </c>
      <c r="C368" s="14" t="s">
        <v>75</v>
      </c>
      <c r="D368" s="24">
        <v>1433</v>
      </c>
      <c r="E368" s="18">
        <v>43835</v>
      </c>
      <c r="F368" s="14">
        <f>_xlfn.XLOOKUP(Table8[[#This Row],[Product]],Table9[Cookie Type],Table9[Revenue Per Cookie],"Not Available")</f>
        <v>5</v>
      </c>
      <c r="G368" s="14">
        <f>_xlfn.XLOOKUP(Table8[[#This Row],[Product]],Table9[Cookie Type],Table9[Cost Per Cookie],"Not available")</f>
        <v>-2.2000000000000002</v>
      </c>
      <c r="H368" s="14">
        <f>SUM(Table8[[#This Row],[Revenue per cookie]:[Cost per cookie]])*Table8[[#This Row],[Units Sold]]</f>
        <v>4012.3999999999996</v>
      </c>
      <c r="I368" s="13"/>
      <c r="J368" s="13"/>
      <c r="K368" s="13"/>
      <c r="L368" s="13"/>
    </row>
    <row r="369" spans="2:12" x14ac:dyDescent="0.25">
      <c r="B369" s="13">
        <v>550622</v>
      </c>
      <c r="C369" s="13" t="s">
        <v>75</v>
      </c>
      <c r="D369" s="13">
        <v>947</v>
      </c>
      <c r="E369" s="21">
        <v>43474</v>
      </c>
      <c r="F369" s="13">
        <f>_xlfn.XLOOKUP(Table8[[#This Row],[Product]],Table9[Cookie Type],Table9[Revenue Per Cookie],"Not Available")</f>
        <v>5</v>
      </c>
      <c r="G369" s="13">
        <f>_xlfn.XLOOKUP(Table8[[#This Row],[Product]],Table9[Cookie Type],Table9[Cost Per Cookie],"Not available")</f>
        <v>-2.2000000000000002</v>
      </c>
      <c r="H369" s="13">
        <f>SUM(Table8[[#This Row],[Revenue per cookie]:[Cost per cookie]])*Table8[[#This Row],[Units Sold]]</f>
        <v>2651.6</v>
      </c>
      <c r="I369" s="13"/>
      <c r="J369" s="13"/>
      <c r="K369" s="13"/>
      <c r="L369" s="13"/>
    </row>
    <row r="370" spans="2:12" x14ac:dyDescent="0.25">
      <c r="B370" s="14">
        <v>423355</v>
      </c>
      <c r="C370" s="14" t="s">
        <v>75</v>
      </c>
      <c r="D370" s="14">
        <v>344</v>
      </c>
      <c r="E370" s="18">
        <v>43475</v>
      </c>
      <c r="F370" s="14">
        <f>_xlfn.XLOOKUP(Table8[[#This Row],[Product]],Table9[Cookie Type],Table9[Revenue Per Cookie],"Not Available")</f>
        <v>5</v>
      </c>
      <c r="G370" s="14">
        <f>_xlfn.XLOOKUP(Table8[[#This Row],[Product]],Table9[Cookie Type],Table9[Cost Per Cookie],"Not available")</f>
        <v>-2.2000000000000002</v>
      </c>
      <c r="H370" s="14">
        <f>SUM(Table8[[#This Row],[Revenue per cookie]:[Cost per cookie]])*Table8[[#This Row],[Units Sold]]</f>
        <v>963.19999999999993</v>
      </c>
      <c r="I370" s="13"/>
      <c r="J370" s="13"/>
      <c r="K370" s="13"/>
      <c r="L370" s="13"/>
    </row>
    <row r="371" spans="2:12" x14ac:dyDescent="0.25">
      <c r="B371" s="13">
        <v>441751</v>
      </c>
      <c r="C371" s="13" t="s">
        <v>75</v>
      </c>
      <c r="D371" s="25">
        <v>2157</v>
      </c>
      <c r="E371" s="21">
        <v>43842</v>
      </c>
      <c r="F371" s="13">
        <f>_xlfn.XLOOKUP(Table8[[#This Row],[Product]],Table9[Cookie Type],Table9[Revenue Per Cookie],"Not Available")</f>
        <v>5</v>
      </c>
      <c r="G371" s="13">
        <f>_xlfn.XLOOKUP(Table8[[#This Row],[Product]],Table9[Cookie Type],Table9[Cost Per Cookie],"Not available")</f>
        <v>-2.2000000000000002</v>
      </c>
      <c r="H371" s="13">
        <f>SUM(Table8[[#This Row],[Revenue per cookie]:[Cost per cookie]])*Table8[[#This Row],[Units Sold]]</f>
        <v>6039.5999999999995</v>
      </c>
      <c r="I371" s="13"/>
      <c r="J371" s="13"/>
      <c r="K371" s="13"/>
      <c r="L371" s="13"/>
    </row>
    <row r="372" spans="2:12" x14ac:dyDescent="0.25">
      <c r="B372" s="14">
        <v>531656</v>
      </c>
      <c r="C372" s="14" t="s">
        <v>75</v>
      </c>
      <c r="D372" s="14">
        <v>270</v>
      </c>
      <c r="E372" s="18">
        <v>43832</v>
      </c>
      <c r="F372" s="14">
        <f>_xlfn.XLOOKUP(Table8[[#This Row],[Product]],Table9[Cookie Type],Table9[Revenue Per Cookie],"Not Available")</f>
        <v>5</v>
      </c>
      <c r="G372" s="14">
        <f>_xlfn.XLOOKUP(Table8[[#This Row],[Product]],Table9[Cookie Type],Table9[Cost Per Cookie],"Not available")</f>
        <v>-2.2000000000000002</v>
      </c>
      <c r="H372" s="14">
        <f>SUM(Table8[[#This Row],[Revenue per cookie]:[Cost per cookie]])*Table8[[#This Row],[Units Sold]]</f>
        <v>756</v>
      </c>
      <c r="I372" s="13"/>
      <c r="J372" s="13"/>
      <c r="K372" s="13"/>
      <c r="L372" s="13"/>
    </row>
    <row r="373" spans="2:12" x14ac:dyDescent="0.25">
      <c r="B373" s="13">
        <v>261362</v>
      </c>
      <c r="C373" s="13" t="s">
        <v>75</v>
      </c>
      <c r="D373" s="25">
        <v>3422</v>
      </c>
      <c r="E373" s="21">
        <v>43837</v>
      </c>
      <c r="F373" s="13">
        <f>_xlfn.XLOOKUP(Table8[[#This Row],[Product]],Table9[Cookie Type],Table9[Revenue Per Cookie],"Not Available")</f>
        <v>5</v>
      </c>
      <c r="G373" s="13">
        <f>_xlfn.XLOOKUP(Table8[[#This Row],[Product]],Table9[Cookie Type],Table9[Cost Per Cookie],"Not available")</f>
        <v>-2.2000000000000002</v>
      </c>
      <c r="H373" s="13">
        <f>SUM(Table8[[#This Row],[Revenue per cookie]:[Cost per cookie]])*Table8[[#This Row],[Units Sold]]</f>
        <v>9581.5999999999985</v>
      </c>
      <c r="I373" s="13"/>
      <c r="J373" s="13"/>
      <c r="K373" s="13"/>
      <c r="L373" s="13"/>
    </row>
    <row r="374" spans="2:12" x14ac:dyDescent="0.25">
      <c r="B374" s="14">
        <v>723364</v>
      </c>
      <c r="C374" s="14" t="s">
        <v>75</v>
      </c>
      <c r="D374" s="24">
        <v>2734</v>
      </c>
      <c r="E374" s="18">
        <v>43840</v>
      </c>
      <c r="F374" s="14">
        <f>_xlfn.XLOOKUP(Table8[[#This Row],[Product]],Table9[Cookie Type],Table9[Revenue Per Cookie],"Not Available")</f>
        <v>5</v>
      </c>
      <c r="G374" s="14">
        <f>_xlfn.XLOOKUP(Table8[[#This Row],[Product]],Table9[Cookie Type],Table9[Cost Per Cookie],"Not available")</f>
        <v>-2.2000000000000002</v>
      </c>
      <c r="H374" s="14">
        <f>SUM(Table8[[#This Row],[Revenue per cookie]:[Cost per cookie]])*Table8[[#This Row],[Units Sold]]</f>
        <v>7655.2</v>
      </c>
      <c r="I374" s="13"/>
      <c r="J374" s="13"/>
      <c r="K374" s="13"/>
      <c r="L374" s="13"/>
    </row>
    <row r="375" spans="2:12" x14ac:dyDescent="0.25">
      <c r="B375" s="13">
        <v>519269</v>
      </c>
      <c r="C375" s="13" t="s">
        <v>75</v>
      </c>
      <c r="D375" s="25">
        <v>2548</v>
      </c>
      <c r="E375" s="21">
        <v>43476</v>
      </c>
      <c r="F375" s="13">
        <f>_xlfn.XLOOKUP(Table8[[#This Row],[Product]],Table9[Cookie Type],Table9[Revenue Per Cookie],"Not Available")</f>
        <v>5</v>
      </c>
      <c r="G375" s="13">
        <f>_xlfn.XLOOKUP(Table8[[#This Row],[Product]],Table9[Cookie Type],Table9[Cost Per Cookie],"Not available")</f>
        <v>-2.2000000000000002</v>
      </c>
      <c r="H375" s="13">
        <f>SUM(Table8[[#This Row],[Revenue per cookie]:[Cost per cookie]])*Table8[[#This Row],[Units Sold]]</f>
        <v>7134.4</v>
      </c>
      <c r="I375" s="13"/>
      <c r="J375" s="13"/>
      <c r="K375" s="13"/>
      <c r="L375" s="13"/>
    </row>
    <row r="376" spans="2:12" x14ac:dyDescent="0.25">
      <c r="B376" s="14">
        <v>410583</v>
      </c>
      <c r="C376" s="14" t="s">
        <v>75</v>
      </c>
      <c r="D376" s="24">
        <v>2761</v>
      </c>
      <c r="E376" s="18">
        <v>43474</v>
      </c>
      <c r="F376" s="14">
        <f>_xlfn.XLOOKUP(Table8[[#This Row],[Product]],Table9[Cookie Type],Table9[Revenue Per Cookie],"Not Available")</f>
        <v>5</v>
      </c>
      <c r="G376" s="14">
        <f>_xlfn.XLOOKUP(Table8[[#This Row],[Product]],Table9[Cookie Type],Table9[Cost Per Cookie],"Not available")</f>
        <v>-2.2000000000000002</v>
      </c>
      <c r="H376" s="14">
        <f>SUM(Table8[[#This Row],[Revenue per cookie]:[Cost per cookie]])*Table8[[#This Row],[Units Sold]]</f>
        <v>7730.7999999999993</v>
      </c>
      <c r="I376" s="13"/>
      <c r="J376" s="13"/>
      <c r="K376" s="13"/>
      <c r="L376" s="13"/>
    </row>
    <row r="377" spans="2:12" x14ac:dyDescent="0.25">
      <c r="B377" s="13">
        <v>665489</v>
      </c>
      <c r="C377" s="13" t="s">
        <v>75</v>
      </c>
      <c r="D377" s="25">
        <v>1659</v>
      </c>
      <c r="E377" s="21">
        <v>43831</v>
      </c>
      <c r="F377" s="13">
        <f>_xlfn.XLOOKUP(Table8[[#This Row],[Product]],Table9[Cookie Type],Table9[Revenue Per Cookie],"Not Available")</f>
        <v>5</v>
      </c>
      <c r="G377" s="13">
        <f>_xlfn.XLOOKUP(Table8[[#This Row],[Product]],Table9[Cookie Type],Table9[Cost Per Cookie],"Not available")</f>
        <v>-2.2000000000000002</v>
      </c>
      <c r="H377" s="13">
        <f>SUM(Table8[[#This Row],[Revenue per cookie]:[Cost per cookie]])*Table8[[#This Row],[Units Sold]]</f>
        <v>4645.2</v>
      </c>
      <c r="I377" s="13"/>
      <c r="J377" s="13"/>
      <c r="K377" s="13"/>
      <c r="L377" s="13"/>
    </row>
    <row r="378" spans="2:12" x14ac:dyDescent="0.25">
      <c r="B378" s="14">
        <v>479703</v>
      </c>
      <c r="C378" s="14" t="s">
        <v>75</v>
      </c>
      <c r="D378" s="24">
        <v>1190</v>
      </c>
      <c r="E378" s="18">
        <v>43836</v>
      </c>
      <c r="F378" s="14">
        <f>_xlfn.XLOOKUP(Table8[[#This Row],[Product]],Table9[Cookie Type],Table9[Revenue Per Cookie],"Not Available")</f>
        <v>5</v>
      </c>
      <c r="G378" s="14">
        <f>_xlfn.XLOOKUP(Table8[[#This Row],[Product]],Table9[Cookie Type],Table9[Cost Per Cookie],"Not available")</f>
        <v>-2.2000000000000002</v>
      </c>
      <c r="H378" s="14">
        <f>SUM(Table8[[#This Row],[Revenue per cookie]:[Cost per cookie]])*Table8[[#This Row],[Units Sold]]</f>
        <v>3332</v>
      </c>
      <c r="I378" s="13"/>
      <c r="J378" s="13"/>
      <c r="K378" s="13"/>
      <c r="L378" s="13"/>
    </row>
    <row r="379" spans="2:12" x14ac:dyDescent="0.25">
      <c r="B379" s="13">
        <v>148871</v>
      </c>
      <c r="C379" s="13" t="s">
        <v>75</v>
      </c>
      <c r="D379" s="13">
        <v>410</v>
      </c>
      <c r="E379" s="21">
        <v>43840</v>
      </c>
      <c r="F379" s="13">
        <f>_xlfn.XLOOKUP(Table8[[#This Row],[Product]],Table9[Cookie Type],Table9[Revenue Per Cookie],"Not Available")</f>
        <v>5</v>
      </c>
      <c r="G379" s="13">
        <f>_xlfn.XLOOKUP(Table8[[#This Row],[Product]],Table9[Cookie Type],Table9[Cost Per Cookie],"Not available")</f>
        <v>-2.2000000000000002</v>
      </c>
      <c r="H379" s="13">
        <f>SUM(Table8[[#This Row],[Revenue per cookie]:[Cost per cookie]])*Table8[[#This Row],[Units Sold]]</f>
        <v>1148</v>
      </c>
      <c r="I379" s="13"/>
      <c r="J379" s="13"/>
      <c r="K379" s="13"/>
      <c r="L379" s="13"/>
    </row>
    <row r="380" spans="2:12" x14ac:dyDescent="0.25">
      <c r="B380" s="14">
        <v>786473</v>
      </c>
      <c r="C380" s="14" t="s">
        <v>75</v>
      </c>
      <c r="D380" s="24">
        <v>1770</v>
      </c>
      <c r="E380" s="18">
        <v>43477</v>
      </c>
      <c r="F380" s="14">
        <f>_xlfn.XLOOKUP(Table8[[#This Row],[Product]],Table9[Cookie Type],Table9[Revenue Per Cookie],"Not Available")</f>
        <v>5</v>
      </c>
      <c r="G380" s="14">
        <f>_xlfn.XLOOKUP(Table8[[#This Row],[Product]],Table9[Cookie Type],Table9[Cost Per Cookie],"Not available")</f>
        <v>-2.2000000000000002</v>
      </c>
      <c r="H380" s="14">
        <f>SUM(Table8[[#This Row],[Revenue per cookie]:[Cost per cookie]])*Table8[[#This Row],[Units Sold]]</f>
        <v>4956</v>
      </c>
      <c r="I380" s="13"/>
      <c r="J380" s="13"/>
      <c r="K380" s="13"/>
      <c r="L380" s="13"/>
    </row>
    <row r="381" spans="2:12" x14ac:dyDescent="0.25">
      <c r="B381" s="13">
        <v>540063</v>
      </c>
      <c r="C381" s="13" t="s">
        <v>75</v>
      </c>
      <c r="D381" s="25">
        <v>1393</v>
      </c>
      <c r="E381" s="21">
        <v>43840</v>
      </c>
      <c r="F381" s="13">
        <f>_xlfn.XLOOKUP(Table8[[#This Row],[Product]],Table9[Cookie Type],Table9[Revenue Per Cookie],"Not Available")</f>
        <v>5</v>
      </c>
      <c r="G381" s="13">
        <f>_xlfn.XLOOKUP(Table8[[#This Row],[Product]],Table9[Cookie Type],Table9[Cost Per Cookie],"Not available")</f>
        <v>-2.2000000000000002</v>
      </c>
      <c r="H381" s="13">
        <f>SUM(Table8[[#This Row],[Revenue per cookie]:[Cost per cookie]])*Table8[[#This Row],[Units Sold]]</f>
        <v>3900.3999999999996</v>
      </c>
      <c r="I381" s="13"/>
      <c r="J381" s="13"/>
      <c r="K381" s="13"/>
      <c r="L381" s="13"/>
    </row>
    <row r="382" spans="2:12" x14ac:dyDescent="0.25">
      <c r="B382" s="14">
        <v>208984</v>
      </c>
      <c r="C382" s="14" t="s">
        <v>75</v>
      </c>
      <c r="D382" s="24">
        <v>2015</v>
      </c>
      <c r="E382" s="18">
        <v>43477</v>
      </c>
      <c r="F382" s="14">
        <f>_xlfn.XLOOKUP(Table8[[#This Row],[Product]],Table9[Cookie Type],Table9[Revenue Per Cookie],"Not Available")</f>
        <v>5</v>
      </c>
      <c r="G382" s="14">
        <f>_xlfn.XLOOKUP(Table8[[#This Row],[Product]],Table9[Cookie Type],Table9[Cost Per Cookie],"Not available")</f>
        <v>-2.2000000000000002</v>
      </c>
      <c r="H382" s="14">
        <f>SUM(Table8[[#This Row],[Revenue per cookie]:[Cost per cookie]])*Table8[[#This Row],[Units Sold]]</f>
        <v>5642</v>
      </c>
      <c r="I382" s="13"/>
      <c r="J382" s="13"/>
      <c r="K382" s="13"/>
      <c r="L382" s="13"/>
    </row>
    <row r="383" spans="2:12" x14ac:dyDescent="0.25">
      <c r="B383" s="13">
        <v>858624</v>
      </c>
      <c r="C383" s="13" t="s">
        <v>75</v>
      </c>
      <c r="D383" s="13">
        <v>888</v>
      </c>
      <c r="E383" s="21">
        <v>43833</v>
      </c>
      <c r="F383" s="13">
        <f>_xlfn.XLOOKUP(Table8[[#This Row],[Product]],Table9[Cookie Type],Table9[Revenue Per Cookie],"Not Available")</f>
        <v>5</v>
      </c>
      <c r="G383" s="13">
        <f>_xlfn.XLOOKUP(Table8[[#This Row],[Product]],Table9[Cookie Type],Table9[Cost Per Cookie],"Not available")</f>
        <v>-2.2000000000000002</v>
      </c>
      <c r="H383" s="13">
        <f>SUM(Table8[[#This Row],[Revenue per cookie]:[Cost per cookie]])*Table8[[#This Row],[Units Sold]]</f>
        <v>2486.3999999999996</v>
      </c>
      <c r="I383" s="13"/>
      <c r="J383" s="13"/>
      <c r="K383" s="13"/>
      <c r="L383" s="13"/>
    </row>
    <row r="384" spans="2:12" x14ac:dyDescent="0.25">
      <c r="B384" s="14">
        <v>374115</v>
      </c>
      <c r="C384" s="14" t="s">
        <v>75</v>
      </c>
      <c r="D384" s="24">
        <v>2844</v>
      </c>
      <c r="E384" s="18">
        <v>43835</v>
      </c>
      <c r="F384" s="14">
        <f>_xlfn.XLOOKUP(Table8[[#This Row],[Product]],Table9[Cookie Type],Table9[Revenue Per Cookie],"Not Available")</f>
        <v>5</v>
      </c>
      <c r="G384" s="14">
        <f>_xlfn.XLOOKUP(Table8[[#This Row],[Product]],Table9[Cookie Type],Table9[Cost Per Cookie],"Not available")</f>
        <v>-2.2000000000000002</v>
      </c>
      <c r="H384" s="14">
        <f>SUM(Table8[[#This Row],[Revenue per cookie]:[Cost per cookie]])*Table8[[#This Row],[Units Sold]]</f>
        <v>7963.2</v>
      </c>
      <c r="I384" s="13"/>
      <c r="J384" s="13"/>
      <c r="K384" s="13"/>
      <c r="L384" s="13"/>
    </row>
    <row r="385" spans="2:12" x14ac:dyDescent="0.25">
      <c r="B385" s="13">
        <v>140516</v>
      </c>
      <c r="C385" s="13" t="s">
        <v>75</v>
      </c>
      <c r="D385" s="25">
        <v>2475</v>
      </c>
      <c r="E385" s="21">
        <v>43838</v>
      </c>
      <c r="F385" s="13">
        <f>_xlfn.XLOOKUP(Table8[[#This Row],[Product]],Table9[Cookie Type],Table9[Revenue Per Cookie],"Not Available")</f>
        <v>5</v>
      </c>
      <c r="G385" s="13">
        <f>_xlfn.XLOOKUP(Table8[[#This Row],[Product]],Table9[Cookie Type],Table9[Cost Per Cookie],"Not available")</f>
        <v>-2.2000000000000002</v>
      </c>
      <c r="H385" s="13">
        <f>SUM(Table8[[#This Row],[Revenue per cookie]:[Cost per cookie]])*Table8[[#This Row],[Units Sold]]</f>
        <v>6930</v>
      </c>
      <c r="I385" s="13"/>
      <c r="J385" s="13"/>
      <c r="K385" s="13"/>
      <c r="L385" s="13"/>
    </row>
    <row r="386" spans="2:12" x14ac:dyDescent="0.25">
      <c r="B386" s="14">
        <v>594129</v>
      </c>
      <c r="C386" s="14" t="s">
        <v>75</v>
      </c>
      <c r="D386" s="24">
        <v>1743</v>
      </c>
      <c r="E386" s="18">
        <v>43475</v>
      </c>
      <c r="F386" s="14">
        <f>_xlfn.XLOOKUP(Table8[[#This Row],[Product]],Table9[Cookie Type],Table9[Revenue Per Cookie],"Not Available")</f>
        <v>5</v>
      </c>
      <c r="G386" s="14">
        <f>_xlfn.XLOOKUP(Table8[[#This Row],[Product]],Table9[Cookie Type],Table9[Cost Per Cookie],"Not available")</f>
        <v>-2.2000000000000002</v>
      </c>
      <c r="H386" s="14">
        <f>SUM(Table8[[#This Row],[Revenue per cookie]:[Cost per cookie]])*Table8[[#This Row],[Units Sold]]</f>
        <v>4880.3999999999996</v>
      </c>
      <c r="I386" s="13"/>
      <c r="J386" s="13"/>
      <c r="K386" s="13"/>
      <c r="L386" s="13"/>
    </row>
    <row r="387" spans="2:12" x14ac:dyDescent="0.25">
      <c r="B387" s="13">
        <v>841420</v>
      </c>
      <c r="C387" s="13" t="s">
        <v>75</v>
      </c>
      <c r="D387" s="25">
        <v>2914</v>
      </c>
      <c r="E387" s="21">
        <v>43840</v>
      </c>
      <c r="F387" s="13">
        <f>_xlfn.XLOOKUP(Table8[[#This Row],[Product]],Table9[Cookie Type],Table9[Revenue Per Cookie],"Not Available")</f>
        <v>5</v>
      </c>
      <c r="G387" s="13">
        <f>_xlfn.XLOOKUP(Table8[[#This Row],[Product]],Table9[Cookie Type],Table9[Cost Per Cookie],"Not available")</f>
        <v>-2.2000000000000002</v>
      </c>
      <c r="H387" s="13">
        <f>SUM(Table8[[#This Row],[Revenue per cookie]:[Cost per cookie]])*Table8[[#This Row],[Units Sold]]</f>
        <v>8159.2</v>
      </c>
      <c r="I387" s="13"/>
      <c r="J387" s="13"/>
      <c r="K387" s="13"/>
      <c r="L387" s="13"/>
    </row>
    <row r="388" spans="2:12" x14ac:dyDescent="0.25">
      <c r="B388" s="14">
        <v>707748</v>
      </c>
      <c r="C388" s="14" t="s">
        <v>75</v>
      </c>
      <c r="D388" s="24">
        <v>1731</v>
      </c>
      <c r="E388" s="18">
        <v>43840</v>
      </c>
      <c r="F388" s="14">
        <f>_xlfn.XLOOKUP(Table8[[#This Row],[Product]],Table9[Cookie Type],Table9[Revenue Per Cookie],"Not Available")</f>
        <v>5</v>
      </c>
      <c r="G388" s="14">
        <f>_xlfn.XLOOKUP(Table8[[#This Row],[Product]],Table9[Cookie Type],Table9[Cost Per Cookie],"Not available")</f>
        <v>-2.2000000000000002</v>
      </c>
      <c r="H388" s="14">
        <f>SUM(Table8[[#This Row],[Revenue per cookie]:[Cost per cookie]])*Table8[[#This Row],[Units Sold]]</f>
        <v>4846.7999999999993</v>
      </c>
      <c r="I388" s="13"/>
      <c r="J388" s="13"/>
      <c r="K388" s="13"/>
      <c r="L388" s="13"/>
    </row>
    <row r="389" spans="2:12" x14ac:dyDescent="0.25">
      <c r="B389" s="13">
        <v>225353</v>
      </c>
      <c r="C389" s="13" t="s">
        <v>75</v>
      </c>
      <c r="D389" s="25">
        <v>1727</v>
      </c>
      <c r="E389" s="21">
        <v>43475</v>
      </c>
      <c r="F389" s="13">
        <f>_xlfn.XLOOKUP(Table8[[#This Row],[Product]],Table9[Cookie Type],Table9[Revenue Per Cookie],"Not Available")</f>
        <v>5</v>
      </c>
      <c r="G389" s="13">
        <f>_xlfn.XLOOKUP(Table8[[#This Row],[Product]],Table9[Cookie Type],Table9[Cost Per Cookie],"Not available")</f>
        <v>-2.2000000000000002</v>
      </c>
      <c r="H389" s="13">
        <f>SUM(Table8[[#This Row],[Revenue per cookie]:[Cost per cookie]])*Table8[[#This Row],[Units Sold]]</f>
        <v>4835.5999999999995</v>
      </c>
      <c r="I389" s="13"/>
      <c r="J389" s="13"/>
      <c r="K389" s="13"/>
      <c r="L389" s="13"/>
    </row>
    <row r="390" spans="2:12" x14ac:dyDescent="0.25">
      <c r="B390" s="14">
        <v>227896</v>
      </c>
      <c r="C390" s="14" t="s">
        <v>75</v>
      </c>
      <c r="D390" s="24">
        <v>1870</v>
      </c>
      <c r="E390" s="18">
        <v>43476</v>
      </c>
      <c r="F390" s="14">
        <f>_xlfn.XLOOKUP(Table8[[#This Row],[Product]],Table9[Cookie Type],Table9[Revenue Per Cookie],"Not Available")</f>
        <v>5</v>
      </c>
      <c r="G390" s="14">
        <f>_xlfn.XLOOKUP(Table8[[#This Row],[Product]],Table9[Cookie Type],Table9[Cost Per Cookie],"Not available")</f>
        <v>-2.2000000000000002</v>
      </c>
      <c r="H390" s="14">
        <f>SUM(Table8[[#This Row],[Revenue per cookie]:[Cost per cookie]])*Table8[[#This Row],[Units Sold]]</f>
        <v>5236</v>
      </c>
      <c r="I390" s="13"/>
      <c r="J390" s="13"/>
      <c r="K390" s="13"/>
      <c r="L390" s="13"/>
    </row>
    <row r="391" spans="2:12" x14ac:dyDescent="0.25">
      <c r="B391" s="13">
        <v>683349</v>
      </c>
      <c r="C391" s="13" t="s">
        <v>75</v>
      </c>
      <c r="D391" s="25">
        <v>2475</v>
      </c>
      <c r="E391" s="21">
        <v>43833</v>
      </c>
      <c r="F391" s="13">
        <f>_xlfn.XLOOKUP(Table8[[#This Row],[Product]],Table9[Cookie Type],Table9[Revenue Per Cookie],"Not Available")</f>
        <v>5</v>
      </c>
      <c r="G391" s="13">
        <f>_xlfn.XLOOKUP(Table8[[#This Row],[Product]],Table9[Cookie Type],Table9[Cost Per Cookie],"Not available")</f>
        <v>-2.2000000000000002</v>
      </c>
      <c r="H391" s="13">
        <f>SUM(Table8[[#This Row],[Revenue per cookie]:[Cost per cookie]])*Table8[[#This Row],[Units Sold]]</f>
        <v>6930</v>
      </c>
      <c r="I391" s="13"/>
      <c r="J391" s="13"/>
      <c r="K391" s="13"/>
      <c r="L391" s="13"/>
    </row>
    <row r="392" spans="2:12" x14ac:dyDescent="0.25">
      <c r="B392" s="14">
        <v>578917</v>
      </c>
      <c r="C392" s="14" t="s">
        <v>75</v>
      </c>
      <c r="D392" s="14">
        <v>546</v>
      </c>
      <c r="E392" s="18">
        <v>43840</v>
      </c>
      <c r="F392" s="14">
        <f>_xlfn.XLOOKUP(Table8[[#This Row],[Product]],Table9[Cookie Type],Table9[Revenue Per Cookie],"Not Available")</f>
        <v>5</v>
      </c>
      <c r="G392" s="14">
        <f>_xlfn.XLOOKUP(Table8[[#This Row],[Product]],Table9[Cookie Type],Table9[Cost Per Cookie],"Not available")</f>
        <v>-2.2000000000000002</v>
      </c>
      <c r="H392" s="14">
        <f>SUM(Table8[[#This Row],[Revenue per cookie]:[Cost per cookie]])*Table8[[#This Row],[Units Sold]]</f>
        <v>1528.8</v>
      </c>
      <c r="I392" s="13"/>
      <c r="J392" s="13"/>
      <c r="K392" s="13"/>
      <c r="L392" s="13"/>
    </row>
    <row r="393" spans="2:12" x14ac:dyDescent="0.25">
      <c r="B393" s="13">
        <v>194906</v>
      </c>
      <c r="C393" s="13" t="s">
        <v>76</v>
      </c>
      <c r="D393" s="25">
        <v>1619</v>
      </c>
      <c r="E393" s="21">
        <v>43831</v>
      </c>
      <c r="F393" s="13">
        <f>_xlfn.XLOOKUP(Table8[[#This Row],[Product]],Table9[Cookie Type],Table9[Revenue Per Cookie],"Not Available")</f>
        <v>4</v>
      </c>
      <c r="G393" s="13">
        <f>_xlfn.XLOOKUP(Table8[[#This Row],[Product]],Table9[Cookie Type],Table9[Cost Per Cookie],"Not available")</f>
        <v>-1.5</v>
      </c>
      <c r="H393" s="13">
        <f>SUM(Table8[[#This Row],[Revenue per cookie]:[Cost per cookie]])*Table8[[#This Row],[Units Sold]]</f>
        <v>4047.5</v>
      </c>
      <c r="I393" s="13"/>
      <c r="J393" s="13"/>
      <c r="K393" s="13"/>
      <c r="L393" s="13"/>
    </row>
    <row r="394" spans="2:12" x14ac:dyDescent="0.25">
      <c r="B394" s="14">
        <v>858867</v>
      </c>
      <c r="C394" s="14" t="s">
        <v>76</v>
      </c>
      <c r="D394" s="24">
        <v>1321</v>
      </c>
      <c r="E394" s="18">
        <v>43831</v>
      </c>
      <c r="F394" s="14">
        <f>_xlfn.XLOOKUP(Table8[[#This Row],[Product]],Table9[Cookie Type],Table9[Revenue Per Cookie],"Not Available")</f>
        <v>4</v>
      </c>
      <c r="G394" s="14">
        <f>_xlfn.XLOOKUP(Table8[[#This Row],[Product]],Table9[Cookie Type],Table9[Cost Per Cookie],"Not available")</f>
        <v>-1.5</v>
      </c>
      <c r="H394" s="14">
        <f>SUM(Table8[[#This Row],[Revenue per cookie]:[Cost per cookie]])*Table8[[#This Row],[Units Sold]]</f>
        <v>3302.5</v>
      </c>
      <c r="I394" s="13"/>
      <c r="J394" s="13"/>
      <c r="K394" s="13"/>
      <c r="L394" s="13"/>
    </row>
    <row r="395" spans="2:12" x14ac:dyDescent="0.25">
      <c r="B395" s="13">
        <v>649737</v>
      </c>
      <c r="C395" s="13" t="s">
        <v>76</v>
      </c>
      <c r="D395" s="25">
        <v>2178</v>
      </c>
      <c r="E395" s="21">
        <v>43836</v>
      </c>
      <c r="F395" s="13">
        <f>_xlfn.XLOOKUP(Table8[[#This Row],[Product]],Table9[Cookie Type],Table9[Revenue Per Cookie],"Not Available")</f>
        <v>4</v>
      </c>
      <c r="G395" s="13">
        <f>_xlfn.XLOOKUP(Table8[[#This Row],[Product]],Table9[Cookie Type],Table9[Cost Per Cookie],"Not available")</f>
        <v>-1.5</v>
      </c>
      <c r="H395" s="13">
        <f>SUM(Table8[[#This Row],[Revenue per cookie]:[Cost per cookie]])*Table8[[#This Row],[Units Sold]]</f>
        <v>5445</v>
      </c>
      <c r="I395" s="13"/>
      <c r="J395" s="13"/>
      <c r="K395" s="13"/>
      <c r="L395" s="13"/>
    </row>
    <row r="396" spans="2:12" x14ac:dyDescent="0.25">
      <c r="B396" s="14">
        <v>361699</v>
      </c>
      <c r="C396" s="14" t="s">
        <v>76</v>
      </c>
      <c r="D396" s="14">
        <v>888</v>
      </c>
      <c r="E396" s="18">
        <v>43836</v>
      </c>
      <c r="F396" s="14">
        <f>_xlfn.XLOOKUP(Table8[[#This Row],[Product]],Table9[Cookie Type],Table9[Revenue Per Cookie],"Not Available")</f>
        <v>4</v>
      </c>
      <c r="G396" s="14">
        <f>_xlfn.XLOOKUP(Table8[[#This Row],[Product]],Table9[Cookie Type],Table9[Cost Per Cookie],"Not available")</f>
        <v>-1.5</v>
      </c>
      <c r="H396" s="14">
        <f>SUM(Table8[[#This Row],[Revenue per cookie]:[Cost per cookie]])*Table8[[#This Row],[Units Sold]]</f>
        <v>2220</v>
      </c>
      <c r="I396" s="13"/>
      <c r="J396" s="13"/>
      <c r="K396" s="13"/>
      <c r="L396" s="13"/>
    </row>
    <row r="397" spans="2:12" x14ac:dyDescent="0.25">
      <c r="B397" s="13">
        <v>293680</v>
      </c>
      <c r="C397" s="13" t="s">
        <v>76</v>
      </c>
      <c r="D397" s="25">
        <v>2470</v>
      </c>
      <c r="E397" s="21">
        <v>43836</v>
      </c>
      <c r="F397" s="13">
        <f>_xlfn.XLOOKUP(Table8[[#This Row],[Product]],Table9[Cookie Type],Table9[Revenue Per Cookie],"Not Available")</f>
        <v>4</v>
      </c>
      <c r="G397" s="13">
        <f>_xlfn.XLOOKUP(Table8[[#This Row],[Product]],Table9[Cookie Type],Table9[Cost Per Cookie],"Not available")</f>
        <v>-1.5</v>
      </c>
      <c r="H397" s="13">
        <f>SUM(Table8[[#This Row],[Revenue per cookie]:[Cost per cookie]])*Table8[[#This Row],[Units Sold]]</f>
        <v>6175</v>
      </c>
      <c r="I397" s="13"/>
      <c r="J397" s="13"/>
      <c r="K397" s="13"/>
      <c r="L397" s="13"/>
    </row>
    <row r="398" spans="2:12" x14ac:dyDescent="0.25">
      <c r="B398" s="14">
        <v>682634</v>
      </c>
      <c r="C398" s="14" t="s">
        <v>76</v>
      </c>
      <c r="D398" s="24">
        <v>1513</v>
      </c>
      <c r="E398" s="18">
        <v>43842</v>
      </c>
      <c r="F398" s="14">
        <f>_xlfn.XLOOKUP(Table8[[#This Row],[Product]],Table9[Cookie Type],Table9[Revenue Per Cookie],"Not Available")</f>
        <v>4</v>
      </c>
      <c r="G398" s="14">
        <f>_xlfn.XLOOKUP(Table8[[#This Row],[Product]],Table9[Cookie Type],Table9[Cost Per Cookie],"Not available")</f>
        <v>-1.5</v>
      </c>
      <c r="H398" s="14">
        <f>SUM(Table8[[#This Row],[Revenue per cookie]:[Cost per cookie]])*Table8[[#This Row],[Units Sold]]</f>
        <v>3782.5</v>
      </c>
      <c r="I398" s="13"/>
      <c r="J398" s="13"/>
      <c r="K398" s="13"/>
      <c r="L398" s="13"/>
    </row>
    <row r="399" spans="2:12" x14ac:dyDescent="0.25">
      <c r="B399" s="13">
        <v>161388</v>
      </c>
      <c r="C399" s="13" t="s">
        <v>76</v>
      </c>
      <c r="D399" s="25">
        <v>1858</v>
      </c>
      <c r="E399" s="21">
        <v>43832</v>
      </c>
      <c r="F399" s="13">
        <f>_xlfn.XLOOKUP(Table8[[#This Row],[Product]],Table9[Cookie Type],Table9[Revenue Per Cookie],"Not Available")</f>
        <v>4</v>
      </c>
      <c r="G399" s="13">
        <f>_xlfn.XLOOKUP(Table8[[#This Row],[Product]],Table9[Cookie Type],Table9[Cost Per Cookie],"Not available")</f>
        <v>-1.5</v>
      </c>
      <c r="H399" s="13">
        <f>SUM(Table8[[#This Row],[Revenue per cookie]:[Cost per cookie]])*Table8[[#This Row],[Units Sold]]</f>
        <v>4645</v>
      </c>
      <c r="I399" s="13"/>
      <c r="J399" s="13"/>
      <c r="K399" s="13"/>
      <c r="L399" s="13"/>
    </row>
    <row r="400" spans="2:12" x14ac:dyDescent="0.25">
      <c r="B400" s="14">
        <v>103112</v>
      </c>
      <c r="C400" s="14" t="s">
        <v>76</v>
      </c>
      <c r="D400" s="24">
        <v>1210</v>
      </c>
      <c r="E400" s="18">
        <v>43833</v>
      </c>
      <c r="F400" s="14">
        <f>_xlfn.XLOOKUP(Table8[[#This Row],[Product]],Table9[Cookie Type],Table9[Revenue Per Cookie],"Not Available")</f>
        <v>4</v>
      </c>
      <c r="G400" s="14">
        <f>_xlfn.XLOOKUP(Table8[[#This Row],[Product]],Table9[Cookie Type],Table9[Cost Per Cookie],"Not available")</f>
        <v>-1.5</v>
      </c>
      <c r="H400" s="14">
        <f>SUM(Table8[[#This Row],[Revenue per cookie]:[Cost per cookie]])*Table8[[#This Row],[Units Sold]]</f>
        <v>3025</v>
      </c>
      <c r="I400" s="13"/>
      <c r="J400" s="13"/>
      <c r="K400" s="13"/>
      <c r="L400" s="13"/>
    </row>
    <row r="401" spans="2:12" x14ac:dyDescent="0.25">
      <c r="B401" s="13">
        <v>406431</v>
      </c>
      <c r="C401" s="13" t="s">
        <v>76</v>
      </c>
      <c r="D401" s="25">
        <v>2529</v>
      </c>
      <c r="E401" s="21">
        <v>43837</v>
      </c>
      <c r="F401" s="13">
        <f>_xlfn.XLOOKUP(Table8[[#This Row],[Product]],Table9[Cookie Type],Table9[Revenue Per Cookie],"Not Available")</f>
        <v>4</v>
      </c>
      <c r="G401" s="13">
        <f>_xlfn.XLOOKUP(Table8[[#This Row],[Product]],Table9[Cookie Type],Table9[Cost Per Cookie],"Not available")</f>
        <v>-1.5</v>
      </c>
      <c r="H401" s="13">
        <f>SUM(Table8[[#This Row],[Revenue per cookie]:[Cost per cookie]])*Table8[[#This Row],[Units Sold]]</f>
        <v>6322.5</v>
      </c>
      <c r="I401" s="13"/>
      <c r="J401" s="13"/>
      <c r="K401" s="13"/>
      <c r="L401" s="13"/>
    </row>
    <row r="402" spans="2:12" x14ac:dyDescent="0.25">
      <c r="B402" s="14">
        <v>869055</v>
      </c>
      <c r="C402" s="14" t="s">
        <v>76</v>
      </c>
      <c r="D402" s="24">
        <v>1445</v>
      </c>
      <c r="E402" s="18">
        <v>43839</v>
      </c>
      <c r="F402" s="14">
        <f>_xlfn.XLOOKUP(Table8[[#This Row],[Product]],Table9[Cookie Type],Table9[Revenue Per Cookie],"Not Available")</f>
        <v>4</v>
      </c>
      <c r="G402" s="14">
        <f>_xlfn.XLOOKUP(Table8[[#This Row],[Product]],Table9[Cookie Type],Table9[Cost Per Cookie],"Not available")</f>
        <v>-1.5</v>
      </c>
      <c r="H402" s="14">
        <f>SUM(Table8[[#This Row],[Revenue per cookie]:[Cost per cookie]])*Table8[[#This Row],[Units Sold]]</f>
        <v>3612.5</v>
      </c>
      <c r="I402" s="13"/>
      <c r="J402" s="13"/>
      <c r="K402" s="13"/>
      <c r="L402" s="13"/>
    </row>
    <row r="403" spans="2:12" x14ac:dyDescent="0.25">
      <c r="B403" s="13">
        <v>616987</v>
      </c>
      <c r="C403" s="13" t="s">
        <v>76</v>
      </c>
      <c r="D403" s="13">
        <v>330</v>
      </c>
      <c r="E403" s="21">
        <v>43474</v>
      </c>
      <c r="F403" s="13">
        <f>_xlfn.XLOOKUP(Table8[[#This Row],[Product]],Table9[Cookie Type],Table9[Revenue Per Cookie],"Not Available")</f>
        <v>4</v>
      </c>
      <c r="G403" s="13">
        <f>_xlfn.XLOOKUP(Table8[[#This Row],[Product]],Table9[Cookie Type],Table9[Cost Per Cookie],"Not available")</f>
        <v>-1.5</v>
      </c>
      <c r="H403" s="13">
        <f>SUM(Table8[[#This Row],[Revenue per cookie]:[Cost per cookie]])*Table8[[#This Row],[Units Sold]]</f>
        <v>825</v>
      </c>
      <c r="I403" s="13"/>
      <c r="J403" s="13"/>
      <c r="K403" s="13"/>
      <c r="L403" s="13"/>
    </row>
    <row r="404" spans="2:12" x14ac:dyDescent="0.25">
      <c r="B404" s="14">
        <v>111799</v>
      </c>
      <c r="C404" s="14" t="s">
        <v>76</v>
      </c>
      <c r="D404" s="24">
        <v>2671</v>
      </c>
      <c r="E404" s="18">
        <v>43839</v>
      </c>
      <c r="F404" s="14">
        <f>_xlfn.XLOOKUP(Table8[[#This Row],[Product]],Table9[Cookie Type],Table9[Revenue Per Cookie],"Not Available")</f>
        <v>4</v>
      </c>
      <c r="G404" s="14">
        <f>_xlfn.XLOOKUP(Table8[[#This Row],[Product]],Table9[Cookie Type],Table9[Cost Per Cookie],"Not available")</f>
        <v>-1.5</v>
      </c>
      <c r="H404" s="14">
        <f>SUM(Table8[[#This Row],[Revenue per cookie]:[Cost per cookie]])*Table8[[#This Row],[Units Sold]]</f>
        <v>6677.5</v>
      </c>
      <c r="I404" s="13"/>
      <c r="J404" s="13"/>
      <c r="K404" s="13"/>
      <c r="L404" s="13"/>
    </row>
    <row r="405" spans="2:12" x14ac:dyDescent="0.25">
      <c r="B405" s="13">
        <v>576749</v>
      </c>
      <c r="C405" s="13" t="s">
        <v>76</v>
      </c>
      <c r="D405" s="13">
        <v>766</v>
      </c>
      <c r="E405" s="21">
        <v>43475</v>
      </c>
      <c r="F405" s="13">
        <f>_xlfn.XLOOKUP(Table8[[#This Row],[Product]],Table9[Cookie Type],Table9[Revenue Per Cookie],"Not Available")</f>
        <v>4</v>
      </c>
      <c r="G405" s="13">
        <f>_xlfn.XLOOKUP(Table8[[#This Row],[Product]],Table9[Cookie Type],Table9[Cost Per Cookie],"Not available")</f>
        <v>-1.5</v>
      </c>
      <c r="H405" s="13">
        <f>SUM(Table8[[#This Row],[Revenue per cookie]:[Cost per cookie]])*Table8[[#This Row],[Units Sold]]</f>
        <v>1915</v>
      </c>
      <c r="I405" s="13"/>
      <c r="J405" s="13"/>
      <c r="K405" s="13"/>
      <c r="L405" s="13"/>
    </row>
    <row r="406" spans="2:12" x14ac:dyDescent="0.25">
      <c r="B406" s="14">
        <v>238485</v>
      </c>
      <c r="C406" s="14" t="s">
        <v>76</v>
      </c>
      <c r="D406" s="14">
        <v>494</v>
      </c>
      <c r="E406" s="18">
        <v>43475</v>
      </c>
      <c r="F406" s="14">
        <f>_xlfn.XLOOKUP(Table8[[#This Row],[Product]],Table9[Cookie Type],Table9[Revenue Per Cookie],"Not Available")</f>
        <v>4</v>
      </c>
      <c r="G406" s="14">
        <f>_xlfn.XLOOKUP(Table8[[#This Row],[Product]],Table9[Cookie Type],Table9[Cost Per Cookie],"Not available")</f>
        <v>-1.5</v>
      </c>
      <c r="H406" s="14">
        <f>SUM(Table8[[#This Row],[Revenue per cookie]:[Cost per cookie]])*Table8[[#This Row],[Units Sold]]</f>
        <v>1235</v>
      </c>
      <c r="I406" s="13"/>
      <c r="J406" s="13"/>
      <c r="K406" s="13"/>
      <c r="L406" s="13"/>
    </row>
    <row r="407" spans="2:12" x14ac:dyDescent="0.25">
      <c r="B407" s="13">
        <v>128044</v>
      </c>
      <c r="C407" s="13" t="s">
        <v>76</v>
      </c>
      <c r="D407" s="25">
        <v>1397</v>
      </c>
      <c r="E407" s="21">
        <v>43840</v>
      </c>
      <c r="F407" s="13">
        <f>_xlfn.XLOOKUP(Table8[[#This Row],[Product]],Table9[Cookie Type],Table9[Revenue Per Cookie],"Not Available")</f>
        <v>4</v>
      </c>
      <c r="G407" s="13">
        <f>_xlfn.XLOOKUP(Table8[[#This Row],[Product]],Table9[Cookie Type],Table9[Cost Per Cookie],"Not available")</f>
        <v>-1.5</v>
      </c>
      <c r="H407" s="13">
        <f>SUM(Table8[[#This Row],[Revenue per cookie]:[Cost per cookie]])*Table8[[#This Row],[Units Sold]]</f>
        <v>3492.5</v>
      </c>
      <c r="I407" s="13"/>
      <c r="J407" s="13"/>
      <c r="K407" s="13"/>
      <c r="L407" s="13"/>
    </row>
    <row r="408" spans="2:12" x14ac:dyDescent="0.25">
      <c r="B408" s="14">
        <v>338090</v>
      </c>
      <c r="C408" s="14" t="s">
        <v>76</v>
      </c>
      <c r="D408" s="24">
        <v>2155</v>
      </c>
      <c r="E408" s="18">
        <v>43842</v>
      </c>
      <c r="F408" s="14">
        <f>_xlfn.XLOOKUP(Table8[[#This Row],[Product]],Table9[Cookie Type],Table9[Revenue Per Cookie],"Not Available")</f>
        <v>4</v>
      </c>
      <c r="G408" s="14">
        <f>_xlfn.XLOOKUP(Table8[[#This Row],[Product]],Table9[Cookie Type],Table9[Cost Per Cookie],"Not available")</f>
        <v>-1.5</v>
      </c>
      <c r="H408" s="14">
        <f>SUM(Table8[[#This Row],[Revenue per cookie]:[Cost per cookie]])*Table8[[#This Row],[Units Sold]]</f>
        <v>5387.5</v>
      </c>
      <c r="I408" s="13"/>
      <c r="J408" s="13"/>
      <c r="K408" s="13"/>
      <c r="L408" s="13"/>
    </row>
    <row r="409" spans="2:12" x14ac:dyDescent="0.25">
      <c r="B409" s="13">
        <v>178855</v>
      </c>
      <c r="C409" s="13" t="s">
        <v>76</v>
      </c>
      <c r="D409" s="13">
        <v>743</v>
      </c>
      <c r="E409" s="21">
        <v>43834</v>
      </c>
      <c r="F409" s="13">
        <f>_xlfn.XLOOKUP(Table8[[#This Row],[Product]],Table9[Cookie Type],Table9[Revenue Per Cookie],"Not Available")</f>
        <v>4</v>
      </c>
      <c r="G409" s="13">
        <f>_xlfn.XLOOKUP(Table8[[#This Row],[Product]],Table9[Cookie Type],Table9[Cost Per Cookie],"Not available")</f>
        <v>-1.5</v>
      </c>
      <c r="H409" s="13">
        <f>SUM(Table8[[#This Row],[Revenue per cookie]:[Cost per cookie]])*Table8[[#This Row],[Units Sold]]</f>
        <v>1857.5</v>
      </c>
      <c r="I409" s="13"/>
      <c r="J409" s="13"/>
      <c r="K409" s="13"/>
      <c r="L409" s="13"/>
    </row>
    <row r="410" spans="2:12" x14ac:dyDescent="0.25">
      <c r="B410" s="14">
        <v>601636</v>
      </c>
      <c r="C410" s="14" t="s">
        <v>76</v>
      </c>
      <c r="D410" s="24">
        <v>1295</v>
      </c>
      <c r="E410" s="18">
        <v>43840</v>
      </c>
      <c r="F410" s="14">
        <f>_xlfn.XLOOKUP(Table8[[#This Row],[Product]],Table9[Cookie Type],Table9[Revenue Per Cookie],"Not Available")</f>
        <v>4</v>
      </c>
      <c r="G410" s="14">
        <f>_xlfn.XLOOKUP(Table8[[#This Row],[Product]],Table9[Cookie Type],Table9[Cost Per Cookie],"Not available")</f>
        <v>-1.5</v>
      </c>
      <c r="H410" s="14">
        <f>SUM(Table8[[#This Row],[Revenue per cookie]:[Cost per cookie]])*Table8[[#This Row],[Units Sold]]</f>
        <v>3237.5</v>
      </c>
      <c r="I410" s="13"/>
      <c r="J410" s="13"/>
      <c r="K410" s="13"/>
      <c r="L410" s="13"/>
    </row>
    <row r="411" spans="2:12" x14ac:dyDescent="0.25">
      <c r="B411" s="13">
        <v>893967</v>
      </c>
      <c r="C411" s="13" t="s">
        <v>76</v>
      </c>
      <c r="D411" s="13">
        <v>214</v>
      </c>
      <c r="E411" s="21">
        <v>43475</v>
      </c>
      <c r="F411" s="13">
        <f>_xlfn.XLOOKUP(Table8[[#This Row],[Product]],Table9[Cookie Type],Table9[Revenue Per Cookie],"Not Available")</f>
        <v>4</v>
      </c>
      <c r="G411" s="13">
        <f>_xlfn.XLOOKUP(Table8[[#This Row],[Product]],Table9[Cookie Type],Table9[Cost Per Cookie],"Not available")</f>
        <v>-1.5</v>
      </c>
      <c r="H411" s="13">
        <f>SUM(Table8[[#This Row],[Revenue per cookie]:[Cost per cookie]])*Table8[[#This Row],[Units Sold]]</f>
        <v>535</v>
      </c>
      <c r="I411" s="13"/>
      <c r="J411" s="13"/>
      <c r="K411" s="13"/>
      <c r="L411" s="13"/>
    </row>
    <row r="412" spans="2:12" x14ac:dyDescent="0.25">
      <c r="B412" s="14">
        <v>403455</v>
      </c>
      <c r="C412" s="14" t="s">
        <v>76</v>
      </c>
      <c r="D412" s="24">
        <v>2145</v>
      </c>
      <c r="E412" s="18">
        <v>43476</v>
      </c>
      <c r="F412" s="14">
        <f>_xlfn.XLOOKUP(Table8[[#This Row],[Product]],Table9[Cookie Type],Table9[Revenue Per Cookie],"Not Available")</f>
        <v>4</v>
      </c>
      <c r="G412" s="14">
        <f>_xlfn.XLOOKUP(Table8[[#This Row],[Product]],Table9[Cookie Type],Table9[Cost Per Cookie],"Not available")</f>
        <v>-1.5</v>
      </c>
      <c r="H412" s="14">
        <f>SUM(Table8[[#This Row],[Revenue per cookie]:[Cost per cookie]])*Table8[[#This Row],[Units Sold]]</f>
        <v>5362.5</v>
      </c>
      <c r="I412" s="13"/>
      <c r="J412" s="13"/>
      <c r="K412" s="13"/>
      <c r="L412" s="13"/>
    </row>
    <row r="413" spans="2:12" x14ac:dyDescent="0.25">
      <c r="B413" s="13">
        <v>866409</v>
      </c>
      <c r="C413" s="13" t="s">
        <v>76</v>
      </c>
      <c r="D413" s="25">
        <v>2852</v>
      </c>
      <c r="E413" s="21">
        <v>43842</v>
      </c>
      <c r="F413" s="13">
        <f>_xlfn.XLOOKUP(Table8[[#This Row],[Product]],Table9[Cookie Type],Table9[Revenue Per Cookie],"Not Available")</f>
        <v>4</v>
      </c>
      <c r="G413" s="13">
        <f>_xlfn.XLOOKUP(Table8[[#This Row],[Product]],Table9[Cookie Type],Table9[Cost Per Cookie],"Not available")</f>
        <v>-1.5</v>
      </c>
      <c r="H413" s="13">
        <f>SUM(Table8[[#This Row],[Revenue per cookie]:[Cost per cookie]])*Table8[[#This Row],[Units Sold]]</f>
        <v>7130</v>
      </c>
      <c r="I413" s="13"/>
      <c r="J413" s="13"/>
      <c r="K413" s="13"/>
      <c r="L413" s="13"/>
    </row>
    <row r="414" spans="2:12" x14ac:dyDescent="0.25">
      <c r="B414" s="14">
        <v>765655</v>
      </c>
      <c r="C414" s="14" t="s">
        <v>76</v>
      </c>
      <c r="D414" s="24">
        <v>4244</v>
      </c>
      <c r="E414" s="18">
        <v>43834</v>
      </c>
      <c r="F414" s="14">
        <f>_xlfn.XLOOKUP(Table8[[#This Row],[Product]],Table9[Cookie Type],Table9[Revenue Per Cookie],"Not Available")</f>
        <v>4</v>
      </c>
      <c r="G414" s="14">
        <f>_xlfn.XLOOKUP(Table8[[#This Row],[Product]],Table9[Cookie Type],Table9[Cost Per Cookie],"Not available")</f>
        <v>-1.5</v>
      </c>
      <c r="H414" s="14">
        <f>SUM(Table8[[#This Row],[Revenue per cookie]:[Cost per cookie]])*Table8[[#This Row],[Units Sold]]</f>
        <v>10610</v>
      </c>
      <c r="I414" s="13"/>
      <c r="J414" s="13"/>
      <c r="K414" s="13"/>
      <c r="L414" s="13"/>
    </row>
    <row r="415" spans="2:12" x14ac:dyDescent="0.25">
      <c r="B415" s="13">
        <v>732442</v>
      </c>
      <c r="C415" s="13" t="s">
        <v>76</v>
      </c>
      <c r="D415" s="25">
        <v>2580</v>
      </c>
      <c r="E415" s="21">
        <v>43834</v>
      </c>
      <c r="F415" s="13">
        <f>_xlfn.XLOOKUP(Table8[[#This Row],[Product]],Table9[Cookie Type],Table9[Revenue Per Cookie],"Not Available")</f>
        <v>4</v>
      </c>
      <c r="G415" s="13">
        <f>_xlfn.XLOOKUP(Table8[[#This Row],[Product]],Table9[Cookie Type],Table9[Cost Per Cookie],"Not available")</f>
        <v>-1.5</v>
      </c>
      <c r="H415" s="13">
        <f>SUM(Table8[[#This Row],[Revenue per cookie]:[Cost per cookie]])*Table8[[#This Row],[Units Sold]]</f>
        <v>6450</v>
      </c>
      <c r="I415" s="13"/>
      <c r="J415" s="13"/>
      <c r="K415" s="13"/>
      <c r="L415" s="13"/>
    </row>
    <row r="416" spans="2:12" x14ac:dyDescent="0.25">
      <c r="B416" s="14">
        <v>745878</v>
      </c>
      <c r="C416" s="14" t="s">
        <v>76</v>
      </c>
      <c r="D416" s="14">
        <v>689</v>
      </c>
      <c r="E416" s="18">
        <v>43836</v>
      </c>
      <c r="F416" s="14">
        <f>_xlfn.XLOOKUP(Table8[[#This Row],[Product]],Table9[Cookie Type],Table9[Revenue Per Cookie],"Not Available")</f>
        <v>4</v>
      </c>
      <c r="G416" s="14">
        <f>_xlfn.XLOOKUP(Table8[[#This Row],[Product]],Table9[Cookie Type],Table9[Cost Per Cookie],"Not available")</f>
        <v>-1.5</v>
      </c>
      <c r="H416" s="14">
        <f>SUM(Table8[[#This Row],[Revenue per cookie]:[Cost per cookie]])*Table8[[#This Row],[Units Sold]]</f>
        <v>1722.5</v>
      </c>
      <c r="I416" s="13"/>
      <c r="J416" s="13"/>
      <c r="K416" s="13"/>
      <c r="L416" s="13"/>
    </row>
    <row r="417" spans="2:12" x14ac:dyDescent="0.25">
      <c r="B417" s="13">
        <v>863607</v>
      </c>
      <c r="C417" s="13" t="s">
        <v>76</v>
      </c>
      <c r="D417" s="25">
        <v>1947</v>
      </c>
      <c r="E417" s="21">
        <v>43839</v>
      </c>
      <c r="F417" s="13">
        <f>_xlfn.XLOOKUP(Table8[[#This Row],[Product]],Table9[Cookie Type],Table9[Revenue Per Cookie],"Not Available")</f>
        <v>4</v>
      </c>
      <c r="G417" s="13">
        <f>_xlfn.XLOOKUP(Table8[[#This Row],[Product]],Table9[Cookie Type],Table9[Cost Per Cookie],"Not available")</f>
        <v>-1.5</v>
      </c>
      <c r="H417" s="13">
        <f>SUM(Table8[[#This Row],[Revenue per cookie]:[Cost per cookie]])*Table8[[#This Row],[Units Sold]]</f>
        <v>4867.5</v>
      </c>
      <c r="I417" s="13"/>
      <c r="J417" s="13"/>
      <c r="K417" s="13"/>
      <c r="L417" s="13"/>
    </row>
    <row r="418" spans="2:12" x14ac:dyDescent="0.25">
      <c r="B418" s="14">
        <v>249563</v>
      </c>
      <c r="C418" s="14" t="s">
        <v>76</v>
      </c>
      <c r="D418" s="14">
        <v>908</v>
      </c>
      <c r="E418" s="18">
        <v>43477</v>
      </c>
      <c r="F418" s="14">
        <f>_xlfn.XLOOKUP(Table8[[#This Row],[Product]],Table9[Cookie Type],Table9[Revenue Per Cookie],"Not Available")</f>
        <v>4</v>
      </c>
      <c r="G418" s="14">
        <f>_xlfn.XLOOKUP(Table8[[#This Row],[Product]],Table9[Cookie Type],Table9[Cost Per Cookie],"Not available")</f>
        <v>-1.5</v>
      </c>
      <c r="H418" s="14">
        <f>SUM(Table8[[#This Row],[Revenue per cookie]:[Cost per cookie]])*Table8[[#This Row],[Units Sold]]</f>
        <v>2270</v>
      </c>
      <c r="I418" s="13"/>
      <c r="J418" s="13"/>
      <c r="K418" s="13"/>
      <c r="L418" s="13"/>
    </row>
    <row r="419" spans="2:12" x14ac:dyDescent="0.25">
      <c r="B419" s="13">
        <v>355733</v>
      </c>
      <c r="C419" s="13" t="s">
        <v>76</v>
      </c>
      <c r="D419" s="13">
        <v>831</v>
      </c>
      <c r="E419" s="21">
        <v>43835</v>
      </c>
      <c r="F419" s="13">
        <f>_xlfn.XLOOKUP(Table8[[#This Row],[Product]],Table9[Cookie Type],Table9[Revenue Per Cookie],"Not Available")</f>
        <v>4</v>
      </c>
      <c r="G419" s="13">
        <f>_xlfn.XLOOKUP(Table8[[#This Row],[Product]],Table9[Cookie Type],Table9[Cost Per Cookie],"Not available")</f>
        <v>-1.5</v>
      </c>
      <c r="H419" s="13">
        <f>SUM(Table8[[#This Row],[Revenue per cookie]:[Cost per cookie]])*Table8[[#This Row],[Units Sold]]</f>
        <v>2077.5</v>
      </c>
      <c r="I419" s="13"/>
      <c r="J419" s="13"/>
      <c r="K419" s="13"/>
      <c r="L419" s="13"/>
    </row>
    <row r="420" spans="2:12" x14ac:dyDescent="0.25">
      <c r="B420" s="14">
        <v>654585</v>
      </c>
      <c r="C420" s="14" t="s">
        <v>76</v>
      </c>
      <c r="D420" s="24">
        <v>2851</v>
      </c>
      <c r="E420" s="18">
        <v>43475</v>
      </c>
      <c r="F420" s="14">
        <f>_xlfn.XLOOKUP(Table8[[#This Row],[Product]],Table9[Cookie Type],Table9[Revenue Per Cookie],"Not Available")</f>
        <v>4</v>
      </c>
      <c r="G420" s="14">
        <f>_xlfn.XLOOKUP(Table8[[#This Row],[Product]],Table9[Cookie Type],Table9[Cost Per Cookie],"Not available")</f>
        <v>-1.5</v>
      </c>
      <c r="H420" s="14">
        <f>SUM(Table8[[#This Row],[Revenue per cookie]:[Cost per cookie]])*Table8[[#This Row],[Units Sold]]</f>
        <v>7127.5</v>
      </c>
      <c r="I420" s="13"/>
      <c r="J420" s="13"/>
      <c r="K420" s="13"/>
      <c r="L420" s="13"/>
    </row>
    <row r="421" spans="2:12" x14ac:dyDescent="0.25">
      <c r="B421" s="13">
        <v>725869</v>
      </c>
      <c r="C421" s="13" t="s">
        <v>76</v>
      </c>
      <c r="D421" s="25">
        <v>2021</v>
      </c>
      <c r="E421" s="21">
        <v>43840</v>
      </c>
      <c r="F421" s="13">
        <f>_xlfn.XLOOKUP(Table8[[#This Row],[Product]],Table9[Cookie Type],Table9[Revenue Per Cookie],"Not Available")</f>
        <v>4</v>
      </c>
      <c r="G421" s="13">
        <f>_xlfn.XLOOKUP(Table8[[#This Row],[Product]],Table9[Cookie Type],Table9[Cost Per Cookie],"Not available")</f>
        <v>-1.5</v>
      </c>
      <c r="H421" s="13">
        <f>SUM(Table8[[#This Row],[Revenue per cookie]:[Cost per cookie]])*Table8[[#This Row],[Units Sold]]</f>
        <v>5052.5</v>
      </c>
      <c r="I421" s="13"/>
      <c r="J421" s="13"/>
      <c r="K421" s="13"/>
      <c r="L421" s="13"/>
    </row>
    <row r="422" spans="2:12" x14ac:dyDescent="0.25">
      <c r="B422" s="14">
        <v>882680</v>
      </c>
      <c r="C422" s="14" t="s">
        <v>76</v>
      </c>
      <c r="D422" s="14">
        <v>274</v>
      </c>
      <c r="E422" s="18">
        <v>43842</v>
      </c>
      <c r="F422" s="14">
        <f>_xlfn.XLOOKUP(Table8[[#This Row],[Product]],Table9[Cookie Type],Table9[Revenue Per Cookie],"Not Available")</f>
        <v>4</v>
      </c>
      <c r="G422" s="14">
        <f>_xlfn.XLOOKUP(Table8[[#This Row],[Product]],Table9[Cookie Type],Table9[Cost Per Cookie],"Not available")</f>
        <v>-1.5</v>
      </c>
      <c r="H422" s="14">
        <f>SUM(Table8[[#This Row],[Revenue per cookie]:[Cost per cookie]])*Table8[[#This Row],[Units Sold]]</f>
        <v>685</v>
      </c>
      <c r="I422" s="13"/>
      <c r="J422" s="13"/>
      <c r="K422" s="13"/>
      <c r="L422" s="13"/>
    </row>
    <row r="423" spans="2:12" x14ac:dyDescent="0.25">
      <c r="B423" s="13">
        <v>449939</v>
      </c>
      <c r="C423" s="13" t="s">
        <v>76</v>
      </c>
      <c r="D423" s="25">
        <v>1865</v>
      </c>
      <c r="E423" s="21">
        <v>43832</v>
      </c>
      <c r="F423" s="13">
        <f>_xlfn.XLOOKUP(Table8[[#This Row],[Product]],Table9[Cookie Type],Table9[Revenue Per Cookie],"Not Available")</f>
        <v>4</v>
      </c>
      <c r="G423" s="13">
        <f>_xlfn.XLOOKUP(Table8[[#This Row],[Product]],Table9[Cookie Type],Table9[Cost Per Cookie],"Not available")</f>
        <v>-1.5</v>
      </c>
      <c r="H423" s="13">
        <f>SUM(Table8[[#This Row],[Revenue per cookie]:[Cost per cookie]])*Table8[[#This Row],[Units Sold]]</f>
        <v>4662.5</v>
      </c>
      <c r="I423" s="13"/>
      <c r="J423" s="13"/>
      <c r="K423" s="13"/>
      <c r="L423" s="13"/>
    </row>
    <row r="424" spans="2:12" x14ac:dyDescent="0.25">
      <c r="B424" s="14">
        <v>787606</v>
      </c>
      <c r="C424" s="14" t="s">
        <v>76</v>
      </c>
      <c r="D424" s="24">
        <v>1116</v>
      </c>
      <c r="E424" s="18">
        <v>43832</v>
      </c>
      <c r="F424" s="14">
        <f>_xlfn.XLOOKUP(Table8[[#This Row],[Product]],Table9[Cookie Type],Table9[Revenue Per Cookie],"Not Available")</f>
        <v>4</v>
      </c>
      <c r="G424" s="14">
        <f>_xlfn.XLOOKUP(Table8[[#This Row],[Product]],Table9[Cookie Type],Table9[Cost Per Cookie],"Not available")</f>
        <v>-1.5</v>
      </c>
      <c r="H424" s="14">
        <f>SUM(Table8[[#This Row],[Revenue per cookie]:[Cost per cookie]])*Table8[[#This Row],[Units Sold]]</f>
        <v>2790</v>
      </c>
      <c r="I424" s="13"/>
      <c r="J424" s="13"/>
      <c r="K424" s="13"/>
      <c r="L424" s="13"/>
    </row>
    <row r="425" spans="2:12" x14ac:dyDescent="0.25">
      <c r="B425" s="13">
        <v>295574</v>
      </c>
      <c r="C425" s="13" t="s">
        <v>76</v>
      </c>
      <c r="D425" s="25">
        <v>1563</v>
      </c>
      <c r="E425" s="21">
        <v>43835</v>
      </c>
      <c r="F425" s="13">
        <f>_xlfn.XLOOKUP(Table8[[#This Row],[Product]],Table9[Cookie Type],Table9[Revenue Per Cookie],"Not Available")</f>
        <v>4</v>
      </c>
      <c r="G425" s="13">
        <f>_xlfn.XLOOKUP(Table8[[#This Row],[Product]],Table9[Cookie Type],Table9[Cost Per Cookie],"Not available")</f>
        <v>-1.5</v>
      </c>
      <c r="H425" s="13">
        <f>SUM(Table8[[#This Row],[Revenue per cookie]:[Cost per cookie]])*Table8[[#This Row],[Units Sold]]</f>
        <v>3907.5</v>
      </c>
      <c r="I425" s="13"/>
      <c r="J425" s="13"/>
      <c r="K425" s="13"/>
      <c r="L425" s="13"/>
    </row>
    <row r="426" spans="2:12" x14ac:dyDescent="0.25">
      <c r="B426" s="14">
        <v>551997</v>
      </c>
      <c r="C426" s="14" t="s">
        <v>76</v>
      </c>
      <c r="D426" s="14">
        <v>991</v>
      </c>
      <c r="E426" s="18">
        <v>43836</v>
      </c>
      <c r="F426" s="14">
        <f>_xlfn.XLOOKUP(Table8[[#This Row],[Product]],Table9[Cookie Type],Table9[Revenue Per Cookie],"Not Available")</f>
        <v>4</v>
      </c>
      <c r="G426" s="14">
        <f>_xlfn.XLOOKUP(Table8[[#This Row],[Product]],Table9[Cookie Type],Table9[Cost Per Cookie],"Not available")</f>
        <v>-1.5</v>
      </c>
      <c r="H426" s="14">
        <f>SUM(Table8[[#This Row],[Revenue per cookie]:[Cost per cookie]])*Table8[[#This Row],[Units Sold]]</f>
        <v>2477.5</v>
      </c>
      <c r="I426" s="13"/>
      <c r="J426" s="13"/>
      <c r="K426" s="13"/>
      <c r="L426" s="13"/>
    </row>
    <row r="427" spans="2:12" x14ac:dyDescent="0.25">
      <c r="B427" s="13">
        <v>296951</v>
      </c>
      <c r="C427" s="13" t="s">
        <v>76</v>
      </c>
      <c r="D427" s="25">
        <v>1016</v>
      </c>
      <c r="E427" s="21">
        <v>43476</v>
      </c>
      <c r="F427" s="13">
        <f>_xlfn.XLOOKUP(Table8[[#This Row],[Product]],Table9[Cookie Type],Table9[Revenue Per Cookie],"Not Available")</f>
        <v>4</v>
      </c>
      <c r="G427" s="13">
        <f>_xlfn.XLOOKUP(Table8[[#This Row],[Product]],Table9[Cookie Type],Table9[Cost Per Cookie],"Not available")</f>
        <v>-1.5</v>
      </c>
      <c r="H427" s="13">
        <f>SUM(Table8[[#This Row],[Revenue per cookie]:[Cost per cookie]])*Table8[[#This Row],[Units Sold]]</f>
        <v>2540</v>
      </c>
      <c r="I427" s="13"/>
      <c r="J427" s="13"/>
      <c r="K427" s="13"/>
      <c r="L427" s="13"/>
    </row>
    <row r="428" spans="2:12" x14ac:dyDescent="0.25">
      <c r="B428" s="14">
        <v>812448</v>
      </c>
      <c r="C428" s="14" t="s">
        <v>76</v>
      </c>
      <c r="D428" s="24">
        <v>2791</v>
      </c>
      <c r="E428" s="18">
        <v>43841</v>
      </c>
      <c r="F428" s="14">
        <f>_xlfn.XLOOKUP(Table8[[#This Row],[Product]],Table9[Cookie Type],Table9[Revenue Per Cookie],"Not Available")</f>
        <v>4</v>
      </c>
      <c r="G428" s="14">
        <f>_xlfn.XLOOKUP(Table8[[#This Row],[Product]],Table9[Cookie Type],Table9[Cost Per Cookie],"Not available")</f>
        <v>-1.5</v>
      </c>
      <c r="H428" s="14">
        <f>SUM(Table8[[#This Row],[Revenue per cookie]:[Cost per cookie]])*Table8[[#This Row],[Units Sold]]</f>
        <v>6977.5</v>
      </c>
      <c r="I428" s="13"/>
      <c r="J428" s="13"/>
      <c r="K428" s="13"/>
      <c r="L428" s="13"/>
    </row>
    <row r="429" spans="2:12" x14ac:dyDescent="0.25">
      <c r="B429" s="13">
        <v>539656</v>
      </c>
      <c r="C429" s="13" t="s">
        <v>76</v>
      </c>
      <c r="D429" s="13">
        <v>570</v>
      </c>
      <c r="E429" s="21">
        <v>43842</v>
      </c>
      <c r="F429" s="13">
        <f>_xlfn.XLOOKUP(Table8[[#This Row],[Product]],Table9[Cookie Type],Table9[Revenue Per Cookie],"Not Available")</f>
        <v>4</v>
      </c>
      <c r="G429" s="13">
        <f>_xlfn.XLOOKUP(Table8[[#This Row],[Product]],Table9[Cookie Type],Table9[Cost Per Cookie],"Not available")</f>
        <v>-1.5</v>
      </c>
      <c r="H429" s="13">
        <f>SUM(Table8[[#This Row],[Revenue per cookie]:[Cost per cookie]])*Table8[[#This Row],[Units Sold]]</f>
        <v>1425</v>
      </c>
      <c r="I429" s="13"/>
      <c r="J429" s="13"/>
      <c r="K429" s="13"/>
      <c r="L429" s="13"/>
    </row>
    <row r="430" spans="2:12" x14ac:dyDescent="0.25">
      <c r="B430" s="14">
        <v>348955</v>
      </c>
      <c r="C430" s="14" t="s">
        <v>76</v>
      </c>
      <c r="D430" s="24">
        <v>2487</v>
      </c>
      <c r="E430" s="18">
        <v>43842</v>
      </c>
      <c r="F430" s="14">
        <f>_xlfn.XLOOKUP(Table8[[#This Row],[Product]],Table9[Cookie Type],Table9[Revenue Per Cookie],"Not Available")</f>
        <v>4</v>
      </c>
      <c r="G430" s="14">
        <f>_xlfn.XLOOKUP(Table8[[#This Row],[Product]],Table9[Cookie Type],Table9[Cost Per Cookie],"Not available")</f>
        <v>-1.5</v>
      </c>
      <c r="H430" s="14">
        <f>SUM(Table8[[#This Row],[Revenue per cookie]:[Cost per cookie]])*Table8[[#This Row],[Units Sold]]</f>
        <v>6217.5</v>
      </c>
      <c r="I430" s="13"/>
      <c r="J430" s="13"/>
      <c r="K430" s="13"/>
      <c r="L430" s="13"/>
    </row>
    <row r="431" spans="2:12" x14ac:dyDescent="0.25">
      <c r="B431" s="13">
        <v>137994</v>
      </c>
      <c r="C431" s="13" t="s">
        <v>76</v>
      </c>
      <c r="D431" s="25">
        <v>1118</v>
      </c>
      <c r="E431" s="21">
        <v>43831</v>
      </c>
      <c r="F431" s="13">
        <f>_xlfn.XLOOKUP(Table8[[#This Row],[Product]],Table9[Cookie Type],Table9[Revenue Per Cookie],"Not Available")</f>
        <v>4</v>
      </c>
      <c r="G431" s="13">
        <f>_xlfn.XLOOKUP(Table8[[#This Row],[Product]],Table9[Cookie Type],Table9[Cost Per Cookie],"Not available")</f>
        <v>-1.5</v>
      </c>
      <c r="H431" s="13">
        <f>SUM(Table8[[#This Row],[Revenue per cookie]:[Cost per cookie]])*Table8[[#This Row],[Units Sold]]</f>
        <v>2795</v>
      </c>
      <c r="I431" s="13"/>
      <c r="J431" s="13"/>
      <c r="K431" s="13"/>
      <c r="L431" s="13"/>
    </row>
    <row r="432" spans="2:12" x14ac:dyDescent="0.25">
      <c r="B432" s="14">
        <v>779393</v>
      </c>
      <c r="C432" s="14" t="s">
        <v>76</v>
      </c>
      <c r="D432" s="24">
        <v>2844</v>
      </c>
      <c r="E432" s="18">
        <v>43836</v>
      </c>
      <c r="F432" s="14">
        <f>_xlfn.XLOOKUP(Table8[[#This Row],[Product]],Table9[Cookie Type],Table9[Revenue Per Cookie],"Not Available")</f>
        <v>4</v>
      </c>
      <c r="G432" s="14">
        <f>_xlfn.XLOOKUP(Table8[[#This Row],[Product]],Table9[Cookie Type],Table9[Cost Per Cookie],"Not available")</f>
        <v>-1.5</v>
      </c>
      <c r="H432" s="14">
        <f>SUM(Table8[[#This Row],[Revenue per cookie]:[Cost per cookie]])*Table8[[#This Row],[Units Sold]]</f>
        <v>7110</v>
      </c>
      <c r="I432" s="13"/>
      <c r="J432" s="13"/>
      <c r="K432" s="13"/>
      <c r="L432" s="13"/>
    </row>
    <row r="433" spans="2:12" x14ac:dyDescent="0.25">
      <c r="B433" s="13">
        <v>443447</v>
      </c>
      <c r="C433" s="13" t="s">
        <v>76</v>
      </c>
      <c r="D433" s="13">
        <v>562</v>
      </c>
      <c r="E433" s="21">
        <v>43839</v>
      </c>
      <c r="F433" s="13">
        <f>_xlfn.XLOOKUP(Table8[[#This Row],[Product]],Table9[Cookie Type],Table9[Revenue Per Cookie],"Not Available")</f>
        <v>4</v>
      </c>
      <c r="G433" s="13">
        <f>_xlfn.XLOOKUP(Table8[[#This Row],[Product]],Table9[Cookie Type],Table9[Cost Per Cookie],"Not available")</f>
        <v>-1.5</v>
      </c>
      <c r="H433" s="13">
        <f>SUM(Table8[[#This Row],[Revenue per cookie]:[Cost per cookie]])*Table8[[#This Row],[Units Sold]]</f>
        <v>1405</v>
      </c>
      <c r="I433" s="13"/>
      <c r="J433" s="13"/>
      <c r="K433" s="13"/>
      <c r="L433" s="13"/>
    </row>
    <row r="434" spans="2:12" x14ac:dyDescent="0.25">
      <c r="B434" s="14">
        <v>288662</v>
      </c>
      <c r="C434" s="14" t="s">
        <v>76</v>
      </c>
      <c r="D434" s="24">
        <v>2299</v>
      </c>
      <c r="E434" s="18">
        <v>43475</v>
      </c>
      <c r="F434" s="14">
        <f>_xlfn.XLOOKUP(Table8[[#This Row],[Product]],Table9[Cookie Type],Table9[Revenue Per Cookie],"Not Available")</f>
        <v>4</v>
      </c>
      <c r="G434" s="14">
        <f>_xlfn.XLOOKUP(Table8[[#This Row],[Product]],Table9[Cookie Type],Table9[Cost Per Cookie],"Not available")</f>
        <v>-1.5</v>
      </c>
      <c r="H434" s="14">
        <f>SUM(Table8[[#This Row],[Revenue per cookie]:[Cost per cookie]])*Table8[[#This Row],[Units Sold]]</f>
        <v>5747.5</v>
      </c>
      <c r="I434" s="13"/>
      <c r="J434" s="13"/>
      <c r="K434" s="13"/>
      <c r="L434" s="13"/>
    </row>
    <row r="435" spans="2:12" x14ac:dyDescent="0.25">
      <c r="B435" s="13">
        <v>768268</v>
      </c>
      <c r="C435" s="13" t="s">
        <v>76</v>
      </c>
      <c r="D435" s="25">
        <v>2030</v>
      </c>
      <c r="E435" s="21">
        <v>43841</v>
      </c>
      <c r="F435" s="13">
        <f>_xlfn.XLOOKUP(Table8[[#This Row],[Product]],Table9[Cookie Type],Table9[Revenue Per Cookie],"Not Available")</f>
        <v>4</v>
      </c>
      <c r="G435" s="13">
        <f>_xlfn.XLOOKUP(Table8[[#This Row],[Product]],Table9[Cookie Type],Table9[Cost Per Cookie],"Not available")</f>
        <v>-1.5</v>
      </c>
      <c r="H435" s="13">
        <f>SUM(Table8[[#This Row],[Revenue per cookie]:[Cost per cookie]])*Table8[[#This Row],[Units Sold]]</f>
        <v>5075</v>
      </c>
      <c r="I435" s="13"/>
      <c r="J435" s="13"/>
      <c r="K435" s="13"/>
      <c r="L435" s="13"/>
    </row>
    <row r="436" spans="2:12" x14ac:dyDescent="0.25">
      <c r="B436" s="14">
        <v>680427</v>
      </c>
      <c r="C436" s="14" t="s">
        <v>76</v>
      </c>
      <c r="D436" s="14">
        <v>263</v>
      </c>
      <c r="E436" s="18">
        <v>43476</v>
      </c>
      <c r="F436" s="14">
        <f>_xlfn.XLOOKUP(Table8[[#This Row],[Product]],Table9[Cookie Type],Table9[Revenue Per Cookie],"Not Available")</f>
        <v>4</v>
      </c>
      <c r="G436" s="14">
        <f>_xlfn.XLOOKUP(Table8[[#This Row],[Product]],Table9[Cookie Type],Table9[Cost Per Cookie],"Not available")</f>
        <v>-1.5</v>
      </c>
      <c r="H436" s="14">
        <f>SUM(Table8[[#This Row],[Revenue per cookie]:[Cost per cookie]])*Table8[[#This Row],[Units Sold]]</f>
        <v>657.5</v>
      </c>
      <c r="I436" s="13"/>
      <c r="J436" s="13"/>
      <c r="K436" s="13"/>
      <c r="L436" s="13"/>
    </row>
    <row r="437" spans="2:12" x14ac:dyDescent="0.25">
      <c r="B437" s="13">
        <v>847678</v>
      </c>
      <c r="C437" s="13" t="s">
        <v>76</v>
      </c>
      <c r="D437" s="13">
        <v>887</v>
      </c>
      <c r="E437" s="21">
        <v>43477</v>
      </c>
      <c r="F437" s="13">
        <f>_xlfn.XLOOKUP(Table8[[#This Row],[Product]],Table9[Cookie Type],Table9[Revenue Per Cookie],"Not Available")</f>
        <v>4</v>
      </c>
      <c r="G437" s="13">
        <f>_xlfn.XLOOKUP(Table8[[#This Row],[Product]],Table9[Cookie Type],Table9[Cost Per Cookie],"Not available")</f>
        <v>-1.5</v>
      </c>
      <c r="H437" s="13">
        <f>SUM(Table8[[#This Row],[Revenue per cookie]:[Cost per cookie]])*Table8[[#This Row],[Units Sold]]</f>
        <v>2217.5</v>
      </c>
      <c r="I437" s="13"/>
      <c r="J437" s="13"/>
      <c r="K437" s="13"/>
      <c r="L437" s="13"/>
    </row>
    <row r="438" spans="2:12" x14ac:dyDescent="0.25">
      <c r="B438" s="14">
        <v>421883</v>
      </c>
      <c r="C438" s="14" t="s">
        <v>76</v>
      </c>
      <c r="D438" s="14">
        <v>727</v>
      </c>
      <c r="E438" s="18">
        <v>43832</v>
      </c>
      <c r="F438" s="14">
        <f>_xlfn.XLOOKUP(Table8[[#This Row],[Product]],Table9[Cookie Type],Table9[Revenue Per Cookie],"Not Available")</f>
        <v>4</v>
      </c>
      <c r="G438" s="14">
        <f>_xlfn.XLOOKUP(Table8[[#This Row],[Product]],Table9[Cookie Type],Table9[Cost Per Cookie],"Not available")</f>
        <v>-1.5</v>
      </c>
      <c r="H438" s="14">
        <f>SUM(Table8[[#This Row],[Revenue per cookie]:[Cost per cookie]])*Table8[[#This Row],[Units Sold]]</f>
        <v>1817.5</v>
      </c>
      <c r="I438" s="13"/>
      <c r="J438" s="13"/>
      <c r="K438" s="13"/>
      <c r="L438" s="13"/>
    </row>
    <row r="439" spans="2:12" x14ac:dyDescent="0.25">
      <c r="B439" s="13">
        <v>572044</v>
      </c>
      <c r="C439" s="13" t="s">
        <v>76</v>
      </c>
      <c r="D439" s="25">
        <v>1884</v>
      </c>
      <c r="E439" s="21">
        <v>43838</v>
      </c>
      <c r="F439" s="13">
        <f>_xlfn.XLOOKUP(Table8[[#This Row],[Product]],Table9[Cookie Type],Table9[Revenue Per Cookie],"Not Available")</f>
        <v>4</v>
      </c>
      <c r="G439" s="13">
        <f>_xlfn.XLOOKUP(Table8[[#This Row],[Product]],Table9[Cookie Type],Table9[Cost Per Cookie],"Not available")</f>
        <v>-1.5</v>
      </c>
      <c r="H439" s="13">
        <f>SUM(Table8[[#This Row],[Revenue per cookie]:[Cost per cookie]])*Table8[[#This Row],[Units Sold]]</f>
        <v>4710</v>
      </c>
      <c r="I439" s="13"/>
      <c r="J439" s="13"/>
      <c r="K439" s="13"/>
      <c r="L439" s="13"/>
    </row>
    <row r="440" spans="2:12" x14ac:dyDescent="0.25">
      <c r="B440" s="14">
        <v>119027</v>
      </c>
      <c r="C440" s="14" t="s">
        <v>76</v>
      </c>
      <c r="D440" s="24">
        <v>1834</v>
      </c>
      <c r="E440" s="18">
        <v>43474</v>
      </c>
      <c r="F440" s="14">
        <f>_xlfn.XLOOKUP(Table8[[#This Row],[Product]],Table9[Cookie Type],Table9[Revenue Per Cookie],"Not Available")</f>
        <v>4</v>
      </c>
      <c r="G440" s="14">
        <f>_xlfn.XLOOKUP(Table8[[#This Row],[Product]],Table9[Cookie Type],Table9[Cost Per Cookie],"Not available")</f>
        <v>-1.5</v>
      </c>
      <c r="H440" s="14">
        <f>SUM(Table8[[#This Row],[Revenue per cookie]:[Cost per cookie]])*Table8[[#This Row],[Units Sold]]</f>
        <v>4585</v>
      </c>
      <c r="I440" s="13"/>
      <c r="J440" s="13"/>
      <c r="K440" s="13"/>
      <c r="L440" s="13"/>
    </row>
    <row r="441" spans="2:12" x14ac:dyDescent="0.25">
      <c r="B441" s="13">
        <v>345233</v>
      </c>
      <c r="C441" s="13" t="s">
        <v>76</v>
      </c>
      <c r="D441" s="25">
        <v>1761</v>
      </c>
      <c r="E441" s="21">
        <v>43833</v>
      </c>
      <c r="F441" s="13">
        <f>_xlfn.XLOOKUP(Table8[[#This Row],[Product]],Table9[Cookie Type],Table9[Revenue Per Cookie],"Not Available")</f>
        <v>4</v>
      </c>
      <c r="G441" s="13">
        <f>_xlfn.XLOOKUP(Table8[[#This Row],[Product]],Table9[Cookie Type],Table9[Cost Per Cookie],"Not available")</f>
        <v>-1.5</v>
      </c>
      <c r="H441" s="13">
        <f>SUM(Table8[[#This Row],[Revenue per cookie]:[Cost per cookie]])*Table8[[#This Row],[Units Sold]]</f>
        <v>4402.5</v>
      </c>
      <c r="I441" s="13"/>
      <c r="J441" s="13"/>
      <c r="K441" s="13"/>
      <c r="L441" s="13"/>
    </row>
    <row r="442" spans="2:12" x14ac:dyDescent="0.25">
      <c r="B442" s="14">
        <v>115306</v>
      </c>
      <c r="C442" s="14" t="s">
        <v>76</v>
      </c>
      <c r="D442" s="14">
        <v>448</v>
      </c>
      <c r="E442" s="18">
        <v>43836</v>
      </c>
      <c r="F442" s="14">
        <f>_xlfn.XLOOKUP(Table8[[#This Row],[Product]],Table9[Cookie Type],Table9[Revenue Per Cookie],"Not Available")</f>
        <v>4</v>
      </c>
      <c r="G442" s="14">
        <f>_xlfn.XLOOKUP(Table8[[#This Row],[Product]],Table9[Cookie Type],Table9[Cost Per Cookie],"Not available")</f>
        <v>-1.5</v>
      </c>
      <c r="H442" s="14">
        <f>SUM(Table8[[#This Row],[Revenue per cookie]:[Cost per cookie]])*Table8[[#This Row],[Units Sold]]</f>
        <v>1120</v>
      </c>
      <c r="I442" s="13"/>
      <c r="J442" s="13"/>
      <c r="K442" s="13"/>
      <c r="L442" s="13"/>
    </row>
    <row r="443" spans="2:12" x14ac:dyDescent="0.25">
      <c r="B443" s="13">
        <v>310429</v>
      </c>
      <c r="C443" s="13" t="s">
        <v>76</v>
      </c>
      <c r="D443" s="25">
        <v>2181</v>
      </c>
      <c r="E443" s="21">
        <v>43840</v>
      </c>
      <c r="F443" s="13">
        <f>_xlfn.XLOOKUP(Table8[[#This Row],[Product]],Table9[Cookie Type],Table9[Revenue Per Cookie],"Not Available")</f>
        <v>4</v>
      </c>
      <c r="G443" s="13">
        <f>_xlfn.XLOOKUP(Table8[[#This Row],[Product]],Table9[Cookie Type],Table9[Cost Per Cookie],"Not available")</f>
        <v>-1.5</v>
      </c>
      <c r="H443" s="13">
        <f>SUM(Table8[[#This Row],[Revenue per cookie]:[Cost per cookie]])*Table8[[#This Row],[Units Sold]]</f>
        <v>5452.5</v>
      </c>
      <c r="I443" s="13"/>
      <c r="J443" s="13"/>
      <c r="K443" s="13"/>
      <c r="L443" s="13"/>
    </row>
    <row r="444" spans="2:12" x14ac:dyDescent="0.25">
      <c r="B444" s="14">
        <v>495847</v>
      </c>
      <c r="C444" s="14" t="s">
        <v>76</v>
      </c>
      <c r="D444" s="24">
        <v>1540</v>
      </c>
      <c r="E444" s="18">
        <v>43838</v>
      </c>
      <c r="F444" s="14">
        <f>_xlfn.XLOOKUP(Table8[[#This Row],[Product]],Table9[Cookie Type],Table9[Revenue Per Cookie],"Not Available")</f>
        <v>4</v>
      </c>
      <c r="G444" s="14">
        <f>_xlfn.XLOOKUP(Table8[[#This Row],[Product]],Table9[Cookie Type],Table9[Cost Per Cookie],"Not available")</f>
        <v>-1.5</v>
      </c>
      <c r="H444" s="14">
        <f>SUM(Table8[[#This Row],[Revenue per cookie]:[Cost per cookie]])*Table8[[#This Row],[Units Sold]]</f>
        <v>3850</v>
      </c>
      <c r="I444" s="13"/>
      <c r="J444" s="13"/>
      <c r="K444" s="13"/>
      <c r="L444" s="13"/>
    </row>
    <row r="445" spans="2:12" x14ac:dyDescent="0.25">
      <c r="B445" s="13">
        <v>297812</v>
      </c>
      <c r="C445" s="13" t="s">
        <v>76</v>
      </c>
      <c r="D445" s="13">
        <v>490</v>
      </c>
      <c r="E445" s="21">
        <v>43841</v>
      </c>
      <c r="F445" s="13">
        <f>_xlfn.XLOOKUP(Table8[[#This Row],[Product]],Table9[Cookie Type],Table9[Revenue Per Cookie],"Not Available")</f>
        <v>4</v>
      </c>
      <c r="G445" s="13">
        <f>_xlfn.XLOOKUP(Table8[[#This Row],[Product]],Table9[Cookie Type],Table9[Cost Per Cookie],"Not available")</f>
        <v>-1.5</v>
      </c>
      <c r="H445" s="13">
        <f>SUM(Table8[[#This Row],[Revenue per cookie]:[Cost per cookie]])*Table8[[#This Row],[Units Sold]]</f>
        <v>1225</v>
      </c>
      <c r="I445" s="13"/>
      <c r="J445" s="13"/>
      <c r="K445" s="13"/>
      <c r="L445" s="13"/>
    </row>
    <row r="446" spans="2:12" x14ac:dyDescent="0.25">
      <c r="B446" s="14">
        <v>702657</v>
      </c>
      <c r="C446" s="14" t="s">
        <v>76</v>
      </c>
      <c r="D446" s="24">
        <v>1362</v>
      </c>
      <c r="E446" s="18">
        <v>43842</v>
      </c>
      <c r="F446" s="14">
        <f>_xlfn.XLOOKUP(Table8[[#This Row],[Product]],Table9[Cookie Type],Table9[Revenue Per Cookie],"Not Available")</f>
        <v>4</v>
      </c>
      <c r="G446" s="14">
        <f>_xlfn.XLOOKUP(Table8[[#This Row],[Product]],Table9[Cookie Type],Table9[Cost Per Cookie],"Not available")</f>
        <v>-1.5</v>
      </c>
      <c r="H446" s="14">
        <f>SUM(Table8[[#This Row],[Revenue per cookie]:[Cost per cookie]])*Table8[[#This Row],[Units Sold]]</f>
        <v>3405</v>
      </c>
      <c r="I446" s="13"/>
      <c r="J446" s="13"/>
      <c r="K446" s="13"/>
      <c r="L446" s="13"/>
    </row>
    <row r="447" spans="2:12" x14ac:dyDescent="0.25">
      <c r="B447" s="13">
        <v>629559</v>
      </c>
      <c r="C447" s="13" t="s">
        <v>76</v>
      </c>
      <c r="D447" s="25">
        <v>1094</v>
      </c>
      <c r="E447" s="21">
        <v>43836</v>
      </c>
      <c r="F447" s="13">
        <f>_xlfn.XLOOKUP(Table8[[#This Row],[Product]],Table9[Cookie Type],Table9[Revenue Per Cookie],"Not Available")</f>
        <v>4</v>
      </c>
      <c r="G447" s="13">
        <f>_xlfn.XLOOKUP(Table8[[#This Row],[Product]],Table9[Cookie Type],Table9[Cost Per Cookie],"Not available")</f>
        <v>-1.5</v>
      </c>
      <c r="H447" s="13">
        <f>SUM(Table8[[#This Row],[Revenue per cookie]:[Cost per cookie]])*Table8[[#This Row],[Units Sold]]</f>
        <v>2735</v>
      </c>
      <c r="I447" s="13"/>
      <c r="J447" s="13"/>
      <c r="K447" s="13"/>
      <c r="L447" s="13"/>
    </row>
    <row r="448" spans="2:12" x14ac:dyDescent="0.25">
      <c r="B448" s="14">
        <v>496752</v>
      </c>
      <c r="C448" s="14" t="s">
        <v>76</v>
      </c>
      <c r="D448" s="14">
        <v>367</v>
      </c>
      <c r="E448" s="18">
        <v>43475</v>
      </c>
      <c r="F448" s="14">
        <f>_xlfn.XLOOKUP(Table8[[#This Row],[Product]],Table9[Cookie Type],Table9[Revenue Per Cookie],"Not Available")</f>
        <v>4</v>
      </c>
      <c r="G448" s="14">
        <f>_xlfn.XLOOKUP(Table8[[#This Row],[Product]],Table9[Cookie Type],Table9[Cost Per Cookie],"Not available")</f>
        <v>-1.5</v>
      </c>
      <c r="H448" s="14">
        <f>SUM(Table8[[#This Row],[Revenue per cookie]:[Cost per cookie]])*Table8[[#This Row],[Units Sold]]</f>
        <v>917.5</v>
      </c>
      <c r="I448" s="13"/>
      <c r="J448" s="13"/>
      <c r="K448" s="13"/>
      <c r="L448" s="13"/>
    </row>
    <row r="449" spans="2:12" x14ac:dyDescent="0.25">
      <c r="B449" s="13">
        <v>273665</v>
      </c>
      <c r="C449" s="13" t="s">
        <v>76</v>
      </c>
      <c r="D449" s="13">
        <v>663</v>
      </c>
      <c r="E449" s="21">
        <v>43835</v>
      </c>
      <c r="F449" s="13">
        <f>_xlfn.XLOOKUP(Table8[[#This Row],[Product]],Table9[Cookie Type],Table9[Revenue Per Cookie],"Not Available")</f>
        <v>4</v>
      </c>
      <c r="G449" s="13">
        <f>_xlfn.XLOOKUP(Table8[[#This Row],[Product]],Table9[Cookie Type],Table9[Cost Per Cookie],"Not available")</f>
        <v>-1.5</v>
      </c>
      <c r="H449" s="13">
        <f>SUM(Table8[[#This Row],[Revenue per cookie]:[Cost per cookie]])*Table8[[#This Row],[Units Sold]]</f>
        <v>1657.5</v>
      </c>
      <c r="I449" s="13"/>
      <c r="J449" s="13"/>
      <c r="K449" s="13"/>
      <c r="L449" s="13"/>
    </row>
    <row r="450" spans="2:12" x14ac:dyDescent="0.25">
      <c r="B450" s="14">
        <v>865204</v>
      </c>
      <c r="C450" s="14" t="s">
        <v>76</v>
      </c>
      <c r="D450" s="14">
        <v>819</v>
      </c>
      <c r="E450" s="18">
        <v>43837</v>
      </c>
      <c r="F450" s="14">
        <f>_xlfn.XLOOKUP(Table8[[#This Row],[Product]],Table9[Cookie Type],Table9[Revenue Per Cookie],"Not Available")</f>
        <v>4</v>
      </c>
      <c r="G450" s="14">
        <f>_xlfn.XLOOKUP(Table8[[#This Row],[Product]],Table9[Cookie Type],Table9[Cost Per Cookie],"Not available")</f>
        <v>-1.5</v>
      </c>
      <c r="H450" s="14">
        <f>SUM(Table8[[#This Row],[Revenue per cookie]:[Cost per cookie]])*Table8[[#This Row],[Units Sold]]</f>
        <v>2047.5</v>
      </c>
      <c r="I450" s="13"/>
      <c r="J450" s="13"/>
      <c r="K450" s="13"/>
      <c r="L450" s="13"/>
    </row>
    <row r="451" spans="2:12" x14ac:dyDescent="0.25">
      <c r="B451" s="13">
        <v>203224</v>
      </c>
      <c r="C451" s="13" t="s">
        <v>76</v>
      </c>
      <c r="D451" s="25">
        <v>1580</v>
      </c>
      <c r="E451" s="21">
        <v>43839</v>
      </c>
      <c r="F451" s="13">
        <f>_xlfn.XLOOKUP(Table8[[#This Row],[Product]],Table9[Cookie Type],Table9[Revenue Per Cookie],"Not Available")</f>
        <v>4</v>
      </c>
      <c r="G451" s="13">
        <f>_xlfn.XLOOKUP(Table8[[#This Row],[Product]],Table9[Cookie Type],Table9[Cost Per Cookie],"Not available")</f>
        <v>-1.5</v>
      </c>
      <c r="H451" s="13">
        <f>SUM(Table8[[#This Row],[Revenue per cookie]:[Cost per cookie]])*Table8[[#This Row],[Units Sold]]</f>
        <v>3950</v>
      </c>
      <c r="I451" s="13"/>
      <c r="J451" s="13"/>
      <c r="K451" s="13"/>
      <c r="L451" s="13"/>
    </row>
    <row r="452" spans="2:12" x14ac:dyDescent="0.25">
      <c r="B452" s="14">
        <v>361276</v>
      </c>
      <c r="C452" s="14" t="s">
        <v>76</v>
      </c>
      <c r="D452" s="14">
        <v>521</v>
      </c>
      <c r="E452" s="18">
        <v>43842</v>
      </c>
      <c r="F452" s="14">
        <f>_xlfn.XLOOKUP(Table8[[#This Row],[Product]],Table9[Cookie Type],Table9[Revenue Per Cookie],"Not Available")</f>
        <v>4</v>
      </c>
      <c r="G452" s="14">
        <f>_xlfn.XLOOKUP(Table8[[#This Row],[Product]],Table9[Cookie Type],Table9[Cost Per Cookie],"Not available")</f>
        <v>-1.5</v>
      </c>
      <c r="H452" s="14">
        <f>SUM(Table8[[#This Row],[Revenue per cookie]:[Cost per cookie]])*Table8[[#This Row],[Units Sold]]</f>
        <v>1302.5</v>
      </c>
      <c r="I452" s="13"/>
      <c r="J452" s="13"/>
      <c r="K452" s="13"/>
      <c r="L452" s="13"/>
    </row>
    <row r="453" spans="2:12" x14ac:dyDescent="0.25">
      <c r="B453" s="13">
        <v>395290</v>
      </c>
      <c r="C453" s="13" t="s">
        <v>76</v>
      </c>
      <c r="D453" s="13">
        <v>386</v>
      </c>
      <c r="E453" s="21">
        <v>43475</v>
      </c>
      <c r="F453" s="13">
        <f>_xlfn.XLOOKUP(Table8[[#This Row],[Product]],Table9[Cookie Type],Table9[Revenue Per Cookie],"Not Available")</f>
        <v>4</v>
      </c>
      <c r="G453" s="13">
        <f>_xlfn.XLOOKUP(Table8[[#This Row],[Product]],Table9[Cookie Type],Table9[Cost Per Cookie],"Not available")</f>
        <v>-1.5</v>
      </c>
      <c r="H453" s="13">
        <f>SUM(Table8[[#This Row],[Revenue per cookie]:[Cost per cookie]])*Table8[[#This Row],[Units Sold]]</f>
        <v>965</v>
      </c>
      <c r="I453" s="13"/>
      <c r="J453" s="13"/>
      <c r="K453" s="13"/>
      <c r="L453" s="13"/>
    </row>
    <row r="454" spans="2:12" x14ac:dyDescent="0.25">
      <c r="B454" s="14">
        <v>876370</v>
      </c>
      <c r="C454" s="14" t="s">
        <v>76</v>
      </c>
      <c r="D454" s="24">
        <v>3446</v>
      </c>
      <c r="E454" s="18">
        <v>43834</v>
      </c>
      <c r="F454" s="14">
        <f>_xlfn.XLOOKUP(Table8[[#This Row],[Product]],Table9[Cookie Type],Table9[Revenue Per Cookie],"Not Available")</f>
        <v>4</v>
      </c>
      <c r="G454" s="14">
        <f>_xlfn.XLOOKUP(Table8[[#This Row],[Product]],Table9[Cookie Type],Table9[Cost Per Cookie],"Not available")</f>
        <v>-1.5</v>
      </c>
      <c r="H454" s="14">
        <f>SUM(Table8[[#This Row],[Revenue per cookie]:[Cost per cookie]])*Table8[[#This Row],[Units Sold]]</f>
        <v>8615</v>
      </c>
      <c r="I454" s="13"/>
      <c r="J454" s="13"/>
      <c r="K454" s="13"/>
      <c r="L454" s="13"/>
    </row>
    <row r="455" spans="2:12" x14ac:dyDescent="0.25">
      <c r="B455" s="13">
        <v>788517</v>
      </c>
      <c r="C455" s="13" t="s">
        <v>76</v>
      </c>
      <c r="D455" s="25">
        <v>1482</v>
      </c>
      <c r="E455" s="21">
        <v>43477</v>
      </c>
      <c r="F455" s="13">
        <f>_xlfn.XLOOKUP(Table8[[#This Row],[Product]],Table9[Cookie Type],Table9[Revenue Per Cookie],"Not Available")</f>
        <v>4</v>
      </c>
      <c r="G455" s="13">
        <f>_xlfn.XLOOKUP(Table8[[#This Row],[Product]],Table9[Cookie Type],Table9[Cost Per Cookie],"Not available")</f>
        <v>-1.5</v>
      </c>
      <c r="H455" s="13">
        <f>SUM(Table8[[#This Row],[Revenue per cookie]:[Cost per cookie]])*Table8[[#This Row],[Units Sold]]</f>
        <v>3705</v>
      </c>
      <c r="I455" s="13"/>
      <c r="J455" s="13"/>
      <c r="K455" s="13"/>
      <c r="L455" s="13"/>
    </row>
    <row r="456" spans="2:12" x14ac:dyDescent="0.25">
      <c r="B456" s="14">
        <v>518063</v>
      </c>
      <c r="C456" s="14" t="s">
        <v>76</v>
      </c>
      <c r="D456" s="24">
        <v>1198</v>
      </c>
      <c r="E456" s="18">
        <v>43475</v>
      </c>
      <c r="F456" s="14">
        <f>_xlfn.XLOOKUP(Table8[[#This Row],[Product]],Table9[Cookie Type],Table9[Revenue Per Cookie],"Not Available")</f>
        <v>4</v>
      </c>
      <c r="G456" s="14">
        <f>_xlfn.XLOOKUP(Table8[[#This Row],[Product]],Table9[Cookie Type],Table9[Cost Per Cookie],"Not available")</f>
        <v>-1.5</v>
      </c>
      <c r="H456" s="14">
        <f>SUM(Table8[[#This Row],[Revenue per cookie]:[Cost per cookie]])*Table8[[#This Row],[Units Sold]]</f>
        <v>2995</v>
      </c>
      <c r="I456" s="13"/>
      <c r="J456" s="13"/>
      <c r="K456" s="13"/>
      <c r="L456" s="13"/>
    </row>
    <row r="457" spans="2:12" x14ac:dyDescent="0.25">
      <c r="B457" s="13">
        <v>241164</v>
      </c>
      <c r="C457" s="13" t="s">
        <v>76</v>
      </c>
      <c r="D457" s="25">
        <v>1937</v>
      </c>
      <c r="E457" s="21">
        <v>43832</v>
      </c>
      <c r="F457" s="13">
        <f>_xlfn.XLOOKUP(Table8[[#This Row],[Product]],Table9[Cookie Type],Table9[Revenue Per Cookie],"Not Available")</f>
        <v>4</v>
      </c>
      <c r="G457" s="13">
        <f>_xlfn.XLOOKUP(Table8[[#This Row],[Product]],Table9[Cookie Type],Table9[Cost Per Cookie],"Not available")</f>
        <v>-1.5</v>
      </c>
      <c r="H457" s="13">
        <f>SUM(Table8[[#This Row],[Revenue per cookie]:[Cost per cookie]])*Table8[[#This Row],[Units Sold]]</f>
        <v>4842.5</v>
      </c>
      <c r="I457" s="13"/>
      <c r="J457" s="13"/>
      <c r="K457" s="13"/>
      <c r="L457" s="13"/>
    </row>
    <row r="458" spans="2:12" x14ac:dyDescent="0.25">
      <c r="B458" s="14">
        <v>242657</v>
      </c>
      <c r="C458" s="14" t="s">
        <v>76</v>
      </c>
      <c r="D458" s="14">
        <v>792</v>
      </c>
      <c r="E458" s="18">
        <v>43833</v>
      </c>
      <c r="F458" s="14">
        <f>_xlfn.XLOOKUP(Table8[[#This Row],[Product]],Table9[Cookie Type],Table9[Revenue Per Cookie],"Not Available")</f>
        <v>4</v>
      </c>
      <c r="G458" s="14">
        <f>_xlfn.XLOOKUP(Table8[[#This Row],[Product]],Table9[Cookie Type],Table9[Cost Per Cookie],"Not available")</f>
        <v>-1.5</v>
      </c>
      <c r="H458" s="14">
        <f>SUM(Table8[[#This Row],[Revenue per cookie]:[Cost per cookie]])*Table8[[#This Row],[Units Sold]]</f>
        <v>1980</v>
      </c>
      <c r="I458" s="13"/>
      <c r="J458" s="13"/>
      <c r="K458" s="13"/>
      <c r="L458" s="13"/>
    </row>
    <row r="459" spans="2:12" x14ac:dyDescent="0.25">
      <c r="B459" s="13">
        <v>327555</v>
      </c>
      <c r="C459" s="13" t="s">
        <v>76</v>
      </c>
      <c r="D459" s="25">
        <v>2811</v>
      </c>
      <c r="E459" s="21">
        <v>43837</v>
      </c>
      <c r="F459" s="13">
        <f>_xlfn.XLOOKUP(Table8[[#This Row],[Product]],Table9[Cookie Type],Table9[Revenue Per Cookie],"Not Available")</f>
        <v>4</v>
      </c>
      <c r="G459" s="13">
        <f>_xlfn.XLOOKUP(Table8[[#This Row],[Product]],Table9[Cookie Type],Table9[Cost Per Cookie],"Not available")</f>
        <v>-1.5</v>
      </c>
      <c r="H459" s="13">
        <f>SUM(Table8[[#This Row],[Revenue per cookie]:[Cost per cookie]])*Table8[[#This Row],[Units Sold]]</f>
        <v>7027.5</v>
      </c>
      <c r="I459" s="13"/>
      <c r="J459" s="13"/>
      <c r="K459" s="13"/>
      <c r="L459" s="13"/>
    </row>
    <row r="460" spans="2:12" x14ac:dyDescent="0.25">
      <c r="B460" s="14">
        <v>363487</v>
      </c>
      <c r="C460" s="14" t="s">
        <v>76</v>
      </c>
      <c r="D460" s="24">
        <v>2441</v>
      </c>
      <c r="E460" s="18">
        <v>43840</v>
      </c>
      <c r="F460" s="14">
        <f>_xlfn.XLOOKUP(Table8[[#This Row],[Product]],Table9[Cookie Type],Table9[Revenue Per Cookie],"Not Available")</f>
        <v>4</v>
      </c>
      <c r="G460" s="14">
        <f>_xlfn.XLOOKUP(Table8[[#This Row],[Product]],Table9[Cookie Type],Table9[Cost Per Cookie],"Not available")</f>
        <v>-1.5</v>
      </c>
      <c r="H460" s="14">
        <f>SUM(Table8[[#This Row],[Revenue per cookie]:[Cost per cookie]])*Table8[[#This Row],[Units Sold]]</f>
        <v>6102.5</v>
      </c>
      <c r="I460" s="13"/>
      <c r="J460" s="13"/>
      <c r="K460" s="13"/>
      <c r="L460" s="13"/>
    </row>
    <row r="461" spans="2:12" x14ac:dyDescent="0.25">
      <c r="B461" s="13">
        <v>607051</v>
      </c>
      <c r="C461" s="13" t="s">
        <v>76</v>
      </c>
      <c r="D461" s="25">
        <v>1560</v>
      </c>
      <c r="E461" s="21">
        <v>43476</v>
      </c>
      <c r="F461" s="13">
        <f>_xlfn.XLOOKUP(Table8[[#This Row],[Product]],Table9[Cookie Type],Table9[Revenue Per Cookie],"Not Available")</f>
        <v>4</v>
      </c>
      <c r="G461" s="13">
        <f>_xlfn.XLOOKUP(Table8[[#This Row],[Product]],Table9[Cookie Type],Table9[Cost Per Cookie],"Not available")</f>
        <v>-1.5</v>
      </c>
      <c r="H461" s="13">
        <f>SUM(Table8[[#This Row],[Revenue per cookie]:[Cost per cookie]])*Table8[[#This Row],[Units Sold]]</f>
        <v>3900</v>
      </c>
      <c r="I461" s="13"/>
      <c r="J461" s="13"/>
      <c r="K461" s="13"/>
      <c r="L461" s="13"/>
    </row>
    <row r="462" spans="2:12" x14ac:dyDescent="0.25">
      <c r="B462" s="14">
        <v>535522</v>
      </c>
      <c r="C462" s="14" t="s">
        <v>76</v>
      </c>
      <c r="D462" s="24">
        <v>2706</v>
      </c>
      <c r="E462" s="18">
        <v>43476</v>
      </c>
      <c r="F462" s="14">
        <f>_xlfn.XLOOKUP(Table8[[#This Row],[Product]],Table9[Cookie Type],Table9[Revenue Per Cookie],"Not Available")</f>
        <v>4</v>
      </c>
      <c r="G462" s="14">
        <f>_xlfn.XLOOKUP(Table8[[#This Row],[Product]],Table9[Cookie Type],Table9[Cost Per Cookie],"Not available")</f>
        <v>-1.5</v>
      </c>
      <c r="H462" s="14">
        <f>SUM(Table8[[#This Row],[Revenue per cookie]:[Cost per cookie]])*Table8[[#This Row],[Units Sold]]</f>
        <v>6765</v>
      </c>
      <c r="I462" s="13"/>
      <c r="J462" s="13"/>
      <c r="K462" s="13"/>
      <c r="L462" s="13"/>
    </row>
    <row r="463" spans="2:12" x14ac:dyDescent="0.25">
      <c r="B463" s="13">
        <v>533938</v>
      </c>
      <c r="C463" s="13" t="s">
        <v>76</v>
      </c>
      <c r="D463" s="13">
        <v>886</v>
      </c>
      <c r="E463" s="21">
        <v>43836</v>
      </c>
      <c r="F463" s="13">
        <f>_xlfn.XLOOKUP(Table8[[#This Row],[Product]],Table9[Cookie Type],Table9[Revenue Per Cookie],"Not Available")</f>
        <v>4</v>
      </c>
      <c r="G463" s="13">
        <f>_xlfn.XLOOKUP(Table8[[#This Row],[Product]],Table9[Cookie Type],Table9[Cost Per Cookie],"Not available")</f>
        <v>-1.5</v>
      </c>
      <c r="H463" s="13">
        <f>SUM(Table8[[#This Row],[Revenue per cookie]:[Cost per cookie]])*Table8[[#This Row],[Units Sold]]</f>
        <v>2215</v>
      </c>
      <c r="I463" s="13"/>
      <c r="J463" s="13"/>
      <c r="K463" s="13"/>
      <c r="L463" s="13"/>
    </row>
    <row r="464" spans="2:12" x14ac:dyDescent="0.25">
      <c r="B464" s="14">
        <v>105566</v>
      </c>
      <c r="C464" s="14" t="s">
        <v>76</v>
      </c>
      <c r="D464" s="24">
        <v>2416</v>
      </c>
      <c r="E464" s="18">
        <v>43474</v>
      </c>
      <c r="F464" s="14">
        <f>_xlfn.XLOOKUP(Table8[[#This Row],[Product]],Table9[Cookie Type],Table9[Revenue Per Cookie],"Not Available")</f>
        <v>4</v>
      </c>
      <c r="G464" s="14">
        <f>_xlfn.XLOOKUP(Table8[[#This Row],[Product]],Table9[Cookie Type],Table9[Cost Per Cookie],"Not available")</f>
        <v>-1.5</v>
      </c>
      <c r="H464" s="14">
        <f>SUM(Table8[[#This Row],[Revenue per cookie]:[Cost per cookie]])*Table8[[#This Row],[Units Sold]]</f>
        <v>6040</v>
      </c>
      <c r="I464" s="13"/>
      <c r="J464" s="13"/>
      <c r="K464" s="13"/>
      <c r="L464" s="13"/>
    </row>
    <row r="465" spans="2:12" x14ac:dyDescent="0.25">
      <c r="B465" s="13">
        <v>694579</v>
      </c>
      <c r="C465" s="13" t="s">
        <v>76</v>
      </c>
      <c r="D465" s="25">
        <v>2156</v>
      </c>
      <c r="E465" s="21">
        <v>43840</v>
      </c>
      <c r="F465" s="13">
        <f>_xlfn.XLOOKUP(Table8[[#This Row],[Product]],Table9[Cookie Type],Table9[Revenue Per Cookie],"Not Available")</f>
        <v>4</v>
      </c>
      <c r="G465" s="13">
        <f>_xlfn.XLOOKUP(Table8[[#This Row],[Product]],Table9[Cookie Type],Table9[Cost Per Cookie],"Not available")</f>
        <v>-1.5</v>
      </c>
      <c r="H465" s="13">
        <f>SUM(Table8[[#This Row],[Revenue per cookie]:[Cost per cookie]])*Table8[[#This Row],[Units Sold]]</f>
        <v>5390</v>
      </c>
      <c r="I465" s="13"/>
      <c r="J465" s="13"/>
      <c r="K465" s="13"/>
      <c r="L465" s="13"/>
    </row>
    <row r="466" spans="2:12" x14ac:dyDescent="0.25">
      <c r="B466" s="14">
        <v>483789</v>
      </c>
      <c r="C466" s="14" t="s">
        <v>76</v>
      </c>
      <c r="D466" s="24">
        <v>2689</v>
      </c>
      <c r="E466" s="18">
        <v>43841</v>
      </c>
      <c r="F466" s="14">
        <f>_xlfn.XLOOKUP(Table8[[#This Row],[Product]],Table9[Cookie Type],Table9[Revenue Per Cookie],"Not Available")</f>
        <v>4</v>
      </c>
      <c r="G466" s="14">
        <f>_xlfn.XLOOKUP(Table8[[#This Row],[Product]],Table9[Cookie Type],Table9[Cost Per Cookie],"Not available")</f>
        <v>-1.5</v>
      </c>
      <c r="H466" s="14">
        <f>SUM(Table8[[#This Row],[Revenue per cookie]:[Cost per cookie]])*Table8[[#This Row],[Units Sold]]</f>
        <v>6722.5</v>
      </c>
      <c r="I466" s="13"/>
      <c r="J466" s="13"/>
      <c r="K466" s="13"/>
      <c r="L466" s="13"/>
    </row>
    <row r="467" spans="2:12" x14ac:dyDescent="0.25">
      <c r="B467" s="13">
        <v>728960</v>
      </c>
      <c r="C467" s="13" t="s">
        <v>76</v>
      </c>
      <c r="D467" s="25">
        <v>2522</v>
      </c>
      <c r="E467" s="21">
        <v>43831</v>
      </c>
      <c r="F467" s="13">
        <f>_xlfn.XLOOKUP(Table8[[#This Row],[Product]],Table9[Cookie Type],Table9[Revenue Per Cookie],"Not Available")</f>
        <v>4</v>
      </c>
      <c r="G467" s="13">
        <f>_xlfn.XLOOKUP(Table8[[#This Row],[Product]],Table9[Cookie Type],Table9[Cost Per Cookie],"Not available")</f>
        <v>-1.5</v>
      </c>
      <c r="H467" s="13">
        <f>SUM(Table8[[#This Row],[Revenue per cookie]:[Cost per cookie]])*Table8[[#This Row],[Units Sold]]</f>
        <v>6305</v>
      </c>
      <c r="I467" s="13"/>
      <c r="J467" s="13"/>
      <c r="K467" s="13"/>
      <c r="L467" s="13"/>
    </row>
    <row r="468" spans="2:12" x14ac:dyDescent="0.25">
      <c r="B468" s="14">
        <v>759173</v>
      </c>
      <c r="C468" s="14" t="s">
        <v>76</v>
      </c>
      <c r="D468" s="24">
        <v>2567</v>
      </c>
      <c r="E468" s="18">
        <v>43836</v>
      </c>
      <c r="F468" s="14">
        <f>_xlfn.XLOOKUP(Table8[[#This Row],[Product]],Table9[Cookie Type],Table9[Revenue Per Cookie],"Not Available")</f>
        <v>4</v>
      </c>
      <c r="G468" s="14">
        <f>_xlfn.XLOOKUP(Table8[[#This Row],[Product]],Table9[Cookie Type],Table9[Cost Per Cookie],"Not available")</f>
        <v>-1.5</v>
      </c>
      <c r="H468" s="14">
        <f>SUM(Table8[[#This Row],[Revenue per cookie]:[Cost per cookie]])*Table8[[#This Row],[Units Sold]]</f>
        <v>6417.5</v>
      </c>
      <c r="I468" s="13"/>
      <c r="J468" s="13"/>
      <c r="K468" s="13"/>
      <c r="L468" s="13"/>
    </row>
    <row r="469" spans="2:12" x14ac:dyDescent="0.25">
      <c r="B469" s="13">
        <v>602911</v>
      </c>
      <c r="C469" s="13" t="s">
        <v>76</v>
      </c>
      <c r="D469" s="13">
        <v>923</v>
      </c>
      <c r="E469" s="21">
        <v>43833</v>
      </c>
      <c r="F469" s="13">
        <f>_xlfn.XLOOKUP(Table8[[#This Row],[Product]],Table9[Cookie Type],Table9[Revenue Per Cookie],"Not Available")</f>
        <v>4</v>
      </c>
      <c r="G469" s="13">
        <f>_xlfn.XLOOKUP(Table8[[#This Row],[Product]],Table9[Cookie Type],Table9[Cost Per Cookie],"Not available")</f>
        <v>-1.5</v>
      </c>
      <c r="H469" s="13">
        <f>SUM(Table8[[#This Row],[Revenue per cookie]:[Cost per cookie]])*Table8[[#This Row],[Units Sold]]</f>
        <v>2307.5</v>
      </c>
      <c r="I469" s="13"/>
      <c r="J469" s="13"/>
      <c r="K469" s="13"/>
      <c r="L469" s="13"/>
    </row>
    <row r="470" spans="2:12" x14ac:dyDescent="0.25">
      <c r="B470" s="14">
        <v>317699</v>
      </c>
      <c r="C470" s="14" t="s">
        <v>76</v>
      </c>
      <c r="D470" s="24">
        <v>1790</v>
      </c>
      <c r="E470" s="18">
        <v>43833</v>
      </c>
      <c r="F470" s="14">
        <f>_xlfn.XLOOKUP(Table8[[#This Row],[Product]],Table9[Cookie Type],Table9[Revenue Per Cookie],"Not Available")</f>
        <v>4</v>
      </c>
      <c r="G470" s="14">
        <f>_xlfn.XLOOKUP(Table8[[#This Row],[Product]],Table9[Cookie Type],Table9[Cost Per Cookie],"Not available")</f>
        <v>-1.5</v>
      </c>
      <c r="H470" s="14">
        <f>SUM(Table8[[#This Row],[Revenue per cookie]:[Cost per cookie]])*Table8[[#This Row],[Units Sold]]</f>
        <v>4475</v>
      </c>
      <c r="I470" s="13"/>
      <c r="J470" s="13"/>
      <c r="K470" s="13"/>
      <c r="L470" s="13"/>
    </row>
    <row r="471" spans="2:12" x14ac:dyDescent="0.25">
      <c r="B471" s="13">
        <v>676544</v>
      </c>
      <c r="C471" s="13" t="s">
        <v>76</v>
      </c>
      <c r="D471" s="13">
        <v>442</v>
      </c>
      <c r="E471" s="21">
        <v>43474</v>
      </c>
      <c r="F471" s="13">
        <f>_xlfn.XLOOKUP(Table8[[#This Row],[Product]],Table9[Cookie Type],Table9[Revenue Per Cookie],"Not Available")</f>
        <v>4</v>
      </c>
      <c r="G471" s="13">
        <f>_xlfn.XLOOKUP(Table8[[#This Row],[Product]],Table9[Cookie Type],Table9[Cost Per Cookie],"Not available")</f>
        <v>-1.5</v>
      </c>
      <c r="H471" s="13">
        <f>SUM(Table8[[#This Row],[Revenue per cookie]:[Cost per cookie]])*Table8[[#This Row],[Units Sold]]</f>
        <v>1105</v>
      </c>
      <c r="I471" s="13"/>
      <c r="J471" s="13"/>
      <c r="K471" s="13"/>
      <c r="L471" s="13"/>
    </row>
    <row r="472" spans="2:12" x14ac:dyDescent="0.25">
      <c r="B472" s="14">
        <v>455417</v>
      </c>
      <c r="C472" s="14" t="s">
        <v>76</v>
      </c>
      <c r="D472" s="24">
        <v>2579</v>
      </c>
      <c r="E472" s="18">
        <v>43834</v>
      </c>
      <c r="F472" s="14">
        <f>_xlfn.XLOOKUP(Table8[[#This Row],[Product]],Table9[Cookie Type],Table9[Revenue Per Cookie],"Not Available")</f>
        <v>4</v>
      </c>
      <c r="G472" s="14">
        <f>_xlfn.XLOOKUP(Table8[[#This Row],[Product]],Table9[Cookie Type],Table9[Cost Per Cookie],"Not available")</f>
        <v>-1.5</v>
      </c>
      <c r="H472" s="14">
        <f>SUM(Table8[[#This Row],[Revenue per cookie]:[Cost per cookie]])*Table8[[#This Row],[Units Sold]]</f>
        <v>6447.5</v>
      </c>
      <c r="I472" s="13"/>
      <c r="J472" s="13"/>
      <c r="K472" s="13"/>
      <c r="L472" s="13"/>
    </row>
    <row r="473" spans="2:12" x14ac:dyDescent="0.25">
      <c r="B473" s="13">
        <v>759484</v>
      </c>
      <c r="C473" s="13" t="s">
        <v>76</v>
      </c>
      <c r="D473" s="25">
        <v>1743</v>
      </c>
      <c r="E473" s="21">
        <v>43835</v>
      </c>
      <c r="F473" s="13">
        <f>_xlfn.XLOOKUP(Table8[[#This Row],[Product]],Table9[Cookie Type],Table9[Revenue Per Cookie],"Not Available")</f>
        <v>4</v>
      </c>
      <c r="G473" s="13">
        <f>_xlfn.XLOOKUP(Table8[[#This Row],[Product]],Table9[Cookie Type],Table9[Cost Per Cookie],"Not available")</f>
        <v>-1.5</v>
      </c>
      <c r="H473" s="13">
        <f>SUM(Table8[[#This Row],[Revenue per cookie]:[Cost per cookie]])*Table8[[#This Row],[Units Sold]]</f>
        <v>4357.5</v>
      </c>
      <c r="I473" s="13"/>
      <c r="J473" s="13"/>
      <c r="K473" s="13"/>
      <c r="L473" s="13"/>
    </row>
    <row r="474" spans="2:12" x14ac:dyDescent="0.25">
      <c r="B474" s="14">
        <v>727283</v>
      </c>
      <c r="C474" s="14" t="s">
        <v>76</v>
      </c>
      <c r="D474" s="24">
        <v>2996</v>
      </c>
      <c r="E474" s="18">
        <v>43475</v>
      </c>
      <c r="F474" s="14">
        <f>_xlfn.XLOOKUP(Table8[[#This Row],[Product]],Table9[Cookie Type],Table9[Revenue Per Cookie],"Not Available")</f>
        <v>4</v>
      </c>
      <c r="G474" s="14">
        <f>_xlfn.XLOOKUP(Table8[[#This Row],[Product]],Table9[Cookie Type],Table9[Cost Per Cookie],"Not available")</f>
        <v>-1.5</v>
      </c>
      <c r="H474" s="14">
        <f>SUM(Table8[[#This Row],[Revenue per cookie]:[Cost per cookie]])*Table8[[#This Row],[Units Sold]]</f>
        <v>7490</v>
      </c>
      <c r="I474" s="13"/>
      <c r="J474" s="13"/>
      <c r="K474" s="13"/>
      <c r="L474" s="13"/>
    </row>
    <row r="475" spans="2:12" x14ac:dyDescent="0.25">
      <c r="B475" s="13">
        <v>684001</v>
      </c>
      <c r="C475" s="13" t="s">
        <v>76</v>
      </c>
      <c r="D475" s="13">
        <v>280</v>
      </c>
      <c r="E475" s="21">
        <v>43842</v>
      </c>
      <c r="F475" s="13">
        <f>_xlfn.XLOOKUP(Table8[[#This Row],[Product]],Table9[Cookie Type],Table9[Revenue Per Cookie],"Not Available")</f>
        <v>4</v>
      </c>
      <c r="G475" s="13">
        <f>_xlfn.XLOOKUP(Table8[[#This Row],[Product]],Table9[Cookie Type],Table9[Cost Per Cookie],"Not available")</f>
        <v>-1.5</v>
      </c>
      <c r="H475" s="13">
        <f>SUM(Table8[[#This Row],[Revenue per cookie]:[Cost per cookie]])*Table8[[#This Row],[Units Sold]]</f>
        <v>700</v>
      </c>
      <c r="I475" s="13"/>
      <c r="J475" s="13"/>
      <c r="K475" s="13"/>
      <c r="L475" s="13"/>
    </row>
    <row r="476" spans="2:12" x14ac:dyDescent="0.25">
      <c r="B476" s="14">
        <v>372739</v>
      </c>
      <c r="C476" s="14" t="s">
        <v>76</v>
      </c>
      <c r="D476" s="14">
        <v>801</v>
      </c>
      <c r="E476" s="18">
        <v>43837</v>
      </c>
      <c r="F476" s="14">
        <f>_xlfn.XLOOKUP(Table8[[#This Row],[Product]],Table9[Cookie Type],Table9[Revenue Per Cookie],"Not Available")</f>
        <v>4</v>
      </c>
      <c r="G476" s="14">
        <f>_xlfn.XLOOKUP(Table8[[#This Row],[Product]],Table9[Cookie Type],Table9[Cost Per Cookie],"Not available")</f>
        <v>-1.5</v>
      </c>
      <c r="H476" s="14">
        <f>SUM(Table8[[#This Row],[Revenue per cookie]:[Cost per cookie]])*Table8[[#This Row],[Units Sold]]</f>
        <v>2002.5</v>
      </c>
      <c r="I476" s="13"/>
      <c r="J476" s="13"/>
      <c r="K476" s="13"/>
      <c r="L476" s="13"/>
    </row>
    <row r="477" spans="2:12" x14ac:dyDescent="0.25">
      <c r="B477" s="13">
        <v>285799</v>
      </c>
      <c r="C477" s="13" t="s">
        <v>76</v>
      </c>
      <c r="D477" s="25">
        <v>1023</v>
      </c>
      <c r="E477" s="21">
        <v>43474</v>
      </c>
      <c r="F477" s="13">
        <f>_xlfn.XLOOKUP(Table8[[#This Row],[Product]],Table9[Cookie Type],Table9[Revenue Per Cookie],"Not Available")</f>
        <v>4</v>
      </c>
      <c r="G477" s="13">
        <f>_xlfn.XLOOKUP(Table8[[#This Row],[Product]],Table9[Cookie Type],Table9[Cost Per Cookie],"Not available")</f>
        <v>-1.5</v>
      </c>
      <c r="H477" s="13">
        <f>SUM(Table8[[#This Row],[Revenue per cookie]:[Cost per cookie]])*Table8[[#This Row],[Units Sold]]</f>
        <v>2557.5</v>
      </c>
      <c r="I477" s="13"/>
      <c r="J477" s="13"/>
      <c r="K477" s="13"/>
      <c r="L477" s="13"/>
    </row>
    <row r="478" spans="2:12" x14ac:dyDescent="0.25">
      <c r="B478" s="14">
        <v>289035</v>
      </c>
      <c r="C478" s="14" t="s">
        <v>76</v>
      </c>
      <c r="D478" s="24">
        <v>1496</v>
      </c>
      <c r="E478" s="18">
        <v>43840</v>
      </c>
      <c r="F478" s="14">
        <f>_xlfn.XLOOKUP(Table8[[#This Row],[Product]],Table9[Cookie Type],Table9[Revenue Per Cookie],"Not Available")</f>
        <v>4</v>
      </c>
      <c r="G478" s="14">
        <f>_xlfn.XLOOKUP(Table8[[#This Row],[Product]],Table9[Cookie Type],Table9[Cost Per Cookie],"Not available")</f>
        <v>-1.5</v>
      </c>
      <c r="H478" s="14">
        <f>SUM(Table8[[#This Row],[Revenue per cookie]:[Cost per cookie]])*Table8[[#This Row],[Units Sold]]</f>
        <v>3740</v>
      </c>
      <c r="I478" s="13"/>
      <c r="J478" s="13"/>
      <c r="K478" s="13"/>
      <c r="L478" s="13"/>
    </row>
    <row r="479" spans="2:12" x14ac:dyDescent="0.25">
      <c r="B479" s="13">
        <v>411519</v>
      </c>
      <c r="C479" s="13" t="s">
        <v>76</v>
      </c>
      <c r="D479" s="25">
        <v>1010</v>
      </c>
      <c r="E479" s="21">
        <v>43840</v>
      </c>
      <c r="F479" s="13">
        <f>_xlfn.XLOOKUP(Table8[[#This Row],[Product]],Table9[Cookie Type],Table9[Revenue Per Cookie],"Not Available")</f>
        <v>4</v>
      </c>
      <c r="G479" s="13">
        <f>_xlfn.XLOOKUP(Table8[[#This Row],[Product]],Table9[Cookie Type],Table9[Cost Per Cookie],"Not available")</f>
        <v>-1.5</v>
      </c>
      <c r="H479" s="13">
        <f>SUM(Table8[[#This Row],[Revenue per cookie]:[Cost per cookie]])*Table8[[#This Row],[Units Sold]]</f>
        <v>2525</v>
      </c>
      <c r="I479" s="13"/>
      <c r="J479" s="13"/>
      <c r="K479" s="13"/>
      <c r="L479" s="13"/>
    </row>
    <row r="480" spans="2:12" x14ac:dyDescent="0.25">
      <c r="B480" s="14">
        <v>199710</v>
      </c>
      <c r="C480" s="14" t="s">
        <v>76</v>
      </c>
      <c r="D480" s="24">
        <v>1513</v>
      </c>
      <c r="E480" s="18">
        <v>43841</v>
      </c>
      <c r="F480" s="14">
        <f>_xlfn.XLOOKUP(Table8[[#This Row],[Product]],Table9[Cookie Type],Table9[Revenue Per Cookie],"Not Available")</f>
        <v>4</v>
      </c>
      <c r="G480" s="14">
        <f>_xlfn.XLOOKUP(Table8[[#This Row],[Product]],Table9[Cookie Type],Table9[Cost Per Cookie],"Not available")</f>
        <v>-1.5</v>
      </c>
      <c r="H480" s="14">
        <f>SUM(Table8[[#This Row],[Revenue per cookie]:[Cost per cookie]])*Table8[[#This Row],[Units Sold]]</f>
        <v>3782.5</v>
      </c>
      <c r="I480" s="13"/>
      <c r="J480" s="13"/>
      <c r="K480" s="13"/>
      <c r="L480" s="13"/>
    </row>
    <row r="481" spans="2:12" x14ac:dyDescent="0.25">
      <c r="B481" s="13">
        <v>632637</v>
      </c>
      <c r="C481" s="13" t="s">
        <v>76</v>
      </c>
      <c r="D481" s="25">
        <v>2300</v>
      </c>
      <c r="E481" s="21">
        <v>43842</v>
      </c>
      <c r="F481" s="13">
        <f>_xlfn.XLOOKUP(Table8[[#This Row],[Product]],Table9[Cookie Type],Table9[Revenue Per Cookie],"Not Available")</f>
        <v>4</v>
      </c>
      <c r="G481" s="13">
        <f>_xlfn.XLOOKUP(Table8[[#This Row],[Product]],Table9[Cookie Type],Table9[Cost Per Cookie],"Not available")</f>
        <v>-1.5</v>
      </c>
      <c r="H481" s="13">
        <f>SUM(Table8[[#This Row],[Revenue per cookie]:[Cost per cookie]])*Table8[[#This Row],[Units Sold]]</f>
        <v>5750</v>
      </c>
      <c r="I481" s="13"/>
      <c r="J481" s="13"/>
      <c r="K481" s="13"/>
      <c r="L481" s="13"/>
    </row>
    <row r="482" spans="2:12" x14ac:dyDescent="0.25">
      <c r="B482" s="14">
        <v>384743</v>
      </c>
      <c r="C482" s="14" t="s">
        <v>76</v>
      </c>
      <c r="D482" s="24">
        <v>2821</v>
      </c>
      <c r="E482" s="18">
        <v>43477</v>
      </c>
      <c r="F482" s="14">
        <f>_xlfn.XLOOKUP(Table8[[#This Row],[Product]],Table9[Cookie Type],Table9[Revenue Per Cookie],"Not Available")</f>
        <v>4</v>
      </c>
      <c r="G482" s="14">
        <f>_xlfn.XLOOKUP(Table8[[#This Row],[Product]],Table9[Cookie Type],Table9[Cost Per Cookie],"Not available")</f>
        <v>-1.5</v>
      </c>
      <c r="H482" s="14">
        <f>SUM(Table8[[#This Row],[Revenue per cookie]:[Cost per cookie]])*Table8[[#This Row],[Units Sold]]</f>
        <v>7052.5</v>
      </c>
      <c r="I482" s="13"/>
      <c r="J482" s="13"/>
      <c r="K482" s="13"/>
      <c r="L482" s="13"/>
    </row>
    <row r="483" spans="2:12" x14ac:dyDescent="0.25">
      <c r="B483" s="13">
        <v>819278</v>
      </c>
      <c r="C483" s="13" t="s">
        <v>76</v>
      </c>
      <c r="D483" s="25">
        <v>1174</v>
      </c>
      <c r="E483" s="21">
        <v>43838</v>
      </c>
      <c r="F483" s="13">
        <f>_xlfn.XLOOKUP(Table8[[#This Row],[Product]],Table9[Cookie Type],Table9[Revenue Per Cookie],"Not Available")</f>
        <v>4</v>
      </c>
      <c r="G483" s="13">
        <f>_xlfn.XLOOKUP(Table8[[#This Row],[Product]],Table9[Cookie Type],Table9[Cost Per Cookie],"Not available")</f>
        <v>-1.5</v>
      </c>
      <c r="H483" s="13">
        <f>SUM(Table8[[#This Row],[Revenue per cookie]:[Cost per cookie]])*Table8[[#This Row],[Units Sold]]</f>
        <v>2935</v>
      </c>
      <c r="I483" s="13"/>
      <c r="J483" s="13"/>
      <c r="K483" s="13"/>
      <c r="L483" s="13"/>
    </row>
    <row r="484" spans="2:12" x14ac:dyDescent="0.25">
      <c r="B484" s="14">
        <v>858434</v>
      </c>
      <c r="C484" s="14" t="s">
        <v>76</v>
      </c>
      <c r="D484" s="24">
        <v>2767</v>
      </c>
      <c r="E484" s="18">
        <v>43838</v>
      </c>
      <c r="F484" s="14">
        <f>_xlfn.XLOOKUP(Table8[[#This Row],[Product]],Table9[Cookie Type],Table9[Revenue Per Cookie],"Not Available")</f>
        <v>4</v>
      </c>
      <c r="G484" s="14">
        <f>_xlfn.XLOOKUP(Table8[[#This Row],[Product]],Table9[Cookie Type],Table9[Cost Per Cookie],"Not available")</f>
        <v>-1.5</v>
      </c>
      <c r="H484" s="14">
        <f>SUM(Table8[[#This Row],[Revenue per cookie]:[Cost per cookie]])*Table8[[#This Row],[Units Sold]]</f>
        <v>6917.5</v>
      </c>
      <c r="I484" s="13"/>
      <c r="J484" s="13"/>
      <c r="K484" s="13"/>
      <c r="L484" s="13"/>
    </row>
    <row r="485" spans="2:12" x14ac:dyDescent="0.25">
      <c r="B485" s="13">
        <v>329257</v>
      </c>
      <c r="C485" s="13" t="s">
        <v>76</v>
      </c>
      <c r="D485" s="25">
        <v>1085</v>
      </c>
      <c r="E485" s="21">
        <v>43840</v>
      </c>
      <c r="F485" s="13">
        <f>_xlfn.XLOOKUP(Table8[[#This Row],[Product]],Table9[Cookie Type],Table9[Revenue Per Cookie],"Not Available")</f>
        <v>4</v>
      </c>
      <c r="G485" s="13">
        <f>_xlfn.XLOOKUP(Table8[[#This Row],[Product]],Table9[Cookie Type],Table9[Cost Per Cookie],"Not available")</f>
        <v>-1.5</v>
      </c>
      <c r="H485" s="13">
        <f>SUM(Table8[[#This Row],[Revenue per cookie]:[Cost per cookie]])*Table8[[#This Row],[Units Sold]]</f>
        <v>2712.5</v>
      </c>
      <c r="I485" s="13"/>
      <c r="J485" s="13"/>
      <c r="K485" s="13"/>
      <c r="L485" s="13"/>
    </row>
    <row r="486" spans="2:12" x14ac:dyDescent="0.25">
      <c r="B486" s="14">
        <v>793118</v>
      </c>
      <c r="C486" s="14" t="s">
        <v>4</v>
      </c>
      <c r="D486" s="24">
        <v>2001</v>
      </c>
      <c r="E486" s="18">
        <v>43832</v>
      </c>
      <c r="F486" s="14">
        <f>_xlfn.XLOOKUP(Table8[[#This Row],[Product]],Table9[Cookie Type],Table9[Revenue Per Cookie],"Not Available")</f>
        <v>3</v>
      </c>
      <c r="G486" s="14">
        <f>_xlfn.XLOOKUP(Table8[[#This Row],[Product]],Table9[Cookie Type],Table9[Cost Per Cookie],"Not available")</f>
        <v>-1.25</v>
      </c>
      <c r="H486" s="14">
        <f>SUM(Table8[[#This Row],[Revenue per cookie]:[Cost per cookie]])*Table8[[#This Row],[Units Sold]]</f>
        <v>3501.75</v>
      </c>
      <c r="I486" s="13"/>
      <c r="J486" s="13"/>
      <c r="K486" s="13"/>
      <c r="L486" s="13"/>
    </row>
    <row r="487" spans="2:12" x14ac:dyDescent="0.25">
      <c r="B487" s="13">
        <v>355287</v>
      </c>
      <c r="C487" s="13" t="s">
        <v>4</v>
      </c>
      <c r="D487" s="25">
        <v>2838</v>
      </c>
      <c r="E487" s="21">
        <v>43834</v>
      </c>
      <c r="F487" s="13">
        <f>_xlfn.XLOOKUP(Table8[[#This Row],[Product]],Table9[Cookie Type],Table9[Revenue Per Cookie],"Not Available")</f>
        <v>3</v>
      </c>
      <c r="G487" s="13">
        <f>_xlfn.XLOOKUP(Table8[[#This Row],[Product]],Table9[Cookie Type],Table9[Cost Per Cookie],"Not available")</f>
        <v>-1.25</v>
      </c>
      <c r="H487" s="13">
        <f>SUM(Table8[[#This Row],[Revenue per cookie]:[Cost per cookie]])*Table8[[#This Row],[Units Sold]]</f>
        <v>4966.5</v>
      </c>
      <c r="I487" s="13"/>
      <c r="J487" s="13"/>
      <c r="K487" s="13"/>
      <c r="L487" s="13"/>
    </row>
    <row r="488" spans="2:12" x14ac:dyDescent="0.25">
      <c r="B488" s="14">
        <v>246621</v>
      </c>
      <c r="C488" s="14" t="s">
        <v>4</v>
      </c>
      <c r="D488" s="24">
        <v>2178</v>
      </c>
      <c r="E488" s="18">
        <v>43836</v>
      </c>
      <c r="F488" s="14">
        <f>_xlfn.XLOOKUP(Table8[[#This Row],[Product]],Table9[Cookie Type],Table9[Revenue Per Cookie],"Not Available")</f>
        <v>3</v>
      </c>
      <c r="G488" s="14">
        <f>_xlfn.XLOOKUP(Table8[[#This Row],[Product]],Table9[Cookie Type],Table9[Cost Per Cookie],"Not available")</f>
        <v>-1.25</v>
      </c>
      <c r="H488" s="14">
        <f>SUM(Table8[[#This Row],[Revenue per cookie]:[Cost per cookie]])*Table8[[#This Row],[Units Sold]]</f>
        <v>3811.5</v>
      </c>
      <c r="I488" s="13"/>
      <c r="J488" s="13"/>
      <c r="K488" s="13"/>
      <c r="L488" s="13"/>
    </row>
    <row r="489" spans="2:12" x14ac:dyDescent="0.25">
      <c r="B489" s="13">
        <v>641259</v>
      </c>
      <c r="C489" s="13" t="s">
        <v>4</v>
      </c>
      <c r="D489" s="13">
        <v>888</v>
      </c>
      <c r="E489" s="21">
        <v>43836</v>
      </c>
      <c r="F489" s="13">
        <f>_xlfn.XLOOKUP(Table8[[#This Row],[Product]],Table9[Cookie Type],Table9[Revenue Per Cookie],"Not Available")</f>
        <v>3</v>
      </c>
      <c r="G489" s="13">
        <f>_xlfn.XLOOKUP(Table8[[#This Row],[Product]],Table9[Cookie Type],Table9[Cost Per Cookie],"Not available")</f>
        <v>-1.25</v>
      </c>
      <c r="H489" s="13">
        <f>SUM(Table8[[#This Row],[Revenue per cookie]:[Cost per cookie]])*Table8[[#This Row],[Units Sold]]</f>
        <v>1554</v>
      </c>
      <c r="I489" s="13"/>
      <c r="J489" s="13"/>
      <c r="K489" s="13"/>
      <c r="L489" s="13"/>
    </row>
    <row r="490" spans="2:12" x14ac:dyDescent="0.25">
      <c r="B490" s="14">
        <v>587301</v>
      </c>
      <c r="C490" s="14" t="s">
        <v>4</v>
      </c>
      <c r="D490" s="24">
        <v>1527</v>
      </c>
      <c r="E490" s="18">
        <v>43474</v>
      </c>
      <c r="F490" s="14">
        <f>_xlfn.XLOOKUP(Table8[[#This Row],[Product]],Table9[Cookie Type],Table9[Revenue Per Cookie],"Not Available")</f>
        <v>3</v>
      </c>
      <c r="G490" s="14">
        <f>_xlfn.XLOOKUP(Table8[[#This Row],[Product]],Table9[Cookie Type],Table9[Cost Per Cookie],"Not available")</f>
        <v>-1.25</v>
      </c>
      <c r="H490" s="14">
        <f>SUM(Table8[[#This Row],[Revenue per cookie]:[Cost per cookie]])*Table8[[#This Row],[Units Sold]]</f>
        <v>2672.25</v>
      </c>
      <c r="I490" s="13"/>
      <c r="J490" s="13"/>
      <c r="K490" s="13"/>
      <c r="L490" s="13"/>
    </row>
    <row r="491" spans="2:12" x14ac:dyDescent="0.25">
      <c r="B491" s="13">
        <v>505496</v>
      </c>
      <c r="C491" s="13" t="s">
        <v>4</v>
      </c>
      <c r="D491" s="25">
        <v>2151</v>
      </c>
      <c r="E491" s="21">
        <v>43839</v>
      </c>
      <c r="F491" s="13">
        <f>_xlfn.XLOOKUP(Table8[[#This Row],[Product]],Table9[Cookie Type],Table9[Revenue Per Cookie],"Not Available")</f>
        <v>3</v>
      </c>
      <c r="G491" s="13">
        <f>_xlfn.XLOOKUP(Table8[[#This Row],[Product]],Table9[Cookie Type],Table9[Cost Per Cookie],"Not available")</f>
        <v>-1.25</v>
      </c>
      <c r="H491" s="13">
        <f>SUM(Table8[[#This Row],[Revenue per cookie]:[Cost per cookie]])*Table8[[#This Row],[Units Sold]]</f>
        <v>3764.25</v>
      </c>
      <c r="I491" s="13"/>
      <c r="J491" s="13"/>
      <c r="K491" s="13"/>
      <c r="L491" s="13"/>
    </row>
    <row r="492" spans="2:12" x14ac:dyDescent="0.25">
      <c r="B492" s="14">
        <v>745887</v>
      </c>
      <c r="C492" s="14" t="s">
        <v>4</v>
      </c>
      <c r="D492" s="24">
        <v>1817</v>
      </c>
      <c r="E492" s="18">
        <v>43842</v>
      </c>
      <c r="F492" s="14">
        <f>_xlfn.XLOOKUP(Table8[[#This Row],[Product]],Table9[Cookie Type],Table9[Revenue Per Cookie],"Not Available")</f>
        <v>3</v>
      </c>
      <c r="G492" s="14">
        <f>_xlfn.XLOOKUP(Table8[[#This Row],[Product]],Table9[Cookie Type],Table9[Cost Per Cookie],"Not available")</f>
        <v>-1.25</v>
      </c>
      <c r="H492" s="14">
        <f>SUM(Table8[[#This Row],[Revenue per cookie]:[Cost per cookie]])*Table8[[#This Row],[Units Sold]]</f>
        <v>3179.75</v>
      </c>
      <c r="I492" s="13"/>
      <c r="J492" s="13"/>
      <c r="K492" s="13"/>
      <c r="L492" s="13"/>
    </row>
    <row r="493" spans="2:12" x14ac:dyDescent="0.25">
      <c r="B493" s="13">
        <v>514091</v>
      </c>
      <c r="C493" s="13" t="s">
        <v>4</v>
      </c>
      <c r="D493" s="25">
        <v>1326</v>
      </c>
      <c r="E493" s="21">
        <v>43833</v>
      </c>
      <c r="F493" s="13">
        <f>_xlfn.XLOOKUP(Table8[[#This Row],[Product]],Table9[Cookie Type],Table9[Revenue Per Cookie],"Not Available")</f>
        <v>3</v>
      </c>
      <c r="G493" s="13">
        <f>_xlfn.XLOOKUP(Table8[[#This Row],[Product]],Table9[Cookie Type],Table9[Cost Per Cookie],"Not available")</f>
        <v>-1.25</v>
      </c>
      <c r="H493" s="13">
        <f>SUM(Table8[[#This Row],[Revenue per cookie]:[Cost per cookie]])*Table8[[#This Row],[Units Sold]]</f>
        <v>2320.5</v>
      </c>
      <c r="I493" s="13"/>
      <c r="J493" s="13"/>
      <c r="K493" s="13"/>
      <c r="L493" s="13"/>
    </row>
    <row r="494" spans="2:12" x14ac:dyDescent="0.25">
      <c r="B494" s="14">
        <v>735280</v>
      </c>
      <c r="C494" s="14" t="s">
        <v>4</v>
      </c>
      <c r="D494" s="14">
        <v>263</v>
      </c>
      <c r="E494" s="18">
        <v>43833</v>
      </c>
      <c r="F494" s="14">
        <f>_xlfn.XLOOKUP(Table8[[#This Row],[Product]],Table9[Cookie Type],Table9[Revenue Per Cookie],"Not Available")</f>
        <v>3</v>
      </c>
      <c r="G494" s="14">
        <f>_xlfn.XLOOKUP(Table8[[#This Row],[Product]],Table9[Cookie Type],Table9[Cost Per Cookie],"Not available")</f>
        <v>-1.25</v>
      </c>
      <c r="H494" s="14">
        <f>SUM(Table8[[#This Row],[Revenue per cookie]:[Cost per cookie]])*Table8[[#This Row],[Units Sold]]</f>
        <v>460.25</v>
      </c>
      <c r="I494" s="13"/>
      <c r="J494" s="13"/>
      <c r="K494" s="13"/>
      <c r="L494" s="13"/>
    </row>
    <row r="495" spans="2:12" x14ac:dyDescent="0.25">
      <c r="B495" s="13">
        <v>540473</v>
      </c>
      <c r="C495" s="13" t="s">
        <v>4</v>
      </c>
      <c r="D495" s="13">
        <v>944</v>
      </c>
      <c r="E495" s="21">
        <v>43834</v>
      </c>
      <c r="F495" s="13">
        <f>_xlfn.XLOOKUP(Table8[[#This Row],[Product]],Table9[Cookie Type],Table9[Revenue Per Cookie],"Not Available")</f>
        <v>3</v>
      </c>
      <c r="G495" s="13">
        <f>_xlfn.XLOOKUP(Table8[[#This Row],[Product]],Table9[Cookie Type],Table9[Cost Per Cookie],"Not available")</f>
        <v>-1.25</v>
      </c>
      <c r="H495" s="13">
        <f>SUM(Table8[[#This Row],[Revenue per cookie]:[Cost per cookie]])*Table8[[#This Row],[Units Sold]]</f>
        <v>1652</v>
      </c>
      <c r="I495" s="13"/>
      <c r="J495" s="13"/>
      <c r="K495" s="13"/>
      <c r="L495" s="13"/>
    </row>
    <row r="496" spans="2:12" x14ac:dyDescent="0.25">
      <c r="B496" s="14">
        <v>327845</v>
      </c>
      <c r="C496" s="14" t="s">
        <v>4</v>
      </c>
      <c r="D496" s="14">
        <v>727</v>
      </c>
      <c r="E496" s="18">
        <v>43836</v>
      </c>
      <c r="F496" s="14">
        <f>_xlfn.XLOOKUP(Table8[[#This Row],[Product]],Table9[Cookie Type],Table9[Revenue Per Cookie],"Not Available")</f>
        <v>3</v>
      </c>
      <c r="G496" s="14">
        <f>_xlfn.XLOOKUP(Table8[[#This Row],[Product]],Table9[Cookie Type],Table9[Cost Per Cookie],"Not available")</f>
        <v>-1.25</v>
      </c>
      <c r="H496" s="14">
        <f>SUM(Table8[[#This Row],[Revenue per cookie]:[Cost per cookie]])*Table8[[#This Row],[Units Sold]]</f>
        <v>1272.25</v>
      </c>
      <c r="I496" s="13"/>
      <c r="J496" s="13"/>
      <c r="K496" s="13"/>
      <c r="L496" s="13"/>
    </row>
    <row r="497" spans="2:12" x14ac:dyDescent="0.25">
      <c r="B497" s="13">
        <v>460452</v>
      </c>
      <c r="C497" s="13" t="s">
        <v>4</v>
      </c>
      <c r="D497" s="13">
        <v>787</v>
      </c>
      <c r="E497" s="21">
        <v>43836</v>
      </c>
      <c r="F497" s="13">
        <f>_xlfn.XLOOKUP(Table8[[#This Row],[Product]],Table9[Cookie Type],Table9[Revenue Per Cookie],"Not Available")</f>
        <v>3</v>
      </c>
      <c r="G497" s="13">
        <f>_xlfn.XLOOKUP(Table8[[#This Row],[Product]],Table9[Cookie Type],Table9[Cost Per Cookie],"Not available")</f>
        <v>-1.25</v>
      </c>
      <c r="H497" s="13">
        <f>SUM(Table8[[#This Row],[Revenue per cookie]:[Cost per cookie]])*Table8[[#This Row],[Units Sold]]</f>
        <v>1377.25</v>
      </c>
      <c r="I497" s="13"/>
      <c r="J497" s="13"/>
      <c r="K497" s="13"/>
      <c r="L497" s="13"/>
    </row>
    <row r="498" spans="2:12" x14ac:dyDescent="0.25">
      <c r="B498" s="14">
        <v>354480</v>
      </c>
      <c r="C498" s="14" t="s">
        <v>4</v>
      </c>
      <c r="D498" s="14">
        <v>986</v>
      </c>
      <c r="E498" s="18">
        <v>43839</v>
      </c>
      <c r="F498" s="14">
        <f>_xlfn.XLOOKUP(Table8[[#This Row],[Product]],Table9[Cookie Type],Table9[Revenue Per Cookie],"Not Available")</f>
        <v>3</v>
      </c>
      <c r="G498" s="14">
        <f>_xlfn.XLOOKUP(Table8[[#This Row],[Product]],Table9[Cookie Type],Table9[Cost Per Cookie],"Not available")</f>
        <v>-1.25</v>
      </c>
      <c r="H498" s="14">
        <f>SUM(Table8[[#This Row],[Revenue per cookie]:[Cost per cookie]])*Table8[[#This Row],[Units Sold]]</f>
        <v>1725.5</v>
      </c>
      <c r="I498" s="13"/>
      <c r="J498" s="13"/>
      <c r="K498" s="13"/>
      <c r="L498" s="13"/>
    </row>
    <row r="499" spans="2:12" x14ac:dyDescent="0.25">
      <c r="B499" s="13">
        <v>243929</v>
      </c>
      <c r="C499" s="13" t="s">
        <v>4</v>
      </c>
      <c r="D499" s="13">
        <v>494</v>
      </c>
      <c r="E499" s="21">
        <v>43475</v>
      </c>
      <c r="F499" s="13">
        <f>_xlfn.XLOOKUP(Table8[[#This Row],[Product]],Table9[Cookie Type],Table9[Revenue Per Cookie],"Not Available")</f>
        <v>3</v>
      </c>
      <c r="G499" s="13">
        <f>_xlfn.XLOOKUP(Table8[[#This Row],[Product]],Table9[Cookie Type],Table9[Cost Per Cookie],"Not available")</f>
        <v>-1.25</v>
      </c>
      <c r="H499" s="13">
        <f>SUM(Table8[[#This Row],[Revenue per cookie]:[Cost per cookie]])*Table8[[#This Row],[Units Sold]]</f>
        <v>864.5</v>
      </c>
      <c r="I499" s="13"/>
      <c r="J499" s="13"/>
      <c r="K499" s="13"/>
      <c r="L499" s="13"/>
    </row>
    <row r="500" spans="2:12" x14ac:dyDescent="0.25">
      <c r="B500" s="14">
        <v>791359</v>
      </c>
      <c r="C500" s="14" t="s">
        <v>4</v>
      </c>
      <c r="D500" s="24">
        <v>1397</v>
      </c>
      <c r="E500" s="18">
        <v>43840</v>
      </c>
      <c r="F500" s="14">
        <f>_xlfn.XLOOKUP(Table8[[#This Row],[Product]],Table9[Cookie Type],Table9[Revenue Per Cookie],"Not Available")</f>
        <v>3</v>
      </c>
      <c r="G500" s="14">
        <f>_xlfn.XLOOKUP(Table8[[#This Row],[Product]],Table9[Cookie Type],Table9[Cost Per Cookie],"Not available")</f>
        <v>-1.25</v>
      </c>
      <c r="H500" s="14">
        <f>SUM(Table8[[#This Row],[Revenue per cookie]:[Cost per cookie]])*Table8[[#This Row],[Units Sold]]</f>
        <v>2444.75</v>
      </c>
      <c r="I500" s="13"/>
      <c r="J500" s="13"/>
      <c r="K500" s="13"/>
      <c r="L500" s="13"/>
    </row>
    <row r="501" spans="2:12" x14ac:dyDescent="0.25">
      <c r="B501" s="13">
        <v>275167</v>
      </c>
      <c r="C501" s="13" t="s">
        <v>4</v>
      </c>
      <c r="D501" s="25">
        <v>1744</v>
      </c>
      <c r="E501" s="21">
        <v>43841</v>
      </c>
      <c r="F501" s="13">
        <f>_xlfn.XLOOKUP(Table8[[#This Row],[Product]],Table9[Cookie Type],Table9[Revenue Per Cookie],"Not Available")</f>
        <v>3</v>
      </c>
      <c r="G501" s="13">
        <f>_xlfn.XLOOKUP(Table8[[#This Row],[Product]],Table9[Cookie Type],Table9[Cost Per Cookie],"Not available")</f>
        <v>-1.25</v>
      </c>
      <c r="H501" s="13">
        <f>SUM(Table8[[#This Row],[Revenue per cookie]:[Cost per cookie]])*Table8[[#This Row],[Units Sold]]</f>
        <v>3052</v>
      </c>
      <c r="I501" s="13"/>
      <c r="J501" s="13"/>
      <c r="K501" s="13"/>
      <c r="L501" s="13"/>
    </row>
    <row r="502" spans="2:12" x14ac:dyDescent="0.25">
      <c r="B502" s="14">
        <v>160577</v>
      </c>
      <c r="C502" s="14" t="s">
        <v>4</v>
      </c>
      <c r="D502" s="14">
        <v>662</v>
      </c>
      <c r="E502" s="18">
        <v>43836</v>
      </c>
      <c r="F502" s="14">
        <f>_xlfn.XLOOKUP(Table8[[#This Row],[Product]],Table9[Cookie Type],Table9[Revenue Per Cookie],"Not Available")</f>
        <v>3</v>
      </c>
      <c r="G502" s="14">
        <f>_xlfn.XLOOKUP(Table8[[#This Row],[Product]],Table9[Cookie Type],Table9[Cost Per Cookie],"Not available")</f>
        <v>-1.25</v>
      </c>
      <c r="H502" s="14">
        <f>SUM(Table8[[#This Row],[Revenue per cookie]:[Cost per cookie]])*Table8[[#This Row],[Units Sold]]</f>
        <v>1158.5</v>
      </c>
      <c r="I502" s="13"/>
      <c r="J502" s="13"/>
      <c r="K502" s="13"/>
      <c r="L502" s="13"/>
    </row>
    <row r="503" spans="2:12" x14ac:dyDescent="0.25">
      <c r="B503" s="13">
        <v>827058</v>
      </c>
      <c r="C503" s="13" t="s">
        <v>4</v>
      </c>
      <c r="D503" s="13">
        <v>214</v>
      </c>
      <c r="E503" s="21">
        <v>43475</v>
      </c>
      <c r="F503" s="13">
        <f>_xlfn.XLOOKUP(Table8[[#This Row],[Product]],Table9[Cookie Type],Table9[Revenue Per Cookie],"Not Available")</f>
        <v>3</v>
      </c>
      <c r="G503" s="13">
        <f>_xlfn.XLOOKUP(Table8[[#This Row],[Product]],Table9[Cookie Type],Table9[Cost Per Cookie],"Not available")</f>
        <v>-1.25</v>
      </c>
      <c r="H503" s="13">
        <f>SUM(Table8[[#This Row],[Revenue per cookie]:[Cost per cookie]])*Table8[[#This Row],[Units Sold]]</f>
        <v>374.5</v>
      </c>
      <c r="I503" s="13"/>
      <c r="J503" s="13"/>
      <c r="K503" s="13"/>
      <c r="L503" s="13"/>
    </row>
    <row r="504" spans="2:12" x14ac:dyDescent="0.25">
      <c r="B504" s="14">
        <v>439635</v>
      </c>
      <c r="C504" s="14" t="s">
        <v>4</v>
      </c>
      <c r="D504" s="24">
        <v>2877</v>
      </c>
      <c r="E504" s="18">
        <v>43840</v>
      </c>
      <c r="F504" s="14">
        <f>_xlfn.XLOOKUP(Table8[[#This Row],[Product]],Table9[Cookie Type],Table9[Revenue Per Cookie],"Not Available")</f>
        <v>3</v>
      </c>
      <c r="G504" s="14">
        <f>_xlfn.XLOOKUP(Table8[[#This Row],[Product]],Table9[Cookie Type],Table9[Cost Per Cookie],"Not available")</f>
        <v>-1.25</v>
      </c>
      <c r="H504" s="14">
        <f>SUM(Table8[[#This Row],[Revenue per cookie]:[Cost per cookie]])*Table8[[#This Row],[Units Sold]]</f>
        <v>5034.75</v>
      </c>
      <c r="I504" s="13"/>
      <c r="J504" s="13"/>
      <c r="K504" s="13"/>
      <c r="L504" s="13"/>
    </row>
    <row r="505" spans="2:12" x14ac:dyDescent="0.25">
      <c r="B505" s="13">
        <v>752965</v>
      </c>
      <c r="C505" s="13" t="s">
        <v>4</v>
      </c>
      <c r="D505" s="25">
        <v>2729</v>
      </c>
      <c r="E505" s="21">
        <v>43842</v>
      </c>
      <c r="F505" s="13">
        <f>_xlfn.XLOOKUP(Table8[[#This Row],[Product]],Table9[Cookie Type],Table9[Revenue Per Cookie],"Not Available")</f>
        <v>3</v>
      </c>
      <c r="G505" s="13">
        <f>_xlfn.XLOOKUP(Table8[[#This Row],[Product]],Table9[Cookie Type],Table9[Cost Per Cookie],"Not available")</f>
        <v>-1.25</v>
      </c>
      <c r="H505" s="13">
        <f>SUM(Table8[[#This Row],[Revenue per cookie]:[Cost per cookie]])*Table8[[#This Row],[Units Sold]]</f>
        <v>4775.75</v>
      </c>
      <c r="I505" s="13"/>
      <c r="J505" s="13"/>
      <c r="K505" s="13"/>
      <c r="L505" s="13"/>
    </row>
    <row r="506" spans="2:12" x14ac:dyDescent="0.25">
      <c r="B506" s="14">
        <v>454417</v>
      </c>
      <c r="C506" s="14" t="s">
        <v>4</v>
      </c>
      <c r="D506" s="14">
        <v>266</v>
      </c>
      <c r="E506" s="18">
        <v>43477</v>
      </c>
      <c r="F506" s="14">
        <f>_xlfn.XLOOKUP(Table8[[#This Row],[Product]],Table9[Cookie Type],Table9[Revenue Per Cookie],"Not Available")</f>
        <v>3</v>
      </c>
      <c r="G506" s="14">
        <f>_xlfn.XLOOKUP(Table8[[#This Row],[Product]],Table9[Cookie Type],Table9[Cost Per Cookie],"Not available")</f>
        <v>-1.25</v>
      </c>
      <c r="H506" s="14">
        <f>SUM(Table8[[#This Row],[Revenue per cookie]:[Cost per cookie]])*Table8[[#This Row],[Units Sold]]</f>
        <v>465.5</v>
      </c>
      <c r="I506" s="13"/>
      <c r="J506" s="13"/>
      <c r="K506" s="13"/>
      <c r="L506" s="13"/>
    </row>
    <row r="507" spans="2:12" x14ac:dyDescent="0.25">
      <c r="B507" s="13">
        <v>434482</v>
      </c>
      <c r="C507" s="13" t="s">
        <v>4</v>
      </c>
      <c r="D507" s="25">
        <v>1940</v>
      </c>
      <c r="E507" s="21">
        <v>43477</v>
      </c>
      <c r="F507" s="13">
        <f>_xlfn.XLOOKUP(Table8[[#This Row],[Product]],Table9[Cookie Type],Table9[Revenue Per Cookie],"Not Available")</f>
        <v>3</v>
      </c>
      <c r="G507" s="13">
        <f>_xlfn.XLOOKUP(Table8[[#This Row],[Product]],Table9[Cookie Type],Table9[Cost Per Cookie],"Not available")</f>
        <v>-1.25</v>
      </c>
      <c r="H507" s="13">
        <f>SUM(Table8[[#This Row],[Revenue per cookie]:[Cost per cookie]])*Table8[[#This Row],[Units Sold]]</f>
        <v>3395</v>
      </c>
      <c r="I507" s="13"/>
      <c r="J507" s="13"/>
      <c r="K507" s="13"/>
      <c r="L507" s="13"/>
    </row>
    <row r="508" spans="2:12" x14ac:dyDescent="0.25">
      <c r="B508" s="14">
        <v>632111</v>
      </c>
      <c r="C508" s="14" t="s">
        <v>4</v>
      </c>
      <c r="D508" s="24">
        <v>2844</v>
      </c>
      <c r="E508" s="18">
        <v>43832</v>
      </c>
      <c r="F508" s="14">
        <f>_xlfn.XLOOKUP(Table8[[#This Row],[Product]],Table9[Cookie Type],Table9[Revenue Per Cookie],"Not Available")</f>
        <v>3</v>
      </c>
      <c r="G508" s="14">
        <f>_xlfn.XLOOKUP(Table8[[#This Row],[Product]],Table9[Cookie Type],Table9[Cost Per Cookie],"Not available")</f>
        <v>-1.25</v>
      </c>
      <c r="H508" s="14">
        <f>SUM(Table8[[#This Row],[Revenue per cookie]:[Cost per cookie]])*Table8[[#This Row],[Units Sold]]</f>
        <v>4977</v>
      </c>
      <c r="I508" s="13"/>
      <c r="J508" s="13"/>
      <c r="K508" s="13"/>
      <c r="L508" s="13"/>
    </row>
    <row r="509" spans="2:12" x14ac:dyDescent="0.25">
      <c r="B509" s="13">
        <v>703612</v>
      </c>
      <c r="C509" s="13" t="s">
        <v>4</v>
      </c>
      <c r="D509" s="25">
        <v>1916</v>
      </c>
      <c r="E509" s="21">
        <v>43834</v>
      </c>
      <c r="F509" s="13">
        <f>_xlfn.XLOOKUP(Table8[[#This Row],[Product]],Table9[Cookie Type],Table9[Revenue Per Cookie],"Not Available")</f>
        <v>3</v>
      </c>
      <c r="G509" s="13">
        <f>_xlfn.XLOOKUP(Table8[[#This Row],[Product]],Table9[Cookie Type],Table9[Cost Per Cookie],"Not available")</f>
        <v>-1.25</v>
      </c>
      <c r="H509" s="13">
        <f>SUM(Table8[[#This Row],[Revenue per cookie]:[Cost per cookie]])*Table8[[#This Row],[Units Sold]]</f>
        <v>3353</v>
      </c>
      <c r="I509" s="13"/>
      <c r="J509" s="13"/>
      <c r="K509" s="13"/>
      <c r="L509" s="13"/>
    </row>
    <row r="510" spans="2:12" x14ac:dyDescent="0.25">
      <c r="B510" s="14">
        <v>358173</v>
      </c>
      <c r="C510" s="14" t="s">
        <v>4</v>
      </c>
      <c r="D510" s="24">
        <v>1570</v>
      </c>
      <c r="E510" s="18">
        <v>43836</v>
      </c>
      <c r="F510" s="14">
        <f>_xlfn.XLOOKUP(Table8[[#This Row],[Product]],Table9[Cookie Type],Table9[Revenue Per Cookie],"Not Available")</f>
        <v>3</v>
      </c>
      <c r="G510" s="14">
        <f>_xlfn.XLOOKUP(Table8[[#This Row],[Product]],Table9[Cookie Type],Table9[Cost Per Cookie],"Not available")</f>
        <v>-1.25</v>
      </c>
      <c r="H510" s="14">
        <f>SUM(Table8[[#This Row],[Revenue per cookie]:[Cost per cookie]])*Table8[[#This Row],[Units Sold]]</f>
        <v>2747.5</v>
      </c>
      <c r="I510" s="13"/>
      <c r="J510" s="13"/>
      <c r="K510" s="13"/>
      <c r="L510" s="13"/>
    </row>
    <row r="511" spans="2:12" x14ac:dyDescent="0.25">
      <c r="B511" s="13">
        <v>149767</v>
      </c>
      <c r="C511" s="13" t="s">
        <v>4</v>
      </c>
      <c r="D511" s="25">
        <v>1874</v>
      </c>
      <c r="E511" s="21">
        <v>43838</v>
      </c>
      <c r="F511" s="13">
        <f>_xlfn.XLOOKUP(Table8[[#This Row],[Product]],Table9[Cookie Type],Table9[Revenue Per Cookie],"Not Available")</f>
        <v>3</v>
      </c>
      <c r="G511" s="13">
        <f>_xlfn.XLOOKUP(Table8[[#This Row],[Product]],Table9[Cookie Type],Table9[Cost Per Cookie],"Not available")</f>
        <v>-1.25</v>
      </c>
      <c r="H511" s="13">
        <f>SUM(Table8[[#This Row],[Revenue per cookie]:[Cost per cookie]])*Table8[[#This Row],[Units Sold]]</f>
        <v>3279.5</v>
      </c>
      <c r="I511" s="13"/>
      <c r="J511" s="13"/>
      <c r="K511" s="13"/>
      <c r="L511" s="13"/>
    </row>
    <row r="512" spans="2:12" x14ac:dyDescent="0.25">
      <c r="B512" s="14">
        <v>108848</v>
      </c>
      <c r="C512" s="14" t="s">
        <v>4</v>
      </c>
      <c r="D512" s="24">
        <v>1642</v>
      </c>
      <c r="E512" s="18">
        <v>43838</v>
      </c>
      <c r="F512" s="14">
        <f>_xlfn.XLOOKUP(Table8[[#This Row],[Product]],Table9[Cookie Type],Table9[Revenue Per Cookie],"Not Available")</f>
        <v>3</v>
      </c>
      <c r="G512" s="14">
        <f>_xlfn.XLOOKUP(Table8[[#This Row],[Product]],Table9[Cookie Type],Table9[Cost Per Cookie],"Not available")</f>
        <v>-1.25</v>
      </c>
      <c r="H512" s="14">
        <f>SUM(Table8[[#This Row],[Revenue per cookie]:[Cost per cookie]])*Table8[[#This Row],[Units Sold]]</f>
        <v>2873.5</v>
      </c>
      <c r="I512" s="13"/>
      <c r="J512" s="13"/>
      <c r="K512" s="13"/>
      <c r="L512" s="13"/>
    </row>
    <row r="513" spans="2:12" x14ac:dyDescent="0.25">
      <c r="B513" s="13">
        <v>623371</v>
      </c>
      <c r="C513" s="13" t="s">
        <v>4</v>
      </c>
      <c r="D513" s="25">
        <v>1945</v>
      </c>
      <c r="E513" s="21">
        <v>43475</v>
      </c>
      <c r="F513" s="13">
        <f>_xlfn.XLOOKUP(Table8[[#This Row],[Product]],Table9[Cookie Type],Table9[Revenue Per Cookie],"Not Available")</f>
        <v>3</v>
      </c>
      <c r="G513" s="13">
        <f>_xlfn.XLOOKUP(Table8[[#This Row],[Product]],Table9[Cookie Type],Table9[Cost Per Cookie],"Not available")</f>
        <v>-1.25</v>
      </c>
      <c r="H513" s="13">
        <f>SUM(Table8[[#This Row],[Revenue per cookie]:[Cost per cookie]])*Table8[[#This Row],[Units Sold]]</f>
        <v>3403.75</v>
      </c>
      <c r="I513" s="13"/>
      <c r="J513" s="13"/>
      <c r="K513" s="13"/>
      <c r="L513" s="13"/>
    </row>
    <row r="514" spans="2:12" x14ac:dyDescent="0.25">
      <c r="B514" s="14">
        <v>444395</v>
      </c>
      <c r="C514" s="14" t="s">
        <v>4</v>
      </c>
      <c r="D514" s="24">
        <v>2479</v>
      </c>
      <c r="E514" s="18">
        <v>43831</v>
      </c>
      <c r="F514" s="14">
        <f>_xlfn.XLOOKUP(Table8[[#This Row],[Product]],Table9[Cookie Type],Table9[Revenue Per Cookie],"Not Available")</f>
        <v>3</v>
      </c>
      <c r="G514" s="14">
        <f>_xlfn.XLOOKUP(Table8[[#This Row],[Product]],Table9[Cookie Type],Table9[Cost Per Cookie],"Not available")</f>
        <v>-1.25</v>
      </c>
      <c r="H514" s="14">
        <f>SUM(Table8[[#This Row],[Revenue per cookie]:[Cost per cookie]])*Table8[[#This Row],[Units Sold]]</f>
        <v>4338.25</v>
      </c>
      <c r="I514" s="13"/>
      <c r="J514" s="13"/>
      <c r="K514" s="13"/>
      <c r="L514" s="13"/>
    </row>
    <row r="515" spans="2:12" x14ac:dyDescent="0.25">
      <c r="B515" s="13">
        <v>818048</v>
      </c>
      <c r="C515" s="13" t="s">
        <v>4</v>
      </c>
      <c r="D515" s="13">
        <v>866</v>
      </c>
      <c r="E515" s="21">
        <v>43835</v>
      </c>
      <c r="F515" s="13">
        <f>_xlfn.XLOOKUP(Table8[[#This Row],[Product]],Table9[Cookie Type],Table9[Revenue Per Cookie],"Not Available")</f>
        <v>3</v>
      </c>
      <c r="G515" s="13">
        <f>_xlfn.XLOOKUP(Table8[[#This Row],[Product]],Table9[Cookie Type],Table9[Cost Per Cookie],"Not available")</f>
        <v>-1.25</v>
      </c>
      <c r="H515" s="13">
        <f>SUM(Table8[[#This Row],[Revenue per cookie]:[Cost per cookie]])*Table8[[#This Row],[Units Sold]]</f>
        <v>1515.5</v>
      </c>
      <c r="I515" s="13"/>
      <c r="J515" s="13"/>
      <c r="K515" s="13"/>
      <c r="L515" s="13"/>
    </row>
    <row r="516" spans="2:12" x14ac:dyDescent="0.25">
      <c r="B516" s="14">
        <v>581507</v>
      </c>
      <c r="C516" s="14" t="s">
        <v>4</v>
      </c>
      <c r="D516" s="14">
        <v>349</v>
      </c>
      <c r="E516" s="18">
        <v>43474</v>
      </c>
      <c r="F516" s="14">
        <f>_xlfn.XLOOKUP(Table8[[#This Row],[Product]],Table9[Cookie Type],Table9[Revenue Per Cookie],"Not Available")</f>
        <v>3</v>
      </c>
      <c r="G516" s="14">
        <f>_xlfn.XLOOKUP(Table8[[#This Row],[Product]],Table9[Cookie Type],Table9[Cost Per Cookie],"Not available")</f>
        <v>-1.25</v>
      </c>
      <c r="H516" s="14">
        <f>SUM(Table8[[#This Row],[Revenue per cookie]:[Cost per cookie]])*Table8[[#This Row],[Units Sold]]</f>
        <v>610.75</v>
      </c>
      <c r="I516" s="13"/>
      <c r="J516" s="13"/>
      <c r="K516" s="13"/>
      <c r="L516" s="13"/>
    </row>
    <row r="517" spans="2:12" x14ac:dyDescent="0.25">
      <c r="B517" s="13">
        <v>144559</v>
      </c>
      <c r="C517" s="13" t="s">
        <v>4</v>
      </c>
      <c r="D517" s="25">
        <v>2177</v>
      </c>
      <c r="E517" s="21">
        <v>43840</v>
      </c>
      <c r="F517" s="13">
        <f>_xlfn.XLOOKUP(Table8[[#This Row],[Product]],Table9[Cookie Type],Table9[Revenue Per Cookie],"Not Available")</f>
        <v>3</v>
      </c>
      <c r="G517" s="13">
        <f>_xlfn.XLOOKUP(Table8[[#This Row],[Product]],Table9[Cookie Type],Table9[Cost Per Cookie],"Not available")</f>
        <v>-1.25</v>
      </c>
      <c r="H517" s="13">
        <f>SUM(Table8[[#This Row],[Revenue per cookie]:[Cost per cookie]])*Table8[[#This Row],[Units Sold]]</f>
        <v>3809.75</v>
      </c>
      <c r="I517" s="13"/>
      <c r="J517" s="13"/>
      <c r="K517" s="13"/>
      <c r="L517" s="13"/>
    </row>
    <row r="518" spans="2:12" x14ac:dyDescent="0.25">
      <c r="B518" s="14">
        <v>592176</v>
      </c>
      <c r="C518" s="14" t="s">
        <v>4</v>
      </c>
      <c r="D518" s="24">
        <v>1514</v>
      </c>
      <c r="E518" s="18">
        <v>43475</v>
      </c>
      <c r="F518" s="14">
        <f>_xlfn.XLOOKUP(Table8[[#This Row],[Product]],Table9[Cookie Type],Table9[Revenue Per Cookie],"Not Available")</f>
        <v>3</v>
      </c>
      <c r="G518" s="14">
        <f>_xlfn.XLOOKUP(Table8[[#This Row],[Product]],Table9[Cookie Type],Table9[Cost Per Cookie],"Not available")</f>
        <v>-1.25</v>
      </c>
      <c r="H518" s="14">
        <f>SUM(Table8[[#This Row],[Revenue per cookie]:[Cost per cookie]])*Table8[[#This Row],[Units Sold]]</f>
        <v>2649.5</v>
      </c>
      <c r="I518" s="13"/>
      <c r="J518" s="13"/>
      <c r="K518" s="13"/>
      <c r="L518" s="13"/>
    </row>
    <row r="519" spans="2:12" x14ac:dyDescent="0.25">
      <c r="B519" s="13">
        <v>639651</v>
      </c>
      <c r="C519" s="13" t="s">
        <v>4</v>
      </c>
      <c r="D519" s="25">
        <v>2689</v>
      </c>
      <c r="E519" s="21">
        <v>43840</v>
      </c>
      <c r="F519" s="13">
        <f>_xlfn.XLOOKUP(Table8[[#This Row],[Product]],Table9[Cookie Type],Table9[Revenue Per Cookie],"Not Available")</f>
        <v>3</v>
      </c>
      <c r="G519" s="13">
        <f>_xlfn.XLOOKUP(Table8[[#This Row],[Product]],Table9[Cookie Type],Table9[Cost Per Cookie],"Not available")</f>
        <v>-1.25</v>
      </c>
      <c r="H519" s="13">
        <f>SUM(Table8[[#This Row],[Revenue per cookie]:[Cost per cookie]])*Table8[[#This Row],[Units Sold]]</f>
        <v>4705.75</v>
      </c>
      <c r="I519" s="13"/>
      <c r="J519" s="13"/>
      <c r="K519" s="13"/>
      <c r="L519" s="13"/>
    </row>
    <row r="520" spans="2:12" x14ac:dyDescent="0.25">
      <c r="B520" s="14">
        <v>426898</v>
      </c>
      <c r="C520" s="14" t="s">
        <v>4</v>
      </c>
      <c r="D520" s="24">
        <v>1389</v>
      </c>
      <c r="E520" s="18">
        <v>43475</v>
      </c>
      <c r="F520" s="14">
        <f>_xlfn.XLOOKUP(Table8[[#This Row],[Product]],Table9[Cookie Type],Table9[Revenue Per Cookie],"Not Available")</f>
        <v>3</v>
      </c>
      <c r="G520" s="14">
        <f>_xlfn.XLOOKUP(Table8[[#This Row],[Product]],Table9[Cookie Type],Table9[Cost Per Cookie],"Not available")</f>
        <v>-1.25</v>
      </c>
      <c r="H520" s="14">
        <f>SUM(Table8[[#This Row],[Revenue per cookie]:[Cost per cookie]])*Table8[[#This Row],[Units Sold]]</f>
        <v>2430.75</v>
      </c>
      <c r="I520" s="13"/>
      <c r="J520" s="13"/>
      <c r="K520" s="13"/>
      <c r="L520" s="13"/>
    </row>
    <row r="521" spans="2:12" x14ac:dyDescent="0.25">
      <c r="B521" s="13">
        <v>646205</v>
      </c>
      <c r="C521" s="13" t="s">
        <v>4</v>
      </c>
      <c r="D521" s="25">
        <v>1265</v>
      </c>
      <c r="E521" s="21">
        <v>43476</v>
      </c>
      <c r="F521" s="13">
        <f>_xlfn.XLOOKUP(Table8[[#This Row],[Product]],Table9[Cookie Type],Table9[Revenue Per Cookie],"Not Available")</f>
        <v>3</v>
      </c>
      <c r="G521" s="13">
        <f>_xlfn.XLOOKUP(Table8[[#This Row],[Product]],Table9[Cookie Type],Table9[Cost Per Cookie],"Not available")</f>
        <v>-1.25</v>
      </c>
      <c r="H521" s="13">
        <f>SUM(Table8[[#This Row],[Revenue per cookie]:[Cost per cookie]])*Table8[[#This Row],[Units Sold]]</f>
        <v>2213.75</v>
      </c>
      <c r="I521" s="13"/>
      <c r="J521" s="13"/>
      <c r="K521" s="13"/>
      <c r="L521" s="13"/>
    </row>
    <row r="522" spans="2:12" x14ac:dyDescent="0.25">
      <c r="B522" s="14">
        <v>872775</v>
      </c>
      <c r="C522" s="14" t="s">
        <v>4</v>
      </c>
      <c r="D522" s="24">
        <v>2297</v>
      </c>
      <c r="E522" s="18">
        <v>43476</v>
      </c>
      <c r="F522" s="14">
        <f>_xlfn.XLOOKUP(Table8[[#This Row],[Product]],Table9[Cookie Type],Table9[Revenue Per Cookie],"Not Available")</f>
        <v>3</v>
      </c>
      <c r="G522" s="14">
        <f>_xlfn.XLOOKUP(Table8[[#This Row],[Product]],Table9[Cookie Type],Table9[Cost Per Cookie],"Not available")</f>
        <v>-1.25</v>
      </c>
      <c r="H522" s="14">
        <f>SUM(Table8[[#This Row],[Revenue per cookie]:[Cost per cookie]])*Table8[[#This Row],[Units Sold]]</f>
        <v>4019.75</v>
      </c>
      <c r="I522" s="13"/>
      <c r="J522" s="13"/>
      <c r="K522" s="13"/>
      <c r="L522" s="13"/>
    </row>
    <row r="523" spans="2:12" x14ac:dyDescent="0.25">
      <c r="B523" s="13">
        <v>774130</v>
      </c>
      <c r="C523" s="13" t="s">
        <v>4</v>
      </c>
      <c r="D523" s="25">
        <v>2663</v>
      </c>
      <c r="E523" s="21">
        <v>43842</v>
      </c>
      <c r="F523" s="13">
        <f>_xlfn.XLOOKUP(Table8[[#This Row],[Product]],Table9[Cookie Type],Table9[Revenue Per Cookie],"Not Available")</f>
        <v>3</v>
      </c>
      <c r="G523" s="13">
        <f>_xlfn.XLOOKUP(Table8[[#This Row],[Product]],Table9[Cookie Type],Table9[Cost Per Cookie],"Not available")</f>
        <v>-1.25</v>
      </c>
      <c r="H523" s="13">
        <f>SUM(Table8[[#This Row],[Revenue per cookie]:[Cost per cookie]])*Table8[[#This Row],[Units Sold]]</f>
        <v>4660.25</v>
      </c>
      <c r="I523" s="13"/>
      <c r="J523" s="13"/>
      <c r="K523" s="13"/>
      <c r="L523" s="13"/>
    </row>
    <row r="524" spans="2:12" x14ac:dyDescent="0.25">
      <c r="B524" s="14">
        <v>899502</v>
      </c>
      <c r="C524" s="14" t="s">
        <v>4</v>
      </c>
      <c r="D524" s="14">
        <v>570</v>
      </c>
      <c r="E524" s="18">
        <v>43842</v>
      </c>
      <c r="F524" s="14">
        <f>_xlfn.XLOOKUP(Table8[[#This Row],[Product]],Table9[Cookie Type],Table9[Revenue Per Cookie],"Not Available")</f>
        <v>3</v>
      </c>
      <c r="G524" s="14">
        <f>_xlfn.XLOOKUP(Table8[[#This Row],[Product]],Table9[Cookie Type],Table9[Cost Per Cookie],"Not available")</f>
        <v>-1.25</v>
      </c>
      <c r="H524" s="14">
        <f>SUM(Table8[[#This Row],[Revenue per cookie]:[Cost per cookie]])*Table8[[#This Row],[Units Sold]]</f>
        <v>997.5</v>
      </c>
      <c r="I524" s="13"/>
      <c r="J524" s="13"/>
      <c r="K524" s="13"/>
      <c r="L524" s="13"/>
    </row>
    <row r="525" spans="2:12" x14ac:dyDescent="0.25">
      <c r="B525" s="13">
        <v>792599</v>
      </c>
      <c r="C525" s="13" t="s">
        <v>4</v>
      </c>
      <c r="D525" s="25">
        <v>2487</v>
      </c>
      <c r="E525" s="21">
        <v>43842</v>
      </c>
      <c r="F525" s="13">
        <f>_xlfn.XLOOKUP(Table8[[#This Row],[Product]],Table9[Cookie Type],Table9[Revenue Per Cookie],"Not Available")</f>
        <v>3</v>
      </c>
      <c r="G525" s="13">
        <f>_xlfn.XLOOKUP(Table8[[#This Row],[Product]],Table9[Cookie Type],Table9[Cost Per Cookie],"Not available")</f>
        <v>-1.25</v>
      </c>
      <c r="H525" s="13">
        <f>SUM(Table8[[#This Row],[Revenue per cookie]:[Cost per cookie]])*Table8[[#This Row],[Units Sold]]</f>
        <v>4352.25</v>
      </c>
      <c r="I525" s="13"/>
      <c r="J525" s="13"/>
      <c r="K525" s="13"/>
      <c r="L525" s="13"/>
    </row>
    <row r="526" spans="2:12" x14ac:dyDescent="0.25">
      <c r="B526" s="14">
        <v>701669</v>
      </c>
      <c r="C526" s="14" t="s">
        <v>4</v>
      </c>
      <c r="D526" s="24">
        <v>2844</v>
      </c>
      <c r="E526" s="18">
        <v>43836</v>
      </c>
      <c r="F526" s="14">
        <f>_xlfn.XLOOKUP(Table8[[#This Row],[Product]],Table9[Cookie Type],Table9[Revenue Per Cookie],"Not Available")</f>
        <v>3</v>
      </c>
      <c r="G526" s="14">
        <f>_xlfn.XLOOKUP(Table8[[#This Row],[Product]],Table9[Cookie Type],Table9[Cost Per Cookie],"Not available")</f>
        <v>-1.25</v>
      </c>
      <c r="H526" s="14">
        <f>SUM(Table8[[#This Row],[Revenue per cookie]:[Cost per cookie]])*Table8[[#This Row],[Units Sold]]</f>
        <v>4977</v>
      </c>
      <c r="I526" s="13"/>
      <c r="J526" s="13"/>
      <c r="K526" s="13"/>
      <c r="L526" s="13"/>
    </row>
    <row r="527" spans="2:12" x14ac:dyDescent="0.25">
      <c r="B527" s="13">
        <v>721252</v>
      </c>
      <c r="C527" s="13" t="s">
        <v>4</v>
      </c>
      <c r="D527" s="25">
        <v>1498</v>
      </c>
      <c r="E527" s="21">
        <v>43836</v>
      </c>
      <c r="F527" s="13">
        <f>_xlfn.XLOOKUP(Table8[[#This Row],[Product]],Table9[Cookie Type],Table9[Revenue Per Cookie],"Not Available")</f>
        <v>3</v>
      </c>
      <c r="G527" s="13">
        <f>_xlfn.XLOOKUP(Table8[[#This Row],[Product]],Table9[Cookie Type],Table9[Cost Per Cookie],"Not available")</f>
        <v>-1.25</v>
      </c>
      <c r="H527" s="13">
        <f>SUM(Table8[[#This Row],[Revenue per cookie]:[Cost per cookie]])*Table8[[#This Row],[Units Sold]]</f>
        <v>2621.5</v>
      </c>
      <c r="I527" s="13"/>
      <c r="J527" s="13"/>
      <c r="K527" s="13"/>
      <c r="L527" s="13"/>
    </row>
    <row r="528" spans="2:12" x14ac:dyDescent="0.25">
      <c r="B528" s="14">
        <v>425472</v>
      </c>
      <c r="C528" s="14" t="s">
        <v>4</v>
      </c>
      <c r="D528" s="24">
        <v>1221</v>
      </c>
      <c r="E528" s="18">
        <v>43475</v>
      </c>
      <c r="F528" s="14">
        <f>_xlfn.XLOOKUP(Table8[[#This Row],[Product]],Table9[Cookie Type],Table9[Revenue Per Cookie],"Not Available")</f>
        <v>3</v>
      </c>
      <c r="G528" s="14">
        <f>_xlfn.XLOOKUP(Table8[[#This Row],[Product]],Table9[Cookie Type],Table9[Cost Per Cookie],"Not available")</f>
        <v>-1.25</v>
      </c>
      <c r="H528" s="14">
        <f>SUM(Table8[[#This Row],[Revenue per cookie]:[Cost per cookie]])*Table8[[#This Row],[Units Sold]]</f>
        <v>2136.75</v>
      </c>
      <c r="I528" s="13"/>
      <c r="J528" s="13"/>
      <c r="K528" s="13"/>
      <c r="L528" s="13"/>
    </row>
    <row r="529" spans="2:12" x14ac:dyDescent="0.25">
      <c r="B529" s="13">
        <v>441711</v>
      </c>
      <c r="C529" s="13" t="s">
        <v>4</v>
      </c>
      <c r="D529" s="25">
        <v>1123</v>
      </c>
      <c r="E529" s="21">
        <v>43476</v>
      </c>
      <c r="F529" s="13">
        <f>_xlfn.XLOOKUP(Table8[[#This Row],[Product]],Table9[Cookie Type],Table9[Revenue Per Cookie],"Not Available")</f>
        <v>3</v>
      </c>
      <c r="G529" s="13">
        <f>_xlfn.XLOOKUP(Table8[[#This Row],[Product]],Table9[Cookie Type],Table9[Cost Per Cookie],"Not available")</f>
        <v>-1.25</v>
      </c>
      <c r="H529" s="13">
        <f>SUM(Table8[[#This Row],[Revenue per cookie]:[Cost per cookie]])*Table8[[#This Row],[Units Sold]]</f>
        <v>1965.25</v>
      </c>
      <c r="I529" s="13"/>
      <c r="J529" s="13"/>
      <c r="K529" s="13"/>
      <c r="L529" s="13"/>
    </row>
    <row r="530" spans="2:12" x14ac:dyDescent="0.25">
      <c r="B530" s="14">
        <v>562962</v>
      </c>
      <c r="C530" s="14" t="s">
        <v>4</v>
      </c>
      <c r="D530" s="24">
        <v>2436</v>
      </c>
      <c r="E530" s="18">
        <v>43477</v>
      </c>
      <c r="F530" s="14">
        <f>_xlfn.XLOOKUP(Table8[[#This Row],[Product]],Table9[Cookie Type],Table9[Revenue Per Cookie],"Not Available")</f>
        <v>3</v>
      </c>
      <c r="G530" s="14">
        <f>_xlfn.XLOOKUP(Table8[[#This Row],[Product]],Table9[Cookie Type],Table9[Cost Per Cookie],"Not available")</f>
        <v>-1.25</v>
      </c>
      <c r="H530" s="14">
        <f>SUM(Table8[[#This Row],[Revenue per cookie]:[Cost per cookie]])*Table8[[#This Row],[Units Sold]]</f>
        <v>4263</v>
      </c>
      <c r="I530" s="13"/>
      <c r="J530" s="13"/>
      <c r="K530" s="13"/>
      <c r="L530" s="13"/>
    </row>
    <row r="531" spans="2:12" x14ac:dyDescent="0.25">
      <c r="B531" s="13">
        <v>666684</v>
      </c>
      <c r="C531" s="13" t="s">
        <v>4</v>
      </c>
      <c r="D531" s="25">
        <v>1153</v>
      </c>
      <c r="E531" s="21">
        <v>43840</v>
      </c>
      <c r="F531" s="13">
        <f>_xlfn.XLOOKUP(Table8[[#This Row],[Product]],Table9[Cookie Type],Table9[Revenue Per Cookie],"Not Available")</f>
        <v>3</v>
      </c>
      <c r="G531" s="13">
        <f>_xlfn.XLOOKUP(Table8[[#This Row],[Product]],Table9[Cookie Type],Table9[Cost Per Cookie],"Not available")</f>
        <v>-1.25</v>
      </c>
      <c r="H531" s="13">
        <f>SUM(Table8[[#This Row],[Revenue per cookie]:[Cost per cookie]])*Table8[[#This Row],[Units Sold]]</f>
        <v>2017.75</v>
      </c>
      <c r="I531" s="13"/>
      <c r="J531" s="13"/>
      <c r="K531" s="13"/>
      <c r="L531" s="13"/>
    </row>
    <row r="532" spans="2:12" x14ac:dyDescent="0.25">
      <c r="B532" s="14">
        <v>361541</v>
      </c>
      <c r="C532" s="14" t="s">
        <v>4</v>
      </c>
      <c r="D532" s="24">
        <v>1739</v>
      </c>
      <c r="E532" s="18">
        <v>43834</v>
      </c>
      <c r="F532" s="14">
        <f>_xlfn.XLOOKUP(Table8[[#This Row],[Product]],Table9[Cookie Type],Table9[Revenue Per Cookie],"Not Available")</f>
        <v>3</v>
      </c>
      <c r="G532" s="14">
        <f>_xlfn.XLOOKUP(Table8[[#This Row],[Product]],Table9[Cookie Type],Table9[Cost Per Cookie],"Not available")</f>
        <v>-1.25</v>
      </c>
      <c r="H532" s="14">
        <f>SUM(Table8[[#This Row],[Revenue per cookie]:[Cost per cookie]])*Table8[[#This Row],[Units Sold]]</f>
        <v>3043.25</v>
      </c>
      <c r="I532" s="13"/>
      <c r="J532" s="13"/>
      <c r="K532" s="13"/>
      <c r="L532" s="13"/>
    </row>
    <row r="533" spans="2:12" x14ac:dyDescent="0.25">
      <c r="B533" s="13">
        <v>899556</v>
      </c>
      <c r="C533" s="13" t="s">
        <v>4</v>
      </c>
      <c r="D533" s="25">
        <v>2215</v>
      </c>
      <c r="E533" s="21">
        <v>43474</v>
      </c>
      <c r="F533" s="13">
        <f>_xlfn.XLOOKUP(Table8[[#This Row],[Product]],Table9[Cookie Type],Table9[Revenue Per Cookie],"Not Available")</f>
        <v>3</v>
      </c>
      <c r="G533" s="13">
        <f>_xlfn.XLOOKUP(Table8[[#This Row],[Product]],Table9[Cookie Type],Table9[Cost Per Cookie],"Not available")</f>
        <v>-1.25</v>
      </c>
      <c r="H533" s="13">
        <f>SUM(Table8[[#This Row],[Revenue per cookie]:[Cost per cookie]])*Table8[[#This Row],[Units Sold]]</f>
        <v>3876.25</v>
      </c>
      <c r="I533" s="13"/>
      <c r="J533" s="13"/>
      <c r="K533" s="13"/>
      <c r="L533" s="13"/>
    </row>
    <row r="534" spans="2:12" x14ac:dyDescent="0.25">
      <c r="B534" s="14">
        <v>628954</v>
      </c>
      <c r="C534" s="14" t="s">
        <v>4</v>
      </c>
      <c r="D534" s="24">
        <v>1582</v>
      </c>
      <c r="E534" s="18">
        <v>43842</v>
      </c>
      <c r="F534" s="14">
        <f>_xlfn.XLOOKUP(Table8[[#This Row],[Product]],Table9[Cookie Type],Table9[Revenue Per Cookie],"Not Available")</f>
        <v>3</v>
      </c>
      <c r="G534" s="14">
        <f>_xlfn.XLOOKUP(Table8[[#This Row],[Product]],Table9[Cookie Type],Table9[Cost Per Cookie],"Not available")</f>
        <v>-1.25</v>
      </c>
      <c r="H534" s="14">
        <f>SUM(Table8[[#This Row],[Revenue per cookie]:[Cost per cookie]])*Table8[[#This Row],[Units Sold]]</f>
        <v>2768.5</v>
      </c>
      <c r="I534" s="13"/>
      <c r="J534" s="13"/>
      <c r="K534" s="13"/>
      <c r="L534" s="13"/>
    </row>
    <row r="535" spans="2:12" x14ac:dyDescent="0.25">
      <c r="B535" s="13">
        <v>617395</v>
      </c>
      <c r="C535" s="13" t="s">
        <v>4</v>
      </c>
      <c r="D535" s="25">
        <v>3245</v>
      </c>
      <c r="E535" s="21">
        <v>43831</v>
      </c>
      <c r="F535" s="13">
        <f>_xlfn.XLOOKUP(Table8[[#This Row],[Product]],Table9[Cookie Type],Table9[Revenue Per Cookie],"Not Available")</f>
        <v>3</v>
      </c>
      <c r="G535" s="13">
        <f>_xlfn.XLOOKUP(Table8[[#This Row],[Product]],Table9[Cookie Type],Table9[Cost Per Cookie],"Not available")</f>
        <v>-1.25</v>
      </c>
      <c r="H535" s="13">
        <f>SUM(Table8[[#This Row],[Revenue per cookie]:[Cost per cookie]])*Table8[[#This Row],[Units Sold]]</f>
        <v>5678.75</v>
      </c>
      <c r="I535" s="13"/>
      <c r="J535" s="13"/>
      <c r="K535" s="13"/>
      <c r="L535" s="13"/>
    </row>
    <row r="536" spans="2:12" x14ac:dyDescent="0.25">
      <c r="B536" s="14">
        <v>619210</v>
      </c>
      <c r="C536" s="14" t="s">
        <v>4</v>
      </c>
      <c r="D536" s="14">
        <v>959</v>
      </c>
      <c r="E536" s="18">
        <v>43832</v>
      </c>
      <c r="F536" s="14">
        <f>_xlfn.XLOOKUP(Table8[[#This Row],[Product]],Table9[Cookie Type],Table9[Revenue Per Cookie],"Not Available")</f>
        <v>3</v>
      </c>
      <c r="G536" s="14">
        <f>_xlfn.XLOOKUP(Table8[[#This Row],[Product]],Table9[Cookie Type],Table9[Cost Per Cookie],"Not available")</f>
        <v>-1.25</v>
      </c>
      <c r="H536" s="14">
        <f>SUM(Table8[[#This Row],[Revenue per cookie]:[Cost per cookie]])*Table8[[#This Row],[Units Sold]]</f>
        <v>1678.25</v>
      </c>
      <c r="I536" s="13"/>
      <c r="J536" s="13"/>
      <c r="K536" s="13"/>
      <c r="L536" s="13"/>
    </row>
    <row r="537" spans="2:12" x14ac:dyDescent="0.25">
      <c r="B537" s="13">
        <v>210209</v>
      </c>
      <c r="C537" s="13" t="s">
        <v>4</v>
      </c>
      <c r="D537" s="25">
        <v>2747</v>
      </c>
      <c r="E537" s="21">
        <v>43832</v>
      </c>
      <c r="F537" s="13">
        <f>_xlfn.XLOOKUP(Table8[[#This Row],[Product]],Table9[Cookie Type],Table9[Revenue Per Cookie],"Not Available")</f>
        <v>3</v>
      </c>
      <c r="G537" s="13">
        <f>_xlfn.XLOOKUP(Table8[[#This Row],[Product]],Table9[Cookie Type],Table9[Cost Per Cookie],"Not available")</f>
        <v>-1.25</v>
      </c>
      <c r="H537" s="13">
        <f>SUM(Table8[[#This Row],[Revenue per cookie]:[Cost per cookie]])*Table8[[#This Row],[Units Sold]]</f>
        <v>4807.25</v>
      </c>
      <c r="I537" s="13"/>
      <c r="J537" s="13"/>
      <c r="K537" s="13"/>
      <c r="L537" s="13"/>
    </row>
    <row r="538" spans="2:12" x14ac:dyDescent="0.25">
      <c r="B538" s="14">
        <v>324307</v>
      </c>
      <c r="C538" s="14" t="s">
        <v>4</v>
      </c>
      <c r="D538" s="14">
        <v>575</v>
      </c>
      <c r="E538" s="18">
        <v>43834</v>
      </c>
      <c r="F538" s="14">
        <f>_xlfn.XLOOKUP(Table8[[#This Row],[Product]],Table9[Cookie Type],Table9[Revenue Per Cookie],"Not Available")</f>
        <v>3</v>
      </c>
      <c r="G538" s="14">
        <f>_xlfn.XLOOKUP(Table8[[#This Row],[Product]],Table9[Cookie Type],Table9[Cost Per Cookie],"Not available")</f>
        <v>-1.25</v>
      </c>
      <c r="H538" s="14">
        <f>SUM(Table8[[#This Row],[Revenue per cookie]:[Cost per cookie]])*Table8[[#This Row],[Units Sold]]</f>
        <v>1006.25</v>
      </c>
      <c r="I538" s="13"/>
      <c r="J538" s="13"/>
      <c r="K538" s="13"/>
      <c r="L538" s="13"/>
    </row>
    <row r="539" spans="2:12" x14ac:dyDescent="0.25">
      <c r="B539" s="13">
        <v>406234</v>
      </c>
      <c r="C539" s="13" t="s">
        <v>4</v>
      </c>
      <c r="D539" s="25">
        <v>2338</v>
      </c>
      <c r="E539" s="21">
        <v>43836</v>
      </c>
      <c r="F539" s="13">
        <f>_xlfn.XLOOKUP(Table8[[#This Row],[Product]],Table9[Cookie Type],Table9[Revenue Per Cookie],"Not Available")</f>
        <v>3</v>
      </c>
      <c r="G539" s="13">
        <f>_xlfn.XLOOKUP(Table8[[#This Row],[Product]],Table9[Cookie Type],Table9[Cost Per Cookie],"Not available")</f>
        <v>-1.25</v>
      </c>
      <c r="H539" s="13">
        <f>SUM(Table8[[#This Row],[Revenue per cookie]:[Cost per cookie]])*Table8[[#This Row],[Units Sold]]</f>
        <v>4091.5</v>
      </c>
      <c r="I539" s="13"/>
      <c r="J539" s="13"/>
      <c r="K539" s="13"/>
      <c r="L539" s="13"/>
    </row>
    <row r="540" spans="2:12" x14ac:dyDescent="0.25">
      <c r="B540" s="14">
        <v>464364</v>
      </c>
      <c r="C540" s="14" t="s">
        <v>4</v>
      </c>
      <c r="D540" s="14">
        <v>381</v>
      </c>
      <c r="E540" s="18">
        <v>43838</v>
      </c>
      <c r="F540" s="14">
        <f>_xlfn.XLOOKUP(Table8[[#This Row],[Product]],Table9[Cookie Type],Table9[Revenue Per Cookie],"Not Available")</f>
        <v>3</v>
      </c>
      <c r="G540" s="14">
        <f>_xlfn.XLOOKUP(Table8[[#This Row],[Product]],Table9[Cookie Type],Table9[Cost Per Cookie],"Not available")</f>
        <v>-1.25</v>
      </c>
      <c r="H540" s="14">
        <f>SUM(Table8[[#This Row],[Revenue per cookie]:[Cost per cookie]])*Table8[[#This Row],[Units Sold]]</f>
        <v>666.75</v>
      </c>
      <c r="I540" s="13"/>
      <c r="J540" s="13"/>
      <c r="K540" s="13"/>
      <c r="L540" s="13"/>
    </row>
    <row r="541" spans="2:12" x14ac:dyDescent="0.25">
      <c r="B541" s="13">
        <v>350494</v>
      </c>
      <c r="C541" s="13" t="s">
        <v>4</v>
      </c>
      <c r="D541" s="13">
        <v>422</v>
      </c>
      <c r="E541" s="21">
        <v>43838</v>
      </c>
      <c r="F541" s="13">
        <f>_xlfn.XLOOKUP(Table8[[#This Row],[Product]],Table9[Cookie Type],Table9[Revenue Per Cookie],"Not Available")</f>
        <v>3</v>
      </c>
      <c r="G541" s="13">
        <f>_xlfn.XLOOKUP(Table8[[#This Row],[Product]],Table9[Cookie Type],Table9[Cost Per Cookie],"Not available")</f>
        <v>-1.25</v>
      </c>
      <c r="H541" s="13">
        <f>SUM(Table8[[#This Row],[Revenue per cookie]:[Cost per cookie]])*Table8[[#This Row],[Units Sold]]</f>
        <v>738.5</v>
      </c>
      <c r="I541" s="13"/>
      <c r="J541" s="13"/>
      <c r="K541" s="13"/>
      <c r="L541" s="13"/>
    </row>
    <row r="542" spans="2:12" x14ac:dyDescent="0.25">
      <c r="B542" s="14">
        <v>711362</v>
      </c>
      <c r="C542" s="14" t="s">
        <v>4</v>
      </c>
      <c r="D542" s="24">
        <v>2134</v>
      </c>
      <c r="E542" s="18">
        <v>43839</v>
      </c>
      <c r="F542" s="14">
        <f>_xlfn.XLOOKUP(Table8[[#This Row],[Product]],Table9[Cookie Type],Table9[Revenue Per Cookie],"Not Available")</f>
        <v>3</v>
      </c>
      <c r="G542" s="14">
        <f>_xlfn.XLOOKUP(Table8[[#This Row],[Product]],Table9[Cookie Type],Table9[Cost Per Cookie],"Not available")</f>
        <v>-1.25</v>
      </c>
      <c r="H542" s="14">
        <f>SUM(Table8[[#This Row],[Revenue per cookie]:[Cost per cookie]])*Table8[[#This Row],[Units Sold]]</f>
        <v>3734.5</v>
      </c>
      <c r="I542" s="13"/>
      <c r="J542" s="13"/>
      <c r="K542" s="13"/>
      <c r="L542" s="13"/>
    </row>
    <row r="543" spans="2:12" x14ac:dyDescent="0.25">
      <c r="B543" s="13">
        <v>451947</v>
      </c>
      <c r="C543" s="13" t="s">
        <v>4</v>
      </c>
      <c r="D543" s="13">
        <v>808</v>
      </c>
      <c r="E543" s="21">
        <v>43477</v>
      </c>
      <c r="F543" s="13">
        <f>_xlfn.XLOOKUP(Table8[[#This Row],[Product]],Table9[Cookie Type],Table9[Revenue Per Cookie],"Not Available")</f>
        <v>3</v>
      </c>
      <c r="G543" s="13">
        <f>_xlfn.XLOOKUP(Table8[[#This Row],[Product]],Table9[Cookie Type],Table9[Cost Per Cookie],"Not available")</f>
        <v>-1.25</v>
      </c>
      <c r="H543" s="13">
        <f>SUM(Table8[[#This Row],[Revenue per cookie]:[Cost per cookie]])*Table8[[#This Row],[Units Sold]]</f>
        <v>1414</v>
      </c>
      <c r="I543" s="13"/>
      <c r="J543" s="13"/>
      <c r="K543" s="13"/>
      <c r="L543" s="13"/>
    </row>
    <row r="544" spans="2:12" x14ac:dyDescent="0.25">
      <c r="B544" s="14">
        <v>633142</v>
      </c>
      <c r="C544" s="14" t="s">
        <v>4</v>
      </c>
      <c r="D544" s="14">
        <v>437</v>
      </c>
      <c r="E544" s="18">
        <v>43837</v>
      </c>
      <c r="F544" s="14">
        <f>_xlfn.XLOOKUP(Table8[[#This Row],[Product]],Table9[Cookie Type],Table9[Revenue Per Cookie],"Not Available")</f>
        <v>3</v>
      </c>
      <c r="G544" s="14">
        <f>_xlfn.XLOOKUP(Table8[[#This Row],[Product]],Table9[Cookie Type],Table9[Cost Per Cookie],"Not available")</f>
        <v>-1.25</v>
      </c>
      <c r="H544" s="14">
        <f>SUM(Table8[[#This Row],[Revenue per cookie]:[Cost per cookie]])*Table8[[#This Row],[Units Sold]]</f>
        <v>764.75</v>
      </c>
      <c r="I544" s="13"/>
      <c r="J544" s="13"/>
      <c r="K544" s="13"/>
      <c r="L544" s="13"/>
    </row>
    <row r="545" spans="2:12" x14ac:dyDescent="0.25">
      <c r="B545" s="13">
        <v>462436</v>
      </c>
      <c r="C545" s="13" t="s">
        <v>4</v>
      </c>
      <c r="D545" s="25">
        <v>1956</v>
      </c>
      <c r="E545" s="21">
        <v>43831</v>
      </c>
      <c r="F545" s="13">
        <f>_xlfn.XLOOKUP(Table8[[#This Row],[Product]],Table9[Cookie Type],Table9[Revenue Per Cookie],"Not Available")</f>
        <v>3</v>
      </c>
      <c r="G545" s="13">
        <f>_xlfn.XLOOKUP(Table8[[#This Row],[Product]],Table9[Cookie Type],Table9[Cost Per Cookie],"Not available")</f>
        <v>-1.25</v>
      </c>
      <c r="H545" s="13">
        <f>SUM(Table8[[#This Row],[Revenue per cookie]:[Cost per cookie]])*Table8[[#This Row],[Units Sold]]</f>
        <v>3423</v>
      </c>
      <c r="I545" s="13"/>
      <c r="J545" s="13"/>
      <c r="K545" s="13"/>
      <c r="L545" s="13"/>
    </row>
    <row r="546" spans="2:12" x14ac:dyDescent="0.25">
      <c r="B546" s="14">
        <v>184366</v>
      </c>
      <c r="C546" s="14" t="s">
        <v>4</v>
      </c>
      <c r="D546" s="24">
        <v>2659</v>
      </c>
      <c r="E546" s="18">
        <v>43832</v>
      </c>
      <c r="F546" s="14">
        <f>_xlfn.XLOOKUP(Table8[[#This Row],[Product]],Table9[Cookie Type],Table9[Revenue Per Cookie],"Not Available")</f>
        <v>3</v>
      </c>
      <c r="G546" s="14">
        <f>_xlfn.XLOOKUP(Table8[[#This Row],[Product]],Table9[Cookie Type],Table9[Cost Per Cookie],"Not available")</f>
        <v>-1.25</v>
      </c>
      <c r="H546" s="14">
        <f>SUM(Table8[[#This Row],[Revenue per cookie]:[Cost per cookie]])*Table8[[#This Row],[Units Sold]]</f>
        <v>4653.25</v>
      </c>
      <c r="I546" s="13"/>
      <c r="J546" s="13"/>
      <c r="K546" s="13"/>
      <c r="L546" s="13"/>
    </row>
    <row r="547" spans="2:12" x14ac:dyDescent="0.25">
      <c r="B547" s="13">
        <v>151130</v>
      </c>
      <c r="C547" s="13" t="s">
        <v>4</v>
      </c>
      <c r="D547" s="25">
        <v>1352</v>
      </c>
      <c r="E547" s="21">
        <v>43834</v>
      </c>
      <c r="F547" s="13">
        <f>_xlfn.XLOOKUP(Table8[[#This Row],[Product]],Table9[Cookie Type],Table9[Revenue Per Cookie],"Not Available")</f>
        <v>3</v>
      </c>
      <c r="G547" s="13">
        <f>_xlfn.XLOOKUP(Table8[[#This Row],[Product]],Table9[Cookie Type],Table9[Cost Per Cookie],"Not available")</f>
        <v>-1.25</v>
      </c>
      <c r="H547" s="13">
        <f>SUM(Table8[[#This Row],[Revenue per cookie]:[Cost per cookie]])*Table8[[#This Row],[Units Sold]]</f>
        <v>2366</v>
      </c>
      <c r="I547" s="13"/>
      <c r="J547" s="13"/>
      <c r="K547" s="13"/>
      <c r="L547" s="13"/>
    </row>
    <row r="548" spans="2:12" x14ac:dyDescent="0.25">
      <c r="B548" s="14">
        <v>747194</v>
      </c>
      <c r="C548" s="14" t="s">
        <v>4</v>
      </c>
      <c r="D548" s="14">
        <v>880</v>
      </c>
      <c r="E548" s="18">
        <v>43835</v>
      </c>
      <c r="F548" s="14">
        <f>_xlfn.XLOOKUP(Table8[[#This Row],[Product]],Table9[Cookie Type],Table9[Revenue Per Cookie],"Not Available")</f>
        <v>3</v>
      </c>
      <c r="G548" s="14">
        <f>_xlfn.XLOOKUP(Table8[[#This Row],[Product]],Table9[Cookie Type],Table9[Cost Per Cookie],"Not available")</f>
        <v>-1.25</v>
      </c>
      <c r="H548" s="14">
        <f>SUM(Table8[[#This Row],[Revenue per cookie]:[Cost per cookie]])*Table8[[#This Row],[Units Sold]]</f>
        <v>1540</v>
      </c>
      <c r="I548" s="13"/>
      <c r="J548" s="13"/>
      <c r="K548" s="13"/>
      <c r="L548" s="13"/>
    </row>
    <row r="549" spans="2:12" x14ac:dyDescent="0.25">
      <c r="B549" s="13">
        <v>390355</v>
      </c>
      <c r="C549" s="13" t="s">
        <v>4</v>
      </c>
      <c r="D549" s="25">
        <v>1867</v>
      </c>
      <c r="E549" s="21">
        <v>43839</v>
      </c>
      <c r="F549" s="13">
        <f>_xlfn.XLOOKUP(Table8[[#This Row],[Product]],Table9[Cookie Type],Table9[Revenue Per Cookie],"Not Available")</f>
        <v>3</v>
      </c>
      <c r="G549" s="13">
        <f>_xlfn.XLOOKUP(Table8[[#This Row],[Product]],Table9[Cookie Type],Table9[Cost Per Cookie],"Not available")</f>
        <v>-1.25</v>
      </c>
      <c r="H549" s="13">
        <f>SUM(Table8[[#This Row],[Revenue per cookie]:[Cost per cookie]])*Table8[[#This Row],[Units Sold]]</f>
        <v>3267.25</v>
      </c>
      <c r="I549" s="13"/>
      <c r="J549" s="13"/>
      <c r="K549" s="13"/>
      <c r="L549" s="13"/>
    </row>
    <row r="550" spans="2:12" x14ac:dyDescent="0.25">
      <c r="B550" s="14">
        <v>594463</v>
      </c>
      <c r="C550" s="14" t="s">
        <v>4</v>
      </c>
      <c r="D550" s="24">
        <v>2234</v>
      </c>
      <c r="E550" s="18">
        <v>43474</v>
      </c>
      <c r="F550" s="14">
        <f>_xlfn.XLOOKUP(Table8[[#This Row],[Product]],Table9[Cookie Type],Table9[Revenue Per Cookie],"Not Available")</f>
        <v>3</v>
      </c>
      <c r="G550" s="14">
        <f>_xlfn.XLOOKUP(Table8[[#This Row],[Product]],Table9[Cookie Type],Table9[Cost Per Cookie],"Not available")</f>
        <v>-1.25</v>
      </c>
      <c r="H550" s="14">
        <f>SUM(Table8[[#This Row],[Revenue per cookie]:[Cost per cookie]])*Table8[[#This Row],[Units Sold]]</f>
        <v>3909.5</v>
      </c>
      <c r="I550" s="13"/>
      <c r="J550" s="13"/>
      <c r="K550" s="13"/>
      <c r="L550" s="13"/>
    </row>
    <row r="551" spans="2:12" x14ac:dyDescent="0.25">
      <c r="B551" s="13">
        <v>699845</v>
      </c>
      <c r="C551" s="13" t="s">
        <v>4</v>
      </c>
      <c r="D551" s="25">
        <v>1227</v>
      </c>
      <c r="E551" s="21">
        <v>43840</v>
      </c>
      <c r="F551" s="13">
        <f>_xlfn.XLOOKUP(Table8[[#This Row],[Product]],Table9[Cookie Type],Table9[Revenue Per Cookie],"Not Available")</f>
        <v>3</v>
      </c>
      <c r="G551" s="13">
        <f>_xlfn.XLOOKUP(Table8[[#This Row],[Product]],Table9[Cookie Type],Table9[Cost Per Cookie],"Not available")</f>
        <v>-1.25</v>
      </c>
      <c r="H551" s="13">
        <f>SUM(Table8[[#This Row],[Revenue per cookie]:[Cost per cookie]])*Table8[[#This Row],[Units Sold]]</f>
        <v>2147.25</v>
      </c>
      <c r="I551" s="13"/>
      <c r="J551" s="13"/>
      <c r="K551" s="13"/>
      <c r="L551" s="13"/>
    </row>
    <row r="552" spans="2:12" x14ac:dyDescent="0.25">
      <c r="B552" s="14">
        <v>867837</v>
      </c>
      <c r="C552" s="14" t="s">
        <v>4</v>
      </c>
      <c r="D552" s="14">
        <v>877</v>
      </c>
      <c r="E552" s="18">
        <v>43841</v>
      </c>
      <c r="F552" s="14">
        <f>_xlfn.XLOOKUP(Table8[[#This Row],[Product]],Table9[Cookie Type],Table9[Revenue Per Cookie],"Not Available")</f>
        <v>3</v>
      </c>
      <c r="G552" s="14">
        <f>_xlfn.XLOOKUP(Table8[[#This Row],[Product]],Table9[Cookie Type],Table9[Cost Per Cookie],"Not available")</f>
        <v>-1.25</v>
      </c>
      <c r="H552" s="14">
        <f>SUM(Table8[[#This Row],[Revenue per cookie]:[Cost per cookie]])*Table8[[#This Row],[Units Sold]]</f>
        <v>1534.75</v>
      </c>
      <c r="I552" s="13"/>
      <c r="J552" s="13"/>
      <c r="K552" s="13"/>
      <c r="L552" s="13"/>
    </row>
    <row r="553" spans="2:12" x14ac:dyDescent="0.25">
      <c r="B553" s="13">
        <v>881898</v>
      </c>
      <c r="C553" s="13" t="s">
        <v>4</v>
      </c>
      <c r="D553" s="13">
        <v>360</v>
      </c>
      <c r="E553" s="21">
        <v>43840</v>
      </c>
      <c r="F553" s="13">
        <f>_xlfn.XLOOKUP(Table8[[#This Row],[Product]],Table9[Cookie Type],Table9[Revenue Per Cookie],"Not Available")</f>
        <v>3</v>
      </c>
      <c r="G553" s="13">
        <f>_xlfn.XLOOKUP(Table8[[#This Row],[Product]],Table9[Cookie Type],Table9[Cost Per Cookie],"Not available")</f>
        <v>-1.25</v>
      </c>
      <c r="H553" s="13">
        <f>SUM(Table8[[#This Row],[Revenue per cookie]:[Cost per cookie]])*Table8[[#This Row],[Units Sold]]</f>
        <v>630</v>
      </c>
      <c r="I553" s="13"/>
      <c r="J553" s="13"/>
      <c r="K553" s="13"/>
      <c r="L553" s="13"/>
    </row>
    <row r="554" spans="2:12" x14ac:dyDescent="0.25">
      <c r="B554" s="14">
        <v>750389</v>
      </c>
      <c r="C554" s="14" t="s">
        <v>4</v>
      </c>
      <c r="D554" s="24">
        <v>2682</v>
      </c>
      <c r="E554" s="18">
        <v>43476</v>
      </c>
      <c r="F554" s="14">
        <f>_xlfn.XLOOKUP(Table8[[#This Row],[Product]],Table9[Cookie Type],Table9[Revenue Per Cookie],"Not Available")</f>
        <v>3</v>
      </c>
      <c r="G554" s="14">
        <f>_xlfn.XLOOKUP(Table8[[#This Row],[Product]],Table9[Cookie Type],Table9[Cost Per Cookie],"Not available")</f>
        <v>-1.25</v>
      </c>
      <c r="H554" s="14">
        <f>SUM(Table8[[#This Row],[Revenue per cookie]:[Cost per cookie]])*Table8[[#This Row],[Units Sold]]</f>
        <v>4693.5</v>
      </c>
      <c r="I554" s="13"/>
      <c r="J554" s="13"/>
      <c r="K554" s="13"/>
      <c r="L554" s="13"/>
    </row>
    <row r="555" spans="2:12" x14ac:dyDescent="0.25">
      <c r="B555" s="13">
        <v>102288</v>
      </c>
      <c r="C555" s="13" t="s">
        <v>4</v>
      </c>
      <c r="D555" s="13">
        <v>521</v>
      </c>
      <c r="E555" s="21">
        <v>43842</v>
      </c>
      <c r="F555" s="13">
        <f>_xlfn.XLOOKUP(Table8[[#This Row],[Product]],Table9[Cookie Type],Table9[Revenue Per Cookie],"Not Available")</f>
        <v>3</v>
      </c>
      <c r="G555" s="13">
        <f>_xlfn.XLOOKUP(Table8[[#This Row],[Product]],Table9[Cookie Type],Table9[Cost Per Cookie],"Not available")</f>
        <v>-1.25</v>
      </c>
      <c r="H555" s="13">
        <f>SUM(Table8[[#This Row],[Revenue per cookie]:[Cost per cookie]])*Table8[[#This Row],[Units Sold]]</f>
        <v>911.75</v>
      </c>
      <c r="I555" s="13"/>
      <c r="J555" s="13"/>
      <c r="K555" s="13"/>
      <c r="L555" s="13"/>
    </row>
    <row r="556" spans="2:12" x14ac:dyDescent="0.25">
      <c r="B556" s="14">
        <v>727045</v>
      </c>
      <c r="C556" s="14" t="s">
        <v>4</v>
      </c>
      <c r="D556" s="14">
        <v>341</v>
      </c>
      <c r="E556" s="18">
        <v>43835</v>
      </c>
      <c r="F556" s="14">
        <f>_xlfn.XLOOKUP(Table8[[#This Row],[Product]],Table9[Cookie Type],Table9[Revenue Per Cookie],"Not Available")</f>
        <v>3</v>
      </c>
      <c r="G556" s="14">
        <f>_xlfn.XLOOKUP(Table8[[#This Row],[Product]],Table9[Cookie Type],Table9[Cost Per Cookie],"Not available")</f>
        <v>-1.25</v>
      </c>
      <c r="H556" s="14">
        <f>SUM(Table8[[#This Row],[Revenue per cookie]:[Cost per cookie]])*Table8[[#This Row],[Units Sold]]</f>
        <v>596.75</v>
      </c>
      <c r="I556" s="13"/>
      <c r="J556" s="13"/>
      <c r="K556" s="13"/>
      <c r="L556" s="13"/>
    </row>
    <row r="557" spans="2:12" x14ac:dyDescent="0.25">
      <c r="B557" s="13">
        <v>485947</v>
      </c>
      <c r="C557" s="13" t="s">
        <v>4</v>
      </c>
      <c r="D557" s="13">
        <v>641</v>
      </c>
      <c r="E557" s="21">
        <v>43837</v>
      </c>
      <c r="F557" s="13">
        <f>_xlfn.XLOOKUP(Table8[[#This Row],[Product]],Table9[Cookie Type],Table9[Revenue Per Cookie],"Not Available")</f>
        <v>3</v>
      </c>
      <c r="G557" s="13">
        <f>_xlfn.XLOOKUP(Table8[[#This Row],[Product]],Table9[Cookie Type],Table9[Cost Per Cookie],"Not available")</f>
        <v>-1.25</v>
      </c>
      <c r="H557" s="13">
        <f>SUM(Table8[[#This Row],[Revenue per cookie]:[Cost per cookie]])*Table8[[#This Row],[Units Sold]]</f>
        <v>1121.75</v>
      </c>
      <c r="I557" s="13"/>
      <c r="J557" s="13"/>
      <c r="K557" s="13"/>
      <c r="L557" s="13"/>
    </row>
    <row r="558" spans="2:12" x14ac:dyDescent="0.25">
      <c r="B558" s="14">
        <v>363822</v>
      </c>
      <c r="C558" s="14" t="s">
        <v>4</v>
      </c>
      <c r="D558" s="24">
        <v>2807</v>
      </c>
      <c r="E558" s="18">
        <v>43838</v>
      </c>
      <c r="F558" s="14">
        <f>_xlfn.XLOOKUP(Table8[[#This Row],[Product]],Table9[Cookie Type],Table9[Revenue Per Cookie],"Not Available")</f>
        <v>3</v>
      </c>
      <c r="G558" s="14">
        <f>_xlfn.XLOOKUP(Table8[[#This Row],[Product]],Table9[Cookie Type],Table9[Cost Per Cookie],"Not available")</f>
        <v>-1.25</v>
      </c>
      <c r="H558" s="14">
        <f>SUM(Table8[[#This Row],[Revenue per cookie]:[Cost per cookie]])*Table8[[#This Row],[Units Sold]]</f>
        <v>4912.25</v>
      </c>
      <c r="I558" s="13"/>
      <c r="J558" s="13"/>
      <c r="K558" s="13"/>
      <c r="L558" s="13"/>
    </row>
    <row r="559" spans="2:12" x14ac:dyDescent="0.25">
      <c r="B559" s="13">
        <v>494850</v>
      </c>
      <c r="C559" s="13" t="s">
        <v>4</v>
      </c>
      <c r="D559" s="13">
        <v>432</v>
      </c>
      <c r="E559" s="21">
        <v>43839</v>
      </c>
      <c r="F559" s="13">
        <f>_xlfn.XLOOKUP(Table8[[#This Row],[Product]],Table9[Cookie Type],Table9[Revenue Per Cookie],"Not Available")</f>
        <v>3</v>
      </c>
      <c r="G559" s="13">
        <f>_xlfn.XLOOKUP(Table8[[#This Row],[Product]],Table9[Cookie Type],Table9[Cost Per Cookie],"Not available")</f>
        <v>-1.25</v>
      </c>
      <c r="H559" s="13">
        <f>SUM(Table8[[#This Row],[Revenue per cookie]:[Cost per cookie]])*Table8[[#This Row],[Units Sold]]</f>
        <v>756</v>
      </c>
      <c r="I559" s="13"/>
      <c r="J559" s="13"/>
      <c r="K559" s="13"/>
      <c r="L559" s="13"/>
    </row>
    <row r="560" spans="2:12" x14ac:dyDescent="0.25">
      <c r="B560" s="14">
        <v>540189</v>
      </c>
      <c r="C560" s="14" t="s">
        <v>4</v>
      </c>
      <c r="D560" s="24">
        <v>2294</v>
      </c>
      <c r="E560" s="18">
        <v>43475</v>
      </c>
      <c r="F560" s="14">
        <f>_xlfn.XLOOKUP(Table8[[#This Row],[Product]],Table9[Cookie Type],Table9[Revenue Per Cookie],"Not Available")</f>
        <v>3</v>
      </c>
      <c r="G560" s="14">
        <f>_xlfn.XLOOKUP(Table8[[#This Row],[Product]],Table9[Cookie Type],Table9[Cost Per Cookie],"Not available")</f>
        <v>-1.25</v>
      </c>
      <c r="H560" s="14">
        <f>SUM(Table8[[#This Row],[Revenue per cookie]:[Cost per cookie]])*Table8[[#This Row],[Units Sold]]</f>
        <v>4014.5</v>
      </c>
      <c r="I560" s="13"/>
      <c r="J560" s="13"/>
      <c r="K560" s="13"/>
      <c r="L560" s="13"/>
    </row>
    <row r="561" spans="2:12" x14ac:dyDescent="0.25">
      <c r="B561" s="13">
        <v>823956</v>
      </c>
      <c r="C561" s="13" t="s">
        <v>4</v>
      </c>
      <c r="D561" s="25">
        <v>2167</v>
      </c>
      <c r="E561" s="21">
        <v>43475</v>
      </c>
      <c r="F561" s="13">
        <f>_xlfn.XLOOKUP(Table8[[#This Row],[Product]],Table9[Cookie Type],Table9[Revenue Per Cookie],"Not Available")</f>
        <v>3</v>
      </c>
      <c r="G561" s="13">
        <f>_xlfn.XLOOKUP(Table8[[#This Row],[Product]],Table9[Cookie Type],Table9[Cost Per Cookie],"Not available")</f>
        <v>-1.25</v>
      </c>
      <c r="H561" s="13">
        <f>SUM(Table8[[#This Row],[Revenue per cookie]:[Cost per cookie]])*Table8[[#This Row],[Units Sold]]</f>
        <v>3792.25</v>
      </c>
      <c r="I561" s="13"/>
      <c r="J561" s="13"/>
      <c r="K561" s="13"/>
      <c r="L561" s="13"/>
    </row>
    <row r="562" spans="2:12" x14ac:dyDescent="0.25">
      <c r="B562" s="14">
        <v>820943</v>
      </c>
      <c r="C562" s="14" t="s">
        <v>4</v>
      </c>
      <c r="D562" s="24">
        <v>2529</v>
      </c>
      <c r="E562" s="18">
        <v>43841</v>
      </c>
      <c r="F562" s="14">
        <f>_xlfn.XLOOKUP(Table8[[#This Row],[Product]],Table9[Cookie Type],Table9[Revenue Per Cookie],"Not Available")</f>
        <v>3</v>
      </c>
      <c r="G562" s="14">
        <f>_xlfn.XLOOKUP(Table8[[#This Row],[Product]],Table9[Cookie Type],Table9[Cost Per Cookie],"Not available")</f>
        <v>-1.25</v>
      </c>
      <c r="H562" s="14">
        <f>SUM(Table8[[#This Row],[Revenue per cookie]:[Cost per cookie]])*Table8[[#This Row],[Units Sold]]</f>
        <v>4425.75</v>
      </c>
      <c r="I562" s="13"/>
      <c r="J562" s="13"/>
      <c r="K562" s="13"/>
      <c r="L562" s="13"/>
    </row>
    <row r="563" spans="2:12" x14ac:dyDescent="0.25">
      <c r="B563" s="13">
        <v>366080</v>
      </c>
      <c r="C563" s="13" t="s">
        <v>4</v>
      </c>
      <c r="D563" s="25">
        <v>1870</v>
      </c>
      <c r="E563" s="21">
        <v>43477</v>
      </c>
      <c r="F563" s="13">
        <f>_xlfn.XLOOKUP(Table8[[#This Row],[Product]],Table9[Cookie Type],Table9[Revenue Per Cookie],"Not Available")</f>
        <v>3</v>
      </c>
      <c r="G563" s="13">
        <f>_xlfn.XLOOKUP(Table8[[#This Row],[Product]],Table9[Cookie Type],Table9[Cost Per Cookie],"Not available")</f>
        <v>-1.25</v>
      </c>
      <c r="H563" s="13">
        <f>SUM(Table8[[#This Row],[Revenue per cookie]:[Cost per cookie]])*Table8[[#This Row],[Units Sold]]</f>
        <v>3272.5</v>
      </c>
      <c r="I563" s="13"/>
      <c r="J563" s="13"/>
      <c r="K563" s="13"/>
      <c r="L563" s="13"/>
    </row>
    <row r="564" spans="2:12" x14ac:dyDescent="0.25">
      <c r="B564" s="14">
        <v>565067</v>
      </c>
      <c r="C564" s="14" t="s">
        <v>4</v>
      </c>
      <c r="D564" s="24">
        <v>1579</v>
      </c>
      <c r="E564" s="18">
        <v>43833</v>
      </c>
      <c r="F564" s="14">
        <f>_xlfn.XLOOKUP(Table8[[#This Row],[Product]],Table9[Cookie Type],Table9[Revenue Per Cookie],"Not Available")</f>
        <v>3</v>
      </c>
      <c r="G564" s="14">
        <f>_xlfn.XLOOKUP(Table8[[#This Row],[Product]],Table9[Cookie Type],Table9[Cost Per Cookie],"Not available")</f>
        <v>-1.25</v>
      </c>
      <c r="H564" s="14">
        <f>SUM(Table8[[#This Row],[Revenue per cookie]:[Cost per cookie]])*Table8[[#This Row],[Units Sold]]</f>
        <v>2763.25</v>
      </c>
      <c r="I564" s="13"/>
      <c r="J564" s="13"/>
      <c r="K564" s="13"/>
      <c r="L564" s="13"/>
    </row>
    <row r="565" spans="2:12" x14ac:dyDescent="0.25">
      <c r="B565" s="13">
        <v>808356</v>
      </c>
      <c r="C565" s="13" t="s">
        <v>4</v>
      </c>
      <c r="D565" s="25">
        <v>1005</v>
      </c>
      <c r="E565" s="21">
        <v>43474</v>
      </c>
      <c r="F565" s="13">
        <f>_xlfn.XLOOKUP(Table8[[#This Row],[Product]],Table9[Cookie Type],Table9[Revenue Per Cookie],"Not Available")</f>
        <v>3</v>
      </c>
      <c r="G565" s="13">
        <f>_xlfn.XLOOKUP(Table8[[#This Row],[Product]],Table9[Cookie Type],Table9[Cost Per Cookie],"Not available")</f>
        <v>-1.25</v>
      </c>
      <c r="H565" s="13">
        <f>SUM(Table8[[#This Row],[Revenue per cookie]:[Cost per cookie]])*Table8[[#This Row],[Units Sold]]</f>
        <v>1758.75</v>
      </c>
      <c r="I565" s="13"/>
      <c r="J565" s="13"/>
      <c r="K565" s="13"/>
      <c r="L565" s="13"/>
    </row>
    <row r="566" spans="2:12" x14ac:dyDescent="0.25">
      <c r="B566" s="14">
        <v>153144</v>
      </c>
      <c r="C566" s="14" t="s">
        <v>4</v>
      </c>
      <c r="D566" s="24">
        <v>1734</v>
      </c>
      <c r="E566" s="18">
        <v>43831</v>
      </c>
      <c r="F566" s="14">
        <f>_xlfn.XLOOKUP(Table8[[#This Row],[Product]],Table9[Cookie Type],Table9[Revenue Per Cookie],"Not Available")</f>
        <v>3</v>
      </c>
      <c r="G566" s="14">
        <f>_xlfn.XLOOKUP(Table8[[#This Row],[Product]],Table9[Cookie Type],Table9[Cost Per Cookie],"Not available")</f>
        <v>-1.25</v>
      </c>
      <c r="H566" s="14">
        <f>SUM(Table8[[#This Row],[Revenue per cookie]:[Cost per cookie]])*Table8[[#This Row],[Units Sold]]</f>
        <v>3034.5</v>
      </c>
      <c r="I566" s="13"/>
      <c r="J566" s="13"/>
      <c r="K566" s="13"/>
      <c r="L566" s="13"/>
    </row>
    <row r="567" spans="2:12" x14ac:dyDescent="0.25">
      <c r="B567" s="13">
        <v>878522</v>
      </c>
      <c r="C567" s="13" t="s">
        <v>4</v>
      </c>
      <c r="D567" s="13">
        <v>554</v>
      </c>
      <c r="E567" s="21">
        <v>43831</v>
      </c>
      <c r="F567" s="13">
        <f>_xlfn.XLOOKUP(Table8[[#This Row],[Product]],Table9[Cookie Type],Table9[Revenue Per Cookie],"Not Available")</f>
        <v>3</v>
      </c>
      <c r="G567" s="13">
        <f>_xlfn.XLOOKUP(Table8[[#This Row],[Product]],Table9[Cookie Type],Table9[Cost Per Cookie],"Not available")</f>
        <v>-1.25</v>
      </c>
      <c r="H567" s="13">
        <f>SUM(Table8[[#This Row],[Revenue per cookie]:[Cost per cookie]])*Table8[[#This Row],[Units Sold]]</f>
        <v>969.5</v>
      </c>
      <c r="I567" s="13"/>
      <c r="J567" s="13"/>
      <c r="K567" s="13"/>
      <c r="L567" s="13"/>
    </row>
    <row r="568" spans="2:12" x14ac:dyDescent="0.25">
      <c r="B568" s="14">
        <v>856913</v>
      </c>
      <c r="C568" s="14" t="s">
        <v>4</v>
      </c>
      <c r="D568" s="24">
        <v>2935</v>
      </c>
      <c r="E568" s="18">
        <v>43476</v>
      </c>
      <c r="F568" s="14">
        <f>_xlfn.XLOOKUP(Table8[[#This Row],[Product]],Table9[Cookie Type],Table9[Revenue Per Cookie],"Not Available")</f>
        <v>3</v>
      </c>
      <c r="G568" s="14">
        <f>_xlfn.XLOOKUP(Table8[[#This Row],[Product]],Table9[Cookie Type],Table9[Cost Per Cookie],"Not available")</f>
        <v>-1.25</v>
      </c>
      <c r="H568" s="14">
        <f>SUM(Table8[[#This Row],[Revenue per cookie]:[Cost per cookie]])*Table8[[#This Row],[Units Sold]]</f>
        <v>5136.25</v>
      </c>
      <c r="I568" s="13"/>
      <c r="J568" s="13"/>
      <c r="K568" s="13"/>
      <c r="L568" s="13"/>
    </row>
    <row r="569" spans="2:12" x14ac:dyDescent="0.25">
      <c r="B569" s="13">
        <v>644843</v>
      </c>
      <c r="C569" s="13" t="s">
        <v>4</v>
      </c>
      <c r="D569" s="25">
        <v>2109</v>
      </c>
      <c r="E569" s="21">
        <v>43835</v>
      </c>
      <c r="F569" s="13">
        <f>_xlfn.XLOOKUP(Table8[[#This Row],[Product]],Table9[Cookie Type],Table9[Revenue Per Cookie],"Not Available")</f>
        <v>3</v>
      </c>
      <c r="G569" s="13">
        <f>_xlfn.XLOOKUP(Table8[[#This Row],[Product]],Table9[Cookie Type],Table9[Cost Per Cookie],"Not available")</f>
        <v>-1.25</v>
      </c>
      <c r="H569" s="13">
        <f>SUM(Table8[[#This Row],[Revenue per cookie]:[Cost per cookie]])*Table8[[#This Row],[Units Sold]]</f>
        <v>3690.75</v>
      </c>
      <c r="I569" s="13"/>
      <c r="J569" s="13"/>
      <c r="K569" s="13"/>
      <c r="L569" s="13"/>
    </row>
    <row r="570" spans="2:12" x14ac:dyDescent="0.25">
      <c r="B570" s="14">
        <v>219485</v>
      </c>
      <c r="C570" s="14" t="s">
        <v>4</v>
      </c>
      <c r="D570" s="24">
        <v>3875</v>
      </c>
      <c r="E570" s="18">
        <v>43837</v>
      </c>
      <c r="F570" s="14">
        <f>_xlfn.XLOOKUP(Table8[[#This Row],[Product]],Table9[Cookie Type],Table9[Revenue Per Cookie],"Not Available")</f>
        <v>3</v>
      </c>
      <c r="G570" s="14">
        <f>_xlfn.XLOOKUP(Table8[[#This Row],[Product]],Table9[Cookie Type],Table9[Cost Per Cookie],"Not available")</f>
        <v>-1.25</v>
      </c>
      <c r="H570" s="14">
        <f>SUM(Table8[[#This Row],[Revenue per cookie]:[Cost per cookie]])*Table8[[#This Row],[Units Sold]]</f>
        <v>6781.25</v>
      </c>
      <c r="I570" s="13"/>
      <c r="J570" s="13"/>
      <c r="K570" s="13"/>
      <c r="L570" s="13"/>
    </row>
    <row r="571" spans="2:12" x14ac:dyDescent="0.25">
      <c r="B571" s="13">
        <v>362208</v>
      </c>
      <c r="C571" s="13" t="s">
        <v>4</v>
      </c>
      <c r="D571" s="13">
        <v>623</v>
      </c>
      <c r="E571" s="21">
        <v>43474</v>
      </c>
      <c r="F571" s="13">
        <f>_xlfn.XLOOKUP(Table8[[#This Row],[Product]],Table9[Cookie Type],Table9[Revenue Per Cookie],"Not Available")</f>
        <v>3</v>
      </c>
      <c r="G571" s="13">
        <f>_xlfn.XLOOKUP(Table8[[#This Row],[Product]],Table9[Cookie Type],Table9[Cost Per Cookie],"Not available")</f>
        <v>-1.25</v>
      </c>
      <c r="H571" s="13">
        <f>SUM(Table8[[#This Row],[Revenue per cookie]:[Cost per cookie]])*Table8[[#This Row],[Units Sold]]</f>
        <v>1090.25</v>
      </c>
      <c r="I571" s="13"/>
      <c r="J571" s="13"/>
      <c r="K571" s="13"/>
      <c r="L571" s="13"/>
    </row>
    <row r="572" spans="2:12" x14ac:dyDescent="0.25">
      <c r="B572" s="14">
        <v>305275</v>
      </c>
      <c r="C572" s="14" t="s">
        <v>4</v>
      </c>
      <c r="D572" s="14">
        <v>986</v>
      </c>
      <c r="E572" s="18">
        <v>43840</v>
      </c>
      <c r="F572" s="14">
        <f>_xlfn.XLOOKUP(Table8[[#This Row],[Product]],Table9[Cookie Type],Table9[Revenue Per Cookie],"Not Available")</f>
        <v>3</v>
      </c>
      <c r="G572" s="14">
        <f>_xlfn.XLOOKUP(Table8[[#This Row],[Product]],Table9[Cookie Type],Table9[Cost Per Cookie],"Not available")</f>
        <v>-1.25</v>
      </c>
      <c r="H572" s="14">
        <f>SUM(Table8[[#This Row],[Revenue per cookie]:[Cost per cookie]])*Table8[[#This Row],[Units Sold]]</f>
        <v>1725.5</v>
      </c>
      <c r="I572" s="13"/>
      <c r="J572" s="13"/>
      <c r="K572" s="13"/>
      <c r="L572" s="13"/>
    </row>
    <row r="573" spans="2:12" x14ac:dyDescent="0.25">
      <c r="B573" s="13">
        <v>601126</v>
      </c>
      <c r="C573" s="13" t="s">
        <v>4</v>
      </c>
      <c r="D573" s="25">
        <v>2387</v>
      </c>
      <c r="E573" s="21">
        <v>43841</v>
      </c>
      <c r="F573" s="13">
        <f>_xlfn.XLOOKUP(Table8[[#This Row],[Product]],Table9[Cookie Type],Table9[Revenue Per Cookie],"Not Available")</f>
        <v>3</v>
      </c>
      <c r="G573" s="13">
        <f>_xlfn.XLOOKUP(Table8[[#This Row],[Product]],Table9[Cookie Type],Table9[Cost Per Cookie],"Not available")</f>
        <v>-1.25</v>
      </c>
      <c r="H573" s="13">
        <f>SUM(Table8[[#This Row],[Revenue per cookie]:[Cost per cookie]])*Table8[[#This Row],[Units Sold]]</f>
        <v>4177.25</v>
      </c>
      <c r="I573" s="13"/>
      <c r="J573" s="13"/>
      <c r="K573" s="13"/>
      <c r="L573" s="13"/>
    </row>
    <row r="574" spans="2:12" x14ac:dyDescent="0.25">
      <c r="B574" s="14">
        <v>871331</v>
      </c>
      <c r="C574" s="14" t="s">
        <v>4</v>
      </c>
      <c r="D574" s="24">
        <v>1233</v>
      </c>
      <c r="E574" s="18">
        <v>43842</v>
      </c>
      <c r="F574" s="14">
        <f>_xlfn.XLOOKUP(Table8[[#This Row],[Product]],Table9[Cookie Type],Table9[Revenue Per Cookie],"Not Available")</f>
        <v>3</v>
      </c>
      <c r="G574" s="14">
        <f>_xlfn.XLOOKUP(Table8[[#This Row],[Product]],Table9[Cookie Type],Table9[Cost Per Cookie],"Not available")</f>
        <v>-1.25</v>
      </c>
      <c r="H574" s="14">
        <f>SUM(Table8[[#This Row],[Revenue per cookie]:[Cost per cookie]])*Table8[[#This Row],[Units Sold]]</f>
        <v>2157.75</v>
      </c>
      <c r="I574" s="13"/>
      <c r="J574" s="13"/>
      <c r="K574" s="13"/>
      <c r="L574" s="13"/>
    </row>
    <row r="575" spans="2:12" x14ac:dyDescent="0.25">
      <c r="B575" s="13">
        <v>138905</v>
      </c>
      <c r="C575" s="13" t="s">
        <v>4</v>
      </c>
      <c r="D575" s="25">
        <v>1491</v>
      </c>
      <c r="E575" s="21">
        <v>43833</v>
      </c>
      <c r="F575" s="13">
        <f>_xlfn.XLOOKUP(Table8[[#This Row],[Product]],Table9[Cookie Type],Table9[Revenue Per Cookie],"Not Available")</f>
        <v>3</v>
      </c>
      <c r="G575" s="13">
        <f>_xlfn.XLOOKUP(Table8[[#This Row],[Product]],Table9[Cookie Type],Table9[Cost Per Cookie],"Not available")</f>
        <v>-1.25</v>
      </c>
      <c r="H575" s="13">
        <f>SUM(Table8[[#This Row],[Revenue per cookie]:[Cost per cookie]])*Table8[[#This Row],[Units Sold]]</f>
        <v>2609.25</v>
      </c>
      <c r="I575" s="13"/>
      <c r="J575" s="13"/>
      <c r="K575" s="13"/>
      <c r="L575" s="13"/>
    </row>
    <row r="576" spans="2:12" x14ac:dyDescent="0.25">
      <c r="B576" s="14">
        <v>521663</v>
      </c>
      <c r="C576" s="14" t="s">
        <v>4</v>
      </c>
      <c r="D576" s="24">
        <v>1531</v>
      </c>
      <c r="E576" s="18">
        <v>43842</v>
      </c>
      <c r="F576" s="14">
        <f>_xlfn.XLOOKUP(Table8[[#This Row],[Product]],Table9[Cookie Type],Table9[Revenue Per Cookie],"Not Available")</f>
        <v>3</v>
      </c>
      <c r="G576" s="14">
        <f>_xlfn.XLOOKUP(Table8[[#This Row],[Product]],Table9[Cookie Type],Table9[Cost Per Cookie],"Not available")</f>
        <v>-1.25</v>
      </c>
      <c r="H576" s="14">
        <f>SUM(Table8[[#This Row],[Revenue per cookie]:[Cost per cookie]])*Table8[[#This Row],[Units Sold]]</f>
        <v>2679.25</v>
      </c>
      <c r="I576" s="13"/>
      <c r="J576" s="13"/>
      <c r="K576" s="13"/>
      <c r="L576" s="13"/>
    </row>
    <row r="577" spans="2:12" x14ac:dyDescent="0.25">
      <c r="B577" s="13">
        <v>384410</v>
      </c>
      <c r="C577" s="13" t="s">
        <v>4</v>
      </c>
      <c r="D577" s="25">
        <v>2567</v>
      </c>
      <c r="E577" s="21">
        <v>43836</v>
      </c>
      <c r="F577" s="13">
        <f>_xlfn.XLOOKUP(Table8[[#This Row],[Product]],Table9[Cookie Type],Table9[Revenue Per Cookie],"Not Available")</f>
        <v>3</v>
      </c>
      <c r="G577" s="13">
        <f>_xlfn.XLOOKUP(Table8[[#This Row],[Product]],Table9[Cookie Type],Table9[Cost Per Cookie],"Not available")</f>
        <v>-1.25</v>
      </c>
      <c r="H577" s="13">
        <f>SUM(Table8[[#This Row],[Revenue per cookie]:[Cost per cookie]])*Table8[[#This Row],[Units Sold]]</f>
        <v>4492.25</v>
      </c>
      <c r="I577" s="13"/>
      <c r="J577" s="13"/>
      <c r="K577" s="13"/>
      <c r="L577" s="13"/>
    </row>
    <row r="578" spans="2:12" x14ac:dyDescent="0.25">
      <c r="B578" s="14">
        <v>561318</v>
      </c>
      <c r="C578" s="14" t="s">
        <v>4</v>
      </c>
      <c r="D578" s="24">
        <v>1583</v>
      </c>
      <c r="E578" s="18">
        <v>43836</v>
      </c>
      <c r="F578" s="14">
        <f>_xlfn.XLOOKUP(Table8[[#This Row],[Product]],Table9[Cookie Type],Table9[Revenue Per Cookie],"Not Available")</f>
        <v>3</v>
      </c>
      <c r="G578" s="14">
        <f>_xlfn.XLOOKUP(Table8[[#This Row],[Product]],Table9[Cookie Type],Table9[Cost Per Cookie],"Not available")</f>
        <v>-1.25</v>
      </c>
      <c r="H578" s="14">
        <f>SUM(Table8[[#This Row],[Revenue per cookie]:[Cost per cookie]])*Table8[[#This Row],[Units Sold]]</f>
        <v>2770.25</v>
      </c>
      <c r="I578" s="13"/>
      <c r="J578" s="13"/>
      <c r="K578" s="13"/>
      <c r="L578" s="13"/>
    </row>
    <row r="579" spans="2:12" x14ac:dyDescent="0.25">
      <c r="B579" s="13">
        <v>762271</v>
      </c>
      <c r="C579" s="13" t="s">
        <v>4</v>
      </c>
      <c r="D579" s="25">
        <v>1565</v>
      </c>
      <c r="E579" s="21">
        <v>43840</v>
      </c>
      <c r="F579" s="13">
        <f>_xlfn.XLOOKUP(Table8[[#This Row],[Product]],Table9[Cookie Type],Table9[Revenue Per Cookie],"Not Available")</f>
        <v>3</v>
      </c>
      <c r="G579" s="13">
        <f>_xlfn.XLOOKUP(Table8[[#This Row],[Product]],Table9[Cookie Type],Table9[Cost Per Cookie],"Not available")</f>
        <v>-1.25</v>
      </c>
      <c r="H579" s="13">
        <f>SUM(Table8[[#This Row],[Revenue per cookie]:[Cost per cookie]])*Table8[[#This Row],[Units Sold]]</f>
        <v>2738.75</v>
      </c>
      <c r="I579" s="13"/>
      <c r="J579" s="13"/>
      <c r="K579" s="13"/>
      <c r="L579" s="13"/>
    </row>
    <row r="580" spans="2:12" x14ac:dyDescent="0.25">
      <c r="B580" s="14">
        <v>528145</v>
      </c>
      <c r="C580" s="14" t="s">
        <v>4</v>
      </c>
      <c r="D580" s="14">
        <v>280</v>
      </c>
      <c r="E580" s="18">
        <v>43842</v>
      </c>
      <c r="F580" s="14">
        <f>_xlfn.XLOOKUP(Table8[[#This Row],[Product]],Table9[Cookie Type],Table9[Revenue Per Cookie],"Not Available")</f>
        <v>3</v>
      </c>
      <c r="G580" s="14">
        <f>_xlfn.XLOOKUP(Table8[[#This Row],[Product]],Table9[Cookie Type],Table9[Cost Per Cookie],"Not available")</f>
        <v>-1.25</v>
      </c>
      <c r="H580" s="14">
        <f>SUM(Table8[[#This Row],[Revenue per cookie]:[Cost per cookie]])*Table8[[#This Row],[Units Sold]]</f>
        <v>490</v>
      </c>
      <c r="I580" s="13"/>
      <c r="J580" s="13"/>
      <c r="K580" s="13"/>
      <c r="L580" s="13"/>
    </row>
    <row r="581" spans="2:12" x14ac:dyDescent="0.25">
      <c r="B581" s="13">
        <v>800536</v>
      </c>
      <c r="C581" s="13" t="s">
        <v>4</v>
      </c>
      <c r="D581" s="25">
        <v>2903</v>
      </c>
      <c r="E581" s="21">
        <v>43833</v>
      </c>
      <c r="F581" s="13">
        <f>_xlfn.XLOOKUP(Table8[[#This Row],[Product]],Table9[Cookie Type],Table9[Revenue Per Cookie],"Not Available")</f>
        <v>3</v>
      </c>
      <c r="G581" s="13">
        <f>_xlfn.XLOOKUP(Table8[[#This Row],[Product]],Table9[Cookie Type],Table9[Cost Per Cookie],"Not available")</f>
        <v>-1.25</v>
      </c>
      <c r="H581" s="13">
        <f>SUM(Table8[[#This Row],[Revenue per cookie]:[Cost per cookie]])*Table8[[#This Row],[Units Sold]]</f>
        <v>5080.25</v>
      </c>
      <c r="I581" s="13"/>
      <c r="J581" s="13"/>
      <c r="K581" s="13"/>
      <c r="L581" s="13"/>
    </row>
    <row r="582" spans="2:12" x14ac:dyDescent="0.25">
      <c r="B582" s="14">
        <v>444518</v>
      </c>
      <c r="C582" s="14" t="s">
        <v>4</v>
      </c>
      <c r="D582" s="24">
        <v>2541</v>
      </c>
      <c r="E582" s="18">
        <v>43838</v>
      </c>
      <c r="F582" s="14">
        <f>_xlfn.XLOOKUP(Table8[[#This Row],[Product]],Table9[Cookie Type],Table9[Revenue Per Cookie],"Not Available")</f>
        <v>3</v>
      </c>
      <c r="G582" s="14">
        <f>_xlfn.XLOOKUP(Table8[[#This Row],[Product]],Table9[Cookie Type],Table9[Cost Per Cookie],"Not available")</f>
        <v>-1.25</v>
      </c>
      <c r="H582" s="14">
        <f>SUM(Table8[[#This Row],[Revenue per cookie]:[Cost per cookie]])*Table8[[#This Row],[Units Sold]]</f>
        <v>4446.75</v>
      </c>
      <c r="I582" s="13"/>
      <c r="J582" s="13"/>
      <c r="K582" s="13"/>
      <c r="L582" s="13"/>
    </row>
    <row r="583" spans="2:12" x14ac:dyDescent="0.25">
      <c r="B583" s="13">
        <v>340032</v>
      </c>
      <c r="C583" s="13" t="s">
        <v>4</v>
      </c>
      <c r="D583" s="13">
        <v>269</v>
      </c>
      <c r="E583" s="21">
        <v>43475</v>
      </c>
      <c r="F583" s="13">
        <f>_xlfn.XLOOKUP(Table8[[#This Row],[Product]],Table9[Cookie Type],Table9[Revenue Per Cookie],"Not Available")</f>
        <v>3</v>
      </c>
      <c r="G583" s="13">
        <f>_xlfn.XLOOKUP(Table8[[#This Row],[Product]],Table9[Cookie Type],Table9[Cost Per Cookie],"Not available")</f>
        <v>-1.25</v>
      </c>
      <c r="H583" s="13">
        <f>SUM(Table8[[#This Row],[Revenue per cookie]:[Cost per cookie]])*Table8[[#This Row],[Units Sold]]</f>
        <v>470.75</v>
      </c>
      <c r="I583" s="13"/>
      <c r="J583" s="13"/>
      <c r="K583" s="13"/>
      <c r="L583" s="13"/>
    </row>
    <row r="584" spans="2:12" x14ac:dyDescent="0.25">
      <c r="B584" s="14">
        <v>356877</v>
      </c>
      <c r="C584" s="14" t="s">
        <v>4</v>
      </c>
      <c r="D584" s="24">
        <v>1496</v>
      </c>
      <c r="E584" s="18">
        <v>43840</v>
      </c>
      <c r="F584" s="14">
        <f>_xlfn.XLOOKUP(Table8[[#This Row],[Product]],Table9[Cookie Type],Table9[Revenue Per Cookie],"Not Available")</f>
        <v>3</v>
      </c>
      <c r="G584" s="14">
        <f>_xlfn.XLOOKUP(Table8[[#This Row],[Product]],Table9[Cookie Type],Table9[Cost Per Cookie],"Not available")</f>
        <v>-1.25</v>
      </c>
      <c r="H584" s="14">
        <f>SUM(Table8[[#This Row],[Revenue per cookie]:[Cost per cookie]])*Table8[[#This Row],[Units Sold]]</f>
        <v>2618</v>
      </c>
      <c r="I584" s="13"/>
      <c r="J584" s="13"/>
      <c r="K584" s="13"/>
      <c r="L584" s="13"/>
    </row>
    <row r="585" spans="2:12" x14ac:dyDescent="0.25">
      <c r="B585" s="13">
        <v>208723</v>
      </c>
      <c r="C585" s="13" t="s">
        <v>4</v>
      </c>
      <c r="D585" s="25">
        <v>1010</v>
      </c>
      <c r="E585" s="21">
        <v>43840</v>
      </c>
      <c r="F585" s="13">
        <f>_xlfn.XLOOKUP(Table8[[#This Row],[Product]],Table9[Cookie Type],Table9[Revenue Per Cookie],"Not Available")</f>
        <v>3</v>
      </c>
      <c r="G585" s="13">
        <f>_xlfn.XLOOKUP(Table8[[#This Row],[Product]],Table9[Cookie Type],Table9[Cost Per Cookie],"Not available")</f>
        <v>-1.25</v>
      </c>
      <c r="H585" s="13">
        <f>SUM(Table8[[#This Row],[Revenue per cookie]:[Cost per cookie]])*Table8[[#This Row],[Units Sold]]</f>
        <v>1767.5</v>
      </c>
      <c r="I585" s="13"/>
      <c r="J585" s="13"/>
      <c r="K585" s="13"/>
      <c r="L585" s="13"/>
    </row>
    <row r="586" spans="2:12" x14ac:dyDescent="0.25">
      <c r="B586" s="14">
        <v>510933</v>
      </c>
      <c r="C586" s="14" t="s">
        <v>4</v>
      </c>
      <c r="D586" s="24">
        <v>1281</v>
      </c>
      <c r="E586" s="18">
        <v>43477</v>
      </c>
      <c r="F586" s="14">
        <f>_xlfn.XLOOKUP(Table8[[#This Row],[Product]],Table9[Cookie Type],Table9[Revenue Per Cookie],"Not Available")</f>
        <v>3</v>
      </c>
      <c r="G586" s="14">
        <f>_xlfn.XLOOKUP(Table8[[#This Row],[Product]],Table9[Cookie Type],Table9[Cost Per Cookie],"Not available")</f>
        <v>-1.25</v>
      </c>
      <c r="H586" s="14">
        <f>SUM(Table8[[#This Row],[Revenue per cookie]:[Cost per cookie]])*Table8[[#This Row],[Units Sold]]</f>
        <v>2241.75</v>
      </c>
      <c r="I586" s="13"/>
      <c r="J586" s="13"/>
      <c r="K586" s="13"/>
      <c r="L586" s="13"/>
    </row>
    <row r="587" spans="2:12" x14ac:dyDescent="0.25">
      <c r="B587" s="13">
        <v>213778</v>
      </c>
      <c r="C587" s="13" t="s">
        <v>4</v>
      </c>
      <c r="D587" s="13">
        <v>866</v>
      </c>
      <c r="E587" s="21">
        <v>43837</v>
      </c>
      <c r="F587" s="13">
        <f>_xlfn.XLOOKUP(Table8[[#This Row],[Product]],Table9[Cookie Type],Table9[Revenue Per Cookie],"Not Available")</f>
        <v>3</v>
      </c>
      <c r="G587" s="13">
        <f>_xlfn.XLOOKUP(Table8[[#This Row],[Product]],Table9[Cookie Type],Table9[Cost Per Cookie],"Not available")</f>
        <v>-1.25</v>
      </c>
      <c r="H587" s="13">
        <f>SUM(Table8[[#This Row],[Revenue per cookie]:[Cost per cookie]])*Table8[[#This Row],[Units Sold]]</f>
        <v>1515.5</v>
      </c>
      <c r="I587" s="13"/>
      <c r="J587" s="13"/>
      <c r="K587" s="13"/>
      <c r="L587" s="13"/>
    </row>
    <row r="588" spans="2:12" x14ac:dyDescent="0.25">
      <c r="B588" s="14">
        <v>414407</v>
      </c>
      <c r="C588" s="14" t="s">
        <v>4</v>
      </c>
      <c r="D588" s="14">
        <v>492</v>
      </c>
      <c r="E588" s="18">
        <v>43837</v>
      </c>
      <c r="F588" s="14">
        <f>_xlfn.XLOOKUP(Table8[[#This Row],[Product]],Table9[Cookie Type],Table9[Revenue Per Cookie],"Not Available")</f>
        <v>3</v>
      </c>
      <c r="G588" s="14">
        <f>_xlfn.XLOOKUP(Table8[[#This Row],[Product]],Table9[Cookie Type],Table9[Cost Per Cookie],"Not available")</f>
        <v>-1.25</v>
      </c>
      <c r="H588" s="14">
        <f>SUM(Table8[[#This Row],[Revenue per cookie]:[Cost per cookie]])*Table8[[#This Row],[Units Sold]]</f>
        <v>861</v>
      </c>
      <c r="I588" s="13"/>
      <c r="J588" s="13"/>
      <c r="K588" s="13"/>
      <c r="L588" s="13"/>
    </row>
    <row r="589" spans="2:12" x14ac:dyDescent="0.25">
      <c r="B589" s="13">
        <v>199727</v>
      </c>
      <c r="C589" s="13" t="s">
        <v>4</v>
      </c>
      <c r="D589" s="13">
        <v>267</v>
      </c>
      <c r="E589" s="21">
        <v>43475</v>
      </c>
      <c r="F589" s="13">
        <f>_xlfn.XLOOKUP(Table8[[#This Row],[Product]],Table9[Cookie Type],Table9[Revenue Per Cookie],"Not Available")</f>
        <v>3</v>
      </c>
      <c r="G589" s="13">
        <f>_xlfn.XLOOKUP(Table8[[#This Row],[Product]],Table9[Cookie Type],Table9[Cost Per Cookie],"Not available")</f>
        <v>-1.25</v>
      </c>
      <c r="H589" s="13">
        <f>SUM(Table8[[#This Row],[Revenue per cookie]:[Cost per cookie]])*Table8[[#This Row],[Units Sold]]</f>
        <v>467.25</v>
      </c>
      <c r="I589" s="13"/>
      <c r="J589" s="13"/>
      <c r="K589" s="13"/>
      <c r="L589" s="13"/>
    </row>
    <row r="590" spans="2:12" x14ac:dyDescent="0.25">
      <c r="B590" s="14">
        <v>330030</v>
      </c>
      <c r="C590" s="14" t="s">
        <v>4</v>
      </c>
      <c r="D590" s="24">
        <v>1175</v>
      </c>
      <c r="E590" s="18">
        <v>43840</v>
      </c>
      <c r="F590" s="14">
        <f>_xlfn.XLOOKUP(Table8[[#This Row],[Product]],Table9[Cookie Type],Table9[Revenue Per Cookie],"Not Available")</f>
        <v>3</v>
      </c>
      <c r="G590" s="14">
        <f>_xlfn.XLOOKUP(Table8[[#This Row],[Product]],Table9[Cookie Type],Table9[Cost Per Cookie],"Not available")</f>
        <v>-1.25</v>
      </c>
      <c r="H590" s="14">
        <f>SUM(Table8[[#This Row],[Revenue per cookie]:[Cost per cookie]])*Table8[[#This Row],[Units Sold]]</f>
        <v>2056.25</v>
      </c>
      <c r="I590" s="13"/>
      <c r="J590" s="13"/>
      <c r="K590" s="13"/>
      <c r="L590" s="13"/>
    </row>
    <row r="591" spans="2:12" x14ac:dyDescent="0.25">
      <c r="B591" s="13">
        <v>780393</v>
      </c>
      <c r="C591" s="13" t="s">
        <v>4</v>
      </c>
      <c r="D591" s="25">
        <v>2954</v>
      </c>
      <c r="E591" s="21">
        <v>43476</v>
      </c>
      <c r="F591" s="13">
        <f>_xlfn.XLOOKUP(Table8[[#This Row],[Product]],Table9[Cookie Type],Table9[Revenue Per Cookie],"Not Available")</f>
        <v>3</v>
      </c>
      <c r="G591" s="13">
        <f>_xlfn.XLOOKUP(Table8[[#This Row],[Product]],Table9[Cookie Type],Table9[Cost Per Cookie],"Not available")</f>
        <v>-1.25</v>
      </c>
      <c r="H591" s="13">
        <f>SUM(Table8[[#This Row],[Revenue per cookie]:[Cost per cookie]])*Table8[[#This Row],[Units Sold]]</f>
        <v>5169.5</v>
      </c>
      <c r="I591" s="13"/>
      <c r="J591" s="13"/>
      <c r="K591" s="13"/>
      <c r="L591" s="13"/>
    </row>
    <row r="592" spans="2:12" x14ac:dyDescent="0.25">
      <c r="B592" s="14">
        <v>483216</v>
      </c>
      <c r="C592" s="14" t="s">
        <v>4</v>
      </c>
      <c r="D592" s="14">
        <v>552</v>
      </c>
      <c r="E592" s="18">
        <v>43841</v>
      </c>
      <c r="F592" s="14">
        <f>_xlfn.XLOOKUP(Table8[[#This Row],[Product]],Table9[Cookie Type],Table9[Revenue Per Cookie],"Not Available")</f>
        <v>3</v>
      </c>
      <c r="G592" s="14">
        <f>_xlfn.XLOOKUP(Table8[[#This Row],[Product]],Table9[Cookie Type],Table9[Cost Per Cookie],"Not available")</f>
        <v>-1.25</v>
      </c>
      <c r="H592" s="14">
        <f>SUM(Table8[[#This Row],[Revenue per cookie]:[Cost per cookie]])*Table8[[#This Row],[Units Sold]]</f>
        <v>966</v>
      </c>
      <c r="I592" s="13"/>
      <c r="J592" s="13"/>
      <c r="K592" s="13"/>
      <c r="L592" s="13"/>
    </row>
    <row r="593" spans="2:12" x14ac:dyDescent="0.25">
      <c r="B593" s="13">
        <v>887151</v>
      </c>
      <c r="C593" s="13" t="s">
        <v>4</v>
      </c>
      <c r="D593" s="13">
        <v>293</v>
      </c>
      <c r="E593" s="21">
        <v>43842</v>
      </c>
      <c r="F593" s="13">
        <f>_xlfn.XLOOKUP(Table8[[#This Row],[Product]],Table9[Cookie Type],Table9[Revenue Per Cookie],"Not Available")</f>
        <v>3</v>
      </c>
      <c r="G593" s="13">
        <f>_xlfn.XLOOKUP(Table8[[#This Row],[Product]],Table9[Cookie Type],Table9[Cost Per Cookie],"Not available")</f>
        <v>-1.25</v>
      </c>
      <c r="H593" s="13">
        <f>SUM(Table8[[#This Row],[Revenue per cookie]:[Cost per cookie]])*Table8[[#This Row],[Units Sold]]</f>
        <v>512.75</v>
      </c>
      <c r="I593" s="13"/>
      <c r="J593" s="13"/>
      <c r="K593" s="13"/>
      <c r="L593" s="13"/>
    </row>
    <row r="594" spans="2:12" x14ac:dyDescent="0.25">
      <c r="B594" s="14">
        <v>559561</v>
      </c>
      <c r="C594" s="14" t="s">
        <v>4</v>
      </c>
      <c r="D594" s="24">
        <v>1806</v>
      </c>
      <c r="E594" s="18">
        <v>43835</v>
      </c>
      <c r="F594" s="14">
        <f>_xlfn.XLOOKUP(Table8[[#This Row],[Product]],Table9[Cookie Type],Table9[Revenue Per Cookie],"Not Available")</f>
        <v>3</v>
      </c>
      <c r="G594" s="14">
        <f>_xlfn.XLOOKUP(Table8[[#This Row],[Product]],Table9[Cookie Type],Table9[Cost Per Cookie],"Not available")</f>
        <v>-1.25</v>
      </c>
      <c r="H594" s="14">
        <f>SUM(Table8[[#This Row],[Revenue per cookie]:[Cost per cookie]])*Table8[[#This Row],[Units Sold]]</f>
        <v>3160.5</v>
      </c>
      <c r="I594" s="13"/>
      <c r="J594" s="13"/>
      <c r="K594" s="13"/>
      <c r="L594" s="13"/>
    </row>
    <row r="595" spans="2:12" x14ac:dyDescent="0.25">
      <c r="B595" s="13">
        <v>616386</v>
      </c>
      <c r="C595" s="13" t="s">
        <v>77</v>
      </c>
      <c r="D595" s="25">
        <v>1493</v>
      </c>
      <c r="E595" s="21">
        <v>43831</v>
      </c>
      <c r="F595" s="13">
        <f>_xlfn.XLOOKUP(Table8[[#This Row],[Product]],Table9[Cookie Type],Table9[Revenue Per Cookie],"Not Available")</f>
        <v>6</v>
      </c>
      <c r="G595" s="13">
        <f>_xlfn.XLOOKUP(Table8[[#This Row],[Product]],Table9[Cookie Type],Table9[Cost Per Cookie],"Not available")</f>
        <v>-2.75</v>
      </c>
      <c r="H595" s="13">
        <f>SUM(Table8[[#This Row],[Revenue per cookie]:[Cost per cookie]])*Table8[[#This Row],[Units Sold]]</f>
        <v>4852.25</v>
      </c>
      <c r="I595" s="13"/>
      <c r="J595" s="13"/>
      <c r="K595" s="13"/>
      <c r="L595" s="13"/>
    </row>
    <row r="596" spans="2:12" x14ac:dyDescent="0.25">
      <c r="B596" s="14">
        <v>775360</v>
      </c>
      <c r="C596" s="14" t="s">
        <v>77</v>
      </c>
      <c r="D596" s="24">
        <v>1804</v>
      </c>
      <c r="E596" s="18">
        <v>43832</v>
      </c>
      <c r="F596" s="14">
        <f>_xlfn.XLOOKUP(Table8[[#This Row],[Product]],Table9[Cookie Type],Table9[Revenue Per Cookie],"Not Available")</f>
        <v>6</v>
      </c>
      <c r="G596" s="14">
        <f>_xlfn.XLOOKUP(Table8[[#This Row],[Product]],Table9[Cookie Type],Table9[Cost Per Cookie],"Not available")</f>
        <v>-2.75</v>
      </c>
      <c r="H596" s="14">
        <f>SUM(Table8[[#This Row],[Revenue per cookie]:[Cost per cookie]])*Table8[[#This Row],[Units Sold]]</f>
        <v>5863</v>
      </c>
      <c r="I596" s="13"/>
      <c r="J596" s="13"/>
      <c r="K596" s="13"/>
      <c r="L596" s="13"/>
    </row>
    <row r="597" spans="2:12" x14ac:dyDescent="0.25">
      <c r="B597" s="13">
        <v>806592</v>
      </c>
      <c r="C597" s="13" t="s">
        <v>77</v>
      </c>
      <c r="D597" s="25">
        <v>2161</v>
      </c>
      <c r="E597" s="21">
        <v>43833</v>
      </c>
      <c r="F597" s="13">
        <f>_xlfn.XLOOKUP(Table8[[#This Row],[Product]],Table9[Cookie Type],Table9[Revenue Per Cookie],"Not Available")</f>
        <v>6</v>
      </c>
      <c r="G597" s="13">
        <f>_xlfn.XLOOKUP(Table8[[#This Row],[Product]],Table9[Cookie Type],Table9[Cost Per Cookie],"Not available")</f>
        <v>-2.75</v>
      </c>
      <c r="H597" s="13">
        <f>SUM(Table8[[#This Row],[Revenue per cookie]:[Cost per cookie]])*Table8[[#This Row],[Units Sold]]</f>
        <v>7023.25</v>
      </c>
      <c r="I597" s="13"/>
      <c r="J597" s="13"/>
      <c r="K597" s="13"/>
      <c r="L597" s="13"/>
    </row>
    <row r="598" spans="2:12" x14ac:dyDescent="0.25">
      <c r="B598" s="14">
        <v>552346</v>
      </c>
      <c r="C598" s="14" t="s">
        <v>77</v>
      </c>
      <c r="D598" s="24">
        <v>1006</v>
      </c>
      <c r="E598" s="18">
        <v>43836</v>
      </c>
      <c r="F598" s="14">
        <f>_xlfn.XLOOKUP(Table8[[#This Row],[Product]],Table9[Cookie Type],Table9[Revenue Per Cookie],"Not Available")</f>
        <v>6</v>
      </c>
      <c r="G598" s="14">
        <f>_xlfn.XLOOKUP(Table8[[#This Row],[Product]],Table9[Cookie Type],Table9[Cost Per Cookie],"Not available")</f>
        <v>-2.75</v>
      </c>
      <c r="H598" s="14">
        <f>SUM(Table8[[#This Row],[Revenue per cookie]:[Cost per cookie]])*Table8[[#This Row],[Units Sold]]</f>
        <v>3269.5</v>
      </c>
      <c r="I598" s="13"/>
      <c r="J598" s="13"/>
      <c r="K598" s="13"/>
      <c r="L598" s="13"/>
    </row>
    <row r="599" spans="2:12" x14ac:dyDescent="0.25">
      <c r="B599" s="13">
        <v>643742</v>
      </c>
      <c r="C599" s="13" t="s">
        <v>77</v>
      </c>
      <c r="D599" s="25">
        <v>1545</v>
      </c>
      <c r="E599" s="21">
        <v>43836</v>
      </c>
      <c r="F599" s="13">
        <f>_xlfn.XLOOKUP(Table8[[#This Row],[Product]],Table9[Cookie Type],Table9[Revenue Per Cookie],"Not Available")</f>
        <v>6</v>
      </c>
      <c r="G599" s="13">
        <f>_xlfn.XLOOKUP(Table8[[#This Row],[Product]],Table9[Cookie Type],Table9[Cost Per Cookie],"Not available")</f>
        <v>-2.75</v>
      </c>
      <c r="H599" s="13">
        <f>SUM(Table8[[#This Row],[Revenue per cookie]:[Cost per cookie]])*Table8[[#This Row],[Units Sold]]</f>
        <v>5021.25</v>
      </c>
      <c r="I599" s="13"/>
      <c r="J599" s="13"/>
      <c r="K599" s="13"/>
      <c r="L599" s="13"/>
    </row>
    <row r="600" spans="2:12" x14ac:dyDescent="0.25">
      <c r="B600" s="14">
        <v>685153</v>
      </c>
      <c r="C600" s="14" t="s">
        <v>77</v>
      </c>
      <c r="D600" s="24">
        <v>2821</v>
      </c>
      <c r="E600" s="18">
        <v>43838</v>
      </c>
      <c r="F600" s="14">
        <f>_xlfn.XLOOKUP(Table8[[#This Row],[Product]],Table9[Cookie Type],Table9[Revenue Per Cookie],"Not Available")</f>
        <v>6</v>
      </c>
      <c r="G600" s="14">
        <f>_xlfn.XLOOKUP(Table8[[#This Row],[Product]],Table9[Cookie Type],Table9[Cost Per Cookie],"Not available")</f>
        <v>-2.75</v>
      </c>
      <c r="H600" s="14">
        <f>SUM(Table8[[#This Row],[Revenue per cookie]:[Cost per cookie]])*Table8[[#This Row],[Units Sold]]</f>
        <v>9168.25</v>
      </c>
      <c r="I600" s="13"/>
      <c r="J600" s="13"/>
      <c r="K600" s="13"/>
      <c r="L600" s="13"/>
    </row>
    <row r="601" spans="2:12" x14ac:dyDescent="0.25">
      <c r="B601" s="13">
        <v>725066</v>
      </c>
      <c r="C601" s="13" t="s">
        <v>77</v>
      </c>
      <c r="D601" s="13">
        <v>345</v>
      </c>
      <c r="E601" s="21">
        <v>43475</v>
      </c>
      <c r="F601" s="13">
        <f>_xlfn.XLOOKUP(Table8[[#This Row],[Product]],Table9[Cookie Type],Table9[Revenue Per Cookie],"Not Available")</f>
        <v>6</v>
      </c>
      <c r="G601" s="13">
        <f>_xlfn.XLOOKUP(Table8[[#This Row],[Product]],Table9[Cookie Type],Table9[Cost Per Cookie],"Not available")</f>
        <v>-2.75</v>
      </c>
      <c r="H601" s="13">
        <f>SUM(Table8[[#This Row],[Revenue per cookie]:[Cost per cookie]])*Table8[[#This Row],[Units Sold]]</f>
        <v>1121.25</v>
      </c>
      <c r="I601" s="13"/>
      <c r="J601" s="13"/>
      <c r="K601" s="13"/>
      <c r="L601" s="13"/>
    </row>
    <row r="602" spans="2:12" x14ac:dyDescent="0.25">
      <c r="B602" s="14">
        <v>584477</v>
      </c>
      <c r="C602" s="14" t="s">
        <v>77</v>
      </c>
      <c r="D602" s="14">
        <v>639</v>
      </c>
      <c r="E602" s="18">
        <v>43841</v>
      </c>
      <c r="F602" s="14">
        <f>_xlfn.XLOOKUP(Table8[[#This Row],[Product]],Table9[Cookie Type],Table9[Revenue Per Cookie],"Not Available")</f>
        <v>6</v>
      </c>
      <c r="G602" s="14">
        <f>_xlfn.XLOOKUP(Table8[[#This Row],[Product]],Table9[Cookie Type],Table9[Cost Per Cookie],"Not available")</f>
        <v>-2.75</v>
      </c>
      <c r="H602" s="14">
        <f>SUM(Table8[[#This Row],[Revenue per cookie]:[Cost per cookie]])*Table8[[#This Row],[Units Sold]]</f>
        <v>2076.75</v>
      </c>
      <c r="I602" s="13"/>
      <c r="J602" s="13"/>
      <c r="K602" s="13"/>
      <c r="L602" s="13"/>
    </row>
    <row r="603" spans="2:12" x14ac:dyDescent="0.25">
      <c r="B603" s="13">
        <v>613058</v>
      </c>
      <c r="C603" s="13" t="s">
        <v>77</v>
      </c>
      <c r="D603" s="25">
        <v>3864</v>
      </c>
      <c r="E603" s="21">
        <v>43834</v>
      </c>
      <c r="F603" s="13">
        <f>_xlfn.XLOOKUP(Table8[[#This Row],[Product]],Table9[Cookie Type],Table9[Revenue Per Cookie],"Not Available")</f>
        <v>6</v>
      </c>
      <c r="G603" s="13">
        <f>_xlfn.XLOOKUP(Table8[[#This Row],[Product]],Table9[Cookie Type],Table9[Cost Per Cookie],"Not available")</f>
        <v>-2.75</v>
      </c>
      <c r="H603" s="13">
        <f>SUM(Table8[[#This Row],[Revenue per cookie]:[Cost per cookie]])*Table8[[#This Row],[Units Sold]]</f>
        <v>12558</v>
      </c>
      <c r="I603" s="13"/>
      <c r="J603" s="13"/>
      <c r="K603" s="13"/>
      <c r="L603" s="13"/>
    </row>
    <row r="604" spans="2:12" x14ac:dyDescent="0.25">
      <c r="B604" s="14">
        <v>729194</v>
      </c>
      <c r="C604" s="14" t="s">
        <v>77</v>
      </c>
      <c r="D604" s="14">
        <v>362</v>
      </c>
      <c r="E604" s="18">
        <v>43835</v>
      </c>
      <c r="F604" s="14">
        <f>_xlfn.XLOOKUP(Table8[[#This Row],[Product]],Table9[Cookie Type],Table9[Revenue Per Cookie],"Not Available")</f>
        <v>6</v>
      </c>
      <c r="G604" s="14">
        <f>_xlfn.XLOOKUP(Table8[[#This Row],[Product]],Table9[Cookie Type],Table9[Cost Per Cookie],"Not available")</f>
        <v>-2.75</v>
      </c>
      <c r="H604" s="14">
        <f>SUM(Table8[[#This Row],[Revenue per cookie]:[Cost per cookie]])*Table8[[#This Row],[Units Sold]]</f>
        <v>1176.5</v>
      </c>
      <c r="I604" s="13"/>
      <c r="J604" s="13"/>
      <c r="K604" s="13"/>
      <c r="L604" s="13"/>
    </row>
    <row r="605" spans="2:12" x14ac:dyDescent="0.25">
      <c r="B605" s="13">
        <v>265959</v>
      </c>
      <c r="C605" s="13" t="s">
        <v>77</v>
      </c>
      <c r="D605" s="13">
        <v>923</v>
      </c>
      <c r="E605" s="21">
        <v>43838</v>
      </c>
      <c r="F605" s="13">
        <f>_xlfn.XLOOKUP(Table8[[#This Row],[Product]],Table9[Cookie Type],Table9[Revenue Per Cookie],"Not Available")</f>
        <v>6</v>
      </c>
      <c r="G605" s="13">
        <f>_xlfn.XLOOKUP(Table8[[#This Row],[Product]],Table9[Cookie Type],Table9[Cost Per Cookie],"Not available")</f>
        <v>-2.75</v>
      </c>
      <c r="H605" s="13">
        <f>SUM(Table8[[#This Row],[Revenue per cookie]:[Cost per cookie]])*Table8[[#This Row],[Units Sold]]</f>
        <v>2999.75</v>
      </c>
      <c r="I605" s="13"/>
      <c r="J605" s="13"/>
      <c r="K605" s="13"/>
      <c r="L605" s="13"/>
    </row>
    <row r="606" spans="2:12" x14ac:dyDescent="0.25">
      <c r="B606" s="14">
        <v>196520</v>
      </c>
      <c r="C606" s="14" t="s">
        <v>77</v>
      </c>
      <c r="D606" s="14">
        <v>663</v>
      </c>
      <c r="E606" s="18">
        <v>43475</v>
      </c>
      <c r="F606" s="14">
        <f>_xlfn.XLOOKUP(Table8[[#This Row],[Product]],Table9[Cookie Type],Table9[Revenue Per Cookie],"Not Available")</f>
        <v>6</v>
      </c>
      <c r="G606" s="14">
        <f>_xlfn.XLOOKUP(Table8[[#This Row],[Product]],Table9[Cookie Type],Table9[Cost Per Cookie],"Not available")</f>
        <v>-2.75</v>
      </c>
      <c r="H606" s="14">
        <f>SUM(Table8[[#This Row],[Revenue per cookie]:[Cost per cookie]])*Table8[[#This Row],[Units Sold]]</f>
        <v>2154.75</v>
      </c>
      <c r="I606" s="13"/>
      <c r="J606" s="13"/>
      <c r="K606" s="13"/>
      <c r="L606" s="13"/>
    </row>
    <row r="607" spans="2:12" x14ac:dyDescent="0.25">
      <c r="B607" s="13">
        <v>894331</v>
      </c>
      <c r="C607" s="13" t="s">
        <v>77</v>
      </c>
      <c r="D607" s="25">
        <v>2092</v>
      </c>
      <c r="E607" s="21">
        <v>43476</v>
      </c>
      <c r="F607" s="13">
        <f>_xlfn.XLOOKUP(Table8[[#This Row],[Product]],Table9[Cookie Type],Table9[Revenue Per Cookie],"Not Available")</f>
        <v>6</v>
      </c>
      <c r="G607" s="13">
        <f>_xlfn.XLOOKUP(Table8[[#This Row],[Product]],Table9[Cookie Type],Table9[Cost Per Cookie],"Not available")</f>
        <v>-2.75</v>
      </c>
      <c r="H607" s="13">
        <f>SUM(Table8[[#This Row],[Revenue per cookie]:[Cost per cookie]])*Table8[[#This Row],[Units Sold]]</f>
        <v>6799</v>
      </c>
      <c r="I607" s="13"/>
      <c r="J607" s="13"/>
      <c r="K607" s="13"/>
      <c r="L607" s="13"/>
    </row>
    <row r="608" spans="2:12" x14ac:dyDescent="0.25">
      <c r="B608" s="14">
        <v>149035</v>
      </c>
      <c r="C608" s="14" t="s">
        <v>77</v>
      </c>
      <c r="D608" s="24">
        <v>1566</v>
      </c>
      <c r="E608" s="18">
        <v>43840</v>
      </c>
      <c r="F608" s="14">
        <f>_xlfn.XLOOKUP(Table8[[#This Row],[Product]],Table9[Cookie Type],Table9[Revenue Per Cookie],"Not Available")</f>
        <v>6</v>
      </c>
      <c r="G608" s="14">
        <f>_xlfn.XLOOKUP(Table8[[#This Row],[Product]],Table9[Cookie Type],Table9[Cost Per Cookie],"Not available")</f>
        <v>-2.75</v>
      </c>
      <c r="H608" s="14">
        <f>SUM(Table8[[#This Row],[Revenue per cookie]:[Cost per cookie]])*Table8[[#This Row],[Units Sold]]</f>
        <v>5089.5</v>
      </c>
      <c r="I608" s="13"/>
      <c r="J608" s="13"/>
      <c r="K608" s="13"/>
      <c r="L608" s="13"/>
    </row>
    <row r="609" spans="2:12" x14ac:dyDescent="0.25">
      <c r="B609" s="13">
        <v>861720</v>
      </c>
      <c r="C609" s="13" t="s">
        <v>77</v>
      </c>
      <c r="D609" s="25">
        <v>2966</v>
      </c>
      <c r="E609" s="21">
        <v>43475</v>
      </c>
      <c r="F609" s="13">
        <f>_xlfn.XLOOKUP(Table8[[#This Row],[Product]],Table9[Cookie Type],Table9[Revenue Per Cookie],"Not Available")</f>
        <v>6</v>
      </c>
      <c r="G609" s="13">
        <f>_xlfn.XLOOKUP(Table8[[#This Row],[Product]],Table9[Cookie Type],Table9[Cost Per Cookie],"Not available")</f>
        <v>-2.75</v>
      </c>
      <c r="H609" s="13">
        <f>SUM(Table8[[#This Row],[Revenue per cookie]:[Cost per cookie]])*Table8[[#This Row],[Units Sold]]</f>
        <v>9639.5</v>
      </c>
      <c r="I609" s="13"/>
      <c r="J609" s="13"/>
      <c r="K609" s="13"/>
      <c r="L609" s="13"/>
    </row>
    <row r="610" spans="2:12" x14ac:dyDescent="0.25">
      <c r="B610" s="14">
        <v>426268</v>
      </c>
      <c r="C610" s="14" t="s">
        <v>77</v>
      </c>
      <c r="D610" s="24">
        <v>2877</v>
      </c>
      <c r="E610" s="18">
        <v>43840</v>
      </c>
      <c r="F610" s="14">
        <f>_xlfn.XLOOKUP(Table8[[#This Row],[Product]],Table9[Cookie Type],Table9[Revenue Per Cookie],"Not Available")</f>
        <v>6</v>
      </c>
      <c r="G610" s="14">
        <f>_xlfn.XLOOKUP(Table8[[#This Row],[Product]],Table9[Cookie Type],Table9[Cost Per Cookie],"Not available")</f>
        <v>-2.75</v>
      </c>
      <c r="H610" s="14">
        <f>SUM(Table8[[#This Row],[Revenue per cookie]:[Cost per cookie]])*Table8[[#This Row],[Units Sold]]</f>
        <v>9350.25</v>
      </c>
      <c r="I610" s="13"/>
      <c r="J610" s="13"/>
      <c r="K610" s="13"/>
      <c r="L610" s="13"/>
    </row>
    <row r="611" spans="2:12" x14ac:dyDescent="0.25">
      <c r="B611" s="13">
        <v>156941</v>
      </c>
      <c r="C611" s="13" t="s">
        <v>77</v>
      </c>
      <c r="D611" s="13">
        <v>809</v>
      </c>
      <c r="E611" s="21">
        <v>43475</v>
      </c>
      <c r="F611" s="13">
        <f>_xlfn.XLOOKUP(Table8[[#This Row],[Product]],Table9[Cookie Type],Table9[Revenue Per Cookie],"Not Available")</f>
        <v>6</v>
      </c>
      <c r="G611" s="13">
        <f>_xlfn.XLOOKUP(Table8[[#This Row],[Product]],Table9[Cookie Type],Table9[Cost Per Cookie],"Not available")</f>
        <v>-2.75</v>
      </c>
      <c r="H611" s="13">
        <f>SUM(Table8[[#This Row],[Revenue per cookie]:[Cost per cookie]])*Table8[[#This Row],[Units Sold]]</f>
        <v>2629.25</v>
      </c>
      <c r="I611" s="13"/>
      <c r="J611" s="13"/>
      <c r="K611" s="13"/>
      <c r="L611" s="13"/>
    </row>
    <row r="612" spans="2:12" x14ac:dyDescent="0.25">
      <c r="B612" s="14">
        <v>431261</v>
      </c>
      <c r="C612" s="14" t="s">
        <v>77</v>
      </c>
      <c r="D612" s="24">
        <v>2145</v>
      </c>
      <c r="E612" s="18">
        <v>43475</v>
      </c>
      <c r="F612" s="14">
        <f>_xlfn.XLOOKUP(Table8[[#This Row],[Product]],Table9[Cookie Type],Table9[Revenue Per Cookie],"Not Available")</f>
        <v>6</v>
      </c>
      <c r="G612" s="14">
        <f>_xlfn.XLOOKUP(Table8[[#This Row],[Product]],Table9[Cookie Type],Table9[Cost Per Cookie],"Not available")</f>
        <v>-2.75</v>
      </c>
      <c r="H612" s="14">
        <f>SUM(Table8[[#This Row],[Revenue per cookie]:[Cost per cookie]])*Table8[[#This Row],[Units Sold]]</f>
        <v>6971.25</v>
      </c>
      <c r="I612" s="13"/>
      <c r="J612" s="13"/>
      <c r="K612" s="13"/>
      <c r="L612" s="13"/>
    </row>
    <row r="613" spans="2:12" x14ac:dyDescent="0.25">
      <c r="B613" s="13">
        <v>367956</v>
      </c>
      <c r="C613" s="13" t="s">
        <v>77</v>
      </c>
      <c r="D613" s="25">
        <v>1055</v>
      </c>
      <c r="E613" s="21">
        <v>43842</v>
      </c>
      <c r="F613" s="13">
        <f>_xlfn.XLOOKUP(Table8[[#This Row],[Product]],Table9[Cookie Type],Table9[Revenue Per Cookie],"Not Available")</f>
        <v>6</v>
      </c>
      <c r="G613" s="13">
        <f>_xlfn.XLOOKUP(Table8[[#This Row],[Product]],Table9[Cookie Type],Table9[Cost Per Cookie],"Not available")</f>
        <v>-2.75</v>
      </c>
      <c r="H613" s="13">
        <f>SUM(Table8[[#This Row],[Revenue per cookie]:[Cost per cookie]])*Table8[[#This Row],[Units Sold]]</f>
        <v>3428.75</v>
      </c>
      <c r="I613" s="13"/>
      <c r="J613" s="13"/>
      <c r="K613" s="13"/>
      <c r="L613" s="13"/>
    </row>
    <row r="614" spans="2:12" x14ac:dyDescent="0.25">
      <c r="B614" s="14">
        <v>214845</v>
      </c>
      <c r="C614" s="14" t="s">
        <v>77</v>
      </c>
      <c r="D614" s="14">
        <v>544</v>
      </c>
      <c r="E614" s="18">
        <v>43477</v>
      </c>
      <c r="F614" s="14">
        <f>_xlfn.XLOOKUP(Table8[[#This Row],[Product]],Table9[Cookie Type],Table9[Revenue Per Cookie],"Not Available")</f>
        <v>6</v>
      </c>
      <c r="G614" s="14">
        <f>_xlfn.XLOOKUP(Table8[[#This Row],[Product]],Table9[Cookie Type],Table9[Cost Per Cookie],"Not available")</f>
        <v>-2.75</v>
      </c>
      <c r="H614" s="14">
        <f>SUM(Table8[[#This Row],[Revenue per cookie]:[Cost per cookie]])*Table8[[#This Row],[Units Sold]]</f>
        <v>1768</v>
      </c>
      <c r="I614" s="13"/>
      <c r="J614" s="13"/>
      <c r="K614" s="13"/>
      <c r="L614" s="13"/>
    </row>
    <row r="615" spans="2:12" x14ac:dyDescent="0.25">
      <c r="B615" s="13">
        <v>765978</v>
      </c>
      <c r="C615" s="13" t="s">
        <v>77</v>
      </c>
      <c r="D615" s="25">
        <v>1084</v>
      </c>
      <c r="E615" s="21">
        <v>43842</v>
      </c>
      <c r="F615" s="13">
        <f>_xlfn.XLOOKUP(Table8[[#This Row],[Product]],Table9[Cookie Type],Table9[Revenue Per Cookie],"Not Available")</f>
        <v>6</v>
      </c>
      <c r="G615" s="13">
        <f>_xlfn.XLOOKUP(Table8[[#This Row],[Product]],Table9[Cookie Type],Table9[Cost Per Cookie],"Not available")</f>
        <v>-2.75</v>
      </c>
      <c r="H615" s="13">
        <f>SUM(Table8[[#This Row],[Revenue per cookie]:[Cost per cookie]])*Table8[[#This Row],[Units Sold]]</f>
        <v>3523</v>
      </c>
      <c r="I615" s="13"/>
      <c r="J615" s="13"/>
      <c r="K615" s="13"/>
      <c r="L615" s="13"/>
    </row>
    <row r="616" spans="2:12" x14ac:dyDescent="0.25">
      <c r="B616" s="14">
        <v>899743</v>
      </c>
      <c r="C616" s="14" t="s">
        <v>77</v>
      </c>
      <c r="D616" s="24">
        <v>2009</v>
      </c>
      <c r="E616" s="18">
        <v>43840</v>
      </c>
      <c r="F616" s="14">
        <f>_xlfn.XLOOKUP(Table8[[#This Row],[Product]],Table9[Cookie Type],Table9[Revenue Per Cookie],"Not Available")</f>
        <v>6</v>
      </c>
      <c r="G616" s="14">
        <f>_xlfn.XLOOKUP(Table8[[#This Row],[Product]],Table9[Cookie Type],Table9[Cost Per Cookie],"Not available")</f>
        <v>-2.75</v>
      </c>
      <c r="H616" s="14">
        <f>SUM(Table8[[#This Row],[Revenue per cookie]:[Cost per cookie]])*Table8[[#This Row],[Units Sold]]</f>
        <v>6529.25</v>
      </c>
      <c r="I616" s="13"/>
      <c r="J616" s="13"/>
      <c r="K616" s="13"/>
      <c r="L616" s="13"/>
    </row>
    <row r="617" spans="2:12" x14ac:dyDescent="0.25">
      <c r="B617" s="13">
        <v>766402</v>
      </c>
      <c r="C617" s="13" t="s">
        <v>77</v>
      </c>
      <c r="D617" s="25">
        <v>3851</v>
      </c>
      <c r="E617" s="21">
        <v>43834</v>
      </c>
      <c r="F617" s="13">
        <f>_xlfn.XLOOKUP(Table8[[#This Row],[Product]],Table9[Cookie Type],Table9[Revenue Per Cookie],"Not Available")</f>
        <v>6</v>
      </c>
      <c r="G617" s="13">
        <f>_xlfn.XLOOKUP(Table8[[#This Row],[Product]],Table9[Cookie Type],Table9[Cost Per Cookie],"Not available")</f>
        <v>-2.75</v>
      </c>
      <c r="H617" s="13">
        <f>SUM(Table8[[#This Row],[Revenue per cookie]:[Cost per cookie]])*Table8[[#This Row],[Units Sold]]</f>
        <v>12515.75</v>
      </c>
      <c r="I617" s="13"/>
      <c r="J617" s="13"/>
      <c r="K617" s="13"/>
      <c r="L617" s="13"/>
    </row>
    <row r="618" spans="2:12" x14ac:dyDescent="0.25">
      <c r="B618" s="14">
        <v>455927</v>
      </c>
      <c r="C618" s="14" t="s">
        <v>77</v>
      </c>
      <c r="D618" s="14">
        <v>736</v>
      </c>
      <c r="E618" s="18">
        <v>43474</v>
      </c>
      <c r="F618" s="14">
        <f>_xlfn.XLOOKUP(Table8[[#This Row],[Product]],Table9[Cookie Type],Table9[Revenue Per Cookie],"Not Available")</f>
        <v>6</v>
      </c>
      <c r="G618" s="14">
        <f>_xlfn.XLOOKUP(Table8[[#This Row],[Product]],Table9[Cookie Type],Table9[Cost Per Cookie],"Not available")</f>
        <v>-2.75</v>
      </c>
      <c r="H618" s="14">
        <f>SUM(Table8[[#This Row],[Revenue per cookie]:[Cost per cookie]])*Table8[[#This Row],[Units Sold]]</f>
        <v>2392</v>
      </c>
      <c r="I618" s="13"/>
      <c r="J618" s="13"/>
      <c r="K618" s="13"/>
      <c r="L618" s="13"/>
    </row>
    <row r="619" spans="2:12" x14ac:dyDescent="0.25">
      <c r="B619" s="13">
        <v>464499</v>
      </c>
      <c r="C619" s="13" t="s">
        <v>77</v>
      </c>
      <c r="D619" s="25">
        <v>1465</v>
      </c>
      <c r="E619" s="21">
        <v>43833</v>
      </c>
      <c r="F619" s="13">
        <f>_xlfn.XLOOKUP(Table8[[#This Row],[Product]],Table9[Cookie Type],Table9[Revenue Per Cookie],"Not Available")</f>
        <v>6</v>
      </c>
      <c r="G619" s="13">
        <f>_xlfn.XLOOKUP(Table8[[#This Row],[Product]],Table9[Cookie Type],Table9[Cost Per Cookie],"Not available")</f>
        <v>-2.75</v>
      </c>
      <c r="H619" s="13">
        <f>SUM(Table8[[#This Row],[Revenue per cookie]:[Cost per cookie]])*Table8[[#This Row],[Units Sold]]</f>
        <v>4761.25</v>
      </c>
      <c r="I619" s="13"/>
      <c r="J619" s="13"/>
      <c r="K619" s="13"/>
      <c r="L619" s="13"/>
    </row>
    <row r="620" spans="2:12" x14ac:dyDescent="0.25">
      <c r="B620" s="14">
        <v>558048</v>
      </c>
      <c r="C620" s="14" t="s">
        <v>77</v>
      </c>
      <c r="D620" s="24">
        <v>2646</v>
      </c>
      <c r="E620" s="18">
        <v>43474</v>
      </c>
      <c r="F620" s="14">
        <f>_xlfn.XLOOKUP(Table8[[#This Row],[Product]],Table9[Cookie Type],Table9[Revenue Per Cookie],"Not Available")</f>
        <v>6</v>
      </c>
      <c r="G620" s="14">
        <f>_xlfn.XLOOKUP(Table8[[#This Row],[Product]],Table9[Cookie Type],Table9[Cost Per Cookie],"Not available")</f>
        <v>-2.75</v>
      </c>
      <c r="H620" s="14">
        <f>SUM(Table8[[#This Row],[Revenue per cookie]:[Cost per cookie]])*Table8[[#This Row],[Units Sold]]</f>
        <v>8599.5</v>
      </c>
      <c r="I620" s="13"/>
      <c r="J620" s="13"/>
      <c r="K620" s="13"/>
      <c r="L620" s="13"/>
    </row>
    <row r="621" spans="2:12" x14ac:dyDescent="0.25">
      <c r="B621" s="13">
        <v>375461</v>
      </c>
      <c r="C621" s="13" t="s">
        <v>77</v>
      </c>
      <c r="D621" s="25">
        <v>2177</v>
      </c>
      <c r="E621" s="21">
        <v>43840</v>
      </c>
      <c r="F621" s="13">
        <f>_xlfn.XLOOKUP(Table8[[#This Row],[Product]],Table9[Cookie Type],Table9[Revenue Per Cookie],"Not Available")</f>
        <v>6</v>
      </c>
      <c r="G621" s="13">
        <f>_xlfn.XLOOKUP(Table8[[#This Row],[Product]],Table9[Cookie Type],Table9[Cost Per Cookie],"Not available")</f>
        <v>-2.75</v>
      </c>
      <c r="H621" s="13">
        <f>SUM(Table8[[#This Row],[Revenue per cookie]:[Cost per cookie]])*Table8[[#This Row],[Units Sold]]</f>
        <v>7075.25</v>
      </c>
      <c r="I621" s="13"/>
      <c r="J621" s="13"/>
      <c r="K621" s="13"/>
      <c r="L621" s="13"/>
    </row>
    <row r="622" spans="2:12" x14ac:dyDescent="0.25">
      <c r="B622" s="14">
        <v>673372</v>
      </c>
      <c r="C622" s="14" t="s">
        <v>77</v>
      </c>
      <c r="D622" s="24">
        <v>2431</v>
      </c>
      <c r="E622" s="18">
        <v>43842</v>
      </c>
      <c r="F622" s="14">
        <f>_xlfn.XLOOKUP(Table8[[#This Row],[Product]],Table9[Cookie Type],Table9[Revenue Per Cookie],"Not Available")</f>
        <v>6</v>
      </c>
      <c r="G622" s="14">
        <f>_xlfn.XLOOKUP(Table8[[#This Row],[Product]],Table9[Cookie Type],Table9[Cost Per Cookie],"Not available")</f>
        <v>-2.75</v>
      </c>
      <c r="H622" s="14">
        <f>SUM(Table8[[#This Row],[Revenue per cookie]:[Cost per cookie]])*Table8[[#This Row],[Units Sold]]</f>
        <v>7900.75</v>
      </c>
      <c r="I622" s="13"/>
      <c r="J622" s="13"/>
      <c r="K622" s="13"/>
      <c r="L622" s="13"/>
    </row>
    <row r="623" spans="2:12" x14ac:dyDescent="0.25">
      <c r="B623" s="13">
        <v>197116</v>
      </c>
      <c r="C623" s="13" t="s">
        <v>77</v>
      </c>
      <c r="D623" s="13">
        <v>555</v>
      </c>
      <c r="E623" s="21">
        <v>43831</v>
      </c>
      <c r="F623" s="13">
        <f>_xlfn.XLOOKUP(Table8[[#This Row],[Product]],Table9[Cookie Type],Table9[Revenue Per Cookie],"Not Available")</f>
        <v>6</v>
      </c>
      <c r="G623" s="13">
        <f>_xlfn.XLOOKUP(Table8[[#This Row],[Product]],Table9[Cookie Type],Table9[Cost Per Cookie],"Not available")</f>
        <v>-2.75</v>
      </c>
      <c r="H623" s="13">
        <f>SUM(Table8[[#This Row],[Revenue per cookie]:[Cost per cookie]])*Table8[[#This Row],[Units Sold]]</f>
        <v>1803.75</v>
      </c>
      <c r="I623" s="13"/>
      <c r="J623" s="13"/>
      <c r="K623" s="13"/>
      <c r="L623" s="13"/>
    </row>
    <row r="624" spans="2:12" x14ac:dyDescent="0.25">
      <c r="B624" s="14">
        <v>165918</v>
      </c>
      <c r="C624" s="14" t="s">
        <v>77</v>
      </c>
      <c r="D624" s="24">
        <v>2861</v>
      </c>
      <c r="E624" s="18">
        <v>43831</v>
      </c>
      <c r="F624" s="14">
        <f>_xlfn.XLOOKUP(Table8[[#This Row],[Product]],Table9[Cookie Type],Table9[Revenue Per Cookie],"Not Available")</f>
        <v>6</v>
      </c>
      <c r="G624" s="14">
        <f>_xlfn.XLOOKUP(Table8[[#This Row],[Product]],Table9[Cookie Type],Table9[Cost Per Cookie],"Not available")</f>
        <v>-2.75</v>
      </c>
      <c r="H624" s="14">
        <f>SUM(Table8[[#This Row],[Revenue per cookie]:[Cost per cookie]])*Table8[[#This Row],[Units Sold]]</f>
        <v>9298.25</v>
      </c>
      <c r="I624" s="13"/>
      <c r="J624" s="13"/>
      <c r="K624" s="13"/>
      <c r="L624" s="13"/>
    </row>
    <row r="625" spans="2:12" x14ac:dyDescent="0.25">
      <c r="B625" s="13">
        <v>666752</v>
      </c>
      <c r="C625" s="13" t="s">
        <v>77</v>
      </c>
      <c r="D625" s="13">
        <v>807</v>
      </c>
      <c r="E625" s="21">
        <v>43832</v>
      </c>
      <c r="F625" s="13">
        <f>_xlfn.XLOOKUP(Table8[[#This Row],[Product]],Table9[Cookie Type],Table9[Revenue Per Cookie],"Not Available")</f>
        <v>6</v>
      </c>
      <c r="G625" s="13">
        <f>_xlfn.XLOOKUP(Table8[[#This Row],[Product]],Table9[Cookie Type],Table9[Cost Per Cookie],"Not available")</f>
        <v>-2.75</v>
      </c>
      <c r="H625" s="13">
        <f>SUM(Table8[[#This Row],[Revenue per cookie]:[Cost per cookie]])*Table8[[#This Row],[Units Sold]]</f>
        <v>2622.75</v>
      </c>
      <c r="I625" s="13"/>
      <c r="J625" s="13"/>
      <c r="K625" s="13"/>
      <c r="L625" s="13"/>
    </row>
    <row r="626" spans="2:12" x14ac:dyDescent="0.25">
      <c r="B626" s="14">
        <v>192398</v>
      </c>
      <c r="C626" s="14" t="s">
        <v>77</v>
      </c>
      <c r="D626" s="14">
        <v>602</v>
      </c>
      <c r="E626" s="18">
        <v>43836</v>
      </c>
      <c r="F626" s="14">
        <f>_xlfn.XLOOKUP(Table8[[#This Row],[Product]],Table9[Cookie Type],Table9[Revenue Per Cookie],"Not Available")</f>
        <v>6</v>
      </c>
      <c r="G626" s="14">
        <f>_xlfn.XLOOKUP(Table8[[#This Row],[Product]],Table9[Cookie Type],Table9[Cost Per Cookie],"Not available")</f>
        <v>-2.75</v>
      </c>
      <c r="H626" s="14">
        <f>SUM(Table8[[#This Row],[Revenue per cookie]:[Cost per cookie]])*Table8[[#This Row],[Units Sold]]</f>
        <v>1956.5</v>
      </c>
      <c r="I626" s="13"/>
      <c r="J626" s="13"/>
      <c r="K626" s="13"/>
      <c r="L626" s="13"/>
    </row>
    <row r="627" spans="2:12" x14ac:dyDescent="0.25">
      <c r="B627" s="13">
        <v>864063</v>
      </c>
      <c r="C627" s="13" t="s">
        <v>77</v>
      </c>
      <c r="D627" s="25">
        <v>2832</v>
      </c>
      <c r="E627" s="21">
        <v>43838</v>
      </c>
      <c r="F627" s="13">
        <f>_xlfn.XLOOKUP(Table8[[#This Row],[Product]],Table9[Cookie Type],Table9[Revenue Per Cookie],"Not Available")</f>
        <v>6</v>
      </c>
      <c r="G627" s="13">
        <f>_xlfn.XLOOKUP(Table8[[#This Row],[Product]],Table9[Cookie Type],Table9[Cost Per Cookie],"Not available")</f>
        <v>-2.75</v>
      </c>
      <c r="H627" s="13">
        <f>SUM(Table8[[#This Row],[Revenue per cookie]:[Cost per cookie]])*Table8[[#This Row],[Units Sold]]</f>
        <v>9204</v>
      </c>
      <c r="I627" s="13"/>
      <c r="J627" s="13"/>
      <c r="K627" s="13"/>
      <c r="L627" s="13"/>
    </row>
    <row r="628" spans="2:12" x14ac:dyDescent="0.25">
      <c r="B628" s="14">
        <v>355971</v>
      </c>
      <c r="C628" s="14" t="s">
        <v>77</v>
      </c>
      <c r="D628" s="24">
        <v>1579</v>
      </c>
      <c r="E628" s="18">
        <v>43838</v>
      </c>
      <c r="F628" s="14">
        <f>_xlfn.XLOOKUP(Table8[[#This Row],[Product]],Table9[Cookie Type],Table9[Revenue Per Cookie],"Not Available")</f>
        <v>6</v>
      </c>
      <c r="G628" s="14">
        <f>_xlfn.XLOOKUP(Table8[[#This Row],[Product]],Table9[Cookie Type],Table9[Cost Per Cookie],"Not available")</f>
        <v>-2.75</v>
      </c>
      <c r="H628" s="14">
        <f>SUM(Table8[[#This Row],[Revenue per cookie]:[Cost per cookie]])*Table8[[#This Row],[Units Sold]]</f>
        <v>5131.75</v>
      </c>
      <c r="I628" s="13"/>
      <c r="J628" s="13"/>
      <c r="K628" s="13"/>
      <c r="L628" s="13"/>
    </row>
    <row r="629" spans="2:12" x14ac:dyDescent="0.25">
      <c r="B629" s="13">
        <v>304806</v>
      </c>
      <c r="C629" s="13" t="s">
        <v>77</v>
      </c>
      <c r="D629" s="13">
        <v>861</v>
      </c>
      <c r="E629" s="21">
        <v>43840</v>
      </c>
      <c r="F629" s="13">
        <f>_xlfn.XLOOKUP(Table8[[#This Row],[Product]],Table9[Cookie Type],Table9[Revenue Per Cookie],"Not Available")</f>
        <v>6</v>
      </c>
      <c r="G629" s="13">
        <f>_xlfn.XLOOKUP(Table8[[#This Row],[Product]],Table9[Cookie Type],Table9[Cost Per Cookie],"Not available")</f>
        <v>-2.75</v>
      </c>
      <c r="H629" s="13">
        <f>SUM(Table8[[#This Row],[Revenue per cookie]:[Cost per cookie]])*Table8[[#This Row],[Units Sold]]</f>
        <v>2798.25</v>
      </c>
      <c r="I629" s="13"/>
      <c r="J629" s="13"/>
      <c r="K629" s="13"/>
      <c r="L629" s="13"/>
    </row>
    <row r="630" spans="2:12" x14ac:dyDescent="0.25">
      <c r="B630" s="14">
        <v>295390</v>
      </c>
      <c r="C630" s="14" t="s">
        <v>77</v>
      </c>
      <c r="D630" s="14">
        <v>704</v>
      </c>
      <c r="E630" s="18">
        <v>43475</v>
      </c>
      <c r="F630" s="14">
        <f>_xlfn.XLOOKUP(Table8[[#This Row],[Product]],Table9[Cookie Type],Table9[Revenue Per Cookie],"Not Available")</f>
        <v>6</v>
      </c>
      <c r="G630" s="14">
        <f>_xlfn.XLOOKUP(Table8[[#This Row],[Product]],Table9[Cookie Type],Table9[Cost Per Cookie],"Not available")</f>
        <v>-2.75</v>
      </c>
      <c r="H630" s="14">
        <f>SUM(Table8[[#This Row],[Revenue per cookie]:[Cost per cookie]])*Table8[[#This Row],[Units Sold]]</f>
        <v>2288</v>
      </c>
      <c r="I630" s="13"/>
      <c r="J630" s="13"/>
      <c r="K630" s="13"/>
      <c r="L630" s="13"/>
    </row>
    <row r="631" spans="2:12" x14ac:dyDescent="0.25">
      <c r="B631" s="13">
        <v>234670</v>
      </c>
      <c r="C631" s="13" t="s">
        <v>77</v>
      </c>
      <c r="D631" s="25">
        <v>1033</v>
      </c>
      <c r="E631" s="21">
        <v>43477</v>
      </c>
      <c r="F631" s="13">
        <f>_xlfn.XLOOKUP(Table8[[#This Row],[Product]],Table9[Cookie Type],Table9[Revenue Per Cookie],"Not Available")</f>
        <v>6</v>
      </c>
      <c r="G631" s="13">
        <f>_xlfn.XLOOKUP(Table8[[#This Row],[Product]],Table9[Cookie Type],Table9[Cost Per Cookie],"Not available")</f>
        <v>-2.75</v>
      </c>
      <c r="H631" s="13">
        <f>SUM(Table8[[#This Row],[Revenue per cookie]:[Cost per cookie]])*Table8[[#This Row],[Units Sold]]</f>
        <v>3357.25</v>
      </c>
      <c r="I631" s="13"/>
      <c r="J631" s="13"/>
      <c r="K631" s="13"/>
      <c r="L631" s="13"/>
    </row>
    <row r="632" spans="2:12" x14ac:dyDescent="0.25">
      <c r="B632" s="14">
        <v>553803</v>
      </c>
      <c r="C632" s="14" t="s">
        <v>77</v>
      </c>
      <c r="D632" s="24">
        <v>1250</v>
      </c>
      <c r="E632" s="18">
        <v>43842</v>
      </c>
      <c r="F632" s="14">
        <f>_xlfn.XLOOKUP(Table8[[#This Row],[Product]],Table9[Cookie Type],Table9[Revenue Per Cookie],"Not Available")</f>
        <v>6</v>
      </c>
      <c r="G632" s="14">
        <f>_xlfn.XLOOKUP(Table8[[#This Row],[Product]],Table9[Cookie Type],Table9[Cost Per Cookie],"Not available")</f>
        <v>-2.75</v>
      </c>
      <c r="H632" s="14">
        <f>SUM(Table8[[#This Row],[Revenue per cookie]:[Cost per cookie]])*Table8[[#This Row],[Units Sold]]</f>
        <v>4062.5</v>
      </c>
      <c r="I632" s="13"/>
      <c r="J632" s="13"/>
      <c r="K632" s="13"/>
      <c r="L632" s="13"/>
    </row>
    <row r="633" spans="2:12" x14ac:dyDescent="0.25">
      <c r="B633" s="13">
        <v>730844</v>
      </c>
      <c r="C633" s="13" t="s">
        <v>77</v>
      </c>
      <c r="D633" s="13">
        <v>952</v>
      </c>
      <c r="E633" s="21">
        <v>43832</v>
      </c>
      <c r="F633" s="13">
        <f>_xlfn.XLOOKUP(Table8[[#This Row],[Product]],Table9[Cookie Type],Table9[Revenue Per Cookie],"Not Available")</f>
        <v>6</v>
      </c>
      <c r="G633" s="13">
        <f>_xlfn.XLOOKUP(Table8[[#This Row],[Product]],Table9[Cookie Type],Table9[Cost Per Cookie],"Not available")</f>
        <v>-2.75</v>
      </c>
      <c r="H633" s="13">
        <f>SUM(Table8[[#This Row],[Revenue per cookie]:[Cost per cookie]])*Table8[[#This Row],[Units Sold]]</f>
        <v>3094</v>
      </c>
      <c r="I633" s="13"/>
      <c r="J633" s="13"/>
      <c r="K633" s="13"/>
      <c r="L633" s="13"/>
    </row>
    <row r="634" spans="2:12" x14ac:dyDescent="0.25">
      <c r="B634" s="14">
        <v>218006</v>
      </c>
      <c r="C634" s="14" t="s">
        <v>77</v>
      </c>
      <c r="D634" s="24">
        <v>2755</v>
      </c>
      <c r="E634" s="18">
        <v>43832</v>
      </c>
      <c r="F634" s="14">
        <f>_xlfn.XLOOKUP(Table8[[#This Row],[Product]],Table9[Cookie Type],Table9[Revenue Per Cookie],"Not Available")</f>
        <v>6</v>
      </c>
      <c r="G634" s="14">
        <f>_xlfn.XLOOKUP(Table8[[#This Row],[Product]],Table9[Cookie Type],Table9[Cost Per Cookie],"Not available")</f>
        <v>-2.75</v>
      </c>
      <c r="H634" s="14">
        <f>SUM(Table8[[#This Row],[Revenue per cookie]:[Cost per cookie]])*Table8[[#This Row],[Units Sold]]</f>
        <v>8953.75</v>
      </c>
      <c r="I634" s="13"/>
      <c r="J634" s="13"/>
      <c r="K634" s="13"/>
      <c r="L634" s="13"/>
    </row>
    <row r="635" spans="2:12" x14ac:dyDescent="0.25">
      <c r="B635" s="13">
        <v>374150</v>
      </c>
      <c r="C635" s="13" t="s">
        <v>77</v>
      </c>
      <c r="D635" s="25">
        <v>1530</v>
      </c>
      <c r="E635" s="21">
        <v>43835</v>
      </c>
      <c r="F635" s="13">
        <f>_xlfn.XLOOKUP(Table8[[#This Row],[Product]],Table9[Cookie Type],Table9[Revenue Per Cookie],"Not Available")</f>
        <v>6</v>
      </c>
      <c r="G635" s="13">
        <f>_xlfn.XLOOKUP(Table8[[#This Row],[Product]],Table9[Cookie Type],Table9[Cost Per Cookie],"Not available")</f>
        <v>-2.75</v>
      </c>
      <c r="H635" s="13">
        <f>SUM(Table8[[#This Row],[Revenue per cookie]:[Cost per cookie]])*Table8[[#This Row],[Units Sold]]</f>
        <v>4972.5</v>
      </c>
      <c r="I635" s="13"/>
      <c r="J635" s="13"/>
      <c r="K635" s="13"/>
      <c r="L635" s="13"/>
    </row>
    <row r="636" spans="2:12" x14ac:dyDescent="0.25">
      <c r="B636" s="14">
        <v>250308</v>
      </c>
      <c r="C636" s="14" t="s">
        <v>77</v>
      </c>
      <c r="D636" s="24">
        <v>1496</v>
      </c>
      <c r="E636" s="18">
        <v>43836</v>
      </c>
      <c r="F636" s="14">
        <f>_xlfn.XLOOKUP(Table8[[#This Row],[Product]],Table9[Cookie Type],Table9[Revenue Per Cookie],"Not Available")</f>
        <v>6</v>
      </c>
      <c r="G636" s="14">
        <f>_xlfn.XLOOKUP(Table8[[#This Row],[Product]],Table9[Cookie Type],Table9[Cost Per Cookie],"Not available")</f>
        <v>-2.75</v>
      </c>
      <c r="H636" s="14">
        <f>SUM(Table8[[#This Row],[Revenue per cookie]:[Cost per cookie]])*Table8[[#This Row],[Units Sold]]</f>
        <v>4862</v>
      </c>
      <c r="I636" s="13"/>
      <c r="J636" s="13"/>
      <c r="K636" s="13"/>
      <c r="L636" s="13"/>
    </row>
    <row r="637" spans="2:12" x14ac:dyDescent="0.25">
      <c r="B637" s="13">
        <v>625104</v>
      </c>
      <c r="C637" s="13" t="s">
        <v>77</v>
      </c>
      <c r="D637" s="25">
        <v>1498</v>
      </c>
      <c r="E637" s="21">
        <v>43836</v>
      </c>
      <c r="F637" s="13">
        <f>_xlfn.XLOOKUP(Table8[[#This Row],[Product]],Table9[Cookie Type],Table9[Revenue Per Cookie],"Not Available")</f>
        <v>6</v>
      </c>
      <c r="G637" s="13">
        <f>_xlfn.XLOOKUP(Table8[[#This Row],[Product]],Table9[Cookie Type],Table9[Cost Per Cookie],"Not available")</f>
        <v>-2.75</v>
      </c>
      <c r="H637" s="13">
        <f>SUM(Table8[[#This Row],[Revenue per cookie]:[Cost per cookie]])*Table8[[#This Row],[Units Sold]]</f>
        <v>4868.5</v>
      </c>
      <c r="I637" s="13"/>
      <c r="J637" s="13"/>
      <c r="K637" s="13"/>
      <c r="L637" s="13"/>
    </row>
    <row r="638" spans="2:12" x14ac:dyDescent="0.25">
      <c r="B638" s="14">
        <v>669715</v>
      </c>
      <c r="C638" s="14" t="s">
        <v>77</v>
      </c>
      <c r="D638" s="24">
        <v>1221</v>
      </c>
      <c r="E638" s="18">
        <v>43475</v>
      </c>
      <c r="F638" s="14">
        <f>_xlfn.XLOOKUP(Table8[[#This Row],[Product]],Table9[Cookie Type],Table9[Revenue Per Cookie],"Not Available")</f>
        <v>6</v>
      </c>
      <c r="G638" s="14">
        <f>_xlfn.XLOOKUP(Table8[[#This Row],[Product]],Table9[Cookie Type],Table9[Cost Per Cookie],"Not available")</f>
        <v>-2.75</v>
      </c>
      <c r="H638" s="14">
        <f>SUM(Table8[[#This Row],[Revenue per cookie]:[Cost per cookie]])*Table8[[#This Row],[Units Sold]]</f>
        <v>3968.25</v>
      </c>
      <c r="I638" s="13"/>
      <c r="J638" s="13"/>
      <c r="K638" s="13"/>
      <c r="L638" s="13"/>
    </row>
    <row r="639" spans="2:12" x14ac:dyDescent="0.25">
      <c r="B639" s="13">
        <v>881268</v>
      </c>
      <c r="C639" s="13" t="s">
        <v>77</v>
      </c>
      <c r="D639" s="25">
        <v>2076</v>
      </c>
      <c r="E639" s="21">
        <v>43475</v>
      </c>
      <c r="F639" s="13">
        <f>_xlfn.XLOOKUP(Table8[[#This Row],[Product]],Table9[Cookie Type],Table9[Revenue Per Cookie],"Not Available")</f>
        <v>6</v>
      </c>
      <c r="G639" s="13">
        <f>_xlfn.XLOOKUP(Table8[[#This Row],[Product]],Table9[Cookie Type],Table9[Cost Per Cookie],"Not available")</f>
        <v>-2.75</v>
      </c>
      <c r="H639" s="13">
        <f>SUM(Table8[[#This Row],[Revenue per cookie]:[Cost per cookie]])*Table8[[#This Row],[Units Sold]]</f>
        <v>6747</v>
      </c>
      <c r="I639" s="13"/>
      <c r="J639" s="13"/>
      <c r="K639" s="13"/>
      <c r="L639" s="13"/>
    </row>
    <row r="640" spans="2:12" x14ac:dyDescent="0.25">
      <c r="B640" s="14">
        <v>263637</v>
      </c>
      <c r="C640" s="14" t="s">
        <v>77</v>
      </c>
      <c r="D640" s="24">
        <v>1001</v>
      </c>
      <c r="E640" s="18">
        <v>43838</v>
      </c>
      <c r="F640" s="14">
        <f>_xlfn.XLOOKUP(Table8[[#This Row],[Product]],Table9[Cookie Type],Table9[Revenue Per Cookie],"Not Available")</f>
        <v>6</v>
      </c>
      <c r="G640" s="14">
        <f>_xlfn.XLOOKUP(Table8[[#This Row],[Product]],Table9[Cookie Type],Table9[Cost Per Cookie],"Not available")</f>
        <v>-2.75</v>
      </c>
      <c r="H640" s="14">
        <f>SUM(Table8[[#This Row],[Revenue per cookie]:[Cost per cookie]])*Table8[[#This Row],[Units Sold]]</f>
        <v>3253.25</v>
      </c>
      <c r="I640" s="13"/>
      <c r="J640" s="13"/>
      <c r="K640" s="13"/>
      <c r="L640" s="13"/>
    </row>
    <row r="641" spans="2:12" x14ac:dyDescent="0.25">
      <c r="B641" s="13">
        <v>169621</v>
      </c>
      <c r="C641" s="13" t="s">
        <v>77</v>
      </c>
      <c r="D641" s="25">
        <v>1333</v>
      </c>
      <c r="E641" s="21">
        <v>43841</v>
      </c>
      <c r="F641" s="13">
        <f>_xlfn.XLOOKUP(Table8[[#This Row],[Product]],Table9[Cookie Type],Table9[Revenue Per Cookie],"Not Available")</f>
        <v>6</v>
      </c>
      <c r="G641" s="13">
        <f>_xlfn.XLOOKUP(Table8[[#This Row],[Product]],Table9[Cookie Type],Table9[Cost Per Cookie],"Not available")</f>
        <v>-2.75</v>
      </c>
      <c r="H641" s="13">
        <f>SUM(Table8[[#This Row],[Revenue per cookie]:[Cost per cookie]])*Table8[[#This Row],[Units Sold]]</f>
        <v>4332.25</v>
      </c>
      <c r="I641" s="13"/>
      <c r="J641" s="13"/>
      <c r="K641" s="13"/>
      <c r="L641" s="13"/>
    </row>
    <row r="642" spans="2:12" x14ac:dyDescent="0.25">
      <c r="B642" s="14">
        <v>636371</v>
      </c>
      <c r="C642" s="14" t="s">
        <v>77</v>
      </c>
      <c r="D642" s="24">
        <v>1262</v>
      </c>
      <c r="E642" s="18">
        <v>43835</v>
      </c>
      <c r="F642" s="14">
        <f>_xlfn.XLOOKUP(Table8[[#This Row],[Product]],Table9[Cookie Type],Table9[Revenue Per Cookie],"Not Available")</f>
        <v>6</v>
      </c>
      <c r="G642" s="14">
        <f>_xlfn.XLOOKUP(Table8[[#This Row],[Product]],Table9[Cookie Type],Table9[Cost Per Cookie],"Not available")</f>
        <v>-2.75</v>
      </c>
      <c r="H642" s="14">
        <f>SUM(Table8[[#This Row],[Revenue per cookie]:[Cost per cookie]])*Table8[[#This Row],[Units Sold]]</f>
        <v>4101.5</v>
      </c>
      <c r="I642" s="13"/>
      <c r="J642" s="13"/>
      <c r="K642" s="13"/>
      <c r="L642" s="13"/>
    </row>
    <row r="643" spans="2:12" x14ac:dyDescent="0.25">
      <c r="B643" s="13">
        <v>223911</v>
      </c>
      <c r="C643" s="13" t="s">
        <v>77</v>
      </c>
      <c r="D643" s="25">
        <v>1135</v>
      </c>
      <c r="E643" s="21">
        <v>43836</v>
      </c>
      <c r="F643" s="13">
        <f>_xlfn.XLOOKUP(Table8[[#This Row],[Product]],Table9[Cookie Type],Table9[Revenue Per Cookie],"Not Available")</f>
        <v>6</v>
      </c>
      <c r="G643" s="13">
        <f>_xlfn.XLOOKUP(Table8[[#This Row],[Product]],Table9[Cookie Type],Table9[Cost Per Cookie],"Not available")</f>
        <v>-2.75</v>
      </c>
      <c r="H643" s="13">
        <f>SUM(Table8[[#This Row],[Revenue per cookie]:[Cost per cookie]])*Table8[[#This Row],[Units Sold]]</f>
        <v>3688.75</v>
      </c>
      <c r="I643" s="13"/>
      <c r="J643" s="13"/>
      <c r="K643" s="13"/>
      <c r="L643" s="13"/>
    </row>
    <row r="644" spans="2:12" x14ac:dyDescent="0.25">
      <c r="B644" s="14">
        <v>433084</v>
      </c>
      <c r="C644" s="14" t="s">
        <v>77</v>
      </c>
      <c r="D644" s="14">
        <v>547</v>
      </c>
      <c r="E644" s="18">
        <v>43841</v>
      </c>
      <c r="F644" s="14">
        <f>_xlfn.XLOOKUP(Table8[[#This Row],[Product]],Table9[Cookie Type],Table9[Revenue Per Cookie],"Not Available")</f>
        <v>6</v>
      </c>
      <c r="G644" s="14">
        <f>_xlfn.XLOOKUP(Table8[[#This Row],[Product]],Table9[Cookie Type],Table9[Cost Per Cookie],"Not available")</f>
        <v>-2.75</v>
      </c>
      <c r="H644" s="14">
        <f>SUM(Table8[[#This Row],[Revenue per cookie]:[Cost per cookie]])*Table8[[#This Row],[Units Sold]]</f>
        <v>1777.75</v>
      </c>
      <c r="I644" s="13"/>
      <c r="J644" s="13"/>
      <c r="K644" s="13"/>
      <c r="L644" s="13"/>
    </row>
    <row r="645" spans="2:12" x14ac:dyDescent="0.25">
      <c r="B645" s="13">
        <v>818350</v>
      </c>
      <c r="C645" s="13" t="s">
        <v>77</v>
      </c>
      <c r="D645" s="25">
        <v>1582</v>
      </c>
      <c r="E645" s="21">
        <v>43842</v>
      </c>
      <c r="F645" s="13">
        <f>_xlfn.XLOOKUP(Table8[[#This Row],[Product]],Table9[Cookie Type],Table9[Revenue Per Cookie],"Not Available")</f>
        <v>6</v>
      </c>
      <c r="G645" s="13">
        <f>_xlfn.XLOOKUP(Table8[[#This Row],[Product]],Table9[Cookie Type],Table9[Cost Per Cookie],"Not available")</f>
        <v>-2.75</v>
      </c>
      <c r="H645" s="13">
        <f>SUM(Table8[[#This Row],[Revenue per cookie]:[Cost per cookie]])*Table8[[#This Row],[Units Sold]]</f>
        <v>5141.5</v>
      </c>
      <c r="I645" s="13"/>
      <c r="J645" s="13"/>
      <c r="K645" s="13"/>
      <c r="L645" s="13"/>
    </row>
    <row r="646" spans="2:12" x14ac:dyDescent="0.25">
      <c r="B646" s="14">
        <v>614031</v>
      </c>
      <c r="C646" s="14" t="s">
        <v>77</v>
      </c>
      <c r="D646" s="24">
        <v>1659</v>
      </c>
      <c r="E646" s="18">
        <v>43837</v>
      </c>
      <c r="F646" s="14">
        <f>_xlfn.XLOOKUP(Table8[[#This Row],[Product]],Table9[Cookie Type],Table9[Revenue Per Cookie],"Not Available")</f>
        <v>6</v>
      </c>
      <c r="G646" s="14">
        <f>_xlfn.XLOOKUP(Table8[[#This Row],[Product]],Table9[Cookie Type],Table9[Cost Per Cookie],"Not available")</f>
        <v>-2.75</v>
      </c>
      <c r="H646" s="14">
        <f>SUM(Table8[[#This Row],[Revenue per cookie]:[Cost per cookie]])*Table8[[#This Row],[Units Sold]]</f>
        <v>5391.75</v>
      </c>
      <c r="I646" s="13"/>
      <c r="J646" s="13"/>
      <c r="K646" s="13"/>
      <c r="L646" s="13"/>
    </row>
    <row r="647" spans="2:12" x14ac:dyDescent="0.25">
      <c r="B647" s="13">
        <v>741049</v>
      </c>
      <c r="C647" s="13" t="s">
        <v>77</v>
      </c>
      <c r="D647" s="13">
        <v>609</v>
      </c>
      <c r="E647" s="21">
        <v>43838</v>
      </c>
      <c r="F647" s="13">
        <f>_xlfn.XLOOKUP(Table8[[#This Row],[Product]],Table9[Cookie Type],Table9[Revenue Per Cookie],"Not Available")</f>
        <v>6</v>
      </c>
      <c r="G647" s="13">
        <f>_xlfn.XLOOKUP(Table8[[#This Row],[Product]],Table9[Cookie Type],Table9[Cost Per Cookie],"Not available")</f>
        <v>-2.75</v>
      </c>
      <c r="H647" s="13">
        <f>SUM(Table8[[#This Row],[Revenue per cookie]:[Cost per cookie]])*Table8[[#This Row],[Units Sold]]</f>
        <v>1979.25</v>
      </c>
      <c r="I647" s="13"/>
      <c r="J647" s="13"/>
      <c r="K647" s="13"/>
      <c r="L647" s="13"/>
    </row>
    <row r="648" spans="2:12" x14ac:dyDescent="0.25">
      <c r="B648" s="14">
        <v>529471</v>
      </c>
      <c r="C648" s="14" t="s">
        <v>77</v>
      </c>
      <c r="D648" s="24">
        <v>2087</v>
      </c>
      <c r="E648" s="18">
        <v>43839</v>
      </c>
      <c r="F648" s="14">
        <f>_xlfn.XLOOKUP(Table8[[#This Row],[Product]],Table9[Cookie Type],Table9[Revenue Per Cookie],"Not Available")</f>
        <v>6</v>
      </c>
      <c r="G648" s="14">
        <f>_xlfn.XLOOKUP(Table8[[#This Row],[Product]],Table9[Cookie Type],Table9[Cost Per Cookie],"Not available")</f>
        <v>-2.75</v>
      </c>
      <c r="H648" s="14">
        <f>SUM(Table8[[#This Row],[Revenue per cookie]:[Cost per cookie]])*Table8[[#This Row],[Units Sold]]</f>
        <v>6782.75</v>
      </c>
      <c r="I648" s="13"/>
      <c r="J648" s="13"/>
      <c r="K648" s="13"/>
      <c r="L648" s="13"/>
    </row>
    <row r="649" spans="2:12" x14ac:dyDescent="0.25">
      <c r="B649" s="13">
        <v>235009</v>
      </c>
      <c r="C649" s="13" t="s">
        <v>77</v>
      </c>
      <c r="D649" s="25">
        <v>1976</v>
      </c>
      <c r="E649" s="21">
        <v>43840</v>
      </c>
      <c r="F649" s="13">
        <f>_xlfn.XLOOKUP(Table8[[#This Row],[Product]],Table9[Cookie Type],Table9[Revenue Per Cookie],"Not Available")</f>
        <v>6</v>
      </c>
      <c r="G649" s="13">
        <f>_xlfn.XLOOKUP(Table8[[#This Row],[Product]],Table9[Cookie Type],Table9[Cost Per Cookie],"Not available")</f>
        <v>-2.75</v>
      </c>
      <c r="H649" s="13">
        <f>SUM(Table8[[#This Row],[Revenue per cookie]:[Cost per cookie]])*Table8[[#This Row],[Units Sold]]</f>
        <v>6422</v>
      </c>
      <c r="I649" s="13"/>
      <c r="J649" s="13"/>
      <c r="K649" s="13"/>
      <c r="L649" s="13"/>
    </row>
    <row r="650" spans="2:12" x14ac:dyDescent="0.25">
      <c r="B650" s="14">
        <v>562718</v>
      </c>
      <c r="C650" s="14" t="s">
        <v>77</v>
      </c>
      <c r="D650" s="24">
        <v>1421</v>
      </c>
      <c r="E650" s="18">
        <v>43477</v>
      </c>
      <c r="F650" s="14">
        <f>_xlfn.XLOOKUP(Table8[[#This Row],[Product]],Table9[Cookie Type],Table9[Revenue Per Cookie],"Not Available")</f>
        <v>6</v>
      </c>
      <c r="G650" s="14">
        <f>_xlfn.XLOOKUP(Table8[[#This Row],[Product]],Table9[Cookie Type],Table9[Cost Per Cookie],"Not available")</f>
        <v>-2.75</v>
      </c>
      <c r="H650" s="14">
        <f>SUM(Table8[[#This Row],[Revenue per cookie]:[Cost per cookie]])*Table8[[#This Row],[Units Sold]]</f>
        <v>4618.25</v>
      </c>
      <c r="I650" s="13"/>
      <c r="J650" s="13"/>
      <c r="K650" s="13"/>
      <c r="L650" s="13"/>
    </row>
    <row r="651" spans="2:12" x14ac:dyDescent="0.25">
      <c r="B651" s="13">
        <v>640346</v>
      </c>
      <c r="C651" s="13" t="s">
        <v>77</v>
      </c>
      <c r="D651" s="25">
        <v>1372</v>
      </c>
      <c r="E651" s="21">
        <v>43842</v>
      </c>
      <c r="F651" s="13">
        <f>_xlfn.XLOOKUP(Table8[[#This Row],[Product]],Table9[Cookie Type],Table9[Revenue Per Cookie],"Not Available")</f>
        <v>6</v>
      </c>
      <c r="G651" s="13">
        <f>_xlfn.XLOOKUP(Table8[[#This Row],[Product]],Table9[Cookie Type],Table9[Cost Per Cookie],"Not available")</f>
        <v>-2.75</v>
      </c>
      <c r="H651" s="13">
        <f>SUM(Table8[[#This Row],[Revenue per cookie]:[Cost per cookie]])*Table8[[#This Row],[Units Sold]]</f>
        <v>4459</v>
      </c>
      <c r="I651" s="13"/>
      <c r="J651" s="13"/>
      <c r="K651" s="13"/>
      <c r="L651" s="13"/>
    </row>
    <row r="652" spans="2:12" x14ac:dyDescent="0.25">
      <c r="B652" s="14">
        <v>629523</v>
      </c>
      <c r="C652" s="14" t="s">
        <v>77</v>
      </c>
      <c r="D652" s="14">
        <v>588</v>
      </c>
      <c r="E652" s="18">
        <v>43477</v>
      </c>
      <c r="F652" s="14">
        <f>_xlfn.XLOOKUP(Table8[[#This Row],[Product]],Table9[Cookie Type],Table9[Revenue Per Cookie],"Not Available")</f>
        <v>6</v>
      </c>
      <c r="G652" s="14">
        <f>_xlfn.XLOOKUP(Table8[[#This Row],[Product]],Table9[Cookie Type],Table9[Cost Per Cookie],"Not available")</f>
        <v>-2.75</v>
      </c>
      <c r="H652" s="14">
        <f>SUM(Table8[[#This Row],[Revenue per cookie]:[Cost per cookie]])*Table8[[#This Row],[Units Sold]]</f>
        <v>1911</v>
      </c>
      <c r="I652" s="13"/>
      <c r="J652" s="13"/>
      <c r="K652" s="13"/>
      <c r="L652" s="13"/>
    </row>
    <row r="653" spans="2:12" x14ac:dyDescent="0.25">
      <c r="B653" s="13">
        <v>856865</v>
      </c>
      <c r="C653" s="13" t="s">
        <v>77</v>
      </c>
      <c r="D653" s="13">
        <v>598</v>
      </c>
      <c r="E653" s="21">
        <v>43833</v>
      </c>
      <c r="F653" s="13">
        <f>_xlfn.XLOOKUP(Table8[[#This Row],[Product]],Table9[Cookie Type],Table9[Revenue Per Cookie],"Not Available")</f>
        <v>6</v>
      </c>
      <c r="G653" s="13">
        <f>_xlfn.XLOOKUP(Table8[[#This Row],[Product]],Table9[Cookie Type],Table9[Cost Per Cookie],"Not available")</f>
        <v>-2.75</v>
      </c>
      <c r="H653" s="13">
        <f>SUM(Table8[[#This Row],[Revenue per cookie]:[Cost per cookie]])*Table8[[#This Row],[Units Sold]]</f>
        <v>1943.5</v>
      </c>
      <c r="I653" s="13"/>
      <c r="J653" s="13"/>
      <c r="K653" s="13"/>
      <c r="L653" s="13"/>
    </row>
    <row r="654" spans="2:12" x14ac:dyDescent="0.25">
      <c r="B654" s="14">
        <v>567117</v>
      </c>
      <c r="C654" s="14" t="s">
        <v>77</v>
      </c>
      <c r="D654" s="24">
        <v>2907</v>
      </c>
      <c r="E654" s="18">
        <v>43836</v>
      </c>
      <c r="F654" s="14">
        <f>_xlfn.XLOOKUP(Table8[[#This Row],[Product]],Table9[Cookie Type],Table9[Revenue Per Cookie],"Not Available")</f>
        <v>6</v>
      </c>
      <c r="G654" s="14">
        <f>_xlfn.XLOOKUP(Table8[[#This Row],[Product]],Table9[Cookie Type],Table9[Cost Per Cookie],"Not available")</f>
        <v>-2.75</v>
      </c>
      <c r="H654" s="14">
        <f>SUM(Table8[[#This Row],[Revenue per cookie]:[Cost per cookie]])*Table8[[#This Row],[Units Sold]]</f>
        <v>9447.75</v>
      </c>
      <c r="I654" s="13"/>
      <c r="J654" s="13"/>
      <c r="K654" s="13"/>
      <c r="L654" s="13"/>
    </row>
    <row r="655" spans="2:12" x14ac:dyDescent="0.25">
      <c r="B655" s="13">
        <v>507642</v>
      </c>
      <c r="C655" s="13" t="s">
        <v>77</v>
      </c>
      <c r="D655" s="25">
        <v>2338</v>
      </c>
      <c r="E655" s="21">
        <v>43836</v>
      </c>
      <c r="F655" s="13">
        <f>_xlfn.XLOOKUP(Table8[[#This Row],[Product]],Table9[Cookie Type],Table9[Revenue Per Cookie],"Not Available")</f>
        <v>6</v>
      </c>
      <c r="G655" s="13">
        <f>_xlfn.XLOOKUP(Table8[[#This Row],[Product]],Table9[Cookie Type],Table9[Cost Per Cookie],"Not available")</f>
        <v>-2.75</v>
      </c>
      <c r="H655" s="13">
        <f>SUM(Table8[[#This Row],[Revenue per cookie]:[Cost per cookie]])*Table8[[#This Row],[Units Sold]]</f>
        <v>7598.5</v>
      </c>
      <c r="I655" s="13"/>
      <c r="J655" s="13"/>
      <c r="K655" s="13"/>
      <c r="L655" s="13"/>
    </row>
    <row r="656" spans="2:12" x14ac:dyDescent="0.25">
      <c r="B656" s="14">
        <v>289924</v>
      </c>
      <c r="C656" s="14" t="s">
        <v>77</v>
      </c>
      <c r="D656" s="14">
        <v>386</v>
      </c>
      <c r="E656" s="18">
        <v>43476</v>
      </c>
      <c r="F656" s="14">
        <f>_xlfn.XLOOKUP(Table8[[#This Row],[Product]],Table9[Cookie Type],Table9[Revenue Per Cookie],"Not Available")</f>
        <v>6</v>
      </c>
      <c r="G656" s="14">
        <f>_xlfn.XLOOKUP(Table8[[#This Row],[Product]],Table9[Cookie Type],Table9[Cost Per Cookie],"Not available")</f>
        <v>-2.75</v>
      </c>
      <c r="H656" s="14">
        <f>SUM(Table8[[#This Row],[Revenue per cookie]:[Cost per cookie]])*Table8[[#This Row],[Units Sold]]</f>
        <v>1254.5</v>
      </c>
      <c r="I656" s="13"/>
      <c r="J656" s="13"/>
      <c r="K656" s="13"/>
      <c r="L656" s="13"/>
    </row>
    <row r="657" spans="2:12" x14ac:dyDescent="0.25">
      <c r="B657" s="13">
        <v>751314</v>
      </c>
      <c r="C657" s="13" t="s">
        <v>77</v>
      </c>
      <c r="D657" s="13">
        <v>635</v>
      </c>
      <c r="E657" s="21">
        <v>43842</v>
      </c>
      <c r="F657" s="13">
        <f>_xlfn.XLOOKUP(Table8[[#This Row],[Product]],Table9[Cookie Type],Table9[Revenue Per Cookie],"Not Available")</f>
        <v>6</v>
      </c>
      <c r="G657" s="13">
        <f>_xlfn.XLOOKUP(Table8[[#This Row],[Product]],Table9[Cookie Type],Table9[Cost Per Cookie],"Not available")</f>
        <v>-2.75</v>
      </c>
      <c r="H657" s="13">
        <f>SUM(Table8[[#This Row],[Revenue per cookie]:[Cost per cookie]])*Table8[[#This Row],[Units Sold]]</f>
        <v>2063.75</v>
      </c>
      <c r="I657" s="13"/>
      <c r="J657" s="13"/>
      <c r="K657" s="13"/>
      <c r="L657" s="13"/>
    </row>
    <row r="658" spans="2:12" x14ac:dyDescent="0.25">
      <c r="B658" s="14">
        <v>847731</v>
      </c>
      <c r="C658" s="14" t="s">
        <v>77</v>
      </c>
      <c r="D658" s="14">
        <v>245</v>
      </c>
      <c r="E658" s="18">
        <v>43835</v>
      </c>
      <c r="F658" s="14">
        <f>_xlfn.XLOOKUP(Table8[[#This Row],[Product]],Table9[Cookie Type],Table9[Revenue Per Cookie],"Not Available")</f>
        <v>6</v>
      </c>
      <c r="G658" s="14">
        <f>_xlfn.XLOOKUP(Table8[[#This Row],[Product]],Table9[Cookie Type],Table9[Cost Per Cookie],"Not available")</f>
        <v>-2.75</v>
      </c>
      <c r="H658" s="14">
        <f>SUM(Table8[[#This Row],[Revenue per cookie]:[Cost per cookie]])*Table8[[#This Row],[Units Sold]]</f>
        <v>796.25</v>
      </c>
      <c r="I658" s="13"/>
      <c r="J658" s="13"/>
      <c r="K658" s="13"/>
      <c r="L658" s="13"/>
    </row>
    <row r="659" spans="2:12" x14ac:dyDescent="0.25">
      <c r="B659" s="13">
        <v>710702</v>
      </c>
      <c r="C659" s="13" t="s">
        <v>77</v>
      </c>
      <c r="D659" s="25">
        <v>3794</v>
      </c>
      <c r="E659" s="21">
        <v>43837</v>
      </c>
      <c r="F659" s="13">
        <f>_xlfn.XLOOKUP(Table8[[#This Row],[Product]],Table9[Cookie Type],Table9[Revenue Per Cookie],"Not Available")</f>
        <v>6</v>
      </c>
      <c r="G659" s="13">
        <f>_xlfn.XLOOKUP(Table8[[#This Row],[Product]],Table9[Cookie Type],Table9[Cost Per Cookie],"Not available")</f>
        <v>-2.75</v>
      </c>
      <c r="H659" s="13">
        <f>SUM(Table8[[#This Row],[Revenue per cookie]:[Cost per cookie]])*Table8[[#This Row],[Units Sold]]</f>
        <v>12330.5</v>
      </c>
      <c r="I659" s="13"/>
      <c r="J659" s="13"/>
      <c r="K659" s="13"/>
      <c r="L659" s="13"/>
    </row>
    <row r="660" spans="2:12" x14ac:dyDescent="0.25">
      <c r="B660" s="14">
        <v>696979</v>
      </c>
      <c r="C660" s="14" t="s">
        <v>77</v>
      </c>
      <c r="D660" s="24">
        <v>1307</v>
      </c>
      <c r="E660" s="18">
        <v>43837</v>
      </c>
      <c r="F660" s="14">
        <f>_xlfn.XLOOKUP(Table8[[#This Row],[Product]],Table9[Cookie Type],Table9[Revenue Per Cookie],"Not Available")</f>
        <v>6</v>
      </c>
      <c r="G660" s="14">
        <f>_xlfn.XLOOKUP(Table8[[#This Row],[Product]],Table9[Cookie Type],Table9[Cost Per Cookie],"Not available")</f>
        <v>-2.75</v>
      </c>
      <c r="H660" s="14">
        <f>SUM(Table8[[#This Row],[Revenue per cookie]:[Cost per cookie]])*Table8[[#This Row],[Units Sold]]</f>
        <v>4247.75</v>
      </c>
      <c r="I660" s="13"/>
      <c r="J660" s="13"/>
      <c r="K660" s="13"/>
      <c r="L660" s="13"/>
    </row>
    <row r="661" spans="2:12" x14ac:dyDescent="0.25">
      <c r="B661" s="13">
        <v>609418</v>
      </c>
      <c r="C661" s="13" t="s">
        <v>77</v>
      </c>
      <c r="D661" s="13">
        <v>567</v>
      </c>
      <c r="E661" s="21">
        <v>43839</v>
      </c>
      <c r="F661" s="13">
        <f>_xlfn.XLOOKUP(Table8[[#This Row],[Product]],Table9[Cookie Type],Table9[Revenue Per Cookie],"Not Available")</f>
        <v>6</v>
      </c>
      <c r="G661" s="13">
        <f>_xlfn.XLOOKUP(Table8[[#This Row],[Product]],Table9[Cookie Type],Table9[Cost Per Cookie],"Not available")</f>
        <v>-2.75</v>
      </c>
      <c r="H661" s="13">
        <f>SUM(Table8[[#This Row],[Revenue per cookie]:[Cost per cookie]])*Table8[[#This Row],[Units Sold]]</f>
        <v>1842.75</v>
      </c>
      <c r="I661" s="13"/>
      <c r="J661" s="13"/>
      <c r="K661" s="13"/>
      <c r="L661" s="13"/>
    </row>
    <row r="662" spans="2:12" x14ac:dyDescent="0.25">
      <c r="B662" s="14">
        <v>764088</v>
      </c>
      <c r="C662" s="14" t="s">
        <v>77</v>
      </c>
      <c r="D662" s="24">
        <v>2110</v>
      </c>
      <c r="E662" s="18">
        <v>43839</v>
      </c>
      <c r="F662" s="14">
        <f>_xlfn.XLOOKUP(Table8[[#This Row],[Product]],Table9[Cookie Type],Table9[Revenue Per Cookie],"Not Available")</f>
        <v>6</v>
      </c>
      <c r="G662" s="14">
        <f>_xlfn.XLOOKUP(Table8[[#This Row],[Product]],Table9[Cookie Type],Table9[Cost Per Cookie],"Not available")</f>
        <v>-2.75</v>
      </c>
      <c r="H662" s="14">
        <f>SUM(Table8[[#This Row],[Revenue per cookie]:[Cost per cookie]])*Table8[[#This Row],[Units Sold]]</f>
        <v>6857.5</v>
      </c>
      <c r="I662" s="13"/>
      <c r="J662" s="13"/>
      <c r="K662" s="13"/>
      <c r="L662" s="13"/>
    </row>
    <row r="663" spans="2:12" x14ac:dyDescent="0.25">
      <c r="B663" s="13">
        <v>447945</v>
      </c>
      <c r="C663" s="13" t="s">
        <v>77</v>
      </c>
      <c r="D663" s="25">
        <v>1269</v>
      </c>
      <c r="E663" s="21">
        <v>43840</v>
      </c>
      <c r="F663" s="13">
        <f>_xlfn.XLOOKUP(Table8[[#This Row],[Product]],Table9[Cookie Type],Table9[Revenue Per Cookie],"Not Available")</f>
        <v>6</v>
      </c>
      <c r="G663" s="13">
        <f>_xlfn.XLOOKUP(Table8[[#This Row],[Product]],Table9[Cookie Type],Table9[Cost Per Cookie],"Not available")</f>
        <v>-2.75</v>
      </c>
      <c r="H663" s="13">
        <f>SUM(Table8[[#This Row],[Revenue per cookie]:[Cost per cookie]])*Table8[[#This Row],[Units Sold]]</f>
        <v>4124.25</v>
      </c>
      <c r="I663" s="13"/>
      <c r="J663" s="13"/>
      <c r="K663" s="13"/>
      <c r="L663" s="13"/>
    </row>
    <row r="664" spans="2:12" x14ac:dyDescent="0.25">
      <c r="B664" s="14">
        <v>751733</v>
      </c>
      <c r="C664" s="14" t="s">
        <v>77</v>
      </c>
      <c r="D664" s="24">
        <v>1967</v>
      </c>
      <c r="E664" s="18">
        <v>43833</v>
      </c>
      <c r="F664" s="14">
        <f>_xlfn.XLOOKUP(Table8[[#This Row],[Product]],Table9[Cookie Type],Table9[Revenue Per Cookie],"Not Available")</f>
        <v>6</v>
      </c>
      <c r="G664" s="14">
        <f>_xlfn.XLOOKUP(Table8[[#This Row],[Product]],Table9[Cookie Type],Table9[Cost Per Cookie],"Not available")</f>
        <v>-2.75</v>
      </c>
      <c r="H664" s="14">
        <f>SUM(Table8[[#This Row],[Revenue per cookie]:[Cost per cookie]])*Table8[[#This Row],[Units Sold]]</f>
        <v>6392.75</v>
      </c>
      <c r="I664" s="13"/>
      <c r="J664" s="13"/>
      <c r="K664" s="13"/>
      <c r="L664" s="13"/>
    </row>
    <row r="665" spans="2:12" x14ac:dyDescent="0.25">
      <c r="B665" s="13">
        <v>507202</v>
      </c>
      <c r="C665" s="13" t="s">
        <v>77</v>
      </c>
      <c r="D665" s="25">
        <v>2628</v>
      </c>
      <c r="E665" s="21">
        <v>43834</v>
      </c>
      <c r="F665" s="13">
        <f>_xlfn.XLOOKUP(Table8[[#This Row],[Product]],Table9[Cookie Type],Table9[Revenue Per Cookie],"Not Available")</f>
        <v>6</v>
      </c>
      <c r="G665" s="13">
        <f>_xlfn.XLOOKUP(Table8[[#This Row],[Product]],Table9[Cookie Type],Table9[Cost Per Cookie],"Not available")</f>
        <v>-2.75</v>
      </c>
      <c r="H665" s="13">
        <f>SUM(Table8[[#This Row],[Revenue per cookie]:[Cost per cookie]])*Table8[[#This Row],[Units Sold]]</f>
        <v>8541</v>
      </c>
      <c r="I665" s="13"/>
      <c r="J665" s="13"/>
      <c r="K665" s="13"/>
      <c r="L665" s="13"/>
    </row>
    <row r="666" spans="2:12" x14ac:dyDescent="0.25">
      <c r="B666" s="14">
        <v>311475</v>
      </c>
      <c r="C666" s="14" t="s">
        <v>77</v>
      </c>
      <c r="D666" s="14">
        <v>681</v>
      </c>
      <c r="E666" s="18">
        <v>43831</v>
      </c>
      <c r="F666" s="14">
        <f>_xlfn.XLOOKUP(Table8[[#This Row],[Product]],Table9[Cookie Type],Table9[Revenue Per Cookie],"Not Available")</f>
        <v>6</v>
      </c>
      <c r="G666" s="14">
        <f>_xlfn.XLOOKUP(Table8[[#This Row],[Product]],Table9[Cookie Type],Table9[Cost Per Cookie],"Not available")</f>
        <v>-2.75</v>
      </c>
      <c r="H666" s="14">
        <f>SUM(Table8[[#This Row],[Revenue per cookie]:[Cost per cookie]])*Table8[[#This Row],[Units Sold]]</f>
        <v>2213.25</v>
      </c>
      <c r="I666" s="13"/>
      <c r="J666" s="13"/>
      <c r="K666" s="13"/>
      <c r="L666" s="13"/>
    </row>
    <row r="667" spans="2:12" x14ac:dyDescent="0.25">
      <c r="B667" s="13">
        <v>581762</v>
      </c>
      <c r="C667" s="13" t="s">
        <v>77</v>
      </c>
      <c r="D667" s="13">
        <v>510</v>
      </c>
      <c r="E667" s="21">
        <v>43834</v>
      </c>
      <c r="F667" s="13">
        <f>_xlfn.XLOOKUP(Table8[[#This Row],[Product]],Table9[Cookie Type],Table9[Revenue Per Cookie],"Not Available")</f>
        <v>6</v>
      </c>
      <c r="G667" s="13">
        <f>_xlfn.XLOOKUP(Table8[[#This Row],[Product]],Table9[Cookie Type],Table9[Cost Per Cookie],"Not available")</f>
        <v>-2.75</v>
      </c>
      <c r="H667" s="13">
        <f>SUM(Table8[[#This Row],[Revenue per cookie]:[Cost per cookie]])*Table8[[#This Row],[Units Sold]]</f>
        <v>1657.5</v>
      </c>
      <c r="I667" s="13"/>
      <c r="J667" s="13"/>
      <c r="K667" s="13"/>
      <c r="L667" s="13"/>
    </row>
    <row r="668" spans="2:12" x14ac:dyDescent="0.25">
      <c r="B668" s="14">
        <v>217808</v>
      </c>
      <c r="C668" s="14" t="s">
        <v>77</v>
      </c>
      <c r="D668" s="14">
        <v>790</v>
      </c>
      <c r="E668" s="18">
        <v>43835</v>
      </c>
      <c r="F668" s="14">
        <f>_xlfn.XLOOKUP(Table8[[#This Row],[Product]],Table9[Cookie Type],Table9[Revenue Per Cookie],"Not Available")</f>
        <v>6</v>
      </c>
      <c r="G668" s="14">
        <f>_xlfn.XLOOKUP(Table8[[#This Row],[Product]],Table9[Cookie Type],Table9[Cost Per Cookie],"Not available")</f>
        <v>-2.75</v>
      </c>
      <c r="H668" s="14">
        <f>SUM(Table8[[#This Row],[Revenue per cookie]:[Cost per cookie]])*Table8[[#This Row],[Units Sold]]</f>
        <v>2567.5</v>
      </c>
      <c r="I668" s="13"/>
      <c r="J668" s="13"/>
      <c r="K668" s="13"/>
      <c r="L668" s="13"/>
    </row>
    <row r="669" spans="2:12" x14ac:dyDescent="0.25">
      <c r="B669" s="13">
        <v>897372</v>
      </c>
      <c r="C669" s="13" t="s">
        <v>77</v>
      </c>
      <c r="D669" s="13">
        <v>639</v>
      </c>
      <c r="E669" s="21">
        <v>43837</v>
      </c>
      <c r="F669" s="13">
        <f>_xlfn.XLOOKUP(Table8[[#This Row],[Product]],Table9[Cookie Type],Table9[Revenue Per Cookie],"Not Available")</f>
        <v>6</v>
      </c>
      <c r="G669" s="13">
        <f>_xlfn.XLOOKUP(Table8[[#This Row],[Product]],Table9[Cookie Type],Table9[Cost Per Cookie],"Not available")</f>
        <v>-2.75</v>
      </c>
      <c r="H669" s="13">
        <f>SUM(Table8[[#This Row],[Revenue per cookie]:[Cost per cookie]])*Table8[[#This Row],[Units Sold]]</f>
        <v>2076.75</v>
      </c>
      <c r="I669" s="13"/>
      <c r="J669" s="13"/>
      <c r="K669" s="13"/>
      <c r="L669" s="13"/>
    </row>
    <row r="670" spans="2:12" x14ac:dyDescent="0.25">
      <c r="B670" s="14">
        <v>748204</v>
      </c>
      <c r="C670" s="14" t="s">
        <v>77</v>
      </c>
      <c r="D670" s="24">
        <v>1596</v>
      </c>
      <c r="E670" s="18">
        <v>43839</v>
      </c>
      <c r="F670" s="14">
        <f>_xlfn.XLOOKUP(Table8[[#This Row],[Product]],Table9[Cookie Type],Table9[Revenue Per Cookie],"Not Available")</f>
        <v>6</v>
      </c>
      <c r="G670" s="14">
        <f>_xlfn.XLOOKUP(Table8[[#This Row],[Product]],Table9[Cookie Type],Table9[Cost Per Cookie],"Not available")</f>
        <v>-2.75</v>
      </c>
      <c r="H670" s="14">
        <f>SUM(Table8[[#This Row],[Revenue per cookie]:[Cost per cookie]])*Table8[[#This Row],[Units Sold]]</f>
        <v>5187</v>
      </c>
      <c r="I670" s="13"/>
      <c r="J670" s="13"/>
      <c r="K670" s="13"/>
      <c r="L670" s="13"/>
    </row>
    <row r="671" spans="2:12" x14ac:dyDescent="0.25">
      <c r="B671" s="13">
        <v>378254</v>
      </c>
      <c r="C671" s="13" t="s">
        <v>77</v>
      </c>
      <c r="D671" s="25">
        <v>2294</v>
      </c>
      <c r="E671" s="21">
        <v>43475</v>
      </c>
      <c r="F671" s="13">
        <f>_xlfn.XLOOKUP(Table8[[#This Row],[Product]],Table9[Cookie Type],Table9[Revenue Per Cookie],"Not Available")</f>
        <v>6</v>
      </c>
      <c r="G671" s="13">
        <f>_xlfn.XLOOKUP(Table8[[#This Row],[Product]],Table9[Cookie Type],Table9[Cost Per Cookie],"Not available")</f>
        <v>-2.75</v>
      </c>
      <c r="H671" s="13">
        <f>SUM(Table8[[#This Row],[Revenue per cookie]:[Cost per cookie]])*Table8[[#This Row],[Units Sold]]</f>
        <v>7455.5</v>
      </c>
      <c r="I671" s="13"/>
      <c r="J671" s="13"/>
      <c r="K671" s="13"/>
      <c r="L671" s="13"/>
    </row>
    <row r="672" spans="2:12" x14ac:dyDescent="0.25">
      <c r="B672" s="14">
        <v>775311</v>
      </c>
      <c r="C672" s="14" t="s">
        <v>77</v>
      </c>
      <c r="D672" s="14">
        <v>241</v>
      </c>
      <c r="E672" s="18">
        <v>43840</v>
      </c>
      <c r="F672" s="14">
        <f>_xlfn.XLOOKUP(Table8[[#This Row],[Product]],Table9[Cookie Type],Table9[Revenue Per Cookie],"Not Available")</f>
        <v>6</v>
      </c>
      <c r="G672" s="14">
        <f>_xlfn.XLOOKUP(Table8[[#This Row],[Product]],Table9[Cookie Type],Table9[Cost Per Cookie],"Not available")</f>
        <v>-2.75</v>
      </c>
      <c r="H672" s="14">
        <f>SUM(Table8[[#This Row],[Revenue per cookie]:[Cost per cookie]])*Table8[[#This Row],[Units Sold]]</f>
        <v>783.25</v>
      </c>
      <c r="I672" s="13"/>
      <c r="J672" s="13"/>
      <c r="K672" s="13"/>
      <c r="L672" s="13"/>
    </row>
    <row r="673" spans="2:12" x14ac:dyDescent="0.25">
      <c r="B673" s="13">
        <v>632477</v>
      </c>
      <c r="C673" s="13" t="s">
        <v>77</v>
      </c>
      <c r="D673" s="25">
        <v>2665</v>
      </c>
      <c r="E673" s="21">
        <v>43841</v>
      </c>
      <c r="F673" s="13">
        <f>_xlfn.XLOOKUP(Table8[[#This Row],[Product]],Table9[Cookie Type],Table9[Revenue Per Cookie],"Not Available")</f>
        <v>6</v>
      </c>
      <c r="G673" s="13">
        <f>_xlfn.XLOOKUP(Table8[[#This Row],[Product]],Table9[Cookie Type],Table9[Cost Per Cookie],"Not available")</f>
        <v>-2.75</v>
      </c>
      <c r="H673" s="13">
        <f>SUM(Table8[[#This Row],[Revenue per cookie]:[Cost per cookie]])*Table8[[#This Row],[Units Sold]]</f>
        <v>8661.25</v>
      </c>
      <c r="I673" s="13"/>
      <c r="J673" s="13"/>
      <c r="K673" s="13"/>
      <c r="L673" s="13"/>
    </row>
    <row r="674" spans="2:12" x14ac:dyDescent="0.25">
      <c r="B674" s="14">
        <v>482625</v>
      </c>
      <c r="C674" s="14" t="s">
        <v>77</v>
      </c>
      <c r="D674" s="24">
        <v>1916</v>
      </c>
      <c r="E674" s="18">
        <v>43477</v>
      </c>
      <c r="F674" s="14">
        <f>_xlfn.XLOOKUP(Table8[[#This Row],[Product]],Table9[Cookie Type],Table9[Revenue Per Cookie],"Not Available")</f>
        <v>6</v>
      </c>
      <c r="G674" s="14">
        <f>_xlfn.XLOOKUP(Table8[[#This Row],[Product]],Table9[Cookie Type],Table9[Cost Per Cookie],"Not available")</f>
        <v>-2.75</v>
      </c>
      <c r="H674" s="14">
        <f>SUM(Table8[[#This Row],[Revenue per cookie]:[Cost per cookie]])*Table8[[#This Row],[Units Sold]]</f>
        <v>6227</v>
      </c>
      <c r="I674" s="13"/>
      <c r="J674" s="13"/>
      <c r="K674" s="13"/>
      <c r="L674" s="13"/>
    </row>
    <row r="675" spans="2:12" x14ac:dyDescent="0.25">
      <c r="B675" s="13">
        <v>428131</v>
      </c>
      <c r="C675" s="13" t="s">
        <v>77</v>
      </c>
      <c r="D675" s="13">
        <v>853</v>
      </c>
      <c r="E675" s="21">
        <v>43842</v>
      </c>
      <c r="F675" s="13">
        <f>_xlfn.XLOOKUP(Table8[[#This Row],[Product]],Table9[Cookie Type],Table9[Revenue Per Cookie],"Not Available")</f>
        <v>6</v>
      </c>
      <c r="G675" s="13">
        <f>_xlfn.XLOOKUP(Table8[[#This Row],[Product]],Table9[Cookie Type],Table9[Cost Per Cookie],"Not available")</f>
        <v>-2.75</v>
      </c>
      <c r="H675" s="13">
        <f>SUM(Table8[[#This Row],[Revenue per cookie]:[Cost per cookie]])*Table8[[#This Row],[Units Sold]]</f>
        <v>2772.25</v>
      </c>
      <c r="I675" s="13"/>
      <c r="J675" s="13"/>
      <c r="K675" s="13"/>
      <c r="L675" s="13"/>
    </row>
    <row r="676" spans="2:12" x14ac:dyDescent="0.25">
      <c r="B676" s="14">
        <v>120418</v>
      </c>
      <c r="C676" s="14" t="s">
        <v>77</v>
      </c>
      <c r="D676" s="14">
        <v>384</v>
      </c>
      <c r="E676" s="18">
        <v>43831</v>
      </c>
      <c r="F676" s="14">
        <f>_xlfn.XLOOKUP(Table8[[#This Row],[Product]],Table9[Cookie Type],Table9[Revenue Per Cookie],"Not Available")</f>
        <v>6</v>
      </c>
      <c r="G676" s="14">
        <f>_xlfn.XLOOKUP(Table8[[#This Row],[Product]],Table9[Cookie Type],Table9[Cost Per Cookie],"Not available")</f>
        <v>-2.75</v>
      </c>
      <c r="H676" s="14">
        <f>SUM(Table8[[#This Row],[Revenue per cookie]:[Cost per cookie]])*Table8[[#This Row],[Units Sold]]</f>
        <v>1248</v>
      </c>
      <c r="I676" s="13"/>
      <c r="J676" s="13"/>
      <c r="K676" s="13"/>
      <c r="L676" s="13"/>
    </row>
    <row r="677" spans="2:12" x14ac:dyDescent="0.25">
      <c r="B677" s="13">
        <v>885051</v>
      </c>
      <c r="C677" s="13" t="s">
        <v>77</v>
      </c>
      <c r="D677" s="13">
        <v>472</v>
      </c>
      <c r="E677" s="21">
        <v>43840</v>
      </c>
      <c r="F677" s="13">
        <f>_xlfn.XLOOKUP(Table8[[#This Row],[Product]],Table9[Cookie Type],Table9[Revenue Per Cookie],"Not Available")</f>
        <v>6</v>
      </c>
      <c r="G677" s="13">
        <f>_xlfn.XLOOKUP(Table8[[#This Row],[Product]],Table9[Cookie Type],Table9[Cost Per Cookie],"Not available")</f>
        <v>-2.75</v>
      </c>
      <c r="H677" s="13">
        <f>SUM(Table8[[#This Row],[Revenue per cookie]:[Cost per cookie]])*Table8[[#This Row],[Units Sold]]</f>
        <v>1534</v>
      </c>
      <c r="I677" s="13"/>
      <c r="J677" s="13"/>
      <c r="K677" s="13"/>
      <c r="L677" s="13"/>
    </row>
    <row r="678" spans="2:12" x14ac:dyDescent="0.25">
      <c r="B678" s="14">
        <v>494115</v>
      </c>
      <c r="C678" s="14" t="s">
        <v>77</v>
      </c>
      <c r="D678" s="24">
        <v>2805</v>
      </c>
      <c r="E678" s="18">
        <v>43474</v>
      </c>
      <c r="F678" s="14">
        <f>_xlfn.XLOOKUP(Table8[[#This Row],[Product]],Table9[Cookie Type],Table9[Revenue Per Cookie],"Not Available")</f>
        <v>6</v>
      </c>
      <c r="G678" s="14">
        <f>_xlfn.XLOOKUP(Table8[[#This Row],[Product]],Table9[Cookie Type],Table9[Cost Per Cookie],"Not available")</f>
        <v>-2.75</v>
      </c>
      <c r="H678" s="14">
        <f>SUM(Table8[[#This Row],[Revenue per cookie]:[Cost per cookie]])*Table8[[#This Row],[Units Sold]]</f>
        <v>9116.25</v>
      </c>
      <c r="I678" s="13"/>
      <c r="J678" s="13"/>
      <c r="K678" s="13"/>
      <c r="L678" s="13"/>
    </row>
    <row r="679" spans="2:12" x14ac:dyDescent="0.25">
      <c r="B679" s="13">
        <v>573970</v>
      </c>
      <c r="C679" s="13" t="s">
        <v>77</v>
      </c>
      <c r="D679" s="13">
        <v>655</v>
      </c>
      <c r="E679" s="21">
        <v>43474</v>
      </c>
      <c r="F679" s="13">
        <f>_xlfn.XLOOKUP(Table8[[#This Row],[Product]],Table9[Cookie Type],Table9[Revenue Per Cookie],"Not Available")</f>
        <v>6</v>
      </c>
      <c r="G679" s="13">
        <f>_xlfn.XLOOKUP(Table8[[#This Row],[Product]],Table9[Cookie Type],Table9[Cost Per Cookie],"Not available")</f>
        <v>-2.75</v>
      </c>
      <c r="H679" s="13">
        <f>SUM(Table8[[#This Row],[Revenue per cookie]:[Cost per cookie]])*Table8[[#This Row],[Units Sold]]</f>
        <v>2128.75</v>
      </c>
      <c r="I679" s="13"/>
      <c r="J679" s="13"/>
      <c r="K679" s="13"/>
      <c r="L679" s="13"/>
    </row>
    <row r="680" spans="2:12" x14ac:dyDescent="0.25">
      <c r="B680" s="14">
        <v>403071</v>
      </c>
      <c r="C680" s="14" t="s">
        <v>77</v>
      </c>
      <c r="D680" s="14">
        <v>344</v>
      </c>
      <c r="E680" s="18">
        <v>43475</v>
      </c>
      <c r="F680" s="14">
        <f>_xlfn.XLOOKUP(Table8[[#This Row],[Product]],Table9[Cookie Type],Table9[Revenue Per Cookie],"Not Available")</f>
        <v>6</v>
      </c>
      <c r="G680" s="14">
        <f>_xlfn.XLOOKUP(Table8[[#This Row],[Product]],Table9[Cookie Type],Table9[Cost Per Cookie],"Not available")</f>
        <v>-2.75</v>
      </c>
      <c r="H680" s="14">
        <f>SUM(Table8[[#This Row],[Revenue per cookie]:[Cost per cookie]])*Table8[[#This Row],[Units Sold]]</f>
        <v>1118</v>
      </c>
      <c r="I680" s="13"/>
      <c r="J680" s="13"/>
      <c r="K680" s="13"/>
      <c r="L680" s="13"/>
    </row>
    <row r="681" spans="2:12" x14ac:dyDescent="0.25">
      <c r="B681" s="13">
        <v>356550</v>
      </c>
      <c r="C681" s="13" t="s">
        <v>77</v>
      </c>
      <c r="D681" s="25">
        <v>1808</v>
      </c>
      <c r="E681" s="21">
        <v>43841</v>
      </c>
      <c r="F681" s="13">
        <f>_xlfn.XLOOKUP(Table8[[#This Row],[Product]],Table9[Cookie Type],Table9[Revenue Per Cookie],"Not Available")</f>
        <v>6</v>
      </c>
      <c r="G681" s="13">
        <f>_xlfn.XLOOKUP(Table8[[#This Row],[Product]],Table9[Cookie Type],Table9[Cost Per Cookie],"Not available")</f>
        <v>-2.75</v>
      </c>
      <c r="H681" s="13">
        <f>SUM(Table8[[#This Row],[Revenue per cookie]:[Cost per cookie]])*Table8[[#This Row],[Units Sold]]</f>
        <v>5876</v>
      </c>
      <c r="I681" s="13"/>
      <c r="J681" s="13"/>
      <c r="K681" s="13"/>
      <c r="L681" s="13"/>
    </row>
    <row r="682" spans="2:12" x14ac:dyDescent="0.25">
      <c r="B682" s="14">
        <v>638098</v>
      </c>
      <c r="C682" s="14" t="s">
        <v>77</v>
      </c>
      <c r="D682" s="24">
        <v>1395</v>
      </c>
      <c r="E682" s="18">
        <v>43837</v>
      </c>
      <c r="F682" s="14">
        <f>_xlfn.XLOOKUP(Table8[[#This Row],[Product]],Table9[Cookie Type],Table9[Revenue Per Cookie],"Not Available")</f>
        <v>6</v>
      </c>
      <c r="G682" s="14">
        <f>_xlfn.XLOOKUP(Table8[[#This Row],[Product]],Table9[Cookie Type],Table9[Cost Per Cookie],"Not available")</f>
        <v>-2.75</v>
      </c>
      <c r="H682" s="14">
        <f>SUM(Table8[[#This Row],[Revenue per cookie]:[Cost per cookie]])*Table8[[#This Row],[Units Sold]]</f>
        <v>4533.75</v>
      </c>
      <c r="I682" s="13"/>
      <c r="J682" s="13"/>
      <c r="K682" s="13"/>
      <c r="L682" s="13"/>
    </row>
    <row r="683" spans="2:12" x14ac:dyDescent="0.25">
      <c r="B683" s="13">
        <v>382008</v>
      </c>
      <c r="C683" s="13" t="s">
        <v>77</v>
      </c>
      <c r="D683" s="13">
        <v>986</v>
      </c>
      <c r="E683" s="21">
        <v>43840</v>
      </c>
      <c r="F683" s="13">
        <f>_xlfn.XLOOKUP(Table8[[#This Row],[Product]],Table9[Cookie Type],Table9[Revenue Per Cookie],"Not Available")</f>
        <v>6</v>
      </c>
      <c r="G683" s="13">
        <f>_xlfn.XLOOKUP(Table8[[#This Row],[Product]],Table9[Cookie Type],Table9[Cost Per Cookie],"Not available")</f>
        <v>-2.75</v>
      </c>
      <c r="H683" s="13">
        <f>SUM(Table8[[#This Row],[Revenue per cookie]:[Cost per cookie]])*Table8[[#This Row],[Units Sold]]</f>
        <v>3204.5</v>
      </c>
      <c r="I683" s="13"/>
      <c r="J683" s="13"/>
      <c r="K683" s="13"/>
      <c r="L683" s="13"/>
    </row>
    <row r="684" spans="2:12" x14ac:dyDescent="0.25">
      <c r="B684" s="14">
        <v>234667</v>
      </c>
      <c r="C684" s="14" t="s">
        <v>77</v>
      </c>
      <c r="D684" s="14">
        <v>905</v>
      </c>
      <c r="E684" s="18">
        <v>43840</v>
      </c>
      <c r="F684" s="14">
        <f>_xlfn.XLOOKUP(Table8[[#This Row],[Product]],Table9[Cookie Type],Table9[Revenue Per Cookie],"Not Available")</f>
        <v>6</v>
      </c>
      <c r="G684" s="14">
        <f>_xlfn.XLOOKUP(Table8[[#This Row],[Product]],Table9[Cookie Type],Table9[Cost Per Cookie],"Not available")</f>
        <v>-2.75</v>
      </c>
      <c r="H684" s="14">
        <f>SUM(Table8[[#This Row],[Revenue per cookie]:[Cost per cookie]])*Table8[[#This Row],[Units Sold]]</f>
        <v>2941.25</v>
      </c>
      <c r="I684" s="13"/>
      <c r="J684" s="13"/>
      <c r="K684" s="13"/>
      <c r="L684" s="13"/>
    </row>
    <row r="685" spans="2:12" x14ac:dyDescent="0.25">
      <c r="B685" s="13">
        <v>397386</v>
      </c>
      <c r="C685" s="13" t="s">
        <v>77</v>
      </c>
      <c r="D685" s="25">
        <v>3998</v>
      </c>
      <c r="E685" s="21">
        <v>43831</v>
      </c>
      <c r="F685" s="13">
        <f>_xlfn.XLOOKUP(Table8[[#This Row],[Product]],Table9[Cookie Type],Table9[Revenue Per Cookie],"Not Available")</f>
        <v>6</v>
      </c>
      <c r="G685" s="13">
        <f>_xlfn.XLOOKUP(Table8[[#This Row],[Product]],Table9[Cookie Type],Table9[Cost Per Cookie],"Not available")</f>
        <v>-2.75</v>
      </c>
      <c r="H685" s="13">
        <f>SUM(Table8[[#This Row],[Revenue per cookie]:[Cost per cookie]])*Table8[[#This Row],[Units Sold]]</f>
        <v>12993.5</v>
      </c>
      <c r="I685" s="13"/>
      <c r="J685" s="13"/>
      <c r="K685" s="13"/>
      <c r="L685" s="13"/>
    </row>
    <row r="686" spans="2:12" x14ac:dyDescent="0.25">
      <c r="B686" s="14">
        <v>488771</v>
      </c>
      <c r="C686" s="14" t="s">
        <v>77</v>
      </c>
      <c r="D686" s="24">
        <v>2632</v>
      </c>
      <c r="E686" s="18">
        <v>43836</v>
      </c>
      <c r="F686" s="14">
        <f>_xlfn.XLOOKUP(Table8[[#This Row],[Product]],Table9[Cookie Type],Table9[Revenue Per Cookie],"Not Available")</f>
        <v>6</v>
      </c>
      <c r="G686" s="14">
        <f>_xlfn.XLOOKUP(Table8[[#This Row],[Product]],Table9[Cookie Type],Table9[Cost Per Cookie],"Not available")</f>
        <v>-2.75</v>
      </c>
      <c r="H686" s="14">
        <f>SUM(Table8[[#This Row],[Revenue per cookie]:[Cost per cookie]])*Table8[[#This Row],[Units Sold]]</f>
        <v>8554</v>
      </c>
      <c r="I686" s="13"/>
      <c r="J686" s="13"/>
      <c r="K686" s="13"/>
      <c r="L686" s="13"/>
    </row>
    <row r="687" spans="2:12" x14ac:dyDescent="0.25">
      <c r="B687" s="13">
        <v>168032</v>
      </c>
      <c r="C687" s="13" t="s">
        <v>77</v>
      </c>
      <c r="D687" s="25">
        <v>1190</v>
      </c>
      <c r="E687" s="21">
        <v>43836</v>
      </c>
      <c r="F687" s="13">
        <f>_xlfn.XLOOKUP(Table8[[#This Row],[Product]],Table9[Cookie Type],Table9[Revenue Per Cookie],"Not Available")</f>
        <v>6</v>
      </c>
      <c r="G687" s="13">
        <f>_xlfn.XLOOKUP(Table8[[#This Row],[Product]],Table9[Cookie Type],Table9[Cost Per Cookie],"Not available")</f>
        <v>-2.75</v>
      </c>
      <c r="H687" s="13">
        <f>SUM(Table8[[#This Row],[Revenue per cookie]:[Cost per cookie]])*Table8[[#This Row],[Units Sold]]</f>
        <v>3867.5</v>
      </c>
      <c r="I687" s="13"/>
      <c r="J687" s="13"/>
      <c r="K687" s="13"/>
      <c r="L687" s="13"/>
    </row>
    <row r="688" spans="2:12" x14ac:dyDescent="0.25">
      <c r="B688" s="14">
        <v>135967</v>
      </c>
      <c r="C688" s="14" t="s">
        <v>77</v>
      </c>
      <c r="D688" s="14">
        <v>604</v>
      </c>
      <c r="E688" s="18">
        <v>43836</v>
      </c>
      <c r="F688" s="14">
        <f>_xlfn.XLOOKUP(Table8[[#This Row],[Product]],Table9[Cookie Type],Table9[Revenue Per Cookie],"Not Available")</f>
        <v>6</v>
      </c>
      <c r="G688" s="14">
        <f>_xlfn.XLOOKUP(Table8[[#This Row],[Product]],Table9[Cookie Type],Table9[Cost Per Cookie],"Not available")</f>
        <v>-2.75</v>
      </c>
      <c r="H688" s="14">
        <f>SUM(Table8[[#This Row],[Revenue per cookie]:[Cost per cookie]])*Table8[[#This Row],[Units Sold]]</f>
        <v>1963</v>
      </c>
      <c r="I688" s="13"/>
      <c r="J688" s="13"/>
      <c r="K688" s="13"/>
      <c r="L688" s="13"/>
    </row>
    <row r="689" spans="2:12" x14ac:dyDescent="0.25">
      <c r="B689" s="13">
        <v>899629</v>
      </c>
      <c r="C689" s="13" t="s">
        <v>77</v>
      </c>
      <c r="D689" s="13">
        <v>660</v>
      </c>
      <c r="E689" s="21">
        <v>43474</v>
      </c>
      <c r="F689" s="13">
        <f>_xlfn.XLOOKUP(Table8[[#This Row],[Product]],Table9[Cookie Type],Table9[Revenue Per Cookie],"Not Available")</f>
        <v>6</v>
      </c>
      <c r="G689" s="13">
        <f>_xlfn.XLOOKUP(Table8[[#This Row],[Product]],Table9[Cookie Type],Table9[Cost Per Cookie],"Not available")</f>
        <v>-2.75</v>
      </c>
      <c r="H689" s="13">
        <f>SUM(Table8[[#This Row],[Revenue per cookie]:[Cost per cookie]])*Table8[[#This Row],[Units Sold]]</f>
        <v>2145</v>
      </c>
      <c r="I689" s="13"/>
      <c r="J689" s="13"/>
      <c r="K689" s="13"/>
      <c r="L689" s="13"/>
    </row>
    <row r="690" spans="2:12" x14ac:dyDescent="0.25">
      <c r="B690" s="14">
        <v>617339</v>
      </c>
      <c r="C690" s="14" t="s">
        <v>77</v>
      </c>
      <c r="D690" s="14">
        <v>410</v>
      </c>
      <c r="E690" s="18">
        <v>43840</v>
      </c>
      <c r="F690" s="14">
        <f>_xlfn.XLOOKUP(Table8[[#This Row],[Product]],Table9[Cookie Type],Table9[Revenue Per Cookie],"Not Available")</f>
        <v>6</v>
      </c>
      <c r="G690" s="14">
        <f>_xlfn.XLOOKUP(Table8[[#This Row],[Product]],Table9[Cookie Type],Table9[Cost Per Cookie],"Not available")</f>
        <v>-2.75</v>
      </c>
      <c r="H690" s="14">
        <f>SUM(Table8[[#This Row],[Revenue per cookie]:[Cost per cookie]])*Table8[[#This Row],[Units Sold]]</f>
        <v>1332.5</v>
      </c>
      <c r="I690" s="13"/>
      <c r="J690" s="13"/>
      <c r="K690" s="13"/>
      <c r="L690" s="13"/>
    </row>
    <row r="691" spans="2:12" x14ac:dyDescent="0.25">
      <c r="B691" s="13">
        <v>814769</v>
      </c>
      <c r="C691" s="13" t="s">
        <v>77</v>
      </c>
      <c r="D691" s="25">
        <v>2605</v>
      </c>
      <c r="E691" s="21">
        <v>43476</v>
      </c>
      <c r="F691" s="13">
        <f>_xlfn.XLOOKUP(Table8[[#This Row],[Product]],Table9[Cookie Type],Table9[Revenue Per Cookie],"Not Available")</f>
        <v>6</v>
      </c>
      <c r="G691" s="13">
        <f>_xlfn.XLOOKUP(Table8[[#This Row],[Product]],Table9[Cookie Type],Table9[Cost Per Cookie],"Not available")</f>
        <v>-2.75</v>
      </c>
      <c r="H691" s="13">
        <f>SUM(Table8[[#This Row],[Revenue per cookie]:[Cost per cookie]])*Table8[[#This Row],[Units Sold]]</f>
        <v>8466.25</v>
      </c>
      <c r="I691" s="13"/>
      <c r="J691" s="13"/>
      <c r="K691" s="13"/>
      <c r="L691" s="13"/>
    </row>
    <row r="692" spans="2:12" x14ac:dyDescent="0.25">
      <c r="B692" s="14">
        <v>758487</v>
      </c>
      <c r="C692" s="14" t="s">
        <v>77</v>
      </c>
      <c r="D692" s="24">
        <v>1013</v>
      </c>
      <c r="E692" s="18">
        <v>43842</v>
      </c>
      <c r="F692" s="14">
        <f>_xlfn.XLOOKUP(Table8[[#This Row],[Product]],Table9[Cookie Type],Table9[Revenue Per Cookie],"Not Available")</f>
        <v>6</v>
      </c>
      <c r="G692" s="14">
        <f>_xlfn.XLOOKUP(Table8[[#This Row],[Product]],Table9[Cookie Type],Table9[Cost Per Cookie],"Not available")</f>
        <v>-2.75</v>
      </c>
      <c r="H692" s="14">
        <f>SUM(Table8[[#This Row],[Revenue per cookie]:[Cost per cookie]])*Table8[[#This Row],[Units Sold]]</f>
        <v>3292.25</v>
      </c>
      <c r="I692" s="13"/>
      <c r="J692" s="13"/>
      <c r="K692" s="13"/>
      <c r="L692" s="13"/>
    </row>
    <row r="693" spans="2:12" x14ac:dyDescent="0.25">
      <c r="B693" s="13">
        <v>674043</v>
      </c>
      <c r="C693" s="13" t="s">
        <v>77</v>
      </c>
      <c r="D693" s="25">
        <v>1575</v>
      </c>
      <c r="E693" s="21">
        <v>43832</v>
      </c>
      <c r="F693" s="13">
        <f>_xlfn.XLOOKUP(Table8[[#This Row],[Product]],Table9[Cookie Type],Table9[Revenue Per Cookie],"Not Available")</f>
        <v>6</v>
      </c>
      <c r="G693" s="13">
        <f>_xlfn.XLOOKUP(Table8[[#This Row],[Product]],Table9[Cookie Type],Table9[Cost Per Cookie],"Not available")</f>
        <v>-2.75</v>
      </c>
      <c r="H693" s="13">
        <f>SUM(Table8[[#This Row],[Revenue per cookie]:[Cost per cookie]])*Table8[[#This Row],[Units Sold]]</f>
        <v>5118.75</v>
      </c>
      <c r="I693" s="13"/>
      <c r="J693" s="13"/>
      <c r="K693" s="13"/>
      <c r="L693" s="13"/>
    </row>
    <row r="694" spans="2:12" x14ac:dyDescent="0.25">
      <c r="B694" s="14">
        <v>349645</v>
      </c>
      <c r="C694" s="14" t="s">
        <v>77</v>
      </c>
      <c r="D694" s="14">
        <v>606</v>
      </c>
      <c r="E694" s="18">
        <v>43834</v>
      </c>
      <c r="F694" s="14">
        <f>_xlfn.XLOOKUP(Table8[[#This Row],[Product]],Table9[Cookie Type],Table9[Revenue Per Cookie],"Not Available")</f>
        <v>6</v>
      </c>
      <c r="G694" s="14">
        <f>_xlfn.XLOOKUP(Table8[[#This Row],[Product]],Table9[Cookie Type],Table9[Cost Per Cookie],"Not available")</f>
        <v>-2.75</v>
      </c>
      <c r="H694" s="14">
        <f>SUM(Table8[[#This Row],[Revenue per cookie]:[Cost per cookie]])*Table8[[#This Row],[Units Sold]]</f>
        <v>1969.5</v>
      </c>
      <c r="I694" s="13"/>
      <c r="J694" s="13"/>
      <c r="K694" s="13"/>
      <c r="L694" s="13"/>
    </row>
    <row r="695" spans="2:12" x14ac:dyDescent="0.25">
      <c r="B695" s="13">
        <v>233911</v>
      </c>
      <c r="C695" s="13" t="s">
        <v>77</v>
      </c>
      <c r="D695" s="25">
        <v>2460</v>
      </c>
      <c r="E695" s="21">
        <v>43837</v>
      </c>
      <c r="F695" s="13">
        <f>_xlfn.XLOOKUP(Table8[[#This Row],[Product]],Table9[Cookie Type],Table9[Revenue Per Cookie],"Not Available")</f>
        <v>6</v>
      </c>
      <c r="G695" s="13">
        <f>_xlfn.XLOOKUP(Table8[[#This Row],[Product]],Table9[Cookie Type],Table9[Cost Per Cookie],"Not available")</f>
        <v>-2.75</v>
      </c>
      <c r="H695" s="13">
        <f>SUM(Table8[[#This Row],[Revenue per cookie]:[Cost per cookie]])*Table8[[#This Row],[Units Sold]]</f>
        <v>7995</v>
      </c>
      <c r="I695" s="13"/>
      <c r="J695" s="13"/>
      <c r="K695" s="13"/>
      <c r="L695" s="13"/>
    </row>
    <row r="696" spans="2:12" x14ac:dyDescent="0.25">
      <c r="B696" s="14">
        <v>867907</v>
      </c>
      <c r="C696" s="14" t="s">
        <v>77</v>
      </c>
      <c r="D696" s="14">
        <v>269</v>
      </c>
      <c r="E696" s="18">
        <v>43475</v>
      </c>
      <c r="F696" s="14">
        <f>_xlfn.XLOOKUP(Table8[[#This Row],[Product]],Table9[Cookie Type],Table9[Revenue Per Cookie],"Not Available")</f>
        <v>6</v>
      </c>
      <c r="G696" s="14">
        <f>_xlfn.XLOOKUP(Table8[[#This Row],[Product]],Table9[Cookie Type],Table9[Cost Per Cookie],"Not available")</f>
        <v>-2.75</v>
      </c>
      <c r="H696" s="14">
        <f>SUM(Table8[[#This Row],[Revenue per cookie]:[Cost per cookie]])*Table8[[#This Row],[Units Sold]]</f>
        <v>874.25</v>
      </c>
      <c r="I696" s="13"/>
      <c r="J696" s="13"/>
      <c r="K696" s="13"/>
      <c r="L696" s="13"/>
    </row>
    <row r="697" spans="2:12" x14ac:dyDescent="0.25">
      <c r="B697" s="13">
        <v>752353</v>
      </c>
      <c r="C697" s="13" t="s">
        <v>77</v>
      </c>
      <c r="D697" s="25">
        <v>2536</v>
      </c>
      <c r="E697" s="21">
        <v>43476</v>
      </c>
      <c r="F697" s="13">
        <f>_xlfn.XLOOKUP(Table8[[#This Row],[Product]],Table9[Cookie Type],Table9[Revenue Per Cookie],"Not Available")</f>
        <v>6</v>
      </c>
      <c r="G697" s="13">
        <f>_xlfn.XLOOKUP(Table8[[#This Row],[Product]],Table9[Cookie Type],Table9[Cost Per Cookie],"Not available")</f>
        <v>-2.75</v>
      </c>
      <c r="H697" s="13">
        <f>SUM(Table8[[#This Row],[Revenue per cookie]:[Cost per cookie]])*Table8[[#This Row],[Units Sold]]</f>
        <v>8242</v>
      </c>
      <c r="I697" s="13"/>
      <c r="J697" s="13"/>
      <c r="K697" s="13"/>
      <c r="L697" s="13"/>
    </row>
    <row r="698" spans="2:12" x14ac:dyDescent="0.25">
      <c r="B698" s="14">
        <v>600167</v>
      </c>
      <c r="C698" s="14" t="s">
        <v>77</v>
      </c>
      <c r="D698" s="14">
        <v>500</v>
      </c>
      <c r="E698" s="18">
        <v>43833</v>
      </c>
      <c r="F698" s="14">
        <f>_xlfn.XLOOKUP(Table8[[#This Row],[Product]],Table9[Cookie Type],Table9[Revenue Per Cookie],"Not Available")</f>
        <v>6</v>
      </c>
      <c r="G698" s="14">
        <f>_xlfn.XLOOKUP(Table8[[#This Row],[Product]],Table9[Cookie Type],Table9[Cost Per Cookie],"Not available")</f>
        <v>-2.75</v>
      </c>
      <c r="H698" s="14">
        <f>SUM(Table8[[#This Row],[Revenue per cookie]:[Cost per cookie]])*Table8[[#This Row],[Units Sold]]</f>
        <v>1625</v>
      </c>
      <c r="I698" s="13"/>
      <c r="J698" s="13"/>
      <c r="K698" s="13"/>
      <c r="L698" s="13"/>
    </row>
    <row r="699" spans="2:12" x14ac:dyDescent="0.25">
      <c r="B699" s="13">
        <v>853295</v>
      </c>
      <c r="C699" s="13" t="s">
        <v>77</v>
      </c>
      <c r="D699" s="25">
        <v>2826</v>
      </c>
      <c r="E699" s="21">
        <v>43835</v>
      </c>
      <c r="F699" s="13">
        <f>_xlfn.XLOOKUP(Table8[[#This Row],[Product]],Table9[Cookie Type],Table9[Revenue Per Cookie],"Not Available")</f>
        <v>6</v>
      </c>
      <c r="G699" s="13">
        <f>_xlfn.XLOOKUP(Table8[[#This Row],[Product]],Table9[Cookie Type],Table9[Cost Per Cookie],"Not available")</f>
        <v>-2.75</v>
      </c>
      <c r="H699" s="13">
        <f>SUM(Table8[[#This Row],[Revenue per cookie]:[Cost per cookie]])*Table8[[#This Row],[Units Sold]]</f>
        <v>9184.5</v>
      </c>
      <c r="I699" s="13"/>
      <c r="J699" s="13"/>
      <c r="K699" s="13"/>
      <c r="L699" s="13"/>
    </row>
    <row r="700" spans="2:12" x14ac:dyDescent="0.25">
      <c r="B700" s="14">
        <v>253981</v>
      </c>
      <c r="C700" s="14" t="s">
        <v>77</v>
      </c>
      <c r="D700" s="14">
        <v>663</v>
      </c>
      <c r="E700" s="18">
        <v>43839</v>
      </c>
      <c r="F700" s="14">
        <f>_xlfn.XLOOKUP(Table8[[#This Row],[Product]],Table9[Cookie Type],Table9[Revenue Per Cookie],"Not Available")</f>
        <v>6</v>
      </c>
      <c r="G700" s="14">
        <f>_xlfn.XLOOKUP(Table8[[#This Row],[Product]],Table9[Cookie Type],Table9[Cost Per Cookie],"Not available")</f>
        <v>-2.75</v>
      </c>
      <c r="H700" s="14">
        <f>SUM(Table8[[#This Row],[Revenue per cookie]:[Cost per cookie]])*Table8[[#This Row],[Units Sold]]</f>
        <v>2154.75</v>
      </c>
      <c r="I700" s="13"/>
      <c r="J700" s="13"/>
      <c r="K700" s="13"/>
      <c r="L700" s="13"/>
    </row>
    <row r="701" spans="2:12" x14ac:dyDescent="0.25">
      <c r="B701" s="13">
        <v>208456</v>
      </c>
      <c r="C701" s="13" t="s">
        <v>77</v>
      </c>
      <c r="D701" s="25">
        <v>2574</v>
      </c>
      <c r="E701" s="21">
        <v>43476</v>
      </c>
      <c r="F701" s="13">
        <f>_xlfn.XLOOKUP(Table8[[#This Row],[Product]],Table9[Cookie Type],Table9[Revenue Per Cookie],"Not Available")</f>
        <v>6</v>
      </c>
      <c r="G701" s="13">
        <f>_xlfn.XLOOKUP(Table8[[#This Row],[Product]],Table9[Cookie Type],Table9[Cost Per Cookie],"Not available")</f>
        <v>-2.75</v>
      </c>
      <c r="H701" s="13">
        <f>SUM(Table8[[#This Row],[Revenue per cookie]:[Cost per cookie]])*Table8[[#This Row],[Units Sold]]</f>
        <v>8365.5</v>
      </c>
      <c r="I701" s="13"/>
      <c r="J701" s="13"/>
      <c r="K701" s="13"/>
      <c r="L701" s="13"/>
    </row>
    <row r="702" spans="2:12" x14ac:dyDescent="0.25">
      <c r="B702" s="14">
        <v>727940</v>
      </c>
      <c r="C702" s="14" t="s">
        <v>77</v>
      </c>
      <c r="D702" s="24">
        <v>2438</v>
      </c>
      <c r="E702" s="18">
        <v>43477</v>
      </c>
      <c r="F702" s="14">
        <f>_xlfn.XLOOKUP(Table8[[#This Row],[Product]],Table9[Cookie Type],Table9[Revenue Per Cookie],"Not Available")</f>
        <v>6</v>
      </c>
      <c r="G702" s="14">
        <f>_xlfn.XLOOKUP(Table8[[#This Row],[Product]],Table9[Cookie Type],Table9[Cost Per Cookie],"Not available")</f>
        <v>-2.75</v>
      </c>
      <c r="H702" s="14">
        <f>SUM(Table8[[#This Row],[Revenue per cookie]:[Cost per cookie]])*Table8[[#This Row],[Units Sold]]</f>
        <v>7923.5</v>
      </c>
      <c r="I702" s="13"/>
      <c r="J702" s="13"/>
      <c r="K702" s="13"/>
      <c r="L702" s="13"/>
    </row>
    <row r="703" spans="2:12" x14ac:dyDescent="0.25">
      <c r="B703" s="13">
        <v>414628</v>
      </c>
      <c r="C703" s="13" t="s">
        <v>77</v>
      </c>
      <c r="D703" s="13">
        <v>914</v>
      </c>
      <c r="E703" s="21">
        <v>43842</v>
      </c>
      <c r="F703" s="13">
        <f>_xlfn.XLOOKUP(Table8[[#This Row],[Product]],Table9[Cookie Type],Table9[Revenue Per Cookie],"Not Available")</f>
        <v>6</v>
      </c>
      <c r="G703" s="13">
        <f>_xlfn.XLOOKUP(Table8[[#This Row],[Product]],Table9[Cookie Type],Table9[Cost Per Cookie],"Not available")</f>
        <v>-2.75</v>
      </c>
      <c r="H703" s="13">
        <f>SUM(Table8[[#This Row],[Revenue per cookie]:[Cost per cookie]])*Table8[[#This Row],[Units Sold]]</f>
        <v>2970.5</v>
      </c>
      <c r="I703" s="13"/>
      <c r="J703" s="13"/>
      <c r="K703" s="13"/>
      <c r="L703" s="13"/>
    </row>
  </sheetData>
  <pageMargins left="0.7" right="0.7" top="0.75" bottom="0.75" header="0.3" footer="0.3"/>
  <drawing r:id="rId1"/>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055A1-6DDA-4489-9AD7-C2933446119D}">
  <dimension ref="A1:L701"/>
  <sheetViews>
    <sheetView workbookViewId="0">
      <selection activeCell="I13" sqref="I13:I14"/>
    </sheetView>
  </sheetViews>
  <sheetFormatPr defaultRowHeight="15" x14ac:dyDescent="0.25"/>
  <cols>
    <col min="4" max="4" width="15.7109375" customWidth="1"/>
    <col min="5" max="5" width="18.5703125" customWidth="1"/>
    <col min="6" max="6" width="22.42578125" customWidth="1"/>
    <col min="10" max="10" width="19.28515625" bestFit="1" customWidth="1"/>
    <col min="11" max="11" width="15.7109375" bestFit="1" customWidth="1"/>
    <col min="12" max="12" width="27" bestFit="1" customWidth="1"/>
  </cols>
  <sheetData>
    <row r="1" spans="1:12" x14ac:dyDescent="0.25">
      <c r="A1" s="17" t="s">
        <v>53</v>
      </c>
      <c r="B1" s="17" t="s">
        <v>64</v>
      </c>
      <c r="C1" s="17" t="s">
        <v>65</v>
      </c>
      <c r="D1" s="17" t="s">
        <v>66</v>
      </c>
      <c r="E1" s="17" t="s">
        <v>67</v>
      </c>
      <c r="F1" s="17" t="s">
        <v>68</v>
      </c>
      <c r="J1" s="17" t="s">
        <v>70</v>
      </c>
      <c r="K1" s="17" t="s">
        <v>71</v>
      </c>
      <c r="L1" s="17" t="s">
        <v>72</v>
      </c>
    </row>
    <row r="2" spans="1:12" x14ac:dyDescent="0.25">
      <c r="A2" s="14">
        <v>266868</v>
      </c>
      <c r="B2" s="14" t="s">
        <v>73</v>
      </c>
      <c r="C2" s="14">
        <v>292</v>
      </c>
      <c r="D2" s="18">
        <v>43832</v>
      </c>
      <c r="E2" s="14" t="str">
        <f>_xlfn.TEXTJOIN(" , ", TRUE, _xlfn.XLOOKUP(Table811[[#This Row],[Product]], Table912[Cookie Type], Table912[[Revenue Per Cookie]:[Cost Per Cookie]]))</f>
        <v>5 , -2</v>
      </c>
      <c r="F2" s="14">
        <f>_xlfn.XLOOKUP(Table811[[#This Row],[Product]],Table912[Cookie Type],Table912[Cost Per Cookie],"Not available")</f>
        <v>-2</v>
      </c>
      <c r="J2" s="19">
        <v>5</v>
      </c>
      <c r="K2" s="19">
        <v>-2</v>
      </c>
      <c r="L2" s="20" t="s">
        <v>73</v>
      </c>
    </row>
    <row r="3" spans="1:12" x14ac:dyDescent="0.25">
      <c r="A3" s="13">
        <v>140794</v>
      </c>
      <c r="B3" s="13" t="s">
        <v>73</v>
      </c>
      <c r="C3" s="13">
        <v>974</v>
      </c>
      <c r="D3" s="21">
        <v>43832</v>
      </c>
      <c r="E3" s="13" t="str">
        <f>_xlfn.TEXTJOIN(" , ", TRUE, _xlfn.XLOOKUP(Table811[[#This Row],[Product]], Table912[Cookie Type], Table912[[Revenue Per Cookie]:[Cost Per Cookie]]))</f>
        <v>5 , -2</v>
      </c>
      <c r="F3" s="44">
        <f>_xlfn.XLOOKUP(Table811[[#This Row],[Product]],Table912[Cookie Type],Table912[Cost Per Cookie],"Not available")</f>
        <v>-2</v>
      </c>
      <c r="J3" s="22">
        <v>1</v>
      </c>
      <c r="K3" s="22">
        <v>-0.5</v>
      </c>
      <c r="L3" s="23" t="s">
        <v>74</v>
      </c>
    </row>
    <row r="4" spans="1:12" x14ac:dyDescent="0.25">
      <c r="A4" s="14">
        <v>684759</v>
      </c>
      <c r="B4" s="14" t="s">
        <v>73</v>
      </c>
      <c r="C4" s="24">
        <v>2518</v>
      </c>
      <c r="D4" s="18">
        <v>43836</v>
      </c>
      <c r="E4" s="14" t="str">
        <f>_xlfn.TEXTJOIN(" , ", TRUE, _xlfn.XLOOKUP(Table811[[#This Row],[Product]], Table912[Cookie Type], Table912[[Revenue Per Cookie]:[Cost Per Cookie]]))</f>
        <v>5 , -2</v>
      </c>
      <c r="F4" s="14">
        <f>_xlfn.XLOOKUP(Table811[[#This Row],[Product]],Table912[Cookie Type],Table912[Cost Per Cookie],"Not available")</f>
        <v>-2</v>
      </c>
      <c r="J4" s="19">
        <v>5</v>
      </c>
      <c r="K4" s="19">
        <v>-2.2000000000000002</v>
      </c>
      <c r="L4" s="20" t="s">
        <v>75</v>
      </c>
    </row>
    <row r="5" spans="1:12" x14ac:dyDescent="0.25">
      <c r="A5" s="13">
        <v>640447</v>
      </c>
      <c r="B5" s="13" t="s">
        <v>73</v>
      </c>
      <c r="C5" s="25">
        <v>1006</v>
      </c>
      <c r="D5" s="21">
        <v>43836</v>
      </c>
      <c r="E5" s="13" t="str">
        <f>_xlfn.TEXTJOIN(" , ", TRUE, _xlfn.XLOOKUP(Table811[[#This Row],[Product]], Table912[Cookie Type], Table912[[Revenue Per Cookie]:[Cost Per Cookie]]))</f>
        <v>5 , -2</v>
      </c>
      <c r="F5" s="13">
        <f>_xlfn.XLOOKUP(Table811[[#This Row],[Product]],Table912[Cookie Type],Table912[Cost Per Cookie],"Not available")</f>
        <v>-2</v>
      </c>
      <c r="J5" s="22">
        <v>4</v>
      </c>
      <c r="K5" s="22">
        <v>-1.5</v>
      </c>
      <c r="L5" s="23" t="s">
        <v>76</v>
      </c>
    </row>
    <row r="6" spans="1:12" x14ac:dyDescent="0.25">
      <c r="A6" s="14">
        <v>898637</v>
      </c>
      <c r="B6" s="14" t="s">
        <v>73</v>
      </c>
      <c r="C6" s="14">
        <v>367</v>
      </c>
      <c r="D6" s="18">
        <v>43837</v>
      </c>
      <c r="E6" s="14" t="str">
        <f>_xlfn.TEXTJOIN(" , ", TRUE, _xlfn.XLOOKUP(Table811[[#This Row],[Product]], Table912[Cookie Type], Table912[[Revenue Per Cookie]:[Cost Per Cookie]]))</f>
        <v>5 , -2</v>
      </c>
      <c r="F6" s="14">
        <f>_xlfn.XLOOKUP(Table811[[#This Row],[Product]],Table912[Cookie Type],Table912[Cost Per Cookie],"Not available")</f>
        <v>-2</v>
      </c>
      <c r="J6" s="19">
        <v>3</v>
      </c>
      <c r="K6" s="19">
        <v>-1.25</v>
      </c>
      <c r="L6" s="20" t="s">
        <v>4</v>
      </c>
    </row>
    <row r="7" spans="1:12" x14ac:dyDescent="0.25">
      <c r="A7" s="13">
        <v>889571</v>
      </c>
      <c r="B7" s="13" t="s">
        <v>73</v>
      </c>
      <c r="C7" s="13">
        <v>883</v>
      </c>
      <c r="D7" s="21">
        <v>43838</v>
      </c>
      <c r="E7" s="13" t="str">
        <f>_xlfn.TEXTJOIN(" , ", TRUE, _xlfn.XLOOKUP(Table811[[#This Row],[Product]], Table912[Cookie Type], Table912[[Revenue Per Cookie]:[Cost Per Cookie]]))</f>
        <v>5 , -2</v>
      </c>
      <c r="F7" s="13">
        <f>_xlfn.XLOOKUP(Table811[[#This Row],[Product]],Table912[Cookie Type],Table912[Cost Per Cookie],"Not available")</f>
        <v>-2</v>
      </c>
      <c r="J7" s="22">
        <v>6</v>
      </c>
      <c r="K7" s="22">
        <v>-2.75</v>
      </c>
      <c r="L7" s="23" t="s">
        <v>77</v>
      </c>
    </row>
    <row r="8" spans="1:12" x14ac:dyDescent="0.25">
      <c r="A8" s="14">
        <v>738711</v>
      </c>
      <c r="B8" s="14" t="s">
        <v>73</v>
      </c>
      <c r="C8" s="14">
        <v>549</v>
      </c>
      <c r="D8" s="18">
        <v>43474</v>
      </c>
      <c r="E8" s="14" t="str">
        <f>_xlfn.TEXTJOIN(" , ", TRUE, _xlfn.XLOOKUP(Table811[[#This Row],[Product]], Table912[Cookie Type], Table912[[Revenue Per Cookie]:[Cost Per Cookie]]))</f>
        <v>5 , -2</v>
      </c>
      <c r="F8" s="14">
        <f>_xlfn.XLOOKUP(Table811[[#This Row],[Product]],Table912[Cookie Type],Table912[Cost Per Cookie],"Not available")</f>
        <v>-2</v>
      </c>
    </row>
    <row r="9" spans="1:12" x14ac:dyDescent="0.25">
      <c r="A9" s="13">
        <v>505339</v>
      </c>
      <c r="B9" s="13" t="s">
        <v>73</v>
      </c>
      <c r="C9" s="13">
        <v>788</v>
      </c>
      <c r="D9" s="21">
        <v>43474</v>
      </c>
      <c r="E9" s="44" t="str">
        <f>_xlfn.TEXTJOIN(" , ", TRUE, _xlfn.XLOOKUP(Table811[[#This Row],[Product]], Table912[Cookie Type], Table912[[Revenue Per Cookie]:[Cost Per Cookie]]))</f>
        <v>5 , -2</v>
      </c>
      <c r="F9" s="13">
        <f>_xlfn.XLOOKUP(Table811[[#This Row],[Product]],Table912[Cookie Type],Table912[Cost Per Cookie],"Not available")</f>
        <v>-2</v>
      </c>
    </row>
    <row r="10" spans="1:12" x14ac:dyDescent="0.25">
      <c r="A10" s="14">
        <v>703997</v>
      </c>
      <c r="B10" s="14" t="s">
        <v>73</v>
      </c>
      <c r="C10" s="24">
        <v>2472</v>
      </c>
      <c r="D10" s="18">
        <v>43839</v>
      </c>
      <c r="E10" s="14" t="str">
        <f>_xlfn.TEXTJOIN(" , ", TRUE, _xlfn.XLOOKUP(Table811[[#This Row],[Product]], Table912[Cookie Type], Table912[[Revenue Per Cookie]:[Cost Per Cookie]]))</f>
        <v>5 , -2</v>
      </c>
      <c r="F10" s="14">
        <f>_xlfn.XLOOKUP(Table811[[#This Row],[Product]],Table912[Cookie Type],Table912[Cost Per Cookie],"Not available")</f>
        <v>-2</v>
      </c>
    </row>
    <row r="11" spans="1:12" x14ac:dyDescent="0.25">
      <c r="A11" s="13">
        <v>308620</v>
      </c>
      <c r="B11" s="13" t="s">
        <v>73</v>
      </c>
      <c r="C11" s="25">
        <v>1143</v>
      </c>
      <c r="D11" s="21">
        <v>43840</v>
      </c>
      <c r="E11" s="44" t="str">
        <f>_xlfn.TEXTJOIN(" , ", TRUE, _xlfn.XLOOKUP(Table811[[#This Row],[Product]], Table912[Cookie Type], Table912[[Revenue Per Cookie]:[Cost Per Cookie]]))</f>
        <v>5 , -2</v>
      </c>
      <c r="F11" s="13">
        <f>_xlfn.XLOOKUP(Table811[[#This Row],[Product]],Table912[Cookie Type],Table912[Cost Per Cookie],"Not available")</f>
        <v>-2</v>
      </c>
    </row>
    <row r="12" spans="1:12" x14ac:dyDescent="0.25">
      <c r="A12" s="14">
        <v>289811</v>
      </c>
      <c r="B12" s="14" t="s">
        <v>73</v>
      </c>
      <c r="C12" s="24">
        <v>1725</v>
      </c>
      <c r="D12" s="18">
        <v>43476</v>
      </c>
      <c r="E12" s="14" t="str">
        <f>_xlfn.TEXTJOIN(" , ", TRUE, _xlfn.XLOOKUP(Table811[[#This Row],[Product]], Table912[Cookie Type], Table912[[Revenue Per Cookie]:[Cost Per Cookie]]))</f>
        <v>5 , -2</v>
      </c>
      <c r="F12" s="14">
        <f>_xlfn.XLOOKUP(Table811[[#This Row],[Product]],Table912[Cookie Type],Table912[Cost Per Cookie],"Not available")</f>
        <v>-2</v>
      </c>
    </row>
    <row r="13" spans="1:12" x14ac:dyDescent="0.25">
      <c r="A13" s="13">
        <v>144696</v>
      </c>
      <c r="B13" s="13" t="s">
        <v>73</v>
      </c>
      <c r="C13" s="13">
        <v>912</v>
      </c>
      <c r="D13" s="21">
        <v>43476</v>
      </c>
      <c r="E13" s="44" t="str">
        <f>_xlfn.TEXTJOIN(" , ", TRUE, _xlfn.XLOOKUP(Table811[[#This Row],[Product]], Table912[Cookie Type], Table912[[Revenue Per Cookie]:[Cost Per Cookie]]))</f>
        <v>5 , -2</v>
      </c>
      <c r="F13" s="13">
        <f>_xlfn.XLOOKUP(Table811[[#This Row],[Product]],Table912[Cookie Type],Table912[Cost Per Cookie],"Not available")</f>
        <v>-2</v>
      </c>
    </row>
    <row r="14" spans="1:12" x14ac:dyDescent="0.25">
      <c r="A14" s="14">
        <v>529550</v>
      </c>
      <c r="B14" s="14" t="s">
        <v>73</v>
      </c>
      <c r="C14" s="24">
        <v>2152</v>
      </c>
      <c r="D14" s="18">
        <v>43477</v>
      </c>
      <c r="E14" s="14" t="str">
        <f>_xlfn.TEXTJOIN(" , ", TRUE, _xlfn.XLOOKUP(Table811[[#This Row],[Product]], Table912[Cookie Type], Table912[[Revenue Per Cookie]:[Cost Per Cookie]]))</f>
        <v>5 , -2</v>
      </c>
      <c r="F14" s="14">
        <f>_xlfn.XLOOKUP(Table811[[#This Row],[Product]],Table912[Cookie Type],Table912[Cost Per Cookie],"Not available")</f>
        <v>-2</v>
      </c>
    </row>
    <row r="15" spans="1:12" x14ac:dyDescent="0.25">
      <c r="A15" s="13">
        <v>481875</v>
      </c>
      <c r="B15" s="13" t="s">
        <v>73</v>
      </c>
      <c r="C15" s="25">
        <v>1817</v>
      </c>
      <c r="D15" s="21">
        <v>43842</v>
      </c>
      <c r="E15" s="44" t="str">
        <f>_xlfn.TEXTJOIN(" , ", TRUE, _xlfn.XLOOKUP(Table811[[#This Row],[Product]], Table912[Cookie Type], Table912[[Revenue Per Cookie]:[Cost Per Cookie]]))</f>
        <v>5 , -2</v>
      </c>
      <c r="F15" s="13">
        <f>_xlfn.XLOOKUP(Table811[[#This Row],[Product]],Table912[Cookie Type],Table912[Cost Per Cookie],"Not available")</f>
        <v>-2</v>
      </c>
    </row>
    <row r="16" spans="1:12" x14ac:dyDescent="0.25">
      <c r="A16" s="14">
        <v>183251</v>
      </c>
      <c r="B16" s="14" t="s">
        <v>73</v>
      </c>
      <c r="C16" s="24">
        <v>1513</v>
      </c>
      <c r="D16" s="18">
        <v>43842</v>
      </c>
      <c r="E16" s="14" t="str">
        <f>_xlfn.TEXTJOIN(" , ", TRUE, _xlfn.XLOOKUP(Table811[[#This Row],[Product]], Table912[Cookie Type], Table912[[Revenue Per Cookie]:[Cost Per Cookie]]))</f>
        <v>5 , -2</v>
      </c>
      <c r="F16" s="14">
        <f>_xlfn.XLOOKUP(Table811[[#This Row],[Product]],Table912[Cookie Type],Table912[Cost Per Cookie],"Not available")</f>
        <v>-2</v>
      </c>
    </row>
    <row r="17" spans="1:6" x14ac:dyDescent="0.25">
      <c r="A17" s="13">
        <v>361305</v>
      </c>
      <c r="B17" s="13" t="s">
        <v>73</v>
      </c>
      <c r="C17" s="25">
        <v>3945</v>
      </c>
      <c r="D17" s="21">
        <v>43831</v>
      </c>
      <c r="E17" s="44" t="str">
        <f>_xlfn.TEXTJOIN(" , ", TRUE, _xlfn.XLOOKUP(Table811[[#This Row],[Product]], Table912[Cookie Type], Table912[[Revenue Per Cookie]:[Cost Per Cookie]]))</f>
        <v>5 , -2</v>
      </c>
      <c r="F17" s="13">
        <f>_xlfn.XLOOKUP(Table811[[#This Row],[Product]],Table912[Cookie Type],Table912[Cost Per Cookie],"Not available")</f>
        <v>-2</v>
      </c>
    </row>
    <row r="18" spans="1:6" x14ac:dyDescent="0.25">
      <c r="A18" s="14">
        <v>579016</v>
      </c>
      <c r="B18" s="14" t="s">
        <v>73</v>
      </c>
      <c r="C18" s="24">
        <v>2296</v>
      </c>
      <c r="D18" s="18">
        <v>43832</v>
      </c>
      <c r="E18" s="14" t="str">
        <f>_xlfn.TEXTJOIN(" , ", TRUE, _xlfn.XLOOKUP(Table811[[#This Row],[Product]], Table912[Cookie Type], Table912[[Revenue Per Cookie]:[Cost Per Cookie]]))</f>
        <v>5 , -2</v>
      </c>
      <c r="F18" s="14">
        <f>_xlfn.XLOOKUP(Table811[[#This Row],[Product]],Table912[Cookie Type],Table912[Cost Per Cookie],"Not available")</f>
        <v>-2</v>
      </c>
    </row>
    <row r="19" spans="1:6" x14ac:dyDescent="0.25">
      <c r="A19" s="13">
        <v>600124</v>
      </c>
      <c r="B19" s="13" t="s">
        <v>73</v>
      </c>
      <c r="C19" s="25">
        <v>1030</v>
      </c>
      <c r="D19" s="21">
        <v>43835</v>
      </c>
      <c r="E19" s="44" t="str">
        <f>_xlfn.TEXTJOIN(" , ", TRUE, _xlfn.XLOOKUP(Table811[[#This Row],[Product]], Table912[Cookie Type], Table912[[Revenue Per Cookie]:[Cost Per Cookie]]))</f>
        <v>5 , -2</v>
      </c>
      <c r="F19" s="13">
        <f>_xlfn.XLOOKUP(Table811[[#This Row],[Product]],Table912[Cookie Type],Table912[Cost Per Cookie],"Not available")</f>
        <v>-2</v>
      </c>
    </row>
    <row r="20" spans="1:6" x14ac:dyDescent="0.25">
      <c r="A20" s="14">
        <v>562219</v>
      </c>
      <c r="B20" s="14" t="s">
        <v>73</v>
      </c>
      <c r="C20" s="24">
        <v>1514</v>
      </c>
      <c r="D20" s="18">
        <v>43832</v>
      </c>
      <c r="E20" s="14" t="str">
        <f>_xlfn.TEXTJOIN(" , ", TRUE, _xlfn.XLOOKUP(Table811[[#This Row],[Product]], Table912[Cookie Type], Table912[[Revenue Per Cookie]:[Cost Per Cookie]]))</f>
        <v>5 , -2</v>
      </c>
      <c r="F20" s="14">
        <f>_xlfn.XLOOKUP(Table811[[#This Row],[Product]],Table912[Cookie Type],Table912[Cost Per Cookie],"Not available")</f>
        <v>-2</v>
      </c>
    </row>
    <row r="21" spans="1:6" x14ac:dyDescent="0.25">
      <c r="A21" s="13">
        <v>283378</v>
      </c>
      <c r="B21" s="13" t="s">
        <v>73</v>
      </c>
      <c r="C21" s="25">
        <v>4493</v>
      </c>
      <c r="D21" s="21">
        <v>43834</v>
      </c>
      <c r="E21" s="44" t="str">
        <f>_xlfn.TEXTJOIN(" , ", TRUE, _xlfn.XLOOKUP(Table811[[#This Row],[Product]], Table912[Cookie Type], Table912[[Revenue Per Cookie]:[Cost Per Cookie]]))</f>
        <v>5 , -2</v>
      </c>
      <c r="F21" s="13">
        <f>_xlfn.XLOOKUP(Table811[[#This Row],[Product]],Table912[Cookie Type],Table912[Cost Per Cookie],"Not available")</f>
        <v>-2</v>
      </c>
    </row>
    <row r="22" spans="1:6" x14ac:dyDescent="0.25">
      <c r="A22" s="14">
        <v>885205</v>
      </c>
      <c r="B22" s="14" t="s">
        <v>73</v>
      </c>
      <c r="C22" s="14">
        <v>727</v>
      </c>
      <c r="D22" s="18">
        <v>43836</v>
      </c>
      <c r="E22" s="14" t="str">
        <f>_xlfn.TEXTJOIN(" , ", TRUE, _xlfn.XLOOKUP(Table811[[#This Row],[Product]], Table912[Cookie Type], Table912[[Revenue Per Cookie]:[Cost Per Cookie]]))</f>
        <v>5 , -2</v>
      </c>
      <c r="F22" s="14">
        <f>_xlfn.XLOOKUP(Table811[[#This Row],[Product]],Table912[Cookie Type],Table912[Cost Per Cookie],"Not available")</f>
        <v>-2</v>
      </c>
    </row>
    <row r="23" spans="1:6" x14ac:dyDescent="0.25">
      <c r="A23" s="13">
        <v>387444</v>
      </c>
      <c r="B23" s="13" t="s">
        <v>73</v>
      </c>
      <c r="C23" s="13">
        <v>787</v>
      </c>
      <c r="D23" s="21">
        <v>43836</v>
      </c>
      <c r="E23" s="44" t="str">
        <f>_xlfn.TEXTJOIN(" , ", TRUE, _xlfn.XLOOKUP(Table811[[#This Row],[Product]], Table912[Cookie Type], Table912[[Revenue Per Cookie]:[Cost Per Cookie]]))</f>
        <v>5 , -2</v>
      </c>
      <c r="F23" s="13">
        <f>_xlfn.XLOOKUP(Table811[[#This Row],[Product]],Table912[Cookie Type],Table912[Cost Per Cookie],"Not available")</f>
        <v>-2</v>
      </c>
    </row>
    <row r="24" spans="1:6" x14ac:dyDescent="0.25">
      <c r="A24" s="14">
        <v>534742</v>
      </c>
      <c r="B24" s="14" t="s">
        <v>73</v>
      </c>
      <c r="C24" s="24">
        <v>1823</v>
      </c>
      <c r="D24" s="18">
        <v>43837</v>
      </c>
      <c r="E24" s="14" t="str">
        <f>_xlfn.TEXTJOIN(" , ", TRUE, _xlfn.XLOOKUP(Table811[[#This Row],[Product]], Table912[Cookie Type], Table912[[Revenue Per Cookie]:[Cost Per Cookie]]))</f>
        <v>5 , -2</v>
      </c>
      <c r="F24" s="14">
        <f>_xlfn.XLOOKUP(Table811[[#This Row],[Product]],Table912[Cookie Type],Table912[Cost Per Cookie],"Not available")</f>
        <v>-2</v>
      </c>
    </row>
    <row r="25" spans="1:6" x14ac:dyDescent="0.25">
      <c r="A25" s="13">
        <v>320688</v>
      </c>
      <c r="B25" s="13" t="s">
        <v>73</v>
      </c>
      <c r="C25" s="13">
        <v>747</v>
      </c>
      <c r="D25" s="21">
        <v>43839</v>
      </c>
      <c r="E25" s="44" t="str">
        <f>_xlfn.TEXTJOIN(" , ", TRUE, _xlfn.XLOOKUP(Table811[[#This Row],[Product]], Table912[Cookie Type], Table912[[Revenue Per Cookie]:[Cost Per Cookie]]))</f>
        <v>5 , -2</v>
      </c>
      <c r="F25" s="13">
        <f>_xlfn.XLOOKUP(Table811[[#This Row],[Product]],Table912[Cookie Type],Table912[Cost Per Cookie],"Not available")</f>
        <v>-2</v>
      </c>
    </row>
    <row r="26" spans="1:6" x14ac:dyDescent="0.25">
      <c r="A26" s="14">
        <v>238791</v>
      </c>
      <c r="B26" s="14" t="s">
        <v>73</v>
      </c>
      <c r="C26" s="14">
        <v>766</v>
      </c>
      <c r="D26" s="18">
        <v>43475</v>
      </c>
      <c r="E26" s="14" t="str">
        <f>_xlfn.TEXTJOIN(" , ", TRUE, _xlfn.XLOOKUP(Table811[[#This Row],[Product]], Table912[Cookie Type], Table912[[Revenue Per Cookie]:[Cost Per Cookie]]))</f>
        <v>5 , -2</v>
      </c>
      <c r="F26" s="14">
        <f>_xlfn.XLOOKUP(Table811[[#This Row],[Product]],Table912[Cookie Type],Table912[Cost Per Cookie],"Not available")</f>
        <v>-2</v>
      </c>
    </row>
    <row r="27" spans="1:6" x14ac:dyDescent="0.25">
      <c r="A27" s="13">
        <v>160202</v>
      </c>
      <c r="B27" s="13" t="s">
        <v>73</v>
      </c>
      <c r="C27" s="25">
        <v>2905</v>
      </c>
      <c r="D27" s="21">
        <v>43841</v>
      </c>
      <c r="E27" s="44" t="str">
        <f>_xlfn.TEXTJOIN(" , ", TRUE, _xlfn.XLOOKUP(Table811[[#This Row],[Product]], Table912[Cookie Type], Table912[[Revenue Per Cookie]:[Cost Per Cookie]]))</f>
        <v>5 , -2</v>
      </c>
      <c r="F27" s="13">
        <f>_xlfn.XLOOKUP(Table811[[#This Row],[Product]],Table912[Cookie Type],Table912[Cost Per Cookie],"Not available")</f>
        <v>-2</v>
      </c>
    </row>
    <row r="28" spans="1:6" x14ac:dyDescent="0.25">
      <c r="A28" s="14">
        <v>481324</v>
      </c>
      <c r="B28" s="14" t="s">
        <v>73</v>
      </c>
      <c r="C28" s="24">
        <v>2155</v>
      </c>
      <c r="D28" s="18">
        <v>43842</v>
      </c>
      <c r="E28" s="14" t="str">
        <f>_xlfn.TEXTJOIN(" , ", TRUE, _xlfn.XLOOKUP(Table811[[#This Row],[Product]], Table912[Cookie Type], Table912[[Revenue Per Cookie]:[Cost Per Cookie]]))</f>
        <v>5 , -2</v>
      </c>
      <c r="F28" s="14">
        <f>_xlfn.XLOOKUP(Table811[[#This Row],[Product]],Table912[Cookie Type],Table912[Cost Per Cookie],"Not available")</f>
        <v>-2</v>
      </c>
    </row>
    <row r="29" spans="1:6" x14ac:dyDescent="0.25">
      <c r="A29" s="13">
        <v>550816</v>
      </c>
      <c r="B29" s="13" t="s">
        <v>73</v>
      </c>
      <c r="C29" s="25">
        <v>2363</v>
      </c>
      <c r="D29" s="21">
        <v>43832</v>
      </c>
      <c r="E29" s="44" t="str">
        <f>_xlfn.TEXTJOIN(" , ", TRUE, _xlfn.XLOOKUP(Table811[[#This Row],[Product]], Table912[Cookie Type], Table912[[Revenue Per Cookie]:[Cost Per Cookie]]))</f>
        <v>5 , -2</v>
      </c>
      <c r="F29" s="13">
        <f>_xlfn.XLOOKUP(Table811[[#This Row],[Product]],Table912[Cookie Type],Table912[Cost Per Cookie],"Not available")</f>
        <v>-2</v>
      </c>
    </row>
    <row r="30" spans="1:6" x14ac:dyDescent="0.25">
      <c r="A30" s="14">
        <v>770750</v>
      </c>
      <c r="B30" s="14" t="s">
        <v>73</v>
      </c>
      <c r="C30" s="14">
        <v>918</v>
      </c>
      <c r="D30" s="18">
        <v>43835</v>
      </c>
      <c r="E30" s="14" t="str">
        <f>_xlfn.TEXTJOIN(" , ", TRUE, _xlfn.XLOOKUP(Table811[[#This Row],[Product]], Table912[Cookie Type], Table912[[Revenue Per Cookie]:[Cost Per Cookie]]))</f>
        <v>5 , -2</v>
      </c>
      <c r="F30" s="14">
        <f>_xlfn.XLOOKUP(Table811[[#This Row],[Product]],Table912[Cookie Type],Table912[Cost Per Cookie],"Not available")</f>
        <v>-2</v>
      </c>
    </row>
    <row r="31" spans="1:6" x14ac:dyDescent="0.25">
      <c r="A31" s="13">
        <v>365463</v>
      </c>
      <c r="B31" s="13" t="s">
        <v>73</v>
      </c>
      <c r="C31" s="25">
        <v>1728</v>
      </c>
      <c r="D31" s="21">
        <v>43835</v>
      </c>
      <c r="E31" s="44" t="str">
        <f>_xlfn.TEXTJOIN(" , ", TRUE, _xlfn.XLOOKUP(Table811[[#This Row],[Product]], Table912[Cookie Type], Table912[[Revenue Per Cookie]:[Cost Per Cookie]]))</f>
        <v>5 , -2</v>
      </c>
      <c r="F31" s="13">
        <f>_xlfn.XLOOKUP(Table811[[#This Row],[Product]],Table912[Cookie Type],Table912[Cost Per Cookie],"Not available")</f>
        <v>-2</v>
      </c>
    </row>
    <row r="32" spans="1:6" x14ac:dyDescent="0.25">
      <c r="A32" s="14">
        <v>234290</v>
      </c>
      <c r="B32" s="14" t="s">
        <v>73</v>
      </c>
      <c r="C32" s="24">
        <v>1142</v>
      </c>
      <c r="D32" s="18">
        <v>43836</v>
      </c>
      <c r="E32" s="14" t="str">
        <f>_xlfn.TEXTJOIN(" , ", TRUE, _xlfn.XLOOKUP(Table811[[#This Row],[Product]], Table912[Cookie Type], Table912[[Revenue Per Cookie]:[Cost Per Cookie]]))</f>
        <v>5 , -2</v>
      </c>
      <c r="F32" s="14">
        <f>_xlfn.XLOOKUP(Table811[[#This Row],[Product]],Table912[Cookie Type],Table912[Cost Per Cookie],"Not available")</f>
        <v>-2</v>
      </c>
    </row>
    <row r="33" spans="1:6" x14ac:dyDescent="0.25">
      <c r="A33" s="13">
        <v>847203</v>
      </c>
      <c r="B33" s="13" t="s">
        <v>73</v>
      </c>
      <c r="C33" s="13">
        <v>662</v>
      </c>
      <c r="D33" s="21">
        <v>43836</v>
      </c>
      <c r="E33" s="44" t="str">
        <f>_xlfn.TEXTJOIN(" , ", TRUE, _xlfn.XLOOKUP(Table811[[#This Row],[Product]], Table912[Cookie Type], Table912[[Revenue Per Cookie]:[Cost Per Cookie]]))</f>
        <v>5 , -2</v>
      </c>
      <c r="F33" s="13">
        <f>_xlfn.XLOOKUP(Table811[[#This Row],[Product]],Table912[Cookie Type],Table912[Cost Per Cookie],"Not available")</f>
        <v>-2</v>
      </c>
    </row>
    <row r="34" spans="1:6" x14ac:dyDescent="0.25">
      <c r="A34" s="14">
        <v>776532</v>
      </c>
      <c r="B34" s="14" t="s">
        <v>73</v>
      </c>
      <c r="C34" s="24">
        <v>1295</v>
      </c>
      <c r="D34" s="18">
        <v>43840</v>
      </c>
      <c r="E34" s="14" t="str">
        <f>_xlfn.TEXTJOIN(" , ", TRUE, _xlfn.XLOOKUP(Table811[[#This Row],[Product]], Table912[Cookie Type], Table912[[Revenue Per Cookie]:[Cost Per Cookie]]))</f>
        <v>5 , -2</v>
      </c>
      <c r="F34" s="14">
        <f>_xlfn.XLOOKUP(Table811[[#This Row],[Product]],Table912[Cookie Type],Table912[Cost Per Cookie],"Not available")</f>
        <v>-2</v>
      </c>
    </row>
    <row r="35" spans="1:6" x14ac:dyDescent="0.25">
      <c r="A35" s="13">
        <v>875012</v>
      </c>
      <c r="B35" s="13" t="s">
        <v>73</v>
      </c>
      <c r="C35" s="13">
        <v>809</v>
      </c>
      <c r="D35" s="21">
        <v>43475</v>
      </c>
      <c r="E35" s="44" t="str">
        <f>_xlfn.TEXTJOIN(" , ", TRUE, _xlfn.XLOOKUP(Table811[[#This Row],[Product]], Table912[Cookie Type], Table912[[Revenue Per Cookie]:[Cost Per Cookie]]))</f>
        <v>5 , -2</v>
      </c>
      <c r="F35" s="13">
        <f>_xlfn.XLOOKUP(Table811[[#This Row],[Product]],Table912[Cookie Type],Table912[Cost Per Cookie],"Not available")</f>
        <v>-2</v>
      </c>
    </row>
    <row r="36" spans="1:6" x14ac:dyDescent="0.25">
      <c r="A36" s="14">
        <v>505159</v>
      </c>
      <c r="B36" s="14" t="s">
        <v>73</v>
      </c>
      <c r="C36" s="24">
        <v>2145</v>
      </c>
      <c r="D36" s="18">
        <v>43475</v>
      </c>
      <c r="E36" s="14" t="str">
        <f>_xlfn.TEXTJOIN(" , ", TRUE, _xlfn.XLOOKUP(Table811[[#This Row],[Product]], Table912[Cookie Type], Table912[[Revenue Per Cookie]:[Cost Per Cookie]]))</f>
        <v>5 , -2</v>
      </c>
      <c r="F36" s="14">
        <f>_xlfn.XLOOKUP(Table811[[#This Row],[Product]],Table912[Cookie Type],Table912[Cost Per Cookie],"Not available")</f>
        <v>-2</v>
      </c>
    </row>
    <row r="37" spans="1:6" x14ac:dyDescent="0.25">
      <c r="A37" s="13">
        <v>303687</v>
      </c>
      <c r="B37" s="13" t="s">
        <v>73</v>
      </c>
      <c r="C37" s="25">
        <v>1785</v>
      </c>
      <c r="D37" s="21">
        <v>43476</v>
      </c>
      <c r="E37" s="44" t="str">
        <f>_xlfn.TEXTJOIN(" , ", TRUE, _xlfn.XLOOKUP(Table811[[#This Row],[Product]], Table912[Cookie Type], Table912[[Revenue Per Cookie]:[Cost Per Cookie]]))</f>
        <v>5 , -2</v>
      </c>
      <c r="F37" s="13">
        <f>_xlfn.XLOOKUP(Table811[[#This Row],[Product]],Table912[Cookie Type],Table912[Cost Per Cookie],"Not available")</f>
        <v>-2</v>
      </c>
    </row>
    <row r="38" spans="1:6" x14ac:dyDescent="0.25">
      <c r="A38" s="14">
        <v>778039</v>
      </c>
      <c r="B38" s="14" t="s">
        <v>73</v>
      </c>
      <c r="C38" s="24">
        <v>1916</v>
      </c>
      <c r="D38" s="18">
        <v>43842</v>
      </c>
      <c r="E38" s="14" t="str">
        <f>_xlfn.TEXTJOIN(" , ", TRUE, _xlfn.XLOOKUP(Table811[[#This Row],[Product]], Table912[Cookie Type], Table912[[Revenue Per Cookie]:[Cost Per Cookie]]))</f>
        <v>5 , -2</v>
      </c>
      <c r="F38" s="14">
        <f>_xlfn.XLOOKUP(Table811[[#This Row],[Product]],Table912[Cookie Type],Table912[Cost Per Cookie],"Not available")</f>
        <v>-2</v>
      </c>
    </row>
    <row r="39" spans="1:6" x14ac:dyDescent="0.25">
      <c r="A39" s="13">
        <v>177011</v>
      </c>
      <c r="B39" s="13" t="s">
        <v>73</v>
      </c>
      <c r="C39" s="25">
        <v>2852</v>
      </c>
      <c r="D39" s="21">
        <v>43842</v>
      </c>
      <c r="E39" s="44" t="str">
        <f>_xlfn.TEXTJOIN(" , ", TRUE, _xlfn.XLOOKUP(Table811[[#This Row],[Product]], Table912[Cookie Type], Table912[[Revenue Per Cookie]:[Cost Per Cookie]]))</f>
        <v>5 , -2</v>
      </c>
      <c r="F39" s="13">
        <f>_xlfn.XLOOKUP(Table811[[#This Row],[Product]],Table912[Cookie Type],Table912[Cost Per Cookie],"Not available")</f>
        <v>-2</v>
      </c>
    </row>
    <row r="40" spans="1:6" x14ac:dyDescent="0.25">
      <c r="A40" s="14">
        <v>306694</v>
      </c>
      <c r="B40" s="14" t="s">
        <v>73</v>
      </c>
      <c r="C40" s="24">
        <v>2729</v>
      </c>
      <c r="D40" s="18">
        <v>43842</v>
      </c>
      <c r="E40" s="14" t="str">
        <f>_xlfn.TEXTJOIN(" , ", TRUE, _xlfn.XLOOKUP(Table811[[#This Row],[Product]], Table912[Cookie Type], Table912[[Revenue Per Cookie]:[Cost Per Cookie]]))</f>
        <v>5 , -2</v>
      </c>
      <c r="F40" s="14">
        <f>_xlfn.XLOOKUP(Table811[[#This Row],[Product]],Table912[Cookie Type],Table912[Cost Per Cookie],"Not available")</f>
        <v>-2</v>
      </c>
    </row>
    <row r="41" spans="1:6" x14ac:dyDescent="0.25">
      <c r="A41" s="13">
        <v>793514</v>
      </c>
      <c r="B41" s="13" t="s">
        <v>73</v>
      </c>
      <c r="C41" s="25">
        <v>1925</v>
      </c>
      <c r="D41" s="21">
        <v>43477</v>
      </c>
      <c r="E41" s="44" t="str">
        <f>_xlfn.TEXTJOIN(" , ", TRUE, _xlfn.XLOOKUP(Table811[[#This Row],[Product]], Table912[Cookie Type], Table912[[Revenue Per Cookie]:[Cost Per Cookie]]))</f>
        <v>5 , -2</v>
      </c>
      <c r="F41" s="13">
        <f>_xlfn.XLOOKUP(Table811[[#This Row],[Product]],Table912[Cookie Type],Table912[Cost Per Cookie],"Not available")</f>
        <v>-2</v>
      </c>
    </row>
    <row r="42" spans="1:6" x14ac:dyDescent="0.25">
      <c r="A42" s="14">
        <v>780708</v>
      </c>
      <c r="B42" s="14" t="s">
        <v>73</v>
      </c>
      <c r="C42" s="24">
        <v>2013</v>
      </c>
      <c r="D42" s="18">
        <v>43477</v>
      </c>
      <c r="E42" s="14" t="str">
        <f>_xlfn.TEXTJOIN(" , ", TRUE, _xlfn.XLOOKUP(Table811[[#This Row],[Product]], Table912[Cookie Type], Table912[[Revenue Per Cookie]:[Cost Per Cookie]]))</f>
        <v>5 , -2</v>
      </c>
      <c r="F42" s="14">
        <f>_xlfn.XLOOKUP(Table811[[#This Row],[Product]],Table912[Cookie Type],Table912[Cost Per Cookie],"Not available")</f>
        <v>-2</v>
      </c>
    </row>
    <row r="43" spans="1:6" x14ac:dyDescent="0.25">
      <c r="A43" s="13">
        <v>531834</v>
      </c>
      <c r="B43" s="13" t="s">
        <v>73</v>
      </c>
      <c r="C43" s="25">
        <v>1055</v>
      </c>
      <c r="D43" s="21">
        <v>43842</v>
      </c>
      <c r="E43" s="44" t="str">
        <f>_xlfn.TEXTJOIN(" , ", TRUE, _xlfn.XLOOKUP(Table811[[#This Row],[Product]], Table912[Cookie Type], Table912[[Revenue Per Cookie]:[Cost Per Cookie]]))</f>
        <v>5 , -2</v>
      </c>
      <c r="F43" s="13">
        <f>_xlfn.XLOOKUP(Table811[[#This Row],[Product]],Table912[Cookie Type],Table912[Cost Per Cookie],"Not available")</f>
        <v>-2</v>
      </c>
    </row>
    <row r="44" spans="1:6" x14ac:dyDescent="0.25">
      <c r="A44" s="14">
        <v>300303</v>
      </c>
      <c r="B44" s="14" t="s">
        <v>73</v>
      </c>
      <c r="C44" s="24">
        <v>1084</v>
      </c>
      <c r="D44" s="18">
        <v>43842</v>
      </c>
      <c r="E44" s="14" t="str">
        <f>_xlfn.TEXTJOIN(" , ", TRUE, _xlfn.XLOOKUP(Table811[[#This Row],[Product]], Table912[Cookie Type], Table912[[Revenue Per Cookie]:[Cost Per Cookie]]))</f>
        <v>5 , -2</v>
      </c>
      <c r="F44" s="14">
        <f>_xlfn.XLOOKUP(Table811[[#This Row],[Product]],Table912[Cookie Type],Table912[Cost Per Cookie],"Not available")</f>
        <v>-2</v>
      </c>
    </row>
    <row r="45" spans="1:6" x14ac:dyDescent="0.25">
      <c r="A45" s="13">
        <v>859158</v>
      </c>
      <c r="B45" s="13" t="s">
        <v>73</v>
      </c>
      <c r="C45" s="25">
        <v>2435</v>
      </c>
      <c r="D45" s="21">
        <v>43831</v>
      </c>
      <c r="E45" s="44" t="str">
        <f>_xlfn.TEXTJOIN(" , ", TRUE, _xlfn.XLOOKUP(Table811[[#This Row],[Product]], Table912[Cookie Type], Table912[[Revenue Per Cookie]:[Cost Per Cookie]]))</f>
        <v>5 , -2</v>
      </c>
      <c r="F45" s="13">
        <f>_xlfn.XLOOKUP(Table811[[#This Row],[Product]],Table912[Cookie Type],Table912[Cost Per Cookie],"Not available")</f>
        <v>-2</v>
      </c>
    </row>
    <row r="46" spans="1:6" x14ac:dyDescent="0.25">
      <c r="A46" s="14">
        <v>779279</v>
      </c>
      <c r="B46" s="14" t="s">
        <v>73</v>
      </c>
      <c r="C46" s="24">
        <v>1774</v>
      </c>
      <c r="D46" s="18">
        <v>43833</v>
      </c>
      <c r="E46" s="14" t="str">
        <f>_xlfn.TEXTJOIN(" , ", TRUE, _xlfn.XLOOKUP(Table811[[#This Row],[Product]], Table912[Cookie Type], Table912[[Revenue Per Cookie]:[Cost Per Cookie]]))</f>
        <v>5 , -2</v>
      </c>
      <c r="F46" s="14">
        <f>_xlfn.XLOOKUP(Table811[[#This Row],[Product]],Table912[Cookie Type],Table912[Cost Per Cookie],"Not available")</f>
        <v>-2</v>
      </c>
    </row>
    <row r="47" spans="1:6" x14ac:dyDescent="0.25">
      <c r="A47" s="13">
        <v>296424</v>
      </c>
      <c r="B47" s="13" t="s">
        <v>73</v>
      </c>
      <c r="C47" s="25">
        <v>1901</v>
      </c>
      <c r="D47" s="21">
        <v>43836</v>
      </c>
      <c r="E47" s="44" t="str">
        <f>_xlfn.TEXTJOIN(" , ", TRUE, _xlfn.XLOOKUP(Table811[[#This Row],[Product]], Table912[Cookie Type], Table912[[Revenue Per Cookie]:[Cost Per Cookie]]))</f>
        <v>5 , -2</v>
      </c>
      <c r="F47" s="13">
        <f>_xlfn.XLOOKUP(Table811[[#This Row],[Product]],Table912[Cookie Type],Table912[Cost Per Cookie],"Not available")</f>
        <v>-2</v>
      </c>
    </row>
    <row r="48" spans="1:6" x14ac:dyDescent="0.25">
      <c r="A48" s="14">
        <v>578401</v>
      </c>
      <c r="B48" s="14" t="s">
        <v>73</v>
      </c>
      <c r="C48" s="14">
        <v>689</v>
      </c>
      <c r="D48" s="18">
        <v>43836</v>
      </c>
      <c r="E48" s="14" t="str">
        <f>_xlfn.TEXTJOIN(" , ", TRUE, _xlfn.XLOOKUP(Table811[[#This Row],[Product]], Table912[Cookie Type], Table912[[Revenue Per Cookie]:[Cost Per Cookie]]))</f>
        <v>5 , -2</v>
      </c>
      <c r="F48" s="14">
        <f>_xlfn.XLOOKUP(Table811[[#This Row],[Product]],Table912[Cookie Type],Table912[Cost Per Cookie],"Not available")</f>
        <v>-2</v>
      </c>
    </row>
    <row r="49" spans="1:6" x14ac:dyDescent="0.25">
      <c r="A49" s="13">
        <v>365552</v>
      </c>
      <c r="B49" s="13" t="s">
        <v>73</v>
      </c>
      <c r="C49" s="25">
        <v>1570</v>
      </c>
      <c r="D49" s="21">
        <v>43836</v>
      </c>
      <c r="E49" s="44" t="str">
        <f>_xlfn.TEXTJOIN(" , ", TRUE, _xlfn.XLOOKUP(Table811[[#This Row],[Product]], Table912[Cookie Type], Table912[[Revenue Per Cookie]:[Cost Per Cookie]]))</f>
        <v>5 , -2</v>
      </c>
      <c r="F49" s="13">
        <f>_xlfn.XLOOKUP(Table811[[#This Row],[Product]],Table912[Cookie Type],Table912[Cost Per Cookie],"Not available")</f>
        <v>-2</v>
      </c>
    </row>
    <row r="50" spans="1:6" x14ac:dyDescent="0.25">
      <c r="A50" s="14">
        <v>713958</v>
      </c>
      <c r="B50" s="14" t="s">
        <v>73</v>
      </c>
      <c r="C50" s="24">
        <v>1370</v>
      </c>
      <c r="D50" s="18">
        <v>43837</v>
      </c>
      <c r="E50" s="14" t="str">
        <f>_xlfn.TEXTJOIN(" , ", TRUE, _xlfn.XLOOKUP(Table811[[#This Row],[Product]], Table912[Cookie Type], Table912[[Revenue Per Cookie]:[Cost Per Cookie]]))</f>
        <v>5 , -2</v>
      </c>
      <c r="F50" s="14">
        <f>_xlfn.XLOOKUP(Table811[[#This Row],[Product]],Table912[Cookie Type],Table912[Cost Per Cookie],"Not available")</f>
        <v>-2</v>
      </c>
    </row>
    <row r="51" spans="1:6" x14ac:dyDescent="0.25">
      <c r="A51" s="13">
        <v>164895</v>
      </c>
      <c r="B51" s="13" t="s">
        <v>73</v>
      </c>
      <c r="C51" s="25">
        <v>2009</v>
      </c>
      <c r="D51" s="21">
        <v>43840</v>
      </c>
      <c r="E51" s="44" t="str">
        <f>_xlfn.TEXTJOIN(" , ", TRUE, _xlfn.XLOOKUP(Table811[[#This Row],[Product]], Table912[Cookie Type], Table912[[Revenue Per Cookie]:[Cost Per Cookie]]))</f>
        <v>5 , -2</v>
      </c>
      <c r="F51" s="13">
        <f>_xlfn.XLOOKUP(Table811[[#This Row],[Product]],Table912[Cookie Type],Table912[Cost Per Cookie],"Not available")</f>
        <v>-2</v>
      </c>
    </row>
    <row r="52" spans="1:6" x14ac:dyDescent="0.25">
      <c r="A52" s="14">
        <v>675075</v>
      </c>
      <c r="B52" s="14" t="s">
        <v>73</v>
      </c>
      <c r="C52" s="24">
        <v>1945</v>
      </c>
      <c r="D52" s="18">
        <v>43475</v>
      </c>
      <c r="E52" s="14" t="str">
        <f>_xlfn.TEXTJOIN(" , ", TRUE, _xlfn.XLOOKUP(Table811[[#This Row],[Product]], Table912[Cookie Type], Table912[[Revenue Per Cookie]:[Cost Per Cookie]]))</f>
        <v>5 , -2</v>
      </c>
      <c r="F52" s="14">
        <f>_xlfn.XLOOKUP(Table811[[#This Row],[Product]],Table912[Cookie Type],Table912[Cost Per Cookie],"Not available")</f>
        <v>-2</v>
      </c>
    </row>
    <row r="53" spans="1:6" x14ac:dyDescent="0.25">
      <c r="A53" s="13">
        <v>455780</v>
      </c>
      <c r="B53" s="13" t="s">
        <v>73</v>
      </c>
      <c r="C53" s="25">
        <v>1287</v>
      </c>
      <c r="D53" s="21">
        <v>43842</v>
      </c>
      <c r="E53" s="44" t="str">
        <f>_xlfn.TEXTJOIN(" , ", TRUE, _xlfn.XLOOKUP(Table811[[#This Row],[Product]], Table912[Cookie Type], Table912[[Revenue Per Cookie]:[Cost Per Cookie]]))</f>
        <v>5 , -2</v>
      </c>
      <c r="F53" s="13">
        <f>_xlfn.XLOOKUP(Table811[[#This Row],[Product]],Table912[Cookie Type],Table912[Cost Per Cookie],"Not available")</f>
        <v>-2</v>
      </c>
    </row>
    <row r="54" spans="1:6" x14ac:dyDescent="0.25">
      <c r="A54" s="14">
        <v>566401</v>
      </c>
      <c r="B54" s="14" t="s">
        <v>73</v>
      </c>
      <c r="C54" s="24">
        <v>1706</v>
      </c>
      <c r="D54" s="18">
        <v>43842</v>
      </c>
      <c r="E54" s="14" t="str">
        <f>_xlfn.TEXTJOIN(" , ", TRUE, _xlfn.XLOOKUP(Table811[[#This Row],[Product]], Table912[Cookie Type], Table912[[Revenue Per Cookie]:[Cost Per Cookie]]))</f>
        <v>5 , -2</v>
      </c>
      <c r="F54" s="14">
        <f>_xlfn.XLOOKUP(Table811[[#This Row],[Product]],Table912[Cookie Type],Table912[Cost Per Cookie],"Not available")</f>
        <v>-2</v>
      </c>
    </row>
    <row r="55" spans="1:6" x14ac:dyDescent="0.25">
      <c r="A55" s="13">
        <v>141665</v>
      </c>
      <c r="B55" s="13" t="s">
        <v>73</v>
      </c>
      <c r="C55" s="25">
        <v>1760</v>
      </c>
      <c r="D55" s="21">
        <v>43474</v>
      </c>
      <c r="E55" s="44" t="str">
        <f>_xlfn.TEXTJOIN(" , ", TRUE, _xlfn.XLOOKUP(Table811[[#This Row],[Product]], Table912[Cookie Type], Table912[[Revenue Per Cookie]:[Cost Per Cookie]]))</f>
        <v>5 , -2</v>
      </c>
      <c r="F55" s="13">
        <f>_xlfn.XLOOKUP(Table811[[#This Row],[Product]],Table912[Cookie Type],Table912[Cost Per Cookie],"Not available")</f>
        <v>-2</v>
      </c>
    </row>
    <row r="56" spans="1:6" x14ac:dyDescent="0.25">
      <c r="A56" s="14">
        <v>872825</v>
      </c>
      <c r="B56" s="14" t="s">
        <v>73</v>
      </c>
      <c r="C56" s="24">
        <v>2031</v>
      </c>
      <c r="D56" s="18">
        <v>43840</v>
      </c>
      <c r="E56" s="14" t="str">
        <f>_xlfn.TEXTJOIN(" , ", TRUE, _xlfn.XLOOKUP(Table811[[#This Row],[Product]], Table912[Cookie Type], Table912[[Revenue Per Cookie]:[Cost Per Cookie]]))</f>
        <v>5 , -2</v>
      </c>
      <c r="F56" s="14">
        <f>_xlfn.XLOOKUP(Table811[[#This Row],[Product]],Table912[Cookie Type],Table912[Cost Per Cookie],"Not available")</f>
        <v>-2</v>
      </c>
    </row>
    <row r="57" spans="1:6" x14ac:dyDescent="0.25">
      <c r="A57" s="13">
        <v>738910</v>
      </c>
      <c r="B57" s="13" t="s">
        <v>73</v>
      </c>
      <c r="C57" s="25">
        <v>2261</v>
      </c>
      <c r="D57" s="21">
        <v>43477</v>
      </c>
      <c r="E57" s="44" t="str">
        <f>_xlfn.TEXTJOIN(" , ", TRUE, _xlfn.XLOOKUP(Table811[[#This Row],[Product]], Table912[Cookie Type], Table912[[Revenue Per Cookie]:[Cost Per Cookie]]))</f>
        <v>5 , -2</v>
      </c>
      <c r="F57" s="13">
        <f>_xlfn.XLOOKUP(Table811[[#This Row],[Product]],Table912[Cookie Type],Table912[Cost Per Cookie],"Not available")</f>
        <v>-2</v>
      </c>
    </row>
    <row r="58" spans="1:6" x14ac:dyDescent="0.25">
      <c r="A58" s="14">
        <v>239419</v>
      </c>
      <c r="B58" s="14" t="s">
        <v>73</v>
      </c>
      <c r="C58" s="24">
        <v>4251</v>
      </c>
      <c r="D58" s="18">
        <v>43831</v>
      </c>
      <c r="E58" s="14" t="str">
        <f>_xlfn.TEXTJOIN(" , ", TRUE, _xlfn.XLOOKUP(Table811[[#This Row],[Product]], Table912[Cookie Type], Table912[[Revenue Per Cookie]:[Cost Per Cookie]]))</f>
        <v>5 , -2</v>
      </c>
      <c r="F58" s="14">
        <f>_xlfn.XLOOKUP(Table811[[#This Row],[Product]],Table912[Cookie Type],Table912[Cost Per Cookie],"Not available")</f>
        <v>-2</v>
      </c>
    </row>
    <row r="59" spans="1:6" x14ac:dyDescent="0.25">
      <c r="A59" s="13">
        <v>776513</v>
      </c>
      <c r="B59" s="13" t="s">
        <v>73</v>
      </c>
      <c r="C59" s="13">
        <v>795</v>
      </c>
      <c r="D59" s="21">
        <v>43833</v>
      </c>
      <c r="E59" s="44" t="str">
        <f>_xlfn.TEXTJOIN(" , ", TRUE, _xlfn.XLOOKUP(Table811[[#This Row],[Product]], Table912[Cookie Type], Table912[[Revenue Per Cookie]:[Cost Per Cookie]]))</f>
        <v>5 , -2</v>
      </c>
      <c r="F59" s="13">
        <f>_xlfn.XLOOKUP(Table811[[#This Row],[Product]],Table912[Cookie Type],Table912[Cost Per Cookie],"Not available")</f>
        <v>-2</v>
      </c>
    </row>
    <row r="60" spans="1:6" x14ac:dyDescent="0.25">
      <c r="A60" s="14">
        <v>595670</v>
      </c>
      <c r="B60" s="14" t="s">
        <v>73</v>
      </c>
      <c r="C60" s="24">
        <v>1415</v>
      </c>
      <c r="D60" s="18">
        <v>43834</v>
      </c>
      <c r="E60" s="14" t="str">
        <f>_xlfn.TEXTJOIN(" , ", TRUE, _xlfn.XLOOKUP(Table811[[#This Row],[Product]], Table912[Cookie Type], Table912[[Revenue Per Cookie]:[Cost Per Cookie]]))</f>
        <v>5 , -2</v>
      </c>
      <c r="F60" s="14">
        <f>_xlfn.XLOOKUP(Table811[[#This Row],[Product]],Table912[Cookie Type],Table912[Cost Per Cookie],"Not available")</f>
        <v>-2</v>
      </c>
    </row>
    <row r="61" spans="1:6" x14ac:dyDescent="0.25">
      <c r="A61" s="13">
        <v>549329</v>
      </c>
      <c r="B61" s="13" t="s">
        <v>73</v>
      </c>
      <c r="C61" s="25">
        <v>2918</v>
      </c>
      <c r="D61" s="21">
        <v>43835</v>
      </c>
      <c r="E61" s="44" t="str">
        <f>_xlfn.TEXTJOIN(" , ", TRUE, _xlfn.XLOOKUP(Table811[[#This Row],[Product]], Table912[Cookie Type], Table912[[Revenue Per Cookie]:[Cost Per Cookie]]))</f>
        <v>5 , -2</v>
      </c>
      <c r="F61" s="13">
        <f>_xlfn.XLOOKUP(Table811[[#This Row],[Product]],Table912[Cookie Type],Table912[Cost Per Cookie],"Not available")</f>
        <v>-2</v>
      </c>
    </row>
    <row r="62" spans="1:6" x14ac:dyDescent="0.25">
      <c r="A62" s="14">
        <v>824253</v>
      </c>
      <c r="B62" s="14" t="s">
        <v>73</v>
      </c>
      <c r="C62" s="24">
        <v>3450</v>
      </c>
      <c r="D62" s="18">
        <v>43837</v>
      </c>
      <c r="E62" s="14" t="str">
        <f>_xlfn.TEXTJOIN(" , ", TRUE, _xlfn.XLOOKUP(Table811[[#This Row],[Product]], Table912[Cookie Type], Table912[[Revenue Per Cookie]:[Cost Per Cookie]]))</f>
        <v>5 , -2</v>
      </c>
      <c r="F62" s="14">
        <f>_xlfn.XLOOKUP(Table811[[#This Row],[Product]],Table912[Cookie Type],Table912[Cost Per Cookie],"Not available")</f>
        <v>-2</v>
      </c>
    </row>
    <row r="63" spans="1:6" x14ac:dyDescent="0.25">
      <c r="A63" s="13">
        <v>288851</v>
      </c>
      <c r="B63" s="13" t="s">
        <v>73</v>
      </c>
      <c r="C63" s="25">
        <v>2988</v>
      </c>
      <c r="D63" s="21">
        <v>43837</v>
      </c>
      <c r="E63" s="44" t="str">
        <f>_xlfn.TEXTJOIN(" , ", TRUE, _xlfn.XLOOKUP(Table811[[#This Row],[Product]], Table912[Cookie Type], Table912[[Revenue Per Cookie]:[Cost Per Cookie]]))</f>
        <v>5 , -2</v>
      </c>
      <c r="F63" s="13">
        <f>_xlfn.XLOOKUP(Table811[[#This Row],[Product]],Table912[Cookie Type],Table912[Cost Per Cookie],"Not available")</f>
        <v>-2</v>
      </c>
    </row>
    <row r="64" spans="1:6" x14ac:dyDescent="0.25">
      <c r="A64" s="14">
        <v>675035</v>
      </c>
      <c r="B64" s="14" t="s">
        <v>73</v>
      </c>
      <c r="C64" s="14">
        <v>218</v>
      </c>
      <c r="D64" s="18">
        <v>43839</v>
      </c>
      <c r="E64" s="14" t="str">
        <f>_xlfn.TEXTJOIN(" , ", TRUE, _xlfn.XLOOKUP(Table811[[#This Row],[Product]], Table912[Cookie Type], Table912[[Revenue Per Cookie]:[Cost Per Cookie]]))</f>
        <v>5 , -2</v>
      </c>
      <c r="F64" s="14">
        <f>_xlfn.XLOOKUP(Table811[[#This Row],[Product]],Table912[Cookie Type],Table912[Cost Per Cookie],"Not available")</f>
        <v>-2</v>
      </c>
    </row>
    <row r="65" spans="1:6" x14ac:dyDescent="0.25">
      <c r="A65" s="13">
        <v>255145</v>
      </c>
      <c r="B65" s="13" t="s">
        <v>73</v>
      </c>
      <c r="C65" s="25">
        <v>2074</v>
      </c>
      <c r="D65" s="21">
        <v>43839</v>
      </c>
      <c r="E65" s="44" t="str">
        <f>_xlfn.TEXTJOIN(" , ", TRUE, _xlfn.XLOOKUP(Table811[[#This Row],[Product]], Table912[Cookie Type], Table912[[Revenue Per Cookie]:[Cost Per Cookie]]))</f>
        <v>5 , -2</v>
      </c>
      <c r="F65" s="13">
        <f>_xlfn.XLOOKUP(Table811[[#This Row],[Product]],Table912[Cookie Type],Table912[Cost Per Cookie],"Not available")</f>
        <v>-2</v>
      </c>
    </row>
    <row r="66" spans="1:6" x14ac:dyDescent="0.25">
      <c r="A66" s="14">
        <v>436748</v>
      </c>
      <c r="B66" s="14" t="s">
        <v>73</v>
      </c>
      <c r="C66" s="24">
        <v>1056</v>
      </c>
      <c r="D66" s="18">
        <v>43839</v>
      </c>
      <c r="E66" s="14" t="str">
        <f>_xlfn.TEXTJOIN(" , ", TRUE, _xlfn.XLOOKUP(Table811[[#This Row],[Product]], Table912[Cookie Type], Table912[[Revenue Per Cookie]:[Cost Per Cookie]]))</f>
        <v>5 , -2</v>
      </c>
      <c r="F66" s="14">
        <f>_xlfn.XLOOKUP(Table811[[#This Row],[Product]],Table912[Cookie Type],Table912[Cost Per Cookie],"Not available")</f>
        <v>-2</v>
      </c>
    </row>
    <row r="67" spans="1:6" x14ac:dyDescent="0.25">
      <c r="A67" s="13">
        <v>707858</v>
      </c>
      <c r="B67" s="13" t="s">
        <v>73</v>
      </c>
      <c r="C67" s="13">
        <v>671</v>
      </c>
      <c r="D67" s="21">
        <v>43475</v>
      </c>
      <c r="E67" s="44" t="str">
        <f>_xlfn.TEXTJOIN(" , ", TRUE, _xlfn.XLOOKUP(Table811[[#This Row],[Product]], Table912[Cookie Type], Table912[[Revenue Per Cookie]:[Cost Per Cookie]]))</f>
        <v>5 , -2</v>
      </c>
      <c r="F67" s="13">
        <f>_xlfn.XLOOKUP(Table811[[#This Row],[Product]],Table912[Cookie Type],Table912[Cost Per Cookie],"Not available")</f>
        <v>-2</v>
      </c>
    </row>
    <row r="68" spans="1:6" x14ac:dyDescent="0.25">
      <c r="A68" s="14">
        <v>538134</v>
      </c>
      <c r="B68" s="14" t="s">
        <v>73</v>
      </c>
      <c r="C68" s="24">
        <v>1514</v>
      </c>
      <c r="D68" s="18">
        <v>43475</v>
      </c>
      <c r="E68" s="14" t="str">
        <f>_xlfn.TEXTJOIN(" , ", TRUE, _xlfn.XLOOKUP(Table811[[#This Row],[Product]], Table912[Cookie Type], Table912[[Revenue Per Cookie]:[Cost Per Cookie]]))</f>
        <v>5 , -2</v>
      </c>
      <c r="F68" s="14">
        <f>_xlfn.XLOOKUP(Table811[[#This Row],[Product]],Table912[Cookie Type],Table912[Cost Per Cookie],"Not available")</f>
        <v>-2</v>
      </c>
    </row>
    <row r="69" spans="1:6" x14ac:dyDescent="0.25">
      <c r="A69" s="13">
        <v>817134</v>
      </c>
      <c r="B69" s="13" t="s">
        <v>73</v>
      </c>
      <c r="C69" s="13">
        <v>274</v>
      </c>
      <c r="D69" s="21">
        <v>43842</v>
      </c>
      <c r="E69" s="44" t="str">
        <f>_xlfn.TEXTJOIN(" , ", TRUE, _xlfn.XLOOKUP(Table811[[#This Row],[Product]], Table912[Cookie Type], Table912[[Revenue Per Cookie]:[Cost Per Cookie]]))</f>
        <v>5 , -2</v>
      </c>
      <c r="F69" s="13">
        <f>_xlfn.XLOOKUP(Table811[[#This Row],[Product]],Table912[Cookie Type],Table912[Cost Per Cookie],"Not available")</f>
        <v>-2</v>
      </c>
    </row>
    <row r="70" spans="1:6" x14ac:dyDescent="0.25">
      <c r="A70" s="14">
        <v>697568</v>
      </c>
      <c r="B70" s="14" t="s">
        <v>73</v>
      </c>
      <c r="C70" s="24">
        <v>1138</v>
      </c>
      <c r="D70" s="18">
        <v>43842</v>
      </c>
      <c r="E70" s="14" t="str">
        <f>_xlfn.TEXTJOIN(" , ", TRUE, _xlfn.XLOOKUP(Table811[[#This Row],[Product]], Table912[Cookie Type], Table912[[Revenue Per Cookie]:[Cost Per Cookie]]))</f>
        <v>5 , -2</v>
      </c>
      <c r="F70" s="14">
        <f>_xlfn.XLOOKUP(Table811[[#This Row],[Product]],Table912[Cookie Type],Table912[Cost Per Cookie],"Not available")</f>
        <v>-2</v>
      </c>
    </row>
    <row r="71" spans="1:6" x14ac:dyDescent="0.25">
      <c r="A71" s="13">
        <v>631270</v>
      </c>
      <c r="B71" s="13" t="s">
        <v>73</v>
      </c>
      <c r="C71" s="25">
        <v>1372</v>
      </c>
      <c r="D71" s="21">
        <v>43831</v>
      </c>
      <c r="E71" s="44" t="str">
        <f>_xlfn.TEXTJOIN(" , ", TRUE, _xlfn.XLOOKUP(Table811[[#This Row],[Product]], Table912[Cookie Type], Table912[[Revenue Per Cookie]:[Cost Per Cookie]]))</f>
        <v>5 , -2</v>
      </c>
      <c r="F71" s="13">
        <f>_xlfn.XLOOKUP(Table811[[#This Row],[Product]],Table912[Cookie Type],Table912[Cost Per Cookie],"Not available")</f>
        <v>-2</v>
      </c>
    </row>
    <row r="72" spans="1:6" x14ac:dyDescent="0.25">
      <c r="A72" s="14">
        <v>678731</v>
      </c>
      <c r="B72" s="14" t="s">
        <v>73</v>
      </c>
      <c r="C72" s="24">
        <v>2349</v>
      </c>
      <c r="D72" s="18">
        <v>43474</v>
      </c>
      <c r="E72" s="14" t="str">
        <f>_xlfn.TEXTJOIN(" , ", TRUE, _xlfn.XLOOKUP(Table811[[#This Row],[Product]], Table912[Cookie Type], Table912[[Revenue Per Cookie]:[Cost Per Cookie]]))</f>
        <v>5 , -2</v>
      </c>
      <c r="F72" s="14">
        <f>_xlfn.XLOOKUP(Table811[[#This Row],[Product]],Table912[Cookie Type],Table912[Cost Per Cookie],"Not available")</f>
        <v>-2</v>
      </c>
    </row>
    <row r="73" spans="1:6" x14ac:dyDescent="0.25">
      <c r="A73" s="13">
        <v>335658</v>
      </c>
      <c r="B73" s="13" t="s">
        <v>73</v>
      </c>
      <c r="C73" s="25">
        <v>2689</v>
      </c>
      <c r="D73" s="21">
        <v>43840</v>
      </c>
      <c r="E73" s="44" t="str">
        <f>_xlfn.TEXTJOIN(" , ", TRUE, _xlfn.XLOOKUP(Table811[[#This Row],[Product]], Table912[Cookie Type], Table912[[Revenue Per Cookie]:[Cost Per Cookie]]))</f>
        <v>5 , -2</v>
      </c>
      <c r="F73" s="13">
        <f>_xlfn.XLOOKUP(Table811[[#This Row],[Product]],Table912[Cookie Type],Table912[Cost Per Cookie],"Not available")</f>
        <v>-2</v>
      </c>
    </row>
    <row r="74" spans="1:6" x14ac:dyDescent="0.25">
      <c r="A74" s="14">
        <v>115582</v>
      </c>
      <c r="B74" s="14" t="s">
        <v>73</v>
      </c>
      <c r="C74" s="24">
        <v>2431</v>
      </c>
      <c r="D74" s="18">
        <v>43842</v>
      </c>
      <c r="E74" s="14" t="str">
        <f>_xlfn.TEXTJOIN(" , ", TRUE, _xlfn.XLOOKUP(Table811[[#This Row],[Product]], Table912[Cookie Type], Table912[[Revenue Per Cookie]:[Cost Per Cookie]]))</f>
        <v>5 , -2</v>
      </c>
      <c r="F74" s="14">
        <f>_xlfn.XLOOKUP(Table811[[#This Row],[Product]],Table912[Cookie Type],Table912[Cost Per Cookie],"Not available")</f>
        <v>-2</v>
      </c>
    </row>
    <row r="75" spans="1:6" x14ac:dyDescent="0.25">
      <c r="A75" s="13">
        <v>833644</v>
      </c>
      <c r="B75" s="13" t="s">
        <v>73</v>
      </c>
      <c r="C75" s="25">
        <v>1303</v>
      </c>
      <c r="D75" s="21">
        <v>43832</v>
      </c>
      <c r="E75" s="44" t="str">
        <f>_xlfn.TEXTJOIN(" , ", TRUE, _xlfn.XLOOKUP(Table811[[#This Row],[Product]], Table912[Cookie Type], Table912[[Revenue Per Cookie]:[Cost Per Cookie]]))</f>
        <v>5 , -2</v>
      </c>
      <c r="F75" s="13">
        <f>_xlfn.XLOOKUP(Table811[[#This Row],[Product]],Table912[Cookie Type],Table912[Cost Per Cookie],"Not available")</f>
        <v>-2</v>
      </c>
    </row>
    <row r="76" spans="1:6" x14ac:dyDescent="0.25">
      <c r="A76" s="14">
        <v>508782</v>
      </c>
      <c r="B76" s="14" t="s">
        <v>73</v>
      </c>
      <c r="C76" s="24">
        <v>2992</v>
      </c>
      <c r="D76" s="18">
        <v>43833</v>
      </c>
      <c r="E76" s="14" t="str">
        <f>_xlfn.TEXTJOIN(" , ", TRUE, _xlfn.XLOOKUP(Table811[[#This Row],[Product]], Table912[Cookie Type], Table912[[Revenue Per Cookie]:[Cost Per Cookie]]))</f>
        <v>5 , -2</v>
      </c>
      <c r="F76" s="14">
        <f>_xlfn.XLOOKUP(Table811[[#This Row],[Product]],Table912[Cookie Type],Table912[Cost Per Cookie],"Not available")</f>
        <v>-2</v>
      </c>
    </row>
    <row r="77" spans="1:6" x14ac:dyDescent="0.25">
      <c r="A77" s="13">
        <v>726489</v>
      </c>
      <c r="B77" s="13" t="s">
        <v>73</v>
      </c>
      <c r="C77" s="25">
        <v>2385</v>
      </c>
      <c r="D77" s="21">
        <v>43833</v>
      </c>
      <c r="E77" s="44" t="str">
        <f>_xlfn.TEXTJOIN(" , ", TRUE, _xlfn.XLOOKUP(Table811[[#This Row],[Product]], Table912[Cookie Type], Table912[[Revenue Per Cookie]:[Cost Per Cookie]]))</f>
        <v>5 , -2</v>
      </c>
      <c r="F77" s="13">
        <f>_xlfn.XLOOKUP(Table811[[#This Row],[Product]],Table912[Cookie Type],Table912[Cost Per Cookie],"Not available")</f>
        <v>-2</v>
      </c>
    </row>
    <row r="78" spans="1:6" x14ac:dyDescent="0.25">
      <c r="A78" s="14">
        <v>218291</v>
      </c>
      <c r="B78" s="14" t="s">
        <v>73</v>
      </c>
      <c r="C78" s="24">
        <v>1607</v>
      </c>
      <c r="D78" s="18">
        <v>43834</v>
      </c>
      <c r="E78" s="14" t="str">
        <f>_xlfn.TEXTJOIN(" , ", TRUE, _xlfn.XLOOKUP(Table811[[#This Row],[Product]], Table912[Cookie Type], Table912[[Revenue Per Cookie]:[Cost Per Cookie]]))</f>
        <v>5 , -2</v>
      </c>
      <c r="F78" s="14">
        <f>_xlfn.XLOOKUP(Table811[[#This Row],[Product]],Table912[Cookie Type],Table912[Cost Per Cookie],"Not available")</f>
        <v>-2</v>
      </c>
    </row>
    <row r="79" spans="1:6" x14ac:dyDescent="0.25">
      <c r="A79" s="13">
        <v>779126</v>
      </c>
      <c r="B79" s="13" t="s">
        <v>73</v>
      </c>
      <c r="C79" s="25">
        <v>2327</v>
      </c>
      <c r="D79" s="21">
        <v>43835</v>
      </c>
      <c r="E79" s="44" t="str">
        <f>_xlfn.TEXTJOIN(" , ", TRUE, _xlfn.XLOOKUP(Table811[[#This Row],[Product]], Table912[Cookie Type], Table912[[Revenue Per Cookie]:[Cost Per Cookie]]))</f>
        <v>5 , -2</v>
      </c>
      <c r="F79" s="13">
        <f>_xlfn.XLOOKUP(Table811[[#This Row],[Product]],Table912[Cookie Type],Table912[Cost Per Cookie],"Not available")</f>
        <v>-2</v>
      </c>
    </row>
    <row r="80" spans="1:6" x14ac:dyDescent="0.25">
      <c r="A80" s="14">
        <v>560581</v>
      </c>
      <c r="B80" s="14" t="s">
        <v>73</v>
      </c>
      <c r="C80" s="14">
        <v>991</v>
      </c>
      <c r="D80" s="18">
        <v>43836</v>
      </c>
      <c r="E80" s="14" t="str">
        <f>_xlfn.TEXTJOIN(" , ", TRUE, _xlfn.XLOOKUP(Table811[[#This Row],[Product]], Table912[Cookie Type], Table912[[Revenue Per Cookie]:[Cost Per Cookie]]))</f>
        <v>5 , -2</v>
      </c>
      <c r="F80" s="14">
        <f>_xlfn.XLOOKUP(Table811[[#This Row],[Product]],Table912[Cookie Type],Table912[Cost Per Cookie],"Not available")</f>
        <v>-2</v>
      </c>
    </row>
    <row r="81" spans="1:6" x14ac:dyDescent="0.25">
      <c r="A81" s="13">
        <v>369627</v>
      </c>
      <c r="B81" s="13" t="s">
        <v>73</v>
      </c>
      <c r="C81" s="13">
        <v>602</v>
      </c>
      <c r="D81" s="21">
        <v>43836</v>
      </c>
      <c r="E81" s="44" t="str">
        <f>_xlfn.TEXTJOIN(" , ", TRUE, _xlfn.XLOOKUP(Table811[[#This Row],[Product]], Table912[Cookie Type], Table912[[Revenue Per Cookie]:[Cost Per Cookie]]))</f>
        <v>5 , -2</v>
      </c>
      <c r="F81" s="13">
        <f>_xlfn.XLOOKUP(Table811[[#This Row],[Product]],Table912[Cookie Type],Table912[Cost Per Cookie],"Not available")</f>
        <v>-2</v>
      </c>
    </row>
    <row r="82" spans="1:6" x14ac:dyDescent="0.25">
      <c r="A82" s="14">
        <v>587035</v>
      </c>
      <c r="B82" s="14" t="s">
        <v>73</v>
      </c>
      <c r="C82" s="24">
        <v>2620</v>
      </c>
      <c r="D82" s="18">
        <v>43839</v>
      </c>
      <c r="E82" s="14" t="str">
        <f>_xlfn.TEXTJOIN(" , ", TRUE, _xlfn.XLOOKUP(Table811[[#This Row],[Product]], Table912[Cookie Type], Table912[[Revenue Per Cookie]:[Cost Per Cookie]]))</f>
        <v>5 , -2</v>
      </c>
      <c r="F82" s="14">
        <f>_xlfn.XLOOKUP(Table811[[#This Row],[Product]],Table912[Cookie Type],Table912[Cost Per Cookie],"Not available")</f>
        <v>-2</v>
      </c>
    </row>
    <row r="83" spans="1:6" x14ac:dyDescent="0.25">
      <c r="A83" s="13">
        <v>697895</v>
      </c>
      <c r="B83" s="13" t="s">
        <v>73</v>
      </c>
      <c r="C83" s="25">
        <v>1228</v>
      </c>
      <c r="D83" s="21">
        <v>43475</v>
      </c>
      <c r="E83" s="44" t="str">
        <f>_xlfn.TEXTJOIN(" , ", TRUE, _xlfn.XLOOKUP(Table811[[#This Row],[Product]], Table912[Cookie Type], Table912[[Revenue Per Cookie]:[Cost Per Cookie]]))</f>
        <v>5 , -2</v>
      </c>
      <c r="F83" s="13">
        <f>_xlfn.XLOOKUP(Table811[[#This Row],[Product]],Table912[Cookie Type],Table912[Cost Per Cookie],"Not available")</f>
        <v>-2</v>
      </c>
    </row>
    <row r="84" spans="1:6" x14ac:dyDescent="0.25">
      <c r="A84" s="14">
        <v>691331</v>
      </c>
      <c r="B84" s="14" t="s">
        <v>73</v>
      </c>
      <c r="C84" s="24">
        <v>1389</v>
      </c>
      <c r="D84" s="18">
        <v>43475</v>
      </c>
      <c r="E84" s="14" t="str">
        <f>_xlfn.TEXTJOIN(" , ", TRUE, _xlfn.XLOOKUP(Table811[[#This Row],[Product]], Table912[Cookie Type], Table912[[Revenue Per Cookie]:[Cost Per Cookie]]))</f>
        <v>5 , -2</v>
      </c>
      <c r="F84" s="14">
        <f>_xlfn.XLOOKUP(Table811[[#This Row],[Product]],Table912[Cookie Type],Table912[Cost Per Cookie],"Not available")</f>
        <v>-2</v>
      </c>
    </row>
    <row r="85" spans="1:6" x14ac:dyDescent="0.25">
      <c r="A85" s="13">
        <v>852827</v>
      </c>
      <c r="B85" s="13" t="s">
        <v>73</v>
      </c>
      <c r="C85" s="13">
        <v>861</v>
      </c>
      <c r="D85" s="21">
        <v>43840</v>
      </c>
      <c r="E85" s="44" t="str">
        <f>_xlfn.TEXTJOIN(" , ", TRUE, _xlfn.XLOOKUP(Table811[[#This Row],[Product]], Table912[Cookie Type], Table912[[Revenue Per Cookie]:[Cost Per Cookie]]))</f>
        <v>5 , -2</v>
      </c>
      <c r="F85" s="13">
        <f>_xlfn.XLOOKUP(Table811[[#This Row],[Product]],Table912[Cookie Type],Table912[Cost Per Cookie],"Not available")</f>
        <v>-2</v>
      </c>
    </row>
    <row r="86" spans="1:6" x14ac:dyDescent="0.25">
      <c r="A86" s="14">
        <v>567484</v>
      </c>
      <c r="B86" s="14" t="s">
        <v>73</v>
      </c>
      <c r="C86" s="14">
        <v>704</v>
      </c>
      <c r="D86" s="18">
        <v>43475</v>
      </c>
      <c r="E86" s="14" t="str">
        <f>_xlfn.TEXTJOIN(" , ", TRUE, _xlfn.XLOOKUP(Table811[[#This Row],[Product]], Table912[Cookie Type], Table912[[Revenue Per Cookie]:[Cost Per Cookie]]))</f>
        <v>5 , -2</v>
      </c>
      <c r="F86" s="14">
        <f>_xlfn.XLOOKUP(Table811[[#This Row],[Product]],Table912[Cookie Type],Table912[Cost Per Cookie],"Not available")</f>
        <v>-2</v>
      </c>
    </row>
    <row r="87" spans="1:6" x14ac:dyDescent="0.25">
      <c r="A87" s="13">
        <v>348194</v>
      </c>
      <c r="B87" s="13" t="s">
        <v>73</v>
      </c>
      <c r="C87" s="25">
        <v>1802</v>
      </c>
      <c r="D87" s="21">
        <v>43477</v>
      </c>
      <c r="E87" s="44" t="str">
        <f>_xlfn.TEXTJOIN(" , ", TRUE, _xlfn.XLOOKUP(Table811[[#This Row],[Product]], Table912[Cookie Type], Table912[[Revenue Per Cookie]:[Cost Per Cookie]]))</f>
        <v>5 , -2</v>
      </c>
      <c r="F87" s="13">
        <f>_xlfn.XLOOKUP(Table811[[#This Row],[Product]],Table912[Cookie Type],Table912[Cost Per Cookie],"Not available")</f>
        <v>-2</v>
      </c>
    </row>
    <row r="88" spans="1:6" x14ac:dyDescent="0.25">
      <c r="A88" s="14">
        <v>444225</v>
      </c>
      <c r="B88" s="14" t="s">
        <v>73</v>
      </c>
      <c r="C88" s="24">
        <v>2663</v>
      </c>
      <c r="D88" s="18">
        <v>43842</v>
      </c>
      <c r="E88" s="14" t="str">
        <f>_xlfn.TEXTJOIN(" , ", TRUE, _xlfn.XLOOKUP(Table811[[#This Row],[Product]], Table912[Cookie Type], Table912[[Revenue Per Cookie]:[Cost Per Cookie]]))</f>
        <v>5 , -2</v>
      </c>
      <c r="F88" s="14">
        <f>_xlfn.XLOOKUP(Table811[[#This Row],[Product]],Table912[Cookie Type],Table912[Cost Per Cookie],"Not available")</f>
        <v>-2</v>
      </c>
    </row>
    <row r="89" spans="1:6" x14ac:dyDescent="0.25">
      <c r="A89" s="13">
        <v>685544</v>
      </c>
      <c r="B89" s="13" t="s">
        <v>73</v>
      </c>
      <c r="C89" s="25">
        <v>2136</v>
      </c>
      <c r="D89" s="21">
        <v>43477</v>
      </c>
      <c r="E89" s="44" t="str">
        <f>_xlfn.TEXTJOIN(" , ", TRUE, _xlfn.XLOOKUP(Table811[[#This Row],[Product]], Table912[Cookie Type], Table912[[Revenue Per Cookie]:[Cost Per Cookie]]))</f>
        <v>5 , -2</v>
      </c>
      <c r="F89" s="13">
        <f>_xlfn.XLOOKUP(Table811[[#This Row],[Product]],Table912[Cookie Type],Table912[Cost Per Cookie],"Not available")</f>
        <v>-2</v>
      </c>
    </row>
    <row r="90" spans="1:6" x14ac:dyDescent="0.25">
      <c r="A90" s="14">
        <v>636993</v>
      </c>
      <c r="B90" s="14" t="s">
        <v>73</v>
      </c>
      <c r="C90" s="24">
        <v>2116</v>
      </c>
      <c r="D90" s="18">
        <v>43477</v>
      </c>
      <c r="E90" s="14" t="str">
        <f>_xlfn.TEXTJOIN(" , ", TRUE, _xlfn.XLOOKUP(Table811[[#This Row],[Product]], Table912[Cookie Type], Table912[[Revenue Per Cookie]:[Cost Per Cookie]]))</f>
        <v>5 , -2</v>
      </c>
      <c r="F90" s="14">
        <f>_xlfn.XLOOKUP(Table811[[#This Row],[Product]],Table912[Cookie Type],Table912[Cost Per Cookie],"Not available")</f>
        <v>-2</v>
      </c>
    </row>
    <row r="91" spans="1:6" x14ac:dyDescent="0.25">
      <c r="A91" s="13">
        <v>603195</v>
      </c>
      <c r="B91" s="13" t="s">
        <v>73</v>
      </c>
      <c r="C91" s="25">
        <v>3801</v>
      </c>
      <c r="D91" s="21">
        <v>43834</v>
      </c>
      <c r="E91" s="44" t="str">
        <f>_xlfn.TEXTJOIN(" , ", TRUE, _xlfn.XLOOKUP(Table811[[#This Row],[Product]], Table912[Cookie Type], Table912[[Revenue Per Cookie]:[Cost Per Cookie]]))</f>
        <v>5 , -2</v>
      </c>
      <c r="F91" s="13">
        <f>_xlfn.XLOOKUP(Table811[[#This Row],[Product]],Table912[Cookie Type],Table912[Cost Per Cookie],"Not available")</f>
        <v>-2</v>
      </c>
    </row>
    <row r="92" spans="1:6" x14ac:dyDescent="0.25">
      <c r="A92" s="14">
        <v>568366</v>
      </c>
      <c r="B92" s="14" t="s">
        <v>73</v>
      </c>
      <c r="C92" s="24">
        <v>1496</v>
      </c>
      <c r="D92" s="18">
        <v>43836</v>
      </c>
      <c r="E92" s="14" t="str">
        <f>_xlfn.TEXTJOIN(" , ", TRUE, _xlfn.XLOOKUP(Table811[[#This Row],[Product]], Table912[Cookie Type], Table912[[Revenue Per Cookie]:[Cost Per Cookie]]))</f>
        <v>5 , -2</v>
      </c>
      <c r="F92" s="14">
        <f>_xlfn.XLOOKUP(Table811[[#This Row],[Product]],Table912[Cookie Type],Table912[Cost Per Cookie],"Not available")</f>
        <v>-2</v>
      </c>
    </row>
    <row r="93" spans="1:6" x14ac:dyDescent="0.25">
      <c r="A93" s="13">
        <v>176592</v>
      </c>
      <c r="B93" s="13" t="s">
        <v>73</v>
      </c>
      <c r="C93" s="25">
        <v>2299</v>
      </c>
      <c r="D93" s="21">
        <v>43475</v>
      </c>
      <c r="E93" s="44" t="str">
        <f>_xlfn.TEXTJOIN(" , ", TRUE, _xlfn.XLOOKUP(Table811[[#This Row],[Product]], Table912[Cookie Type], Table912[[Revenue Per Cookie]:[Cost Per Cookie]]))</f>
        <v>5 , -2</v>
      </c>
      <c r="F93" s="13">
        <f>_xlfn.XLOOKUP(Table811[[#This Row],[Product]],Table912[Cookie Type],Table912[Cost Per Cookie],"Not available")</f>
        <v>-2</v>
      </c>
    </row>
    <row r="94" spans="1:6" x14ac:dyDescent="0.25">
      <c r="A94" s="14">
        <v>758323</v>
      </c>
      <c r="B94" s="14" t="s">
        <v>73</v>
      </c>
      <c r="C94" s="14">
        <v>727</v>
      </c>
      <c r="D94" s="18">
        <v>43475</v>
      </c>
      <c r="E94" s="14" t="str">
        <f>_xlfn.TEXTJOIN(" , ", TRUE, _xlfn.XLOOKUP(Table811[[#This Row],[Product]], Table912[Cookie Type], Table912[[Revenue Per Cookie]:[Cost Per Cookie]]))</f>
        <v>5 , -2</v>
      </c>
      <c r="F94" s="14">
        <f>_xlfn.XLOOKUP(Table811[[#This Row],[Product]],Table912[Cookie Type],Table912[Cost Per Cookie],"Not available")</f>
        <v>-2</v>
      </c>
    </row>
    <row r="95" spans="1:6" x14ac:dyDescent="0.25">
      <c r="A95" s="13">
        <v>698245</v>
      </c>
      <c r="B95" s="13" t="s">
        <v>73</v>
      </c>
      <c r="C95" s="25">
        <v>2198</v>
      </c>
      <c r="D95" s="21">
        <v>43838</v>
      </c>
      <c r="E95" s="44" t="str">
        <f>_xlfn.TEXTJOIN(" , ", TRUE, _xlfn.XLOOKUP(Table811[[#This Row],[Product]], Table912[Cookie Type], Table912[[Revenue Per Cookie]:[Cost Per Cookie]]))</f>
        <v>5 , -2</v>
      </c>
      <c r="F95" s="13">
        <f>_xlfn.XLOOKUP(Table811[[#This Row],[Product]],Table912[Cookie Type],Table912[Cost Per Cookie],"Not available")</f>
        <v>-2</v>
      </c>
    </row>
    <row r="96" spans="1:6" x14ac:dyDescent="0.25">
      <c r="A96" s="14">
        <v>796346</v>
      </c>
      <c r="B96" s="14" t="s">
        <v>73</v>
      </c>
      <c r="C96" s="24">
        <v>1743</v>
      </c>
      <c r="D96" s="18">
        <v>43838</v>
      </c>
      <c r="E96" s="14" t="str">
        <f>_xlfn.TEXTJOIN(" , ", TRUE, _xlfn.XLOOKUP(Table811[[#This Row],[Product]], Table912[Cookie Type], Table912[[Revenue Per Cookie]:[Cost Per Cookie]]))</f>
        <v>5 , -2</v>
      </c>
      <c r="F96" s="14">
        <f>_xlfn.XLOOKUP(Table811[[#This Row],[Product]],Table912[Cookie Type],Table912[Cost Per Cookie],"Not available")</f>
        <v>-2</v>
      </c>
    </row>
    <row r="97" spans="1:6" x14ac:dyDescent="0.25">
      <c r="A97" s="13">
        <v>203608</v>
      </c>
      <c r="B97" s="13" t="s">
        <v>73</v>
      </c>
      <c r="C97" s="25">
        <v>1153</v>
      </c>
      <c r="D97" s="21">
        <v>43840</v>
      </c>
      <c r="E97" s="44" t="str">
        <f>_xlfn.TEXTJOIN(" , ", TRUE, _xlfn.XLOOKUP(Table811[[#This Row],[Product]], Table912[Cookie Type], Table912[[Revenue Per Cookie]:[Cost Per Cookie]]))</f>
        <v>5 , -2</v>
      </c>
      <c r="F97" s="13">
        <f>_xlfn.XLOOKUP(Table811[[#This Row],[Product]],Table912[Cookie Type],Table912[Cost Per Cookie],"Not available")</f>
        <v>-2</v>
      </c>
    </row>
    <row r="98" spans="1:6" x14ac:dyDescent="0.25">
      <c r="A98" s="14">
        <v>676135</v>
      </c>
      <c r="B98" s="14" t="s">
        <v>73</v>
      </c>
      <c r="C98" s="24">
        <v>1757</v>
      </c>
      <c r="D98" s="18">
        <v>43475</v>
      </c>
      <c r="E98" s="14" t="str">
        <f>_xlfn.TEXTJOIN(" , ", TRUE, _xlfn.XLOOKUP(Table811[[#This Row],[Product]], Table912[Cookie Type], Table912[[Revenue Per Cookie]:[Cost Per Cookie]]))</f>
        <v>5 , -2</v>
      </c>
      <c r="F98" s="14">
        <f>_xlfn.XLOOKUP(Table811[[#This Row],[Product]],Table912[Cookie Type],Table912[Cost Per Cookie],"Not available")</f>
        <v>-2</v>
      </c>
    </row>
    <row r="99" spans="1:6" x14ac:dyDescent="0.25">
      <c r="A99" s="13">
        <v>142979</v>
      </c>
      <c r="B99" s="13" t="s">
        <v>73</v>
      </c>
      <c r="C99" s="25">
        <v>1031</v>
      </c>
      <c r="D99" s="21">
        <v>43474</v>
      </c>
      <c r="E99" s="44" t="str">
        <f>_xlfn.TEXTJOIN(" , ", TRUE, _xlfn.XLOOKUP(Table811[[#This Row],[Product]], Table912[Cookie Type], Table912[[Revenue Per Cookie]:[Cost Per Cookie]]))</f>
        <v>5 , -2</v>
      </c>
      <c r="F99" s="13">
        <f>_xlfn.XLOOKUP(Table811[[#This Row],[Product]],Table912[Cookie Type],Table912[Cost Per Cookie],"Not available")</f>
        <v>-2</v>
      </c>
    </row>
    <row r="100" spans="1:6" x14ac:dyDescent="0.25">
      <c r="A100" s="14">
        <v>283491</v>
      </c>
      <c r="B100" s="14" t="s">
        <v>73</v>
      </c>
      <c r="C100" s="24">
        <v>1702</v>
      </c>
      <c r="D100" s="18">
        <v>43835</v>
      </c>
      <c r="E100" s="14" t="str">
        <f>_xlfn.TEXTJOIN(" , ", TRUE, _xlfn.XLOOKUP(Table811[[#This Row],[Product]], Table912[Cookie Type], Table912[[Revenue Per Cookie]:[Cost Per Cookie]]))</f>
        <v>5 , -2</v>
      </c>
      <c r="F100" s="14">
        <f>_xlfn.XLOOKUP(Table811[[#This Row],[Product]],Table912[Cookie Type],Table912[Cost Per Cookie],"Not available")</f>
        <v>-2</v>
      </c>
    </row>
    <row r="101" spans="1:6" x14ac:dyDescent="0.25">
      <c r="A101" s="13">
        <v>807061</v>
      </c>
      <c r="B101" s="13" t="s">
        <v>73</v>
      </c>
      <c r="C101" s="13">
        <v>448</v>
      </c>
      <c r="D101" s="21">
        <v>43836</v>
      </c>
      <c r="E101" s="44" t="str">
        <f>_xlfn.TEXTJOIN(" , ", TRUE, _xlfn.XLOOKUP(Table811[[#This Row],[Product]], Table912[Cookie Type], Table912[[Revenue Per Cookie]:[Cost Per Cookie]]))</f>
        <v>5 , -2</v>
      </c>
      <c r="F101" s="13">
        <f>_xlfn.XLOOKUP(Table811[[#This Row],[Product]],Table912[Cookie Type],Table912[Cost Per Cookie],"Not available")</f>
        <v>-2</v>
      </c>
    </row>
    <row r="102" spans="1:6" x14ac:dyDescent="0.25">
      <c r="A102" s="14">
        <v>459019</v>
      </c>
      <c r="B102" s="14" t="s">
        <v>73</v>
      </c>
      <c r="C102" s="24">
        <v>3513</v>
      </c>
      <c r="D102" s="18">
        <v>43837</v>
      </c>
      <c r="E102" s="14" t="str">
        <f>_xlfn.TEXTJOIN(" , ", TRUE, _xlfn.XLOOKUP(Table811[[#This Row],[Product]], Table912[Cookie Type], Table912[[Revenue Per Cookie]:[Cost Per Cookie]]))</f>
        <v>5 , -2</v>
      </c>
      <c r="F102" s="14">
        <f>_xlfn.XLOOKUP(Table811[[#This Row],[Product]],Table912[Cookie Type],Table912[Cost Per Cookie],"Not available")</f>
        <v>-2</v>
      </c>
    </row>
    <row r="103" spans="1:6" x14ac:dyDescent="0.25">
      <c r="A103" s="13">
        <v>126864</v>
      </c>
      <c r="B103" s="13" t="s">
        <v>73</v>
      </c>
      <c r="C103" s="25">
        <v>2101</v>
      </c>
      <c r="D103" s="21">
        <v>43838</v>
      </c>
      <c r="E103" s="44" t="str">
        <f>_xlfn.TEXTJOIN(" , ", TRUE, _xlfn.XLOOKUP(Table811[[#This Row],[Product]], Table912[Cookie Type], Table912[[Revenue Per Cookie]:[Cost Per Cookie]]))</f>
        <v>5 , -2</v>
      </c>
      <c r="F103" s="13">
        <f>_xlfn.XLOOKUP(Table811[[#This Row],[Product]],Table912[Cookie Type],Table912[Cost Per Cookie],"Not available")</f>
        <v>-2</v>
      </c>
    </row>
    <row r="104" spans="1:6" x14ac:dyDescent="0.25">
      <c r="A104" s="14">
        <v>854455</v>
      </c>
      <c r="B104" s="14" t="s">
        <v>73</v>
      </c>
      <c r="C104" s="24">
        <v>2931</v>
      </c>
      <c r="D104" s="18">
        <v>43474</v>
      </c>
      <c r="E104" s="14" t="str">
        <f>_xlfn.TEXTJOIN(" , ", TRUE, _xlfn.XLOOKUP(Table811[[#This Row],[Product]], Table912[Cookie Type], Table912[[Revenue Per Cookie]:[Cost Per Cookie]]))</f>
        <v>5 , -2</v>
      </c>
      <c r="F104" s="14">
        <f>_xlfn.XLOOKUP(Table811[[#This Row],[Product]],Table912[Cookie Type],Table912[Cost Per Cookie],"Not available")</f>
        <v>-2</v>
      </c>
    </row>
    <row r="105" spans="1:6" x14ac:dyDescent="0.25">
      <c r="A105" s="13">
        <v>293863</v>
      </c>
      <c r="B105" s="13" t="s">
        <v>73</v>
      </c>
      <c r="C105" s="25">
        <v>1535</v>
      </c>
      <c r="D105" s="21">
        <v>43839</v>
      </c>
      <c r="E105" s="44" t="str">
        <f>_xlfn.TEXTJOIN(" , ", TRUE, _xlfn.XLOOKUP(Table811[[#This Row],[Product]], Table912[Cookie Type], Table912[[Revenue Per Cookie]:[Cost Per Cookie]]))</f>
        <v>5 , -2</v>
      </c>
      <c r="F105" s="13">
        <f>_xlfn.XLOOKUP(Table811[[#This Row],[Product]],Table912[Cookie Type],Table912[Cost Per Cookie],"Not available")</f>
        <v>-2</v>
      </c>
    </row>
    <row r="106" spans="1:6" x14ac:dyDescent="0.25">
      <c r="A106" s="14">
        <v>898591</v>
      </c>
      <c r="B106" s="14" t="s">
        <v>73</v>
      </c>
      <c r="C106" s="24">
        <v>1123</v>
      </c>
      <c r="D106" s="18">
        <v>43474</v>
      </c>
      <c r="E106" s="14" t="str">
        <f>_xlfn.TEXTJOIN(" , ", TRUE, _xlfn.XLOOKUP(Table811[[#This Row],[Product]], Table912[Cookie Type], Table912[[Revenue Per Cookie]:[Cost Per Cookie]]))</f>
        <v>5 , -2</v>
      </c>
      <c r="F106" s="14">
        <f>_xlfn.XLOOKUP(Table811[[#This Row],[Product]],Table912[Cookie Type],Table912[Cost Per Cookie],"Not available")</f>
        <v>-2</v>
      </c>
    </row>
    <row r="107" spans="1:6" x14ac:dyDescent="0.25">
      <c r="A107" s="13">
        <v>521535</v>
      </c>
      <c r="B107" s="13" t="s">
        <v>73</v>
      </c>
      <c r="C107" s="25">
        <v>1404</v>
      </c>
      <c r="D107" s="21">
        <v>43476</v>
      </c>
      <c r="E107" s="44" t="str">
        <f>_xlfn.TEXTJOIN(" , ", TRUE, _xlfn.XLOOKUP(Table811[[#This Row],[Product]], Table912[Cookie Type], Table912[[Revenue Per Cookie]:[Cost Per Cookie]]))</f>
        <v>5 , -2</v>
      </c>
      <c r="F107" s="13">
        <f>_xlfn.XLOOKUP(Table811[[#This Row],[Product]],Table912[Cookie Type],Table912[Cost Per Cookie],"Not available")</f>
        <v>-2</v>
      </c>
    </row>
    <row r="108" spans="1:6" x14ac:dyDescent="0.25">
      <c r="A108" s="14">
        <v>867252</v>
      </c>
      <c r="B108" s="14" t="s">
        <v>73</v>
      </c>
      <c r="C108" s="24">
        <v>2763</v>
      </c>
      <c r="D108" s="18">
        <v>43476</v>
      </c>
      <c r="E108" s="14" t="str">
        <f>_xlfn.TEXTJOIN(" , ", TRUE, _xlfn.XLOOKUP(Table811[[#This Row],[Product]], Table912[Cookie Type], Table912[[Revenue Per Cookie]:[Cost Per Cookie]]))</f>
        <v>5 , -2</v>
      </c>
      <c r="F108" s="14">
        <f>_xlfn.XLOOKUP(Table811[[#This Row],[Product]],Table912[Cookie Type],Table912[Cost Per Cookie],"Not available")</f>
        <v>-2</v>
      </c>
    </row>
    <row r="109" spans="1:6" x14ac:dyDescent="0.25">
      <c r="A109" s="13">
        <v>146778</v>
      </c>
      <c r="B109" s="13" t="s">
        <v>73</v>
      </c>
      <c r="C109" s="25">
        <v>2125</v>
      </c>
      <c r="D109" s="21">
        <v>43477</v>
      </c>
      <c r="E109" s="44" t="str">
        <f>_xlfn.TEXTJOIN(" , ", TRUE, _xlfn.XLOOKUP(Table811[[#This Row],[Product]], Table912[Cookie Type], Table912[[Revenue Per Cookie]:[Cost Per Cookie]]))</f>
        <v>5 , -2</v>
      </c>
      <c r="F109" s="13">
        <f>_xlfn.XLOOKUP(Table811[[#This Row],[Product]],Table912[Cookie Type],Table912[Cost Per Cookie],"Not available")</f>
        <v>-2</v>
      </c>
    </row>
    <row r="110" spans="1:6" x14ac:dyDescent="0.25">
      <c r="A110" s="14">
        <v>566983</v>
      </c>
      <c r="B110" s="14" t="s">
        <v>73</v>
      </c>
      <c r="C110" s="14">
        <v>257</v>
      </c>
      <c r="D110" s="18">
        <v>43835</v>
      </c>
      <c r="E110" s="14" t="str">
        <f>_xlfn.TEXTJOIN(" , ", TRUE, _xlfn.XLOOKUP(Table811[[#This Row],[Product]], Table912[Cookie Type], Table912[[Revenue Per Cookie]:[Cost Per Cookie]]))</f>
        <v>5 , -2</v>
      </c>
      <c r="F110" s="14">
        <f>_xlfn.XLOOKUP(Table811[[#This Row],[Product]],Table912[Cookie Type],Table912[Cost Per Cookie],"Not available")</f>
        <v>-2</v>
      </c>
    </row>
    <row r="111" spans="1:6" x14ac:dyDescent="0.25">
      <c r="A111" s="13">
        <v>686090</v>
      </c>
      <c r="B111" s="13" t="s">
        <v>73</v>
      </c>
      <c r="C111" s="25">
        <v>1114</v>
      </c>
      <c r="D111" s="21">
        <v>43833</v>
      </c>
      <c r="E111" s="44" t="str">
        <f>_xlfn.TEXTJOIN(" , ", TRUE, _xlfn.XLOOKUP(Table811[[#This Row],[Product]], Table912[Cookie Type], Table912[[Revenue Per Cookie]:[Cost Per Cookie]]))</f>
        <v>5 , -2</v>
      </c>
      <c r="F111" s="13">
        <f>_xlfn.XLOOKUP(Table811[[#This Row],[Product]],Table912[Cookie Type],Table912[Cost Per Cookie],"Not available")</f>
        <v>-2</v>
      </c>
    </row>
    <row r="112" spans="1:6" x14ac:dyDescent="0.25">
      <c r="A112" s="14">
        <v>428676</v>
      </c>
      <c r="B112" s="14" t="s">
        <v>73</v>
      </c>
      <c r="C112" s="24">
        <v>1259</v>
      </c>
      <c r="D112" s="18">
        <v>43834</v>
      </c>
      <c r="E112" s="14" t="str">
        <f>_xlfn.TEXTJOIN(" , ", TRUE, _xlfn.XLOOKUP(Table811[[#This Row],[Product]], Table912[Cookie Type], Table912[[Revenue Per Cookie]:[Cost Per Cookie]]))</f>
        <v>5 , -2</v>
      </c>
      <c r="F112" s="14">
        <f>_xlfn.XLOOKUP(Table811[[#This Row],[Product]],Table912[Cookie Type],Table912[Cost Per Cookie],"Not available")</f>
        <v>-2</v>
      </c>
    </row>
    <row r="113" spans="1:6" x14ac:dyDescent="0.25">
      <c r="A113" s="13">
        <v>278950</v>
      </c>
      <c r="B113" s="13" t="s">
        <v>73</v>
      </c>
      <c r="C113" s="25">
        <v>1095</v>
      </c>
      <c r="D113" s="21">
        <v>43835</v>
      </c>
      <c r="E113" s="44" t="str">
        <f>_xlfn.TEXTJOIN(" , ", TRUE, _xlfn.XLOOKUP(Table811[[#This Row],[Product]], Table912[Cookie Type], Table912[[Revenue Per Cookie]:[Cost Per Cookie]]))</f>
        <v>5 , -2</v>
      </c>
      <c r="F113" s="13">
        <f>_xlfn.XLOOKUP(Table811[[#This Row],[Product]],Table912[Cookie Type],Table912[Cost Per Cookie],"Not available")</f>
        <v>-2</v>
      </c>
    </row>
    <row r="114" spans="1:6" x14ac:dyDescent="0.25">
      <c r="A114" s="14">
        <v>418690</v>
      </c>
      <c r="B114" s="14" t="s">
        <v>73</v>
      </c>
      <c r="C114" s="24">
        <v>1366</v>
      </c>
      <c r="D114" s="18">
        <v>43836</v>
      </c>
      <c r="E114" s="14" t="str">
        <f>_xlfn.TEXTJOIN(" , ", TRUE, _xlfn.XLOOKUP(Table811[[#This Row],[Product]], Table912[Cookie Type], Table912[[Revenue Per Cookie]:[Cost Per Cookie]]))</f>
        <v>5 , -2</v>
      </c>
      <c r="F114" s="14">
        <f>_xlfn.XLOOKUP(Table811[[#This Row],[Product]],Table912[Cookie Type],Table912[Cost Per Cookie],"Not available")</f>
        <v>-2</v>
      </c>
    </row>
    <row r="115" spans="1:6" x14ac:dyDescent="0.25">
      <c r="A115" s="13">
        <v>496123</v>
      </c>
      <c r="B115" s="13" t="s">
        <v>73</v>
      </c>
      <c r="C115" s="25">
        <v>2460</v>
      </c>
      <c r="D115" s="21">
        <v>43836</v>
      </c>
      <c r="E115" s="44" t="str">
        <f>_xlfn.TEXTJOIN(" , ", TRUE, _xlfn.XLOOKUP(Table811[[#This Row],[Product]], Table912[Cookie Type], Table912[[Revenue Per Cookie]:[Cost Per Cookie]]))</f>
        <v>5 , -2</v>
      </c>
      <c r="F115" s="13">
        <f>_xlfn.XLOOKUP(Table811[[#This Row],[Product]],Table912[Cookie Type],Table912[Cost Per Cookie],"Not available")</f>
        <v>-2</v>
      </c>
    </row>
    <row r="116" spans="1:6" x14ac:dyDescent="0.25">
      <c r="A116" s="14">
        <v>456841</v>
      </c>
      <c r="B116" s="14" t="s">
        <v>73</v>
      </c>
      <c r="C116" s="14">
        <v>678</v>
      </c>
      <c r="D116" s="18">
        <v>43838</v>
      </c>
      <c r="E116" s="14" t="str">
        <f>_xlfn.TEXTJOIN(" , ", TRUE, _xlfn.XLOOKUP(Table811[[#This Row],[Product]], Table912[Cookie Type], Table912[[Revenue Per Cookie]:[Cost Per Cookie]]))</f>
        <v>5 , -2</v>
      </c>
      <c r="F116" s="14">
        <f>_xlfn.XLOOKUP(Table811[[#This Row],[Product]],Table912[Cookie Type],Table912[Cost Per Cookie],"Not available")</f>
        <v>-2</v>
      </c>
    </row>
    <row r="117" spans="1:6" x14ac:dyDescent="0.25">
      <c r="A117" s="13">
        <v>513469</v>
      </c>
      <c r="B117" s="13" t="s">
        <v>73</v>
      </c>
      <c r="C117" s="25">
        <v>1598</v>
      </c>
      <c r="D117" s="21">
        <v>43838</v>
      </c>
      <c r="E117" s="44" t="str">
        <f>_xlfn.TEXTJOIN(" , ", TRUE, _xlfn.XLOOKUP(Table811[[#This Row],[Product]], Table912[Cookie Type], Table912[[Revenue Per Cookie]:[Cost Per Cookie]]))</f>
        <v>5 , -2</v>
      </c>
      <c r="F117" s="13">
        <f>_xlfn.XLOOKUP(Table811[[#This Row],[Product]],Table912[Cookie Type],Table912[Cost Per Cookie],"Not available")</f>
        <v>-2</v>
      </c>
    </row>
    <row r="118" spans="1:6" x14ac:dyDescent="0.25">
      <c r="A118" s="14">
        <v>231476</v>
      </c>
      <c r="B118" s="14" t="s">
        <v>73</v>
      </c>
      <c r="C118" s="24">
        <v>2409</v>
      </c>
      <c r="D118" s="18">
        <v>43474</v>
      </c>
      <c r="E118" s="14" t="str">
        <f>_xlfn.TEXTJOIN(" , ", TRUE, _xlfn.XLOOKUP(Table811[[#This Row],[Product]], Table912[Cookie Type], Table912[[Revenue Per Cookie]:[Cost Per Cookie]]))</f>
        <v>5 , -2</v>
      </c>
      <c r="F118" s="14">
        <f>_xlfn.XLOOKUP(Table811[[#This Row],[Product]],Table912[Cookie Type],Table912[Cost Per Cookie],"Not available")</f>
        <v>-2</v>
      </c>
    </row>
    <row r="119" spans="1:6" x14ac:dyDescent="0.25">
      <c r="A119" s="13">
        <v>100553</v>
      </c>
      <c r="B119" s="13" t="s">
        <v>73</v>
      </c>
      <c r="C119" s="25">
        <v>1934</v>
      </c>
      <c r="D119" s="21">
        <v>43839</v>
      </c>
      <c r="E119" s="44" t="str">
        <f>_xlfn.TEXTJOIN(" , ", TRUE, _xlfn.XLOOKUP(Table811[[#This Row],[Product]], Table912[Cookie Type], Table912[[Revenue Per Cookie]:[Cost Per Cookie]]))</f>
        <v>5 , -2</v>
      </c>
      <c r="F119" s="13">
        <f>_xlfn.XLOOKUP(Table811[[#This Row],[Product]],Table912[Cookie Type],Table912[Cost Per Cookie],"Not available")</f>
        <v>-2</v>
      </c>
    </row>
    <row r="120" spans="1:6" x14ac:dyDescent="0.25">
      <c r="A120" s="14">
        <v>788375</v>
      </c>
      <c r="B120" s="14" t="s">
        <v>73</v>
      </c>
      <c r="C120" s="24">
        <v>2993</v>
      </c>
      <c r="D120" s="18">
        <v>43839</v>
      </c>
      <c r="E120" s="14" t="str">
        <f>_xlfn.TEXTJOIN(" , ", TRUE, _xlfn.XLOOKUP(Table811[[#This Row],[Product]], Table912[Cookie Type], Table912[[Revenue Per Cookie]:[Cost Per Cookie]]))</f>
        <v>5 , -2</v>
      </c>
      <c r="F120" s="14">
        <f>_xlfn.XLOOKUP(Table811[[#This Row],[Product]],Table912[Cookie Type],Table912[Cost Per Cookie],"Not available")</f>
        <v>-2</v>
      </c>
    </row>
    <row r="121" spans="1:6" x14ac:dyDescent="0.25">
      <c r="A121" s="13">
        <v>263663</v>
      </c>
      <c r="B121" s="13" t="s">
        <v>73</v>
      </c>
      <c r="C121" s="25">
        <v>2146</v>
      </c>
      <c r="D121" s="21">
        <v>43476</v>
      </c>
      <c r="E121" s="44" t="str">
        <f>_xlfn.TEXTJOIN(" , ", TRUE, _xlfn.XLOOKUP(Table811[[#This Row],[Product]], Table912[Cookie Type], Table912[[Revenue Per Cookie]:[Cost Per Cookie]]))</f>
        <v>5 , -2</v>
      </c>
      <c r="F121" s="13">
        <f>_xlfn.XLOOKUP(Table811[[#This Row],[Product]],Table912[Cookie Type],Table912[Cost Per Cookie],"Not available")</f>
        <v>-2</v>
      </c>
    </row>
    <row r="122" spans="1:6" x14ac:dyDescent="0.25">
      <c r="A122" s="14">
        <v>887888</v>
      </c>
      <c r="B122" s="14" t="s">
        <v>73</v>
      </c>
      <c r="C122" s="24">
        <v>1946</v>
      </c>
      <c r="D122" s="18">
        <v>43477</v>
      </c>
      <c r="E122" s="14" t="str">
        <f>_xlfn.TEXTJOIN(" , ", TRUE, _xlfn.XLOOKUP(Table811[[#This Row],[Product]], Table912[Cookie Type], Table912[[Revenue Per Cookie]:[Cost Per Cookie]]))</f>
        <v>5 , -2</v>
      </c>
      <c r="F122" s="14">
        <f>_xlfn.XLOOKUP(Table811[[#This Row],[Product]],Table912[Cookie Type],Table912[Cost Per Cookie],"Not available")</f>
        <v>-2</v>
      </c>
    </row>
    <row r="123" spans="1:6" x14ac:dyDescent="0.25">
      <c r="A123" s="13">
        <v>816536</v>
      </c>
      <c r="B123" s="13" t="s">
        <v>73</v>
      </c>
      <c r="C123" s="25">
        <v>1362</v>
      </c>
      <c r="D123" s="21">
        <v>43842</v>
      </c>
      <c r="E123" s="44" t="str">
        <f>_xlfn.TEXTJOIN(" , ", TRUE, _xlfn.XLOOKUP(Table811[[#This Row],[Product]], Table912[Cookie Type], Table912[[Revenue Per Cookie]:[Cost Per Cookie]]))</f>
        <v>5 , -2</v>
      </c>
      <c r="F123" s="13">
        <f>_xlfn.XLOOKUP(Table811[[#This Row],[Product]],Table912[Cookie Type],Table912[Cost Per Cookie],"Not available")</f>
        <v>-2</v>
      </c>
    </row>
    <row r="124" spans="1:6" x14ac:dyDescent="0.25">
      <c r="A124" s="14">
        <v>334678</v>
      </c>
      <c r="B124" s="14" t="s">
        <v>73</v>
      </c>
      <c r="C124" s="24">
        <v>2565</v>
      </c>
      <c r="D124" s="18">
        <v>43831</v>
      </c>
      <c r="E124" s="14" t="str">
        <f>_xlfn.TEXTJOIN(" , ", TRUE, _xlfn.XLOOKUP(Table811[[#This Row],[Product]], Table912[Cookie Type], Table912[[Revenue Per Cookie]:[Cost Per Cookie]]))</f>
        <v>5 , -2</v>
      </c>
      <c r="F124" s="14">
        <f>_xlfn.XLOOKUP(Table811[[#This Row],[Product]],Table912[Cookie Type],Table912[Cost Per Cookie],"Not available")</f>
        <v>-2</v>
      </c>
    </row>
    <row r="125" spans="1:6" x14ac:dyDescent="0.25">
      <c r="A125" s="13">
        <v>527753</v>
      </c>
      <c r="B125" s="13" t="s">
        <v>73</v>
      </c>
      <c r="C125" s="25">
        <v>2417</v>
      </c>
      <c r="D125" s="21">
        <v>43831</v>
      </c>
      <c r="E125" s="44" t="str">
        <f>_xlfn.TEXTJOIN(" , ", TRUE, _xlfn.XLOOKUP(Table811[[#This Row],[Product]], Table912[Cookie Type], Table912[[Revenue Per Cookie]:[Cost Per Cookie]]))</f>
        <v>5 , -2</v>
      </c>
      <c r="F125" s="13">
        <f>_xlfn.XLOOKUP(Table811[[#This Row],[Product]],Table912[Cookie Type],Table912[Cost Per Cookie],"Not available")</f>
        <v>-2</v>
      </c>
    </row>
    <row r="126" spans="1:6" x14ac:dyDescent="0.25">
      <c r="A126" s="14">
        <v>643111</v>
      </c>
      <c r="B126" s="14" t="s">
        <v>73</v>
      </c>
      <c r="C126" s="24">
        <v>3675</v>
      </c>
      <c r="D126" s="18">
        <v>43834</v>
      </c>
      <c r="E126" s="14" t="str">
        <f>_xlfn.TEXTJOIN(" , ", TRUE, _xlfn.XLOOKUP(Table811[[#This Row],[Product]], Table912[Cookie Type], Table912[[Revenue Per Cookie]:[Cost Per Cookie]]))</f>
        <v>5 , -2</v>
      </c>
      <c r="F126" s="14">
        <f>_xlfn.XLOOKUP(Table811[[#This Row],[Product]],Table912[Cookie Type],Table912[Cost Per Cookie],"Not available")</f>
        <v>-2</v>
      </c>
    </row>
    <row r="127" spans="1:6" x14ac:dyDescent="0.25">
      <c r="A127" s="13">
        <v>529578</v>
      </c>
      <c r="B127" s="13" t="s">
        <v>73</v>
      </c>
      <c r="C127" s="25">
        <v>1094</v>
      </c>
      <c r="D127" s="21">
        <v>43836</v>
      </c>
      <c r="E127" s="44" t="str">
        <f>_xlfn.TEXTJOIN(" , ", TRUE, _xlfn.XLOOKUP(Table811[[#This Row],[Product]], Table912[Cookie Type], Table912[[Revenue Per Cookie]:[Cost Per Cookie]]))</f>
        <v>5 , -2</v>
      </c>
      <c r="F127" s="13">
        <f>_xlfn.XLOOKUP(Table811[[#This Row],[Product]],Table912[Cookie Type],Table912[Cost Per Cookie],"Not available")</f>
        <v>-2</v>
      </c>
    </row>
    <row r="128" spans="1:6" x14ac:dyDescent="0.25">
      <c r="A128" s="14">
        <v>171515</v>
      </c>
      <c r="B128" s="14" t="s">
        <v>73</v>
      </c>
      <c r="C128" s="24">
        <v>1227</v>
      </c>
      <c r="D128" s="18">
        <v>43840</v>
      </c>
      <c r="E128" s="14" t="str">
        <f>_xlfn.TEXTJOIN(" , ", TRUE, _xlfn.XLOOKUP(Table811[[#This Row],[Product]], Table912[Cookie Type], Table912[[Revenue Per Cookie]:[Cost Per Cookie]]))</f>
        <v>5 , -2</v>
      </c>
      <c r="F128" s="14">
        <f>_xlfn.XLOOKUP(Table811[[#This Row],[Product]],Table912[Cookie Type],Table912[Cost Per Cookie],"Not available")</f>
        <v>-2</v>
      </c>
    </row>
    <row r="129" spans="1:6" x14ac:dyDescent="0.25">
      <c r="A129" s="13">
        <v>266313</v>
      </c>
      <c r="B129" s="13" t="s">
        <v>73</v>
      </c>
      <c r="C129" s="13">
        <v>367</v>
      </c>
      <c r="D129" s="21">
        <v>43475</v>
      </c>
      <c r="E129" s="44" t="str">
        <f>_xlfn.TEXTJOIN(" , ", TRUE, _xlfn.XLOOKUP(Table811[[#This Row],[Product]], Table912[Cookie Type], Table912[[Revenue Per Cookie]:[Cost Per Cookie]]))</f>
        <v>5 , -2</v>
      </c>
      <c r="F129" s="13">
        <f>_xlfn.XLOOKUP(Table811[[#This Row],[Product]],Table912[Cookie Type],Table912[Cost Per Cookie],"Not available")</f>
        <v>-2</v>
      </c>
    </row>
    <row r="130" spans="1:6" x14ac:dyDescent="0.25">
      <c r="A130" s="14">
        <v>205484</v>
      </c>
      <c r="B130" s="14" t="s">
        <v>73</v>
      </c>
      <c r="C130" s="24">
        <v>1324</v>
      </c>
      <c r="D130" s="18">
        <v>43841</v>
      </c>
      <c r="E130" s="14" t="str">
        <f>_xlfn.TEXTJOIN(" , ", TRUE, _xlfn.XLOOKUP(Table811[[#This Row],[Product]], Table912[Cookie Type], Table912[[Revenue Per Cookie]:[Cost Per Cookie]]))</f>
        <v>5 , -2</v>
      </c>
      <c r="F130" s="14">
        <f>_xlfn.XLOOKUP(Table811[[#This Row],[Product]],Table912[Cookie Type],Table912[Cost Per Cookie],"Not available")</f>
        <v>-2</v>
      </c>
    </row>
    <row r="131" spans="1:6" x14ac:dyDescent="0.25">
      <c r="A131" s="13">
        <v>839631</v>
      </c>
      <c r="B131" s="13" t="s">
        <v>73</v>
      </c>
      <c r="C131" s="25">
        <v>1775</v>
      </c>
      <c r="D131" s="21">
        <v>43476</v>
      </c>
      <c r="E131" s="44" t="str">
        <f>_xlfn.TEXTJOIN(" , ", TRUE, _xlfn.XLOOKUP(Table811[[#This Row],[Product]], Table912[Cookie Type], Table912[[Revenue Per Cookie]:[Cost Per Cookie]]))</f>
        <v>5 , -2</v>
      </c>
      <c r="F131" s="13">
        <f>_xlfn.XLOOKUP(Table811[[#This Row],[Product]],Table912[Cookie Type],Table912[Cost Per Cookie],"Not available")</f>
        <v>-2</v>
      </c>
    </row>
    <row r="132" spans="1:6" x14ac:dyDescent="0.25">
      <c r="A132" s="14">
        <v>307196</v>
      </c>
      <c r="B132" s="14" t="s">
        <v>73</v>
      </c>
      <c r="C132" s="24">
        <v>2797</v>
      </c>
      <c r="D132" s="18">
        <v>43842</v>
      </c>
      <c r="E132" s="14" t="str">
        <f>_xlfn.TEXTJOIN(" , ", TRUE, _xlfn.XLOOKUP(Table811[[#This Row],[Product]], Table912[Cookie Type], Table912[[Revenue Per Cookie]:[Cost Per Cookie]]))</f>
        <v>5 , -2</v>
      </c>
      <c r="F132" s="14">
        <f>_xlfn.XLOOKUP(Table811[[#This Row],[Product]],Table912[Cookie Type],Table912[Cost Per Cookie],"Not available")</f>
        <v>-2</v>
      </c>
    </row>
    <row r="133" spans="1:6" x14ac:dyDescent="0.25">
      <c r="A133" s="13">
        <v>123431</v>
      </c>
      <c r="B133" s="13" t="s">
        <v>73</v>
      </c>
      <c r="C133" s="13">
        <v>973</v>
      </c>
      <c r="D133" s="21">
        <v>43833</v>
      </c>
      <c r="E133" s="44" t="str">
        <f>_xlfn.TEXTJOIN(" , ", TRUE, _xlfn.XLOOKUP(Table811[[#This Row],[Product]], Table912[Cookie Type], Table912[[Revenue Per Cookie]:[Cost Per Cookie]]))</f>
        <v>5 , -2</v>
      </c>
      <c r="F133" s="13">
        <f>_xlfn.XLOOKUP(Table811[[#This Row],[Product]],Table912[Cookie Type],Table912[Cost Per Cookie],"Not available")</f>
        <v>-2</v>
      </c>
    </row>
    <row r="134" spans="1:6" x14ac:dyDescent="0.25">
      <c r="A134" s="14">
        <v>429472</v>
      </c>
      <c r="B134" s="14" t="s">
        <v>73</v>
      </c>
      <c r="C134" s="24">
        <v>1038</v>
      </c>
      <c r="D134" s="18">
        <v>43836</v>
      </c>
      <c r="E134" s="14" t="str">
        <f>_xlfn.TEXTJOIN(" , ", TRUE, _xlfn.XLOOKUP(Table811[[#This Row],[Product]], Table912[Cookie Type], Table912[[Revenue Per Cookie]:[Cost Per Cookie]]))</f>
        <v>5 , -2</v>
      </c>
      <c r="F134" s="14">
        <f>_xlfn.XLOOKUP(Table811[[#This Row],[Product]],Table912[Cookie Type],Table912[Cost Per Cookie],"Not available")</f>
        <v>-2</v>
      </c>
    </row>
    <row r="135" spans="1:6" x14ac:dyDescent="0.25">
      <c r="A135" s="13">
        <v>336267</v>
      </c>
      <c r="B135" s="13" t="s">
        <v>73</v>
      </c>
      <c r="C135" s="13">
        <v>360</v>
      </c>
      <c r="D135" s="21">
        <v>43840</v>
      </c>
      <c r="E135" s="44" t="str">
        <f>_xlfn.TEXTJOIN(" , ", TRUE, _xlfn.XLOOKUP(Table811[[#This Row],[Product]], Table912[Cookie Type], Table912[[Revenue Per Cookie]:[Cost Per Cookie]]))</f>
        <v>5 , -2</v>
      </c>
      <c r="F135" s="13">
        <f>_xlfn.XLOOKUP(Table811[[#This Row],[Product]],Table912[Cookie Type],Table912[Cost Per Cookie],"Not available")</f>
        <v>-2</v>
      </c>
    </row>
    <row r="136" spans="1:6" x14ac:dyDescent="0.25">
      <c r="A136" s="14">
        <v>686651</v>
      </c>
      <c r="B136" s="14" t="s">
        <v>73</v>
      </c>
      <c r="C136" s="14">
        <v>386</v>
      </c>
      <c r="D136" s="18">
        <v>43475</v>
      </c>
      <c r="E136" s="14" t="str">
        <f>_xlfn.TEXTJOIN(" , ", TRUE, _xlfn.XLOOKUP(Table811[[#This Row],[Product]], Table912[Cookie Type], Table912[[Revenue Per Cookie]:[Cost Per Cookie]]))</f>
        <v>5 , -2</v>
      </c>
      <c r="F136" s="14">
        <f>_xlfn.XLOOKUP(Table811[[#This Row],[Product]],Table912[Cookie Type],Table912[Cost Per Cookie],"Not available")</f>
        <v>-2</v>
      </c>
    </row>
    <row r="137" spans="1:6" x14ac:dyDescent="0.25">
      <c r="A137" s="13">
        <v>761356</v>
      </c>
      <c r="B137" s="13" t="s">
        <v>73</v>
      </c>
      <c r="C137" s="25">
        <v>1954</v>
      </c>
      <c r="D137" s="21">
        <v>43833</v>
      </c>
      <c r="E137" s="44" t="str">
        <f>_xlfn.TEXTJOIN(" , ", TRUE, _xlfn.XLOOKUP(Table811[[#This Row],[Product]], Table912[Cookie Type], Table912[[Revenue Per Cookie]:[Cost Per Cookie]]))</f>
        <v>5 , -2</v>
      </c>
      <c r="F137" s="13">
        <f>_xlfn.XLOOKUP(Table811[[#This Row],[Product]],Table912[Cookie Type],Table912[Cost Per Cookie],"Not available")</f>
        <v>-2</v>
      </c>
    </row>
    <row r="138" spans="1:6" x14ac:dyDescent="0.25">
      <c r="A138" s="14">
        <v>197639</v>
      </c>
      <c r="B138" s="14" t="s">
        <v>73</v>
      </c>
      <c r="C138" s="14">
        <v>591</v>
      </c>
      <c r="D138" s="18">
        <v>43835</v>
      </c>
      <c r="E138" s="14" t="str">
        <f>_xlfn.TEXTJOIN(" , ", TRUE, _xlfn.XLOOKUP(Table811[[#This Row],[Product]], Table912[Cookie Type], Table912[[Revenue Per Cookie]:[Cost Per Cookie]]))</f>
        <v>5 , -2</v>
      </c>
      <c r="F138" s="14">
        <f>_xlfn.XLOOKUP(Table811[[#This Row],[Product]],Table912[Cookie Type],Table912[Cost Per Cookie],"Not available")</f>
        <v>-2</v>
      </c>
    </row>
    <row r="139" spans="1:6" x14ac:dyDescent="0.25">
      <c r="A139" s="13">
        <v>712767</v>
      </c>
      <c r="B139" s="13" t="s">
        <v>73</v>
      </c>
      <c r="C139" s="25">
        <v>2167</v>
      </c>
      <c r="D139" s="21">
        <v>43475</v>
      </c>
      <c r="E139" s="44" t="str">
        <f>_xlfn.TEXTJOIN(" , ", TRUE, _xlfn.XLOOKUP(Table811[[#This Row],[Product]], Table912[Cookie Type], Table912[[Revenue Per Cookie]:[Cost Per Cookie]]))</f>
        <v>5 , -2</v>
      </c>
      <c r="F139" s="13">
        <f>_xlfn.XLOOKUP(Table811[[#This Row],[Product]],Table912[Cookie Type],Table912[Cost Per Cookie],"Not available")</f>
        <v>-2</v>
      </c>
    </row>
    <row r="140" spans="1:6" x14ac:dyDescent="0.25">
      <c r="A140" s="14">
        <v>565251</v>
      </c>
      <c r="B140" s="14" t="s">
        <v>73</v>
      </c>
      <c r="C140" s="14">
        <v>241</v>
      </c>
      <c r="D140" s="18">
        <v>43840</v>
      </c>
      <c r="E140" s="14" t="str">
        <f>_xlfn.TEXTJOIN(" , ", TRUE, _xlfn.XLOOKUP(Table811[[#This Row],[Product]], Table912[Cookie Type], Table912[[Revenue Per Cookie]:[Cost Per Cookie]]))</f>
        <v>5 , -2</v>
      </c>
      <c r="F140" s="14">
        <f>_xlfn.XLOOKUP(Table811[[#This Row],[Product]],Table912[Cookie Type],Table912[Cost Per Cookie],"Not available")</f>
        <v>-2</v>
      </c>
    </row>
    <row r="141" spans="1:6" x14ac:dyDescent="0.25">
      <c r="A141" s="13">
        <v>436809</v>
      </c>
      <c r="B141" s="13" t="s">
        <v>73</v>
      </c>
      <c r="C141" s="25">
        <v>2532</v>
      </c>
      <c r="D141" s="21">
        <v>43834</v>
      </c>
      <c r="E141" s="44" t="str">
        <f>_xlfn.TEXTJOIN(" , ", TRUE, _xlfn.XLOOKUP(Table811[[#This Row],[Product]], Table912[Cookie Type], Table912[[Revenue Per Cookie]:[Cost Per Cookie]]))</f>
        <v>5 , -2</v>
      </c>
      <c r="F141" s="13">
        <f>_xlfn.XLOOKUP(Table811[[#This Row],[Product]],Table912[Cookie Type],Table912[Cost Per Cookie],"Not available")</f>
        <v>-2</v>
      </c>
    </row>
    <row r="142" spans="1:6" x14ac:dyDescent="0.25">
      <c r="A142" s="14">
        <v>294935</v>
      </c>
      <c r="B142" s="14" t="s">
        <v>73</v>
      </c>
      <c r="C142" s="24">
        <v>1198</v>
      </c>
      <c r="D142" s="18">
        <v>43475</v>
      </c>
      <c r="E142" s="14" t="str">
        <f>_xlfn.TEXTJOIN(" , ", TRUE, _xlfn.XLOOKUP(Table811[[#This Row],[Product]], Table912[Cookie Type], Table912[[Revenue Per Cookie]:[Cost Per Cookie]]))</f>
        <v>5 , -2</v>
      </c>
      <c r="F142" s="14">
        <f>_xlfn.XLOOKUP(Table811[[#This Row],[Product]],Table912[Cookie Type],Table912[Cost Per Cookie],"Not available")</f>
        <v>-2</v>
      </c>
    </row>
    <row r="143" spans="1:6" x14ac:dyDescent="0.25">
      <c r="A143" s="13">
        <v>103317</v>
      </c>
      <c r="B143" s="13" t="s">
        <v>73</v>
      </c>
      <c r="C143" s="13">
        <v>873</v>
      </c>
      <c r="D143" s="21">
        <v>43831</v>
      </c>
      <c r="E143" s="44" t="str">
        <f>_xlfn.TEXTJOIN(" , ", TRUE, _xlfn.XLOOKUP(Table811[[#This Row],[Product]], Table912[Cookie Type], Table912[[Revenue Per Cookie]:[Cost Per Cookie]]))</f>
        <v>5 , -2</v>
      </c>
      <c r="F143" s="13">
        <f>_xlfn.XLOOKUP(Table811[[#This Row],[Product]],Table912[Cookie Type],Table912[Cost Per Cookie],"Not available")</f>
        <v>-2</v>
      </c>
    </row>
    <row r="144" spans="1:6" x14ac:dyDescent="0.25">
      <c r="A144" s="14">
        <v>667288</v>
      </c>
      <c r="B144" s="14" t="s">
        <v>73</v>
      </c>
      <c r="C144" s="24">
        <v>1122</v>
      </c>
      <c r="D144" s="18">
        <v>43833</v>
      </c>
      <c r="E144" s="14" t="str">
        <f>_xlfn.TEXTJOIN(" , ", TRUE, _xlfn.XLOOKUP(Table811[[#This Row],[Product]], Table912[Cookie Type], Table912[[Revenue Per Cookie]:[Cost Per Cookie]]))</f>
        <v>5 , -2</v>
      </c>
      <c r="F144" s="14">
        <f>_xlfn.XLOOKUP(Table811[[#This Row],[Product]],Table912[Cookie Type],Table912[Cost Per Cookie],"Not available")</f>
        <v>-2</v>
      </c>
    </row>
    <row r="145" spans="1:6" x14ac:dyDescent="0.25">
      <c r="A145" s="13">
        <v>735406</v>
      </c>
      <c r="B145" s="13" t="s">
        <v>73</v>
      </c>
      <c r="C145" s="25">
        <v>2105</v>
      </c>
      <c r="D145" s="21">
        <v>43837</v>
      </c>
      <c r="E145" s="44" t="str">
        <f>_xlfn.TEXTJOIN(" , ", TRUE, _xlfn.XLOOKUP(Table811[[#This Row],[Product]], Table912[Cookie Type], Table912[[Revenue Per Cookie]:[Cost Per Cookie]]))</f>
        <v>5 , -2</v>
      </c>
      <c r="F145" s="13">
        <f>_xlfn.XLOOKUP(Table811[[#This Row],[Product]],Table912[Cookie Type],Table912[Cost Per Cookie],"Not available")</f>
        <v>-2</v>
      </c>
    </row>
    <row r="146" spans="1:6" x14ac:dyDescent="0.25">
      <c r="A146" s="14">
        <v>253399</v>
      </c>
      <c r="B146" s="14" t="s">
        <v>73</v>
      </c>
      <c r="C146" s="24">
        <v>4026</v>
      </c>
      <c r="D146" s="18">
        <v>43837</v>
      </c>
      <c r="E146" s="14" t="str">
        <f>_xlfn.TEXTJOIN(" , ", TRUE, _xlfn.XLOOKUP(Table811[[#This Row],[Product]], Table912[Cookie Type], Table912[[Revenue Per Cookie]:[Cost Per Cookie]]))</f>
        <v>5 , -2</v>
      </c>
      <c r="F146" s="14">
        <f>_xlfn.XLOOKUP(Table811[[#This Row],[Product]],Table912[Cookie Type],Table912[Cost Per Cookie],"Not available")</f>
        <v>-2</v>
      </c>
    </row>
    <row r="147" spans="1:6" x14ac:dyDescent="0.25">
      <c r="A147" s="13">
        <v>146841</v>
      </c>
      <c r="B147" s="13" t="s">
        <v>73</v>
      </c>
      <c r="C147" s="25">
        <v>2426</v>
      </c>
      <c r="D147" s="21">
        <v>43837</v>
      </c>
      <c r="E147" s="44" t="str">
        <f>_xlfn.TEXTJOIN(" , ", TRUE, _xlfn.XLOOKUP(Table811[[#This Row],[Product]], Table912[Cookie Type], Table912[[Revenue Per Cookie]:[Cost Per Cookie]]))</f>
        <v>5 , -2</v>
      </c>
      <c r="F147" s="13">
        <f>_xlfn.XLOOKUP(Table811[[#This Row],[Product]],Table912[Cookie Type],Table912[Cost Per Cookie],"Not available")</f>
        <v>-2</v>
      </c>
    </row>
    <row r="148" spans="1:6" x14ac:dyDescent="0.25">
      <c r="A148" s="14">
        <v>466133</v>
      </c>
      <c r="B148" s="14" t="s">
        <v>73</v>
      </c>
      <c r="C148" s="24">
        <v>2394</v>
      </c>
      <c r="D148" s="18">
        <v>43838</v>
      </c>
      <c r="E148" s="14" t="str">
        <f>_xlfn.TEXTJOIN(" , ", TRUE, _xlfn.XLOOKUP(Table811[[#This Row],[Product]], Table912[Cookie Type], Table912[[Revenue Per Cookie]:[Cost Per Cookie]]))</f>
        <v>5 , -2</v>
      </c>
      <c r="F148" s="14">
        <f>_xlfn.XLOOKUP(Table811[[#This Row],[Product]],Table912[Cookie Type],Table912[Cost Per Cookie],"Not available")</f>
        <v>-2</v>
      </c>
    </row>
    <row r="149" spans="1:6" x14ac:dyDescent="0.25">
      <c r="A149" s="13">
        <v>159484</v>
      </c>
      <c r="B149" s="13" t="s">
        <v>73</v>
      </c>
      <c r="C149" s="25">
        <v>1984</v>
      </c>
      <c r="D149" s="21">
        <v>43838</v>
      </c>
      <c r="E149" s="44" t="str">
        <f>_xlfn.TEXTJOIN(" , ", TRUE, _xlfn.XLOOKUP(Table811[[#This Row],[Product]], Table912[Cookie Type], Table912[[Revenue Per Cookie]:[Cost Per Cookie]]))</f>
        <v>5 , -2</v>
      </c>
      <c r="F149" s="13">
        <f>_xlfn.XLOOKUP(Table811[[#This Row],[Product]],Table912[Cookie Type],Table912[Cost Per Cookie],"Not available")</f>
        <v>-2</v>
      </c>
    </row>
    <row r="150" spans="1:6" x14ac:dyDescent="0.25">
      <c r="A150" s="14">
        <v>120842</v>
      </c>
      <c r="B150" s="14" t="s">
        <v>73</v>
      </c>
      <c r="C150" s="24">
        <v>2441</v>
      </c>
      <c r="D150" s="18">
        <v>43840</v>
      </c>
      <c r="E150" s="14" t="str">
        <f>_xlfn.TEXTJOIN(" , ", TRUE, _xlfn.XLOOKUP(Table811[[#This Row],[Product]], Table912[Cookie Type], Table912[[Revenue Per Cookie]:[Cost Per Cookie]]))</f>
        <v>5 , -2</v>
      </c>
      <c r="F150" s="14">
        <f>_xlfn.XLOOKUP(Table811[[#This Row],[Product]],Table912[Cookie Type],Table912[Cost Per Cookie],"Not available")</f>
        <v>-2</v>
      </c>
    </row>
    <row r="151" spans="1:6" x14ac:dyDescent="0.25">
      <c r="A151" s="13">
        <v>440377</v>
      </c>
      <c r="B151" s="13" t="s">
        <v>73</v>
      </c>
      <c r="C151" s="25">
        <v>2992</v>
      </c>
      <c r="D151" s="21">
        <v>43475</v>
      </c>
      <c r="E151" s="44" t="str">
        <f>_xlfn.TEXTJOIN(" , ", TRUE, _xlfn.XLOOKUP(Table811[[#This Row],[Product]], Table912[Cookie Type], Table912[[Revenue Per Cookie]:[Cost Per Cookie]]))</f>
        <v>5 , -2</v>
      </c>
      <c r="F151" s="13">
        <f>_xlfn.XLOOKUP(Table811[[#This Row],[Product]],Table912[Cookie Type],Table912[Cost Per Cookie],"Not available")</f>
        <v>-2</v>
      </c>
    </row>
    <row r="152" spans="1:6" x14ac:dyDescent="0.25">
      <c r="A152" s="14">
        <v>781275</v>
      </c>
      <c r="B152" s="14" t="s">
        <v>73</v>
      </c>
      <c r="C152" s="24">
        <v>1366</v>
      </c>
      <c r="D152" s="18">
        <v>43841</v>
      </c>
      <c r="E152" s="14" t="str">
        <f>_xlfn.TEXTJOIN(" , ", TRUE, _xlfn.XLOOKUP(Table811[[#This Row],[Product]], Table912[Cookie Type], Table912[[Revenue Per Cookie]:[Cost Per Cookie]]))</f>
        <v>5 , -2</v>
      </c>
      <c r="F152" s="14">
        <f>_xlfn.XLOOKUP(Table811[[#This Row],[Product]],Table912[Cookie Type],Table912[Cost Per Cookie],"Not available")</f>
        <v>-2</v>
      </c>
    </row>
    <row r="153" spans="1:6" x14ac:dyDescent="0.25">
      <c r="A153" s="13">
        <v>607709</v>
      </c>
      <c r="B153" s="13" t="s">
        <v>73</v>
      </c>
      <c r="C153" s="13">
        <v>380</v>
      </c>
      <c r="D153" s="21">
        <v>43474</v>
      </c>
      <c r="E153" s="44" t="str">
        <f>_xlfn.TEXTJOIN(" , ", TRUE, _xlfn.XLOOKUP(Table811[[#This Row],[Product]], Table912[Cookie Type], Table912[[Revenue Per Cookie]:[Cost Per Cookie]]))</f>
        <v>5 , -2</v>
      </c>
      <c r="F153" s="13">
        <f>_xlfn.XLOOKUP(Table811[[#This Row],[Product]],Table912[Cookie Type],Table912[Cost Per Cookie],"Not available")</f>
        <v>-2</v>
      </c>
    </row>
    <row r="154" spans="1:6" x14ac:dyDescent="0.25">
      <c r="A154" s="14">
        <v>628402</v>
      </c>
      <c r="B154" s="14" t="s">
        <v>73</v>
      </c>
      <c r="C154" s="24">
        <v>3495</v>
      </c>
      <c r="D154" s="18">
        <v>43831</v>
      </c>
      <c r="E154" s="14" t="str">
        <f>_xlfn.TEXTJOIN(" , ", TRUE, _xlfn.XLOOKUP(Table811[[#This Row],[Product]], Table912[Cookie Type], Table912[[Revenue Per Cookie]:[Cost Per Cookie]]))</f>
        <v>5 , -2</v>
      </c>
      <c r="F154" s="14">
        <f>_xlfn.XLOOKUP(Table811[[#This Row],[Product]],Table912[Cookie Type],Table912[Cost Per Cookie],"Not available")</f>
        <v>-2</v>
      </c>
    </row>
    <row r="155" spans="1:6" x14ac:dyDescent="0.25">
      <c r="A155" s="13">
        <v>249663</v>
      </c>
      <c r="B155" s="13" t="s">
        <v>73</v>
      </c>
      <c r="C155" s="13">
        <v>886</v>
      </c>
      <c r="D155" s="21">
        <v>43836</v>
      </c>
      <c r="E155" s="44" t="str">
        <f>_xlfn.TEXTJOIN(" , ", TRUE, _xlfn.XLOOKUP(Table811[[#This Row],[Product]], Table912[Cookie Type], Table912[[Revenue Per Cookie]:[Cost Per Cookie]]))</f>
        <v>5 , -2</v>
      </c>
      <c r="F155" s="13">
        <f>_xlfn.XLOOKUP(Table811[[#This Row],[Product]],Table912[Cookie Type],Table912[Cost Per Cookie],"Not available")</f>
        <v>-2</v>
      </c>
    </row>
    <row r="156" spans="1:6" x14ac:dyDescent="0.25">
      <c r="A156" s="14">
        <v>714255</v>
      </c>
      <c r="B156" s="14" t="s">
        <v>73</v>
      </c>
      <c r="C156" s="24">
        <v>2156</v>
      </c>
      <c r="D156" s="18">
        <v>43840</v>
      </c>
      <c r="E156" s="14" t="str">
        <f>_xlfn.TEXTJOIN(" , ", TRUE, _xlfn.XLOOKUP(Table811[[#This Row],[Product]], Table912[Cookie Type], Table912[[Revenue Per Cookie]:[Cost Per Cookie]]))</f>
        <v>5 , -2</v>
      </c>
      <c r="F156" s="14">
        <f>_xlfn.XLOOKUP(Table811[[#This Row],[Product]],Table912[Cookie Type],Table912[Cost Per Cookie],"Not available")</f>
        <v>-2</v>
      </c>
    </row>
    <row r="157" spans="1:6" x14ac:dyDescent="0.25">
      <c r="A157" s="13">
        <v>170514</v>
      </c>
      <c r="B157" s="13" t="s">
        <v>73</v>
      </c>
      <c r="C157" s="13">
        <v>905</v>
      </c>
      <c r="D157" s="21">
        <v>43840</v>
      </c>
      <c r="E157" s="44" t="str">
        <f>_xlfn.TEXTJOIN(" , ", TRUE, _xlfn.XLOOKUP(Table811[[#This Row],[Product]], Table912[Cookie Type], Table912[[Revenue Per Cookie]:[Cost Per Cookie]]))</f>
        <v>5 , -2</v>
      </c>
      <c r="F157" s="13">
        <f>_xlfn.XLOOKUP(Table811[[#This Row],[Product]],Table912[Cookie Type],Table912[Cost Per Cookie],"Not available")</f>
        <v>-2</v>
      </c>
    </row>
    <row r="158" spans="1:6" x14ac:dyDescent="0.25">
      <c r="A158" s="14">
        <v>885201</v>
      </c>
      <c r="B158" s="14" t="s">
        <v>73</v>
      </c>
      <c r="C158" s="24">
        <v>1715</v>
      </c>
      <c r="D158" s="18">
        <v>43475</v>
      </c>
      <c r="E158" s="14" t="str">
        <f>_xlfn.TEXTJOIN(" , ", TRUE, _xlfn.XLOOKUP(Table811[[#This Row],[Product]], Table912[Cookie Type], Table912[[Revenue Per Cookie]:[Cost Per Cookie]]))</f>
        <v>5 , -2</v>
      </c>
      <c r="F158" s="14">
        <f>_xlfn.XLOOKUP(Table811[[#This Row],[Product]],Table912[Cookie Type],Table912[Cost Per Cookie],"Not available")</f>
        <v>-2</v>
      </c>
    </row>
    <row r="159" spans="1:6" x14ac:dyDescent="0.25">
      <c r="A159" s="13">
        <v>559510</v>
      </c>
      <c r="B159" s="13" t="s">
        <v>73</v>
      </c>
      <c r="C159" s="25">
        <v>1594</v>
      </c>
      <c r="D159" s="21">
        <v>43841</v>
      </c>
      <c r="E159" s="44" t="str">
        <f>_xlfn.TEXTJOIN(" , ", TRUE, _xlfn.XLOOKUP(Table811[[#This Row],[Product]], Table912[Cookie Type], Table912[[Revenue Per Cookie]:[Cost Per Cookie]]))</f>
        <v>5 , -2</v>
      </c>
      <c r="F159" s="13">
        <f>_xlfn.XLOOKUP(Table811[[#This Row],[Product]],Table912[Cookie Type],Table912[Cost Per Cookie],"Not available")</f>
        <v>-2</v>
      </c>
    </row>
    <row r="160" spans="1:6" x14ac:dyDescent="0.25">
      <c r="A160" s="14">
        <v>259455</v>
      </c>
      <c r="B160" s="14" t="s">
        <v>73</v>
      </c>
      <c r="C160" s="24">
        <v>1359</v>
      </c>
      <c r="D160" s="18">
        <v>43841</v>
      </c>
      <c r="E160" s="14" t="str">
        <f>_xlfn.TEXTJOIN(" , ", TRUE, _xlfn.XLOOKUP(Table811[[#This Row],[Product]], Table912[Cookie Type], Table912[[Revenue Per Cookie]:[Cost Per Cookie]]))</f>
        <v>5 , -2</v>
      </c>
      <c r="F160" s="14">
        <f>_xlfn.XLOOKUP(Table811[[#This Row],[Product]],Table912[Cookie Type],Table912[Cost Per Cookie],"Not available")</f>
        <v>-2</v>
      </c>
    </row>
    <row r="161" spans="1:6" x14ac:dyDescent="0.25">
      <c r="A161" s="13">
        <v>389356</v>
      </c>
      <c r="B161" s="13" t="s">
        <v>73</v>
      </c>
      <c r="C161" s="25">
        <v>2150</v>
      </c>
      <c r="D161" s="21">
        <v>43841</v>
      </c>
      <c r="E161" s="44" t="str">
        <f>_xlfn.TEXTJOIN(" , ", TRUE, _xlfn.XLOOKUP(Table811[[#This Row],[Product]], Table912[Cookie Type], Table912[[Revenue Per Cookie]:[Cost Per Cookie]]))</f>
        <v>5 , -2</v>
      </c>
      <c r="F161" s="13">
        <f>_xlfn.XLOOKUP(Table811[[#This Row],[Product]],Table912[Cookie Type],Table912[Cost Per Cookie],"Not available")</f>
        <v>-2</v>
      </c>
    </row>
    <row r="162" spans="1:6" x14ac:dyDescent="0.25">
      <c r="A162" s="14">
        <v>582048</v>
      </c>
      <c r="B162" s="14" t="s">
        <v>73</v>
      </c>
      <c r="C162" s="24">
        <v>1197</v>
      </c>
      <c r="D162" s="18">
        <v>43841</v>
      </c>
      <c r="E162" s="14" t="str">
        <f>_xlfn.TEXTJOIN(" , ", TRUE, _xlfn.XLOOKUP(Table811[[#This Row],[Product]], Table912[Cookie Type], Table912[[Revenue Per Cookie]:[Cost Per Cookie]]))</f>
        <v>5 , -2</v>
      </c>
      <c r="F162" s="14">
        <f>_xlfn.XLOOKUP(Table811[[#This Row],[Product]],Table912[Cookie Type],Table912[Cost Per Cookie],"Not available")</f>
        <v>-2</v>
      </c>
    </row>
    <row r="163" spans="1:6" x14ac:dyDescent="0.25">
      <c r="A163" s="13">
        <v>737790</v>
      </c>
      <c r="B163" s="13" t="s">
        <v>73</v>
      </c>
      <c r="C163" s="13">
        <v>380</v>
      </c>
      <c r="D163" s="21">
        <v>43477</v>
      </c>
      <c r="E163" s="44" t="str">
        <f>_xlfn.TEXTJOIN(" , ", TRUE, _xlfn.XLOOKUP(Table811[[#This Row],[Product]], Table912[Cookie Type], Table912[[Revenue Per Cookie]:[Cost Per Cookie]]))</f>
        <v>5 , -2</v>
      </c>
      <c r="F163" s="13">
        <f>_xlfn.XLOOKUP(Table811[[#This Row],[Product]],Table912[Cookie Type],Table912[Cost Per Cookie],"Not available")</f>
        <v>-2</v>
      </c>
    </row>
    <row r="164" spans="1:6" x14ac:dyDescent="0.25">
      <c r="A164" s="14">
        <v>514463</v>
      </c>
      <c r="B164" s="14" t="s">
        <v>73</v>
      </c>
      <c r="C164" s="24">
        <v>1233</v>
      </c>
      <c r="D164" s="18">
        <v>43842</v>
      </c>
      <c r="E164" s="14" t="str">
        <f>_xlfn.TEXTJOIN(" , ", TRUE, _xlfn.XLOOKUP(Table811[[#This Row],[Product]], Table912[Cookie Type], Table912[[Revenue Per Cookie]:[Cost Per Cookie]]))</f>
        <v>5 , -2</v>
      </c>
      <c r="F164" s="14">
        <f>_xlfn.XLOOKUP(Table811[[#This Row],[Product]],Table912[Cookie Type],Table912[Cost Per Cookie],"Not available")</f>
        <v>-2</v>
      </c>
    </row>
    <row r="165" spans="1:6" x14ac:dyDescent="0.25">
      <c r="A165" s="13">
        <v>143923</v>
      </c>
      <c r="B165" s="13" t="s">
        <v>73</v>
      </c>
      <c r="C165" s="25">
        <v>1531</v>
      </c>
      <c r="D165" s="21">
        <v>43842</v>
      </c>
      <c r="E165" s="44" t="str">
        <f>_xlfn.TEXTJOIN(" , ", TRUE, _xlfn.XLOOKUP(Table811[[#This Row],[Product]], Table912[Cookie Type], Table912[[Revenue Per Cookie]:[Cost Per Cookie]]))</f>
        <v>5 , -2</v>
      </c>
      <c r="F165" s="13">
        <f>_xlfn.XLOOKUP(Table811[[#This Row],[Product]],Table912[Cookie Type],Table912[Cost Per Cookie],"Not available")</f>
        <v>-2</v>
      </c>
    </row>
    <row r="166" spans="1:6" x14ac:dyDescent="0.25">
      <c r="A166" s="14">
        <v>710711</v>
      </c>
      <c r="B166" s="14" t="s">
        <v>73</v>
      </c>
      <c r="C166" s="24">
        <v>1439</v>
      </c>
      <c r="D166" s="18">
        <v>43831</v>
      </c>
      <c r="E166" s="14" t="str">
        <f>_xlfn.TEXTJOIN(" , ", TRUE, _xlfn.XLOOKUP(Table811[[#This Row],[Product]], Table912[Cookie Type], Table912[[Revenue Per Cookie]:[Cost Per Cookie]]))</f>
        <v>5 , -2</v>
      </c>
      <c r="F166" s="14">
        <f>_xlfn.XLOOKUP(Table811[[#This Row],[Product]],Table912[Cookie Type],Table912[Cost Per Cookie],"Not available")</f>
        <v>-2</v>
      </c>
    </row>
    <row r="167" spans="1:6" x14ac:dyDescent="0.25">
      <c r="A167" s="13">
        <v>608863</v>
      </c>
      <c r="B167" s="13" t="s">
        <v>73</v>
      </c>
      <c r="C167" s="13">
        <v>807</v>
      </c>
      <c r="D167" s="21">
        <v>43831</v>
      </c>
      <c r="E167" s="44" t="str">
        <f>_xlfn.TEXTJOIN(" , ", TRUE, _xlfn.XLOOKUP(Table811[[#This Row],[Product]], Table912[Cookie Type], Table912[[Revenue Per Cookie]:[Cost Per Cookie]]))</f>
        <v>5 , -2</v>
      </c>
      <c r="F167" s="13">
        <f>_xlfn.XLOOKUP(Table811[[#This Row],[Product]],Table912[Cookie Type],Table912[Cost Per Cookie],"Not available")</f>
        <v>-2</v>
      </c>
    </row>
    <row r="168" spans="1:6" x14ac:dyDescent="0.25">
      <c r="A168" s="14">
        <v>388978</v>
      </c>
      <c r="B168" s="14" t="s">
        <v>73</v>
      </c>
      <c r="C168" s="24">
        <v>2641</v>
      </c>
      <c r="D168" s="18">
        <v>43832</v>
      </c>
      <c r="E168" s="14" t="str">
        <f>_xlfn.TEXTJOIN(" , ", TRUE, _xlfn.XLOOKUP(Table811[[#This Row],[Product]], Table912[Cookie Type], Table912[[Revenue Per Cookie]:[Cost Per Cookie]]))</f>
        <v>5 , -2</v>
      </c>
      <c r="F168" s="14">
        <f>_xlfn.XLOOKUP(Table811[[#This Row],[Product]],Table912[Cookie Type],Table912[Cost Per Cookie],"Not available")</f>
        <v>-2</v>
      </c>
    </row>
    <row r="169" spans="1:6" x14ac:dyDescent="0.25">
      <c r="A169" s="13">
        <v>209116</v>
      </c>
      <c r="B169" s="13" t="s">
        <v>73</v>
      </c>
      <c r="C169" s="25">
        <v>2708</v>
      </c>
      <c r="D169" s="21">
        <v>43832</v>
      </c>
      <c r="E169" s="44" t="str">
        <f>_xlfn.TEXTJOIN(" , ", TRUE, _xlfn.XLOOKUP(Table811[[#This Row],[Product]], Table912[Cookie Type], Table912[[Revenue Per Cookie]:[Cost Per Cookie]]))</f>
        <v>5 , -2</v>
      </c>
      <c r="F169" s="13">
        <f>_xlfn.XLOOKUP(Table811[[#This Row],[Product]],Table912[Cookie Type],Table912[Cost Per Cookie],"Not available")</f>
        <v>-2</v>
      </c>
    </row>
    <row r="170" spans="1:6" x14ac:dyDescent="0.25">
      <c r="A170" s="14">
        <v>123693</v>
      </c>
      <c r="B170" s="14" t="s">
        <v>73</v>
      </c>
      <c r="C170" s="24">
        <v>2632</v>
      </c>
      <c r="D170" s="18">
        <v>43836</v>
      </c>
      <c r="E170" s="14" t="str">
        <f>_xlfn.TEXTJOIN(" , ", TRUE, _xlfn.XLOOKUP(Table811[[#This Row],[Product]], Table912[Cookie Type], Table912[[Revenue Per Cookie]:[Cost Per Cookie]]))</f>
        <v>5 , -2</v>
      </c>
      <c r="F170" s="14">
        <f>_xlfn.XLOOKUP(Table811[[#This Row],[Product]],Table912[Cookie Type],Table912[Cost Per Cookie],"Not available")</f>
        <v>-2</v>
      </c>
    </row>
    <row r="171" spans="1:6" x14ac:dyDescent="0.25">
      <c r="A171" s="13">
        <v>670662</v>
      </c>
      <c r="B171" s="13" t="s">
        <v>73</v>
      </c>
      <c r="C171" s="25">
        <v>1583</v>
      </c>
      <c r="D171" s="21">
        <v>43836</v>
      </c>
      <c r="E171" s="44" t="str">
        <f>_xlfn.TEXTJOIN(" , ", TRUE, _xlfn.XLOOKUP(Table811[[#This Row],[Product]], Table912[Cookie Type], Table912[[Revenue Per Cookie]:[Cost Per Cookie]]))</f>
        <v>5 , -2</v>
      </c>
      <c r="F171" s="13">
        <f>_xlfn.XLOOKUP(Table811[[#This Row],[Product]],Table912[Cookie Type],Table912[Cost Per Cookie],"Not available")</f>
        <v>-2</v>
      </c>
    </row>
    <row r="172" spans="1:6" x14ac:dyDescent="0.25">
      <c r="A172" s="14">
        <v>868182</v>
      </c>
      <c r="B172" s="14" t="s">
        <v>73</v>
      </c>
      <c r="C172" s="14">
        <v>571</v>
      </c>
      <c r="D172" s="18">
        <v>43837</v>
      </c>
      <c r="E172" s="14" t="str">
        <f>_xlfn.TEXTJOIN(" , ", TRUE, _xlfn.XLOOKUP(Table811[[#This Row],[Product]], Table912[Cookie Type], Table912[[Revenue Per Cookie]:[Cost Per Cookie]]))</f>
        <v>5 , -2</v>
      </c>
      <c r="F172" s="14">
        <f>_xlfn.XLOOKUP(Table811[[#This Row],[Product]],Table912[Cookie Type],Table912[Cost Per Cookie],"Not available")</f>
        <v>-2</v>
      </c>
    </row>
    <row r="173" spans="1:6" x14ac:dyDescent="0.25">
      <c r="A173" s="13">
        <v>121808</v>
      </c>
      <c r="B173" s="13" t="s">
        <v>73</v>
      </c>
      <c r="C173" s="25">
        <v>2696</v>
      </c>
      <c r="D173" s="21">
        <v>43838</v>
      </c>
      <c r="E173" s="44" t="str">
        <f>_xlfn.TEXTJOIN(" , ", TRUE, _xlfn.XLOOKUP(Table811[[#This Row],[Product]], Table912[Cookie Type], Table912[[Revenue Per Cookie]:[Cost Per Cookie]]))</f>
        <v>5 , -2</v>
      </c>
      <c r="F173" s="13">
        <f>_xlfn.XLOOKUP(Table811[[#This Row],[Product]],Table912[Cookie Type],Table912[Cost Per Cookie],"Not available")</f>
        <v>-2</v>
      </c>
    </row>
    <row r="174" spans="1:6" x14ac:dyDescent="0.25">
      <c r="A174" s="14">
        <v>626543</v>
      </c>
      <c r="B174" s="14" t="s">
        <v>73</v>
      </c>
      <c r="C174" s="24">
        <v>1565</v>
      </c>
      <c r="D174" s="18">
        <v>43840</v>
      </c>
      <c r="E174" s="14" t="str">
        <f>_xlfn.TEXTJOIN(" , ", TRUE, _xlfn.XLOOKUP(Table811[[#This Row],[Product]], Table912[Cookie Type], Table912[[Revenue Per Cookie]:[Cost Per Cookie]]))</f>
        <v>5 , -2</v>
      </c>
      <c r="F174" s="14">
        <f>_xlfn.XLOOKUP(Table811[[#This Row],[Product]],Table912[Cookie Type],Table912[Cost Per Cookie],"Not available")</f>
        <v>-2</v>
      </c>
    </row>
    <row r="175" spans="1:6" x14ac:dyDescent="0.25">
      <c r="A175" s="13">
        <v>374010</v>
      </c>
      <c r="B175" s="13" t="s">
        <v>73</v>
      </c>
      <c r="C175" s="25">
        <v>1249</v>
      </c>
      <c r="D175" s="21">
        <v>43840</v>
      </c>
      <c r="E175" s="44" t="str">
        <f>_xlfn.TEXTJOIN(" , ", TRUE, _xlfn.XLOOKUP(Table811[[#This Row],[Product]], Table912[Cookie Type], Table912[[Revenue Per Cookie]:[Cost Per Cookie]]))</f>
        <v>5 , -2</v>
      </c>
      <c r="F175" s="13">
        <f>_xlfn.XLOOKUP(Table811[[#This Row],[Product]],Table912[Cookie Type],Table912[Cost Per Cookie],"Not available")</f>
        <v>-2</v>
      </c>
    </row>
    <row r="176" spans="1:6" x14ac:dyDescent="0.25">
      <c r="A176" s="14">
        <v>448428</v>
      </c>
      <c r="B176" s="14" t="s">
        <v>73</v>
      </c>
      <c r="C176" s="14">
        <v>357</v>
      </c>
      <c r="D176" s="18">
        <v>43841</v>
      </c>
      <c r="E176" s="14" t="str">
        <f>_xlfn.TEXTJOIN(" , ", TRUE, _xlfn.XLOOKUP(Table811[[#This Row],[Product]], Table912[Cookie Type], Table912[[Revenue Per Cookie]:[Cost Per Cookie]]))</f>
        <v>5 , -2</v>
      </c>
      <c r="F176" s="14">
        <f>_xlfn.XLOOKUP(Table811[[#This Row],[Product]],Table912[Cookie Type],Table912[Cost Per Cookie],"Not available")</f>
        <v>-2</v>
      </c>
    </row>
    <row r="177" spans="1:6" x14ac:dyDescent="0.25">
      <c r="A177" s="13">
        <v>721092</v>
      </c>
      <c r="B177" s="13" t="s">
        <v>73</v>
      </c>
      <c r="C177" s="25">
        <v>1013</v>
      </c>
      <c r="D177" s="21">
        <v>43842</v>
      </c>
      <c r="E177" s="44" t="str">
        <f>_xlfn.TEXTJOIN(" , ", TRUE, _xlfn.XLOOKUP(Table811[[#This Row],[Product]], Table912[Cookie Type], Table912[[Revenue Per Cookie]:[Cost Per Cookie]]))</f>
        <v>5 , -2</v>
      </c>
      <c r="F177" s="13">
        <f>_xlfn.XLOOKUP(Table811[[#This Row],[Product]],Table912[Cookie Type],Table912[Cost Per Cookie],"Not available")</f>
        <v>-2</v>
      </c>
    </row>
    <row r="178" spans="1:6" x14ac:dyDescent="0.25">
      <c r="A178" s="14">
        <v>217341</v>
      </c>
      <c r="B178" s="14" t="s">
        <v>73</v>
      </c>
      <c r="C178" s="14">
        <v>278</v>
      </c>
      <c r="D178" s="18">
        <v>43832</v>
      </c>
      <c r="E178" s="14" t="str">
        <f>_xlfn.TEXTJOIN(" , ", TRUE, _xlfn.XLOOKUP(Table811[[#This Row],[Product]], Table912[Cookie Type], Table912[[Revenue Per Cookie]:[Cost Per Cookie]]))</f>
        <v>5 , -2</v>
      </c>
      <c r="F178" s="14">
        <f>_xlfn.XLOOKUP(Table811[[#This Row],[Product]],Table912[Cookie Type],Table912[Cost Per Cookie],"Not available")</f>
        <v>-2</v>
      </c>
    </row>
    <row r="179" spans="1:6" x14ac:dyDescent="0.25">
      <c r="A179" s="13">
        <v>442121</v>
      </c>
      <c r="B179" s="13" t="s">
        <v>73</v>
      </c>
      <c r="C179" s="25">
        <v>2428</v>
      </c>
      <c r="D179" s="21">
        <v>43833</v>
      </c>
      <c r="E179" s="44" t="str">
        <f>_xlfn.TEXTJOIN(" , ", TRUE, _xlfn.XLOOKUP(Table811[[#This Row],[Product]], Table912[Cookie Type], Table912[[Revenue Per Cookie]:[Cost Per Cookie]]))</f>
        <v>5 , -2</v>
      </c>
      <c r="F179" s="13">
        <f>_xlfn.XLOOKUP(Table811[[#This Row],[Product]],Table912[Cookie Type],Table912[Cost Per Cookie],"Not available")</f>
        <v>-2</v>
      </c>
    </row>
    <row r="180" spans="1:6" x14ac:dyDescent="0.25">
      <c r="A180" s="14">
        <v>544855</v>
      </c>
      <c r="B180" s="14" t="s">
        <v>73</v>
      </c>
      <c r="C180" s="24">
        <v>1767</v>
      </c>
      <c r="D180" s="18">
        <v>43839</v>
      </c>
      <c r="E180" s="14" t="str">
        <f>_xlfn.TEXTJOIN(" , ", TRUE, _xlfn.XLOOKUP(Table811[[#This Row],[Product]], Table912[Cookie Type], Table912[[Revenue Per Cookie]:[Cost Per Cookie]]))</f>
        <v>5 , -2</v>
      </c>
      <c r="F180" s="14">
        <f>_xlfn.XLOOKUP(Table811[[#This Row],[Product]],Table912[Cookie Type],Table912[Cost Per Cookie],"Not available")</f>
        <v>-2</v>
      </c>
    </row>
    <row r="181" spans="1:6" x14ac:dyDescent="0.25">
      <c r="A181" s="13">
        <v>158597</v>
      </c>
      <c r="B181" s="13" t="s">
        <v>73</v>
      </c>
      <c r="C181" s="25">
        <v>1393</v>
      </c>
      <c r="D181" s="21">
        <v>43840</v>
      </c>
      <c r="E181" s="44" t="str">
        <f>_xlfn.TEXTJOIN(" , ", TRUE, _xlfn.XLOOKUP(Table811[[#This Row],[Product]], Table912[Cookie Type], Table912[[Revenue Per Cookie]:[Cost Per Cookie]]))</f>
        <v>5 , -2</v>
      </c>
      <c r="F181" s="13">
        <f>_xlfn.XLOOKUP(Table811[[#This Row],[Product]],Table912[Cookie Type],Table912[Cost Per Cookie],"Not available")</f>
        <v>-2</v>
      </c>
    </row>
    <row r="182" spans="1:6" x14ac:dyDescent="0.25">
      <c r="A182" s="14">
        <v>358353</v>
      </c>
      <c r="B182" s="14" t="s">
        <v>73</v>
      </c>
      <c r="C182" s="14">
        <v>260</v>
      </c>
      <c r="D182" s="18">
        <v>43832</v>
      </c>
      <c r="E182" s="14" t="str">
        <f>_xlfn.TEXTJOIN(" , ", TRUE, _xlfn.XLOOKUP(Table811[[#This Row],[Product]], Table912[Cookie Type], Table912[[Revenue Per Cookie]:[Cost Per Cookie]]))</f>
        <v>5 , -2</v>
      </c>
      <c r="F182" s="14">
        <f>_xlfn.XLOOKUP(Table811[[#This Row],[Product]],Table912[Cookie Type],Table912[Cost Per Cookie],"Not available")</f>
        <v>-2</v>
      </c>
    </row>
    <row r="183" spans="1:6" x14ac:dyDescent="0.25">
      <c r="A183" s="13">
        <v>864409</v>
      </c>
      <c r="B183" s="13" t="s">
        <v>73</v>
      </c>
      <c r="C183" s="25">
        <v>2470</v>
      </c>
      <c r="D183" s="21">
        <v>43474</v>
      </c>
      <c r="E183" s="44" t="str">
        <f>_xlfn.TEXTJOIN(" , ", TRUE, _xlfn.XLOOKUP(Table811[[#This Row],[Product]], Table912[Cookie Type], Table912[[Revenue Per Cookie]:[Cost Per Cookie]]))</f>
        <v>5 , -2</v>
      </c>
      <c r="F183" s="13">
        <f>_xlfn.XLOOKUP(Table811[[#This Row],[Product]],Table912[Cookie Type],Table912[Cost Per Cookie],"Not available")</f>
        <v>-2</v>
      </c>
    </row>
    <row r="184" spans="1:6" x14ac:dyDescent="0.25">
      <c r="A184" s="14">
        <v>520865</v>
      </c>
      <c r="B184" s="14" t="s">
        <v>73</v>
      </c>
      <c r="C184" s="24">
        <v>1743</v>
      </c>
      <c r="D184" s="18">
        <v>43475</v>
      </c>
      <c r="E184" s="14" t="str">
        <f>_xlfn.TEXTJOIN(" , ", TRUE, _xlfn.XLOOKUP(Table811[[#This Row],[Product]], Table912[Cookie Type], Table912[[Revenue Per Cookie]:[Cost Per Cookie]]))</f>
        <v>5 , -2</v>
      </c>
      <c r="F184" s="14">
        <f>_xlfn.XLOOKUP(Table811[[#This Row],[Product]],Table912[Cookie Type],Table912[Cost Per Cookie],"Not available")</f>
        <v>-2</v>
      </c>
    </row>
    <row r="185" spans="1:6" x14ac:dyDescent="0.25">
      <c r="A185" s="13">
        <v>898886</v>
      </c>
      <c r="B185" s="13" t="s">
        <v>73</v>
      </c>
      <c r="C185" s="25">
        <v>2914</v>
      </c>
      <c r="D185" s="21">
        <v>43840</v>
      </c>
      <c r="E185" s="44" t="str">
        <f>_xlfn.TEXTJOIN(" , ", TRUE, _xlfn.XLOOKUP(Table811[[#This Row],[Product]], Table912[Cookie Type], Table912[[Revenue Per Cookie]:[Cost Per Cookie]]))</f>
        <v>5 , -2</v>
      </c>
      <c r="F185" s="13">
        <f>_xlfn.XLOOKUP(Table811[[#This Row],[Product]],Table912[Cookie Type],Table912[Cost Per Cookie],"Not available")</f>
        <v>-2</v>
      </c>
    </row>
    <row r="186" spans="1:6" x14ac:dyDescent="0.25">
      <c r="A186" s="14">
        <v>429735</v>
      </c>
      <c r="B186" s="14" t="s">
        <v>73</v>
      </c>
      <c r="C186" s="24">
        <v>1731</v>
      </c>
      <c r="D186" s="18">
        <v>43840</v>
      </c>
      <c r="E186" s="14" t="str">
        <f>_xlfn.TEXTJOIN(" , ", TRUE, _xlfn.XLOOKUP(Table811[[#This Row],[Product]], Table912[Cookie Type], Table912[[Revenue Per Cookie]:[Cost Per Cookie]]))</f>
        <v>5 , -2</v>
      </c>
      <c r="F186" s="14">
        <f>_xlfn.XLOOKUP(Table811[[#This Row],[Product]],Table912[Cookie Type],Table912[Cost Per Cookie],"Not available")</f>
        <v>-2</v>
      </c>
    </row>
    <row r="187" spans="1:6" x14ac:dyDescent="0.25">
      <c r="A187" s="13">
        <v>778322</v>
      </c>
      <c r="B187" s="13" t="s">
        <v>73</v>
      </c>
      <c r="C187" s="13">
        <v>700</v>
      </c>
      <c r="D187" s="21">
        <v>43841</v>
      </c>
      <c r="E187" s="44" t="str">
        <f>_xlfn.TEXTJOIN(" , ", TRUE, _xlfn.XLOOKUP(Table811[[#This Row],[Product]], Table912[Cookie Type], Table912[[Revenue Per Cookie]:[Cost Per Cookie]]))</f>
        <v>5 , -2</v>
      </c>
      <c r="F187" s="13">
        <f>_xlfn.XLOOKUP(Table811[[#This Row],[Product]],Table912[Cookie Type],Table912[Cost Per Cookie],"Not available")</f>
        <v>-2</v>
      </c>
    </row>
    <row r="188" spans="1:6" x14ac:dyDescent="0.25">
      <c r="A188" s="14">
        <v>754823</v>
      </c>
      <c r="B188" s="14" t="s">
        <v>73</v>
      </c>
      <c r="C188" s="24">
        <v>2222</v>
      </c>
      <c r="D188" s="18">
        <v>43476</v>
      </c>
      <c r="E188" s="14" t="str">
        <f>_xlfn.TEXTJOIN(" , ", TRUE, _xlfn.XLOOKUP(Table811[[#This Row],[Product]], Table912[Cookie Type], Table912[[Revenue Per Cookie]:[Cost Per Cookie]]))</f>
        <v>5 , -2</v>
      </c>
      <c r="F188" s="14">
        <f>_xlfn.XLOOKUP(Table811[[#This Row],[Product]],Table912[Cookie Type],Table912[Cost Per Cookie],"Not available")</f>
        <v>-2</v>
      </c>
    </row>
    <row r="189" spans="1:6" x14ac:dyDescent="0.25">
      <c r="A189" s="13">
        <v>763666</v>
      </c>
      <c r="B189" s="13" t="s">
        <v>73</v>
      </c>
      <c r="C189" s="25">
        <v>1177</v>
      </c>
      <c r="D189" s="21">
        <v>43841</v>
      </c>
      <c r="E189" s="44" t="str">
        <f>_xlfn.TEXTJOIN(" , ", TRUE, _xlfn.XLOOKUP(Table811[[#This Row],[Product]], Table912[Cookie Type], Table912[[Revenue Per Cookie]:[Cost Per Cookie]]))</f>
        <v>5 , -2</v>
      </c>
      <c r="F189" s="13">
        <f>_xlfn.XLOOKUP(Table811[[#This Row],[Product]],Table912[Cookie Type],Table912[Cost Per Cookie],"Not available")</f>
        <v>-2</v>
      </c>
    </row>
    <row r="190" spans="1:6" x14ac:dyDescent="0.25">
      <c r="A190" s="14">
        <v>364025</v>
      </c>
      <c r="B190" s="14" t="s">
        <v>73</v>
      </c>
      <c r="C190" s="24">
        <v>1922</v>
      </c>
      <c r="D190" s="18">
        <v>43476</v>
      </c>
      <c r="E190" s="14" t="str">
        <f>_xlfn.TEXTJOIN(" , ", TRUE, _xlfn.XLOOKUP(Table811[[#This Row],[Product]], Table912[Cookie Type], Table912[[Revenue Per Cookie]:[Cost Per Cookie]]))</f>
        <v>5 , -2</v>
      </c>
      <c r="F190" s="14">
        <f>_xlfn.XLOOKUP(Table811[[#This Row],[Product]],Table912[Cookie Type],Table912[Cost Per Cookie],"Not available")</f>
        <v>-2</v>
      </c>
    </row>
    <row r="191" spans="1:6" x14ac:dyDescent="0.25">
      <c r="A191" s="13">
        <v>690780</v>
      </c>
      <c r="B191" s="13" t="s">
        <v>73</v>
      </c>
      <c r="C191" s="25">
        <v>1158</v>
      </c>
      <c r="D191" s="21">
        <v>43833</v>
      </c>
      <c r="E191" s="44" t="str">
        <f>_xlfn.TEXTJOIN(" , ", TRUE, _xlfn.XLOOKUP(Table811[[#This Row],[Product]], Table912[Cookie Type], Table912[[Revenue Per Cookie]:[Cost Per Cookie]]))</f>
        <v>5 , -2</v>
      </c>
      <c r="F191" s="13">
        <f>_xlfn.XLOOKUP(Table811[[#This Row],[Product]],Table912[Cookie Type],Table912[Cost Per Cookie],"Not available")</f>
        <v>-2</v>
      </c>
    </row>
    <row r="192" spans="1:6" x14ac:dyDescent="0.25">
      <c r="A192" s="14">
        <v>216326</v>
      </c>
      <c r="B192" s="14" t="s">
        <v>73</v>
      </c>
      <c r="C192" s="24">
        <v>1614</v>
      </c>
      <c r="D192" s="18">
        <v>43834</v>
      </c>
      <c r="E192" s="14" t="str">
        <f>_xlfn.TEXTJOIN(" , ", TRUE, _xlfn.XLOOKUP(Table811[[#This Row],[Product]], Table912[Cookie Type], Table912[[Revenue Per Cookie]:[Cost Per Cookie]]))</f>
        <v>5 , -2</v>
      </c>
      <c r="F192" s="14">
        <f>_xlfn.XLOOKUP(Table811[[#This Row],[Product]],Table912[Cookie Type],Table912[Cost Per Cookie],"Not available")</f>
        <v>-2</v>
      </c>
    </row>
    <row r="193" spans="1:6" x14ac:dyDescent="0.25">
      <c r="A193" s="13">
        <v>844763</v>
      </c>
      <c r="B193" s="13" t="s">
        <v>73</v>
      </c>
      <c r="C193" s="25">
        <v>2535</v>
      </c>
      <c r="D193" s="21">
        <v>43834</v>
      </c>
      <c r="E193" s="44" t="str">
        <f>_xlfn.TEXTJOIN(" , ", TRUE, _xlfn.XLOOKUP(Table811[[#This Row],[Product]], Table912[Cookie Type], Table912[[Revenue Per Cookie]:[Cost Per Cookie]]))</f>
        <v>5 , -2</v>
      </c>
      <c r="F193" s="13">
        <f>_xlfn.XLOOKUP(Table811[[#This Row],[Product]],Table912[Cookie Type],Table912[Cost Per Cookie],"Not available")</f>
        <v>-2</v>
      </c>
    </row>
    <row r="194" spans="1:6" x14ac:dyDescent="0.25">
      <c r="A194" s="14">
        <v>251968</v>
      </c>
      <c r="B194" s="14" t="s">
        <v>73</v>
      </c>
      <c r="C194" s="24">
        <v>2851</v>
      </c>
      <c r="D194" s="18">
        <v>43835</v>
      </c>
      <c r="E194" s="14" t="str">
        <f>_xlfn.TEXTJOIN(" , ", TRUE, _xlfn.XLOOKUP(Table811[[#This Row],[Product]], Table912[Cookie Type], Table912[[Revenue Per Cookie]:[Cost Per Cookie]]))</f>
        <v>5 , -2</v>
      </c>
      <c r="F194" s="14">
        <f>_xlfn.XLOOKUP(Table811[[#This Row],[Product]],Table912[Cookie Type],Table912[Cost Per Cookie],"Not available")</f>
        <v>-2</v>
      </c>
    </row>
    <row r="195" spans="1:6" x14ac:dyDescent="0.25">
      <c r="A195" s="13">
        <v>408804</v>
      </c>
      <c r="B195" s="13" t="s">
        <v>73</v>
      </c>
      <c r="C195" s="25">
        <v>2559</v>
      </c>
      <c r="D195" s="21">
        <v>43838</v>
      </c>
      <c r="E195" s="44" t="str">
        <f>_xlfn.TEXTJOIN(" , ", TRUE, _xlfn.XLOOKUP(Table811[[#This Row],[Product]], Table912[Cookie Type], Table912[[Revenue Per Cookie]:[Cost Per Cookie]]))</f>
        <v>5 , -2</v>
      </c>
      <c r="F195" s="13">
        <f>_xlfn.XLOOKUP(Table811[[#This Row],[Product]],Table912[Cookie Type],Table912[Cost Per Cookie],"Not available")</f>
        <v>-2</v>
      </c>
    </row>
    <row r="196" spans="1:6" x14ac:dyDescent="0.25">
      <c r="A196" s="14">
        <v>609851</v>
      </c>
      <c r="B196" s="14" t="s">
        <v>73</v>
      </c>
      <c r="C196" s="14">
        <v>267</v>
      </c>
      <c r="D196" s="18">
        <v>43475</v>
      </c>
      <c r="E196" s="14" t="str">
        <f>_xlfn.TEXTJOIN(" , ", TRUE, _xlfn.XLOOKUP(Table811[[#This Row],[Product]], Table912[Cookie Type], Table912[[Revenue Per Cookie]:[Cost Per Cookie]]))</f>
        <v>5 , -2</v>
      </c>
      <c r="F196" s="14">
        <f>_xlfn.XLOOKUP(Table811[[#This Row],[Product]],Table912[Cookie Type],Table912[Cost Per Cookie],"Not available")</f>
        <v>-2</v>
      </c>
    </row>
    <row r="197" spans="1:6" x14ac:dyDescent="0.25">
      <c r="A197" s="13">
        <v>332447</v>
      </c>
      <c r="B197" s="13" t="s">
        <v>73</v>
      </c>
      <c r="C197" s="25">
        <v>1085</v>
      </c>
      <c r="D197" s="21">
        <v>43840</v>
      </c>
      <c r="E197" s="44" t="str">
        <f>_xlfn.TEXTJOIN(" , ", TRUE, _xlfn.XLOOKUP(Table811[[#This Row],[Product]], Table912[Cookie Type], Table912[[Revenue Per Cookie]:[Cost Per Cookie]]))</f>
        <v>5 , -2</v>
      </c>
      <c r="F197" s="13">
        <f>_xlfn.XLOOKUP(Table811[[#This Row],[Product]],Table912[Cookie Type],Table912[Cost Per Cookie],"Not available")</f>
        <v>-2</v>
      </c>
    </row>
    <row r="198" spans="1:6" x14ac:dyDescent="0.25">
      <c r="A198" s="14">
        <v>837170</v>
      </c>
      <c r="B198" s="14" t="s">
        <v>73</v>
      </c>
      <c r="C198" s="24">
        <v>1175</v>
      </c>
      <c r="D198" s="18">
        <v>43840</v>
      </c>
      <c r="E198" s="14" t="str">
        <f>_xlfn.TEXTJOIN(" , ", TRUE, _xlfn.XLOOKUP(Table811[[#This Row],[Product]], Table912[Cookie Type], Table912[[Revenue Per Cookie]:[Cost Per Cookie]]))</f>
        <v>5 , -2</v>
      </c>
      <c r="F198" s="14">
        <f>_xlfn.XLOOKUP(Table811[[#This Row],[Product]],Table912[Cookie Type],Table912[Cost Per Cookie],"Not available")</f>
        <v>-2</v>
      </c>
    </row>
    <row r="199" spans="1:6" x14ac:dyDescent="0.25">
      <c r="A199" s="13">
        <v>117162</v>
      </c>
      <c r="B199" s="13" t="s">
        <v>73</v>
      </c>
      <c r="C199" s="25">
        <v>2007</v>
      </c>
      <c r="D199" s="21">
        <v>43476</v>
      </c>
      <c r="E199" s="44" t="str">
        <f>_xlfn.TEXTJOIN(" , ", TRUE, _xlfn.XLOOKUP(Table811[[#This Row],[Product]], Table912[Cookie Type], Table912[[Revenue Per Cookie]:[Cost Per Cookie]]))</f>
        <v>5 , -2</v>
      </c>
      <c r="F199" s="13">
        <f>_xlfn.XLOOKUP(Table811[[#This Row],[Product]],Table912[Cookie Type],Table912[Cost Per Cookie],"Not available")</f>
        <v>-2</v>
      </c>
    </row>
    <row r="200" spans="1:6" x14ac:dyDescent="0.25">
      <c r="A200" s="14">
        <v>708450</v>
      </c>
      <c r="B200" s="14" t="s">
        <v>73</v>
      </c>
      <c r="C200" s="24">
        <v>2151</v>
      </c>
      <c r="D200" s="18">
        <v>43476</v>
      </c>
      <c r="E200" s="14" t="str">
        <f>_xlfn.TEXTJOIN(" , ", TRUE, _xlfn.XLOOKUP(Table811[[#This Row],[Product]], Table912[Cookie Type], Table912[[Revenue Per Cookie]:[Cost Per Cookie]]))</f>
        <v>5 , -2</v>
      </c>
      <c r="F200" s="14">
        <f>_xlfn.XLOOKUP(Table811[[#This Row],[Product]],Table912[Cookie Type],Table912[Cost Per Cookie],"Not available")</f>
        <v>-2</v>
      </c>
    </row>
    <row r="201" spans="1:6" x14ac:dyDescent="0.25">
      <c r="A201" s="13">
        <v>855262</v>
      </c>
      <c r="B201" s="13" t="s">
        <v>73</v>
      </c>
      <c r="C201" s="13">
        <v>914</v>
      </c>
      <c r="D201" s="21">
        <v>43842</v>
      </c>
      <c r="E201" s="44" t="str">
        <f>_xlfn.TEXTJOIN(" , ", TRUE, _xlfn.XLOOKUP(Table811[[#This Row],[Product]], Table912[Cookie Type], Table912[[Revenue Per Cookie]:[Cost Per Cookie]]))</f>
        <v>5 , -2</v>
      </c>
      <c r="F201" s="13">
        <f>_xlfn.XLOOKUP(Table811[[#This Row],[Product]],Table912[Cookie Type],Table912[Cost Per Cookie],"Not available")</f>
        <v>-2</v>
      </c>
    </row>
    <row r="202" spans="1:6" x14ac:dyDescent="0.25">
      <c r="A202" s="14">
        <v>809091</v>
      </c>
      <c r="B202" s="14" t="s">
        <v>73</v>
      </c>
      <c r="C202" s="14">
        <v>293</v>
      </c>
      <c r="D202" s="18">
        <v>43842</v>
      </c>
      <c r="E202" s="14" t="str">
        <f>_xlfn.TEXTJOIN(" , ", TRUE, _xlfn.XLOOKUP(Table811[[#This Row],[Product]], Table912[Cookie Type], Table912[[Revenue Per Cookie]:[Cost Per Cookie]]))</f>
        <v>5 , -2</v>
      </c>
      <c r="F202" s="14">
        <f>_xlfn.XLOOKUP(Table811[[#This Row],[Product]],Table912[Cookie Type],Table912[Cost Per Cookie],"Not available")</f>
        <v>-2</v>
      </c>
    </row>
    <row r="203" spans="1:6" x14ac:dyDescent="0.25">
      <c r="A203" s="13">
        <v>170761</v>
      </c>
      <c r="B203" s="13" t="s">
        <v>73</v>
      </c>
      <c r="C203" s="13">
        <v>723</v>
      </c>
      <c r="D203" s="21">
        <v>43834</v>
      </c>
      <c r="E203" s="44" t="str">
        <f>_xlfn.TEXTJOIN(" , ", TRUE, _xlfn.XLOOKUP(Table811[[#This Row],[Product]], Table912[Cookie Type], Table912[[Revenue Per Cookie]:[Cost Per Cookie]]))</f>
        <v>5 , -2</v>
      </c>
      <c r="F203" s="13">
        <f>_xlfn.XLOOKUP(Table811[[#This Row],[Product]],Table912[Cookie Type],Table912[Cost Per Cookie],"Not available")</f>
        <v>-2</v>
      </c>
    </row>
    <row r="204" spans="1:6" x14ac:dyDescent="0.25">
      <c r="A204" s="14">
        <v>203604</v>
      </c>
      <c r="B204" s="14" t="s">
        <v>74</v>
      </c>
      <c r="C204" s="14">
        <v>921</v>
      </c>
      <c r="D204" s="18">
        <v>43833</v>
      </c>
      <c r="E204" s="14" t="str">
        <f>_xlfn.TEXTJOIN(" , ", TRUE, _xlfn.XLOOKUP(Table811[[#This Row],[Product]], Table912[Cookie Type], Table912[[Revenue Per Cookie]:[Cost Per Cookie]]))</f>
        <v>1 , -0.5</v>
      </c>
      <c r="F204" s="14">
        <f>_xlfn.XLOOKUP(Table811[[#This Row],[Product]],Table912[Cookie Type],Table912[Cost Per Cookie],"Not available")</f>
        <v>-0.5</v>
      </c>
    </row>
    <row r="205" spans="1:6" x14ac:dyDescent="0.25">
      <c r="A205" s="13">
        <v>830805</v>
      </c>
      <c r="B205" s="13" t="s">
        <v>74</v>
      </c>
      <c r="C205" s="25">
        <v>2518</v>
      </c>
      <c r="D205" s="21">
        <v>43836</v>
      </c>
      <c r="E205" s="44" t="str">
        <f>_xlfn.TEXTJOIN(" , ", TRUE, _xlfn.XLOOKUP(Table811[[#This Row],[Product]], Table912[Cookie Type], Table912[[Revenue Per Cookie]:[Cost Per Cookie]]))</f>
        <v>1 , -0.5</v>
      </c>
      <c r="F205" s="13">
        <f>_xlfn.XLOOKUP(Table811[[#This Row],[Product]],Table912[Cookie Type],Table912[Cost Per Cookie],"Not available")</f>
        <v>-0.5</v>
      </c>
    </row>
    <row r="206" spans="1:6" x14ac:dyDescent="0.25">
      <c r="A206" s="14">
        <v>138739</v>
      </c>
      <c r="B206" s="14" t="s">
        <v>74</v>
      </c>
      <c r="C206" s="24">
        <v>1899</v>
      </c>
      <c r="D206" s="18">
        <v>43836</v>
      </c>
      <c r="E206" s="14" t="str">
        <f>_xlfn.TEXTJOIN(" , ", TRUE, _xlfn.XLOOKUP(Table811[[#This Row],[Product]], Table912[Cookie Type], Table912[[Revenue Per Cookie]:[Cost Per Cookie]]))</f>
        <v>1 , -0.5</v>
      </c>
      <c r="F206" s="14">
        <f>_xlfn.XLOOKUP(Table811[[#This Row],[Product]],Table912[Cookie Type],Table912[Cost Per Cookie],"Not available")</f>
        <v>-0.5</v>
      </c>
    </row>
    <row r="207" spans="1:6" x14ac:dyDescent="0.25">
      <c r="A207" s="13">
        <v>830819</v>
      </c>
      <c r="B207" s="13" t="s">
        <v>74</v>
      </c>
      <c r="C207" s="25">
        <v>1545</v>
      </c>
      <c r="D207" s="21">
        <v>43836</v>
      </c>
      <c r="E207" s="44" t="str">
        <f>_xlfn.TEXTJOIN(" , ", TRUE, _xlfn.XLOOKUP(Table811[[#This Row],[Product]], Table912[Cookie Type], Table912[[Revenue Per Cookie]:[Cost Per Cookie]]))</f>
        <v>1 , -0.5</v>
      </c>
      <c r="F207" s="13">
        <f>_xlfn.XLOOKUP(Table811[[#This Row],[Product]],Table912[Cookie Type],Table912[Cost Per Cookie],"Not available")</f>
        <v>-0.5</v>
      </c>
    </row>
    <row r="208" spans="1:6" x14ac:dyDescent="0.25">
      <c r="A208" s="14">
        <v>249098</v>
      </c>
      <c r="B208" s="14" t="s">
        <v>74</v>
      </c>
      <c r="C208" s="24">
        <v>2470</v>
      </c>
      <c r="D208" s="18">
        <v>43836</v>
      </c>
      <c r="E208" s="14" t="str">
        <f>_xlfn.TEXTJOIN(" , ", TRUE, _xlfn.XLOOKUP(Table811[[#This Row],[Product]], Table912[Cookie Type], Table912[[Revenue Per Cookie]:[Cost Per Cookie]]))</f>
        <v>1 , -0.5</v>
      </c>
      <c r="F208" s="14">
        <f>_xlfn.XLOOKUP(Table811[[#This Row],[Product]],Table912[Cookie Type],Table912[Cost Per Cookie],"Not available")</f>
        <v>-0.5</v>
      </c>
    </row>
    <row r="209" spans="1:6" x14ac:dyDescent="0.25">
      <c r="A209" s="13">
        <v>252717</v>
      </c>
      <c r="B209" s="13" t="s">
        <v>74</v>
      </c>
      <c r="C209" s="25">
        <v>2666</v>
      </c>
      <c r="D209" s="21">
        <v>43837</v>
      </c>
      <c r="E209" s="44" t="str">
        <f>_xlfn.TEXTJOIN(" , ", TRUE, _xlfn.XLOOKUP(Table811[[#This Row],[Product]], Table912[Cookie Type], Table912[[Revenue Per Cookie]:[Cost Per Cookie]]))</f>
        <v>1 , -0.5</v>
      </c>
      <c r="F209" s="13">
        <f>_xlfn.XLOOKUP(Table811[[#This Row],[Product]],Table912[Cookie Type],Table912[Cost Per Cookie],"Not available")</f>
        <v>-0.5</v>
      </c>
    </row>
    <row r="210" spans="1:6" x14ac:dyDescent="0.25">
      <c r="A210" s="14">
        <v>440487</v>
      </c>
      <c r="B210" s="14" t="s">
        <v>74</v>
      </c>
      <c r="C210" s="14">
        <v>958</v>
      </c>
      <c r="D210" s="18">
        <v>43838</v>
      </c>
      <c r="E210" s="14" t="str">
        <f>_xlfn.TEXTJOIN(" , ", TRUE, _xlfn.XLOOKUP(Table811[[#This Row],[Product]], Table912[Cookie Type], Table912[[Revenue Per Cookie]:[Cost Per Cookie]]))</f>
        <v>1 , -0.5</v>
      </c>
      <c r="F210" s="14">
        <f>_xlfn.XLOOKUP(Table811[[#This Row],[Product]],Table912[Cookie Type],Table912[Cost Per Cookie],"Not available")</f>
        <v>-0.5</v>
      </c>
    </row>
    <row r="211" spans="1:6" x14ac:dyDescent="0.25">
      <c r="A211" s="13">
        <v>366159</v>
      </c>
      <c r="B211" s="13" t="s">
        <v>74</v>
      </c>
      <c r="C211" s="25">
        <v>2146</v>
      </c>
      <c r="D211" s="21">
        <v>43839</v>
      </c>
      <c r="E211" s="44" t="str">
        <f>_xlfn.TEXTJOIN(" , ", TRUE, _xlfn.XLOOKUP(Table811[[#This Row],[Product]], Table912[Cookie Type], Table912[[Revenue Per Cookie]:[Cost Per Cookie]]))</f>
        <v>1 , -0.5</v>
      </c>
      <c r="F211" s="13">
        <f>_xlfn.XLOOKUP(Table811[[#This Row],[Product]],Table912[Cookie Type],Table912[Cost Per Cookie],"Not available")</f>
        <v>-0.5</v>
      </c>
    </row>
    <row r="212" spans="1:6" x14ac:dyDescent="0.25">
      <c r="A212" s="14">
        <v>439030</v>
      </c>
      <c r="B212" s="14" t="s">
        <v>74</v>
      </c>
      <c r="C212" s="14">
        <v>345</v>
      </c>
      <c r="D212" s="18">
        <v>43475</v>
      </c>
      <c r="E212" s="14" t="str">
        <f>_xlfn.TEXTJOIN(" , ", TRUE, _xlfn.XLOOKUP(Table811[[#This Row],[Product]], Table912[Cookie Type], Table912[[Revenue Per Cookie]:[Cost Per Cookie]]))</f>
        <v>1 , -0.5</v>
      </c>
      <c r="F212" s="14">
        <f>_xlfn.XLOOKUP(Table811[[#This Row],[Product]],Table912[Cookie Type],Table912[Cost Per Cookie],"Not available")</f>
        <v>-0.5</v>
      </c>
    </row>
    <row r="213" spans="1:6" x14ac:dyDescent="0.25">
      <c r="A213" s="13">
        <v>227728</v>
      </c>
      <c r="B213" s="13" t="s">
        <v>74</v>
      </c>
      <c r="C213" s="13">
        <v>615</v>
      </c>
      <c r="D213" s="21">
        <v>43842</v>
      </c>
      <c r="E213" s="44" t="str">
        <f>_xlfn.TEXTJOIN(" , ", TRUE, _xlfn.XLOOKUP(Table811[[#This Row],[Product]], Table912[Cookie Type], Table912[[Revenue Per Cookie]:[Cost Per Cookie]]))</f>
        <v>1 , -0.5</v>
      </c>
      <c r="F213" s="13">
        <f>_xlfn.XLOOKUP(Table811[[#This Row],[Product]],Table912[Cookie Type],Table912[Cost Per Cookie],"Not available")</f>
        <v>-0.5</v>
      </c>
    </row>
    <row r="214" spans="1:6" x14ac:dyDescent="0.25">
      <c r="A214" s="14">
        <v>353832</v>
      </c>
      <c r="B214" s="14" t="s">
        <v>74</v>
      </c>
      <c r="C214" s="24">
        <v>2214</v>
      </c>
      <c r="D214" s="18">
        <v>43833</v>
      </c>
      <c r="E214" s="14" t="str">
        <f>_xlfn.TEXTJOIN(" , ", TRUE, _xlfn.XLOOKUP(Table811[[#This Row],[Product]], Table912[Cookie Type], Table912[[Revenue Per Cookie]:[Cost Per Cookie]]))</f>
        <v>1 , -0.5</v>
      </c>
      <c r="F214" s="14">
        <f>_xlfn.XLOOKUP(Table811[[#This Row],[Product]],Table912[Cookie Type],Table912[Cost Per Cookie],"Not available")</f>
        <v>-0.5</v>
      </c>
    </row>
    <row r="215" spans="1:6" x14ac:dyDescent="0.25">
      <c r="A215" s="13">
        <v>142538</v>
      </c>
      <c r="B215" s="13" t="s">
        <v>74</v>
      </c>
      <c r="C215" s="25">
        <v>2301</v>
      </c>
      <c r="D215" s="21">
        <v>43834</v>
      </c>
      <c r="E215" s="44" t="str">
        <f>_xlfn.TEXTJOIN(" , ", TRUE, _xlfn.XLOOKUP(Table811[[#This Row],[Product]], Table912[Cookie Type], Table912[[Revenue Per Cookie]:[Cost Per Cookie]]))</f>
        <v>1 , -0.5</v>
      </c>
      <c r="F215" s="13">
        <f>_xlfn.XLOOKUP(Table811[[#This Row],[Product]],Table912[Cookie Type],Table912[Cost Per Cookie],"Not available")</f>
        <v>-0.5</v>
      </c>
    </row>
    <row r="216" spans="1:6" x14ac:dyDescent="0.25">
      <c r="A216" s="14">
        <v>892418</v>
      </c>
      <c r="B216" s="14" t="s">
        <v>74</v>
      </c>
      <c r="C216" s="24">
        <v>1376</v>
      </c>
      <c r="D216" s="18">
        <v>43837</v>
      </c>
      <c r="E216" s="14" t="str">
        <f>_xlfn.TEXTJOIN(" , ", TRUE, _xlfn.XLOOKUP(Table811[[#This Row],[Product]], Table912[Cookie Type], Table912[[Revenue Per Cookie]:[Cost Per Cookie]]))</f>
        <v>1 , -0.5</v>
      </c>
      <c r="F216" s="14">
        <f>_xlfn.XLOOKUP(Table811[[#This Row],[Product]],Table912[Cookie Type],Table912[Cost Per Cookie],"Not available")</f>
        <v>-0.5</v>
      </c>
    </row>
    <row r="217" spans="1:6" x14ac:dyDescent="0.25">
      <c r="A217" s="13">
        <v>459280</v>
      </c>
      <c r="B217" s="13" t="s">
        <v>74</v>
      </c>
      <c r="C217" s="25">
        <v>1830</v>
      </c>
      <c r="D217" s="21">
        <v>43838</v>
      </c>
      <c r="E217" s="44" t="str">
        <f>_xlfn.TEXTJOIN(" , ", TRUE, _xlfn.XLOOKUP(Table811[[#This Row],[Product]], Table912[Cookie Type], Table912[[Revenue Per Cookie]:[Cost Per Cookie]]))</f>
        <v>1 , -0.5</v>
      </c>
      <c r="F217" s="13">
        <f>_xlfn.XLOOKUP(Table811[[#This Row],[Product]],Table912[Cookie Type],Table912[Cost Per Cookie],"Not available")</f>
        <v>-0.5</v>
      </c>
    </row>
    <row r="218" spans="1:6" x14ac:dyDescent="0.25">
      <c r="A218" s="14">
        <v>539666</v>
      </c>
      <c r="B218" s="14" t="s">
        <v>74</v>
      </c>
      <c r="C218" s="24">
        <v>2498</v>
      </c>
      <c r="D218" s="18">
        <v>43474</v>
      </c>
      <c r="E218" s="14" t="str">
        <f>_xlfn.TEXTJOIN(" , ", TRUE, _xlfn.XLOOKUP(Table811[[#This Row],[Product]], Table912[Cookie Type], Table912[[Revenue Per Cookie]:[Cost Per Cookie]]))</f>
        <v>1 , -0.5</v>
      </c>
      <c r="F218" s="14">
        <f>_xlfn.XLOOKUP(Table811[[#This Row],[Product]],Table912[Cookie Type],Table912[Cost Per Cookie],"Not available")</f>
        <v>-0.5</v>
      </c>
    </row>
    <row r="219" spans="1:6" x14ac:dyDescent="0.25">
      <c r="A219" s="13">
        <v>625570</v>
      </c>
      <c r="B219" s="13" t="s">
        <v>74</v>
      </c>
      <c r="C219" s="13">
        <v>663</v>
      </c>
      <c r="D219" s="21">
        <v>43475</v>
      </c>
      <c r="E219" s="44" t="str">
        <f>_xlfn.TEXTJOIN(" , ", TRUE, _xlfn.XLOOKUP(Table811[[#This Row],[Product]], Table912[Cookie Type], Table912[[Revenue Per Cookie]:[Cost Per Cookie]]))</f>
        <v>1 , -0.5</v>
      </c>
      <c r="F219" s="13">
        <f>_xlfn.XLOOKUP(Table811[[#This Row],[Product]],Table912[Cookie Type],Table912[Cost Per Cookie],"Not available")</f>
        <v>-0.5</v>
      </c>
    </row>
    <row r="220" spans="1:6" x14ac:dyDescent="0.25">
      <c r="A220" s="14">
        <v>652401</v>
      </c>
      <c r="B220" s="14" t="s">
        <v>74</v>
      </c>
      <c r="C220" s="24">
        <v>1142</v>
      </c>
      <c r="D220" s="18">
        <v>43836</v>
      </c>
      <c r="E220" s="14" t="str">
        <f>_xlfn.TEXTJOIN(" , ", TRUE, _xlfn.XLOOKUP(Table811[[#This Row],[Product]], Table912[Cookie Type], Table912[[Revenue Per Cookie]:[Cost Per Cookie]]))</f>
        <v>1 , -0.5</v>
      </c>
      <c r="F220" s="14">
        <f>_xlfn.XLOOKUP(Table811[[#This Row],[Product]],Table912[Cookie Type],Table912[Cost Per Cookie],"Not available")</f>
        <v>-0.5</v>
      </c>
    </row>
    <row r="221" spans="1:6" x14ac:dyDescent="0.25">
      <c r="A221" s="13">
        <v>326089</v>
      </c>
      <c r="B221" s="13" t="s">
        <v>74</v>
      </c>
      <c r="C221" s="25">
        <v>1566</v>
      </c>
      <c r="D221" s="21">
        <v>43840</v>
      </c>
      <c r="E221" s="44" t="str">
        <f>_xlfn.TEXTJOIN(" , ", TRUE, _xlfn.XLOOKUP(Table811[[#This Row],[Product]], Table912[Cookie Type], Table912[[Revenue Per Cookie]:[Cost Per Cookie]]))</f>
        <v>1 , -0.5</v>
      </c>
      <c r="F221" s="13">
        <f>_xlfn.XLOOKUP(Table811[[#This Row],[Product]],Table912[Cookie Type],Table912[Cost Per Cookie],"Not available")</f>
        <v>-0.5</v>
      </c>
    </row>
    <row r="222" spans="1:6" x14ac:dyDescent="0.25">
      <c r="A222" s="14">
        <v>676869</v>
      </c>
      <c r="B222" s="14" t="s">
        <v>74</v>
      </c>
      <c r="C222" s="14">
        <v>690</v>
      </c>
      <c r="D222" s="18">
        <v>43841</v>
      </c>
      <c r="E222" s="14" t="str">
        <f>_xlfn.TEXTJOIN(" , ", TRUE, _xlfn.XLOOKUP(Table811[[#This Row],[Product]], Table912[Cookie Type], Table912[[Revenue Per Cookie]:[Cost Per Cookie]]))</f>
        <v>1 , -0.5</v>
      </c>
      <c r="F222" s="14">
        <f>_xlfn.XLOOKUP(Table811[[#This Row],[Product]],Table912[Cookie Type],Table912[Cost Per Cookie],"Not available")</f>
        <v>-0.5</v>
      </c>
    </row>
    <row r="223" spans="1:6" x14ac:dyDescent="0.25">
      <c r="A223" s="13">
        <v>113657</v>
      </c>
      <c r="B223" s="13" t="s">
        <v>74</v>
      </c>
      <c r="C223" s="25">
        <v>1660</v>
      </c>
      <c r="D223" s="21">
        <v>43476</v>
      </c>
      <c r="E223" s="44" t="str">
        <f>_xlfn.TEXTJOIN(" , ", TRUE, _xlfn.XLOOKUP(Table811[[#This Row],[Product]], Table912[Cookie Type], Table912[[Revenue Per Cookie]:[Cost Per Cookie]]))</f>
        <v>1 , -0.5</v>
      </c>
      <c r="F223" s="13">
        <f>_xlfn.XLOOKUP(Table811[[#This Row],[Product]],Table912[Cookie Type],Table912[Cost Per Cookie],"Not available")</f>
        <v>-0.5</v>
      </c>
    </row>
    <row r="224" spans="1:6" x14ac:dyDescent="0.25">
      <c r="A224" s="14">
        <v>570270</v>
      </c>
      <c r="B224" s="14" t="s">
        <v>74</v>
      </c>
      <c r="C224" s="24">
        <v>1958</v>
      </c>
      <c r="D224" s="18">
        <v>43832</v>
      </c>
      <c r="E224" s="14" t="str">
        <f>_xlfn.TEXTJOIN(" , ", TRUE, _xlfn.XLOOKUP(Table811[[#This Row],[Product]], Table912[Cookie Type], Table912[[Revenue Per Cookie]:[Cost Per Cookie]]))</f>
        <v>1 , -0.5</v>
      </c>
      <c r="F224" s="14">
        <f>_xlfn.XLOOKUP(Table811[[#This Row],[Product]],Table912[Cookie Type],Table912[Cost Per Cookie],"Not available")</f>
        <v>-0.5</v>
      </c>
    </row>
    <row r="225" spans="1:6" x14ac:dyDescent="0.25">
      <c r="A225" s="13">
        <v>445507</v>
      </c>
      <c r="B225" s="13" t="s">
        <v>74</v>
      </c>
      <c r="C225" s="25">
        <v>1901</v>
      </c>
      <c r="D225" s="21">
        <v>43836</v>
      </c>
      <c r="E225" s="44" t="str">
        <f>_xlfn.TEXTJOIN(" , ", TRUE, _xlfn.XLOOKUP(Table811[[#This Row],[Product]], Table912[Cookie Type], Table912[[Revenue Per Cookie]:[Cost Per Cookie]]))</f>
        <v>1 , -0.5</v>
      </c>
      <c r="F225" s="13">
        <f>_xlfn.XLOOKUP(Table811[[#This Row],[Product]],Table912[Cookie Type],Table912[Cost Per Cookie],"Not available")</f>
        <v>-0.5</v>
      </c>
    </row>
    <row r="226" spans="1:6" x14ac:dyDescent="0.25">
      <c r="A226" s="14">
        <v>154432</v>
      </c>
      <c r="B226" s="14" t="s">
        <v>74</v>
      </c>
      <c r="C226" s="14">
        <v>544</v>
      </c>
      <c r="D226" s="18">
        <v>43839</v>
      </c>
      <c r="E226" s="14" t="str">
        <f>_xlfn.TEXTJOIN(" , ", TRUE, _xlfn.XLOOKUP(Table811[[#This Row],[Product]], Table912[Cookie Type], Table912[[Revenue Per Cookie]:[Cost Per Cookie]]))</f>
        <v>1 , -0.5</v>
      </c>
      <c r="F226" s="14">
        <f>_xlfn.XLOOKUP(Table811[[#This Row],[Product]],Table912[Cookie Type],Table912[Cost Per Cookie],"Not available")</f>
        <v>-0.5</v>
      </c>
    </row>
    <row r="227" spans="1:6" x14ac:dyDescent="0.25">
      <c r="A227" s="13">
        <v>806978</v>
      </c>
      <c r="B227" s="13" t="s">
        <v>74</v>
      </c>
      <c r="C227" s="25">
        <v>1797</v>
      </c>
      <c r="D227" s="21">
        <v>43474</v>
      </c>
      <c r="E227" s="44" t="str">
        <f>_xlfn.TEXTJOIN(" , ", TRUE, _xlfn.XLOOKUP(Table811[[#This Row],[Product]], Table912[Cookie Type], Table912[[Revenue Per Cookie]:[Cost Per Cookie]]))</f>
        <v>1 , -0.5</v>
      </c>
      <c r="F227" s="13">
        <f>_xlfn.XLOOKUP(Table811[[#This Row],[Product]],Table912[Cookie Type],Table912[Cost Per Cookie],"Not available")</f>
        <v>-0.5</v>
      </c>
    </row>
    <row r="228" spans="1:6" x14ac:dyDescent="0.25">
      <c r="A228" s="14">
        <v>637451</v>
      </c>
      <c r="B228" s="14" t="s">
        <v>74</v>
      </c>
      <c r="C228" s="24">
        <v>1287</v>
      </c>
      <c r="D228" s="18">
        <v>43842</v>
      </c>
      <c r="E228" s="14" t="str">
        <f>_xlfn.TEXTJOIN(" , ", TRUE, _xlfn.XLOOKUP(Table811[[#This Row],[Product]], Table912[Cookie Type], Table912[[Revenue Per Cookie]:[Cost Per Cookie]]))</f>
        <v>1 , -0.5</v>
      </c>
      <c r="F228" s="14">
        <f>_xlfn.XLOOKUP(Table811[[#This Row],[Product]],Table912[Cookie Type],Table912[Cost Per Cookie],"Not available")</f>
        <v>-0.5</v>
      </c>
    </row>
    <row r="229" spans="1:6" x14ac:dyDescent="0.25">
      <c r="A229" s="13">
        <v>494228</v>
      </c>
      <c r="B229" s="13" t="s">
        <v>74</v>
      </c>
      <c r="C229" s="25">
        <v>1706</v>
      </c>
      <c r="D229" s="21">
        <v>43842</v>
      </c>
      <c r="E229" s="44" t="str">
        <f>_xlfn.TEXTJOIN(" , ", TRUE, _xlfn.XLOOKUP(Table811[[#This Row],[Product]], Table912[Cookie Type], Table912[[Revenue Per Cookie]:[Cost Per Cookie]]))</f>
        <v>1 , -0.5</v>
      </c>
      <c r="F229" s="13">
        <f>_xlfn.XLOOKUP(Table811[[#This Row],[Product]],Table912[Cookie Type],Table912[Cost Per Cookie],"Not available")</f>
        <v>-0.5</v>
      </c>
    </row>
    <row r="230" spans="1:6" x14ac:dyDescent="0.25">
      <c r="A230" s="14">
        <v>801641</v>
      </c>
      <c r="B230" s="14" t="s">
        <v>74</v>
      </c>
      <c r="C230" s="24">
        <v>2031</v>
      </c>
      <c r="D230" s="18">
        <v>43840</v>
      </c>
      <c r="E230" s="14" t="str">
        <f>_xlfn.TEXTJOIN(" , ", TRUE, _xlfn.XLOOKUP(Table811[[#This Row],[Product]], Table912[Cookie Type], Table912[[Revenue Per Cookie]:[Cost Per Cookie]]))</f>
        <v>1 , -0.5</v>
      </c>
      <c r="F230" s="14">
        <f>_xlfn.XLOOKUP(Table811[[#This Row],[Product]],Table912[Cookie Type],Table912[Cost Per Cookie],"Not available")</f>
        <v>-0.5</v>
      </c>
    </row>
    <row r="231" spans="1:6" x14ac:dyDescent="0.25">
      <c r="A231" s="13">
        <v>823953</v>
      </c>
      <c r="B231" s="13" t="s">
        <v>74</v>
      </c>
      <c r="C231" s="25">
        <v>1967</v>
      </c>
      <c r="D231" s="21">
        <v>43833</v>
      </c>
      <c r="E231" s="44" t="str">
        <f>_xlfn.TEXTJOIN(" , ", TRUE, _xlfn.XLOOKUP(Table811[[#This Row],[Product]], Table912[Cookie Type], Table912[[Revenue Per Cookie]:[Cost Per Cookie]]))</f>
        <v>1 , -0.5</v>
      </c>
      <c r="F231" s="13">
        <f>_xlfn.XLOOKUP(Table811[[#This Row],[Product]],Table912[Cookie Type],Table912[Cost Per Cookie],"Not available")</f>
        <v>-0.5</v>
      </c>
    </row>
    <row r="232" spans="1:6" x14ac:dyDescent="0.25">
      <c r="A232" s="14">
        <v>539522</v>
      </c>
      <c r="B232" s="14" t="s">
        <v>74</v>
      </c>
      <c r="C232" s="24">
        <v>1859</v>
      </c>
      <c r="D232" s="18">
        <v>43838</v>
      </c>
      <c r="E232" s="14" t="str">
        <f>_xlfn.TEXTJOIN(" , ", TRUE, _xlfn.XLOOKUP(Table811[[#This Row],[Product]], Table912[Cookie Type], Table912[[Revenue Per Cookie]:[Cost Per Cookie]]))</f>
        <v>1 , -0.5</v>
      </c>
      <c r="F232" s="14">
        <f>_xlfn.XLOOKUP(Table811[[#This Row],[Product]],Table912[Cookie Type],Table912[Cost Per Cookie],"Not available")</f>
        <v>-0.5</v>
      </c>
    </row>
    <row r="233" spans="1:6" x14ac:dyDescent="0.25">
      <c r="A233" s="13">
        <v>873031</v>
      </c>
      <c r="B233" s="13" t="s">
        <v>74</v>
      </c>
      <c r="C233" s="25">
        <v>2851</v>
      </c>
      <c r="D233" s="21">
        <v>43475</v>
      </c>
      <c r="E233" s="44" t="str">
        <f>_xlfn.TEXTJOIN(" , ", TRUE, _xlfn.XLOOKUP(Table811[[#This Row],[Product]], Table912[Cookie Type], Table912[[Revenue Per Cookie]:[Cost Per Cookie]]))</f>
        <v>1 , -0.5</v>
      </c>
      <c r="F233" s="13">
        <f>_xlfn.XLOOKUP(Table811[[#This Row],[Product]],Table912[Cookie Type],Table912[Cost Per Cookie],"Not available")</f>
        <v>-0.5</v>
      </c>
    </row>
    <row r="234" spans="1:6" x14ac:dyDescent="0.25">
      <c r="A234" s="14">
        <v>574744</v>
      </c>
      <c r="B234" s="14" t="s">
        <v>74</v>
      </c>
      <c r="C234" s="24">
        <v>2021</v>
      </c>
      <c r="D234" s="18">
        <v>43840</v>
      </c>
      <c r="E234" s="14" t="str">
        <f>_xlfn.TEXTJOIN(" , ", TRUE, _xlfn.XLOOKUP(Table811[[#This Row],[Product]], Table912[Cookie Type], Table912[[Revenue Per Cookie]:[Cost Per Cookie]]))</f>
        <v>1 , -0.5</v>
      </c>
      <c r="F234" s="14">
        <f>_xlfn.XLOOKUP(Table811[[#This Row],[Product]],Table912[Cookie Type],Table912[Cost Per Cookie],"Not available")</f>
        <v>-0.5</v>
      </c>
    </row>
    <row r="235" spans="1:6" x14ac:dyDescent="0.25">
      <c r="A235" s="13">
        <v>130685</v>
      </c>
      <c r="B235" s="13" t="s">
        <v>74</v>
      </c>
      <c r="C235" s="25">
        <v>1138</v>
      </c>
      <c r="D235" s="21">
        <v>43842</v>
      </c>
      <c r="E235" s="44" t="str">
        <f>_xlfn.TEXTJOIN(" , ", TRUE, _xlfn.XLOOKUP(Table811[[#This Row],[Product]], Table912[Cookie Type], Table912[[Revenue Per Cookie]:[Cost Per Cookie]]))</f>
        <v>1 , -0.5</v>
      </c>
      <c r="F235" s="13">
        <f>_xlfn.XLOOKUP(Table811[[#This Row],[Product]],Table912[Cookie Type],Table912[Cost Per Cookie],"Not available")</f>
        <v>-0.5</v>
      </c>
    </row>
    <row r="236" spans="1:6" x14ac:dyDescent="0.25">
      <c r="A236" s="14">
        <v>150704</v>
      </c>
      <c r="B236" s="14" t="s">
        <v>74</v>
      </c>
      <c r="C236" s="24">
        <v>1159</v>
      </c>
      <c r="D236" s="18">
        <v>43475</v>
      </c>
      <c r="E236" s="14" t="str">
        <f>_xlfn.TEXTJOIN(" , ", TRUE, _xlfn.XLOOKUP(Table811[[#This Row],[Product]], Table912[Cookie Type], Table912[[Revenue Per Cookie]:[Cost Per Cookie]]))</f>
        <v>1 , -0.5</v>
      </c>
      <c r="F236" s="14">
        <f>_xlfn.XLOOKUP(Table811[[#This Row],[Product]],Table912[Cookie Type],Table912[Cost Per Cookie],"Not available")</f>
        <v>-0.5</v>
      </c>
    </row>
    <row r="237" spans="1:6" x14ac:dyDescent="0.25">
      <c r="A237" s="13">
        <v>779079</v>
      </c>
      <c r="B237" s="13" t="s">
        <v>74</v>
      </c>
      <c r="C237" s="25">
        <v>1385</v>
      </c>
      <c r="D237" s="21">
        <v>43831</v>
      </c>
      <c r="E237" s="44" t="str">
        <f>_xlfn.TEXTJOIN(" , ", TRUE, _xlfn.XLOOKUP(Table811[[#This Row],[Product]], Table912[Cookie Type], Table912[[Revenue Per Cookie]:[Cost Per Cookie]]))</f>
        <v>1 , -0.5</v>
      </c>
      <c r="F237" s="13">
        <f>_xlfn.XLOOKUP(Table811[[#This Row],[Product]],Table912[Cookie Type],Table912[Cost Per Cookie],"Not available")</f>
        <v>-0.5</v>
      </c>
    </row>
    <row r="238" spans="1:6" x14ac:dyDescent="0.25">
      <c r="A238" s="14">
        <v>746705</v>
      </c>
      <c r="B238" s="14" t="s">
        <v>74</v>
      </c>
      <c r="C238" s="24">
        <v>3627</v>
      </c>
      <c r="D238" s="18">
        <v>43837</v>
      </c>
      <c r="E238" s="14" t="str">
        <f>_xlfn.TEXTJOIN(" , ", TRUE, _xlfn.XLOOKUP(Table811[[#This Row],[Product]], Table912[Cookie Type], Table912[[Revenue Per Cookie]:[Cost Per Cookie]]))</f>
        <v>1 , -0.5</v>
      </c>
      <c r="F238" s="14">
        <f>_xlfn.XLOOKUP(Table811[[#This Row],[Product]],Table912[Cookie Type],Table912[Cost Per Cookie],"Not available")</f>
        <v>-0.5</v>
      </c>
    </row>
    <row r="239" spans="1:6" x14ac:dyDescent="0.25">
      <c r="A239" s="13">
        <v>594945</v>
      </c>
      <c r="B239" s="13" t="s">
        <v>74</v>
      </c>
      <c r="C239" s="13">
        <v>720</v>
      </c>
      <c r="D239" s="21">
        <v>43474</v>
      </c>
      <c r="E239" s="44" t="str">
        <f>_xlfn.TEXTJOIN(" , ", TRUE, _xlfn.XLOOKUP(Table811[[#This Row],[Product]], Table912[Cookie Type], Table912[[Revenue Per Cookie]:[Cost Per Cookie]]))</f>
        <v>1 , -0.5</v>
      </c>
      <c r="F239" s="13">
        <f>_xlfn.XLOOKUP(Table811[[#This Row],[Product]],Table912[Cookie Type],Table912[Cost Per Cookie],"Not available")</f>
        <v>-0.5</v>
      </c>
    </row>
    <row r="240" spans="1:6" x14ac:dyDescent="0.25">
      <c r="A240" s="14">
        <v>454312</v>
      </c>
      <c r="B240" s="14" t="s">
        <v>74</v>
      </c>
      <c r="C240" s="24">
        <v>2342</v>
      </c>
      <c r="D240" s="18">
        <v>43841</v>
      </c>
      <c r="E240" s="14" t="str">
        <f>_xlfn.TEXTJOIN(" , ", TRUE, _xlfn.XLOOKUP(Table811[[#This Row],[Product]], Table912[Cookie Type], Table912[[Revenue Per Cookie]:[Cost Per Cookie]]))</f>
        <v>1 , -0.5</v>
      </c>
      <c r="F240" s="14">
        <f>_xlfn.XLOOKUP(Table811[[#This Row],[Product]],Table912[Cookie Type],Table912[Cost Per Cookie],"Not available")</f>
        <v>-0.5</v>
      </c>
    </row>
    <row r="241" spans="1:6" x14ac:dyDescent="0.25">
      <c r="A241" s="13">
        <v>830981</v>
      </c>
      <c r="B241" s="13" t="s">
        <v>74</v>
      </c>
      <c r="C241" s="25">
        <v>1100</v>
      </c>
      <c r="D241" s="21">
        <v>43477</v>
      </c>
      <c r="E241" s="44" t="str">
        <f>_xlfn.TEXTJOIN(" , ", TRUE, _xlfn.XLOOKUP(Table811[[#This Row],[Product]], Table912[Cookie Type], Table912[[Revenue Per Cookie]:[Cost Per Cookie]]))</f>
        <v>1 , -0.5</v>
      </c>
      <c r="F241" s="13">
        <f>_xlfn.XLOOKUP(Table811[[#This Row],[Product]],Table912[Cookie Type],Table912[Cost Per Cookie],"Not available")</f>
        <v>-0.5</v>
      </c>
    </row>
    <row r="242" spans="1:6" x14ac:dyDescent="0.25">
      <c r="A242" s="14">
        <v>503244</v>
      </c>
      <c r="B242" s="14" t="s">
        <v>74</v>
      </c>
      <c r="C242" s="14">
        <v>980</v>
      </c>
      <c r="D242" s="18">
        <v>43834</v>
      </c>
      <c r="E242" s="14" t="str">
        <f>_xlfn.TEXTJOIN(" , ", TRUE, _xlfn.XLOOKUP(Table811[[#This Row],[Product]], Table912[Cookie Type], Table912[[Revenue Per Cookie]:[Cost Per Cookie]]))</f>
        <v>1 , -0.5</v>
      </c>
      <c r="F242" s="14">
        <f>_xlfn.XLOOKUP(Table811[[#This Row],[Product]],Table912[Cookie Type],Table912[Cost Per Cookie],"Not available")</f>
        <v>-0.5</v>
      </c>
    </row>
    <row r="243" spans="1:6" x14ac:dyDescent="0.25">
      <c r="A243" s="13">
        <v>199458</v>
      </c>
      <c r="B243" s="13" t="s">
        <v>74</v>
      </c>
      <c r="C243" s="25">
        <v>1460</v>
      </c>
      <c r="D243" s="21">
        <v>43835</v>
      </c>
      <c r="E243" s="44" t="str">
        <f>_xlfn.TEXTJOIN(" , ", TRUE, _xlfn.XLOOKUP(Table811[[#This Row],[Product]], Table912[Cookie Type], Table912[[Revenue Per Cookie]:[Cost Per Cookie]]))</f>
        <v>1 , -0.5</v>
      </c>
      <c r="F243" s="13">
        <f>_xlfn.XLOOKUP(Table811[[#This Row],[Product]],Table912[Cookie Type],Table912[Cost Per Cookie],"Not available")</f>
        <v>-0.5</v>
      </c>
    </row>
    <row r="244" spans="1:6" x14ac:dyDescent="0.25">
      <c r="A244" s="14">
        <v>294390</v>
      </c>
      <c r="B244" s="14" t="s">
        <v>74</v>
      </c>
      <c r="C244" s="24">
        <v>1403</v>
      </c>
      <c r="D244" s="18">
        <v>43475</v>
      </c>
      <c r="E244" s="14" t="str">
        <f>_xlfn.TEXTJOIN(" , ", TRUE, _xlfn.XLOOKUP(Table811[[#This Row],[Product]], Table912[Cookie Type], Table912[[Revenue Per Cookie]:[Cost Per Cookie]]))</f>
        <v>1 , -0.5</v>
      </c>
      <c r="F244" s="14">
        <f>_xlfn.XLOOKUP(Table811[[#This Row],[Product]],Table912[Cookie Type],Table912[Cost Per Cookie],"Not available")</f>
        <v>-0.5</v>
      </c>
    </row>
    <row r="245" spans="1:6" x14ac:dyDescent="0.25">
      <c r="A245" s="13">
        <v>128675</v>
      </c>
      <c r="B245" s="13" t="s">
        <v>74</v>
      </c>
      <c r="C245" s="25">
        <v>2723</v>
      </c>
      <c r="D245" s="21">
        <v>43841</v>
      </c>
      <c r="E245" s="44" t="str">
        <f>_xlfn.TEXTJOIN(" , ", TRUE, _xlfn.XLOOKUP(Table811[[#This Row],[Product]], Table912[Cookie Type], Table912[[Revenue Per Cookie]:[Cost Per Cookie]]))</f>
        <v>1 , -0.5</v>
      </c>
      <c r="F245" s="13">
        <f>_xlfn.XLOOKUP(Table811[[#This Row],[Product]],Table912[Cookie Type],Table912[Cost Per Cookie],"Not available")</f>
        <v>-0.5</v>
      </c>
    </row>
    <row r="246" spans="1:6" x14ac:dyDescent="0.25">
      <c r="A246" s="14">
        <v>215754</v>
      </c>
      <c r="B246" s="14" t="s">
        <v>74</v>
      </c>
      <c r="C246" s="24">
        <v>1757</v>
      </c>
      <c r="D246" s="18">
        <v>43475</v>
      </c>
      <c r="E246" s="14" t="str">
        <f>_xlfn.TEXTJOIN(" , ", TRUE, _xlfn.XLOOKUP(Table811[[#This Row],[Product]], Table912[Cookie Type], Table912[[Revenue Per Cookie]:[Cost Per Cookie]]))</f>
        <v>1 , -0.5</v>
      </c>
      <c r="F246" s="14">
        <f>_xlfn.XLOOKUP(Table811[[#This Row],[Product]],Table912[Cookie Type],Table912[Cost Per Cookie],"Not available")</f>
        <v>-0.5</v>
      </c>
    </row>
    <row r="247" spans="1:6" x14ac:dyDescent="0.25">
      <c r="A247" s="13">
        <v>336365</v>
      </c>
      <c r="B247" s="13" t="s">
        <v>74</v>
      </c>
      <c r="C247" s="25">
        <v>2340</v>
      </c>
      <c r="D247" s="21">
        <v>43831</v>
      </c>
      <c r="E247" s="44" t="str">
        <f>_xlfn.TEXTJOIN(" , ", TRUE, _xlfn.XLOOKUP(Table811[[#This Row],[Product]], Table912[Cookie Type], Table912[[Revenue Per Cookie]:[Cost Per Cookie]]))</f>
        <v>1 , -0.5</v>
      </c>
      <c r="F247" s="13">
        <f>_xlfn.XLOOKUP(Table811[[#This Row],[Product]],Table912[Cookie Type],Table912[Cost Per Cookie],"Not available")</f>
        <v>-0.5</v>
      </c>
    </row>
    <row r="248" spans="1:6" x14ac:dyDescent="0.25">
      <c r="A248" s="14">
        <v>818777</v>
      </c>
      <c r="B248" s="14" t="s">
        <v>74</v>
      </c>
      <c r="C248" s="24">
        <v>2342</v>
      </c>
      <c r="D248" s="18">
        <v>43841</v>
      </c>
      <c r="E248" s="14" t="str">
        <f>_xlfn.TEXTJOIN(" , ", TRUE, _xlfn.XLOOKUP(Table811[[#This Row],[Product]], Table912[Cookie Type], Table912[[Revenue Per Cookie]:[Cost Per Cookie]]))</f>
        <v>1 , -0.5</v>
      </c>
      <c r="F248" s="14">
        <f>_xlfn.XLOOKUP(Table811[[#This Row],[Product]],Table912[Cookie Type],Table912[Cost Per Cookie],"Not available")</f>
        <v>-0.5</v>
      </c>
    </row>
    <row r="249" spans="1:6" x14ac:dyDescent="0.25">
      <c r="A249" s="13">
        <v>757336</v>
      </c>
      <c r="B249" s="13" t="s">
        <v>74</v>
      </c>
      <c r="C249" s="25">
        <v>1976</v>
      </c>
      <c r="D249" s="21">
        <v>43840</v>
      </c>
      <c r="E249" s="44" t="str">
        <f>_xlfn.TEXTJOIN(" , ", TRUE, _xlfn.XLOOKUP(Table811[[#This Row],[Product]], Table912[Cookie Type], Table912[[Revenue Per Cookie]:[Cost Per Cookie]]))</f>
        <v>1 , -0.5</v>
      </c>
      <c r="F249" s="13">
        <f>_xlfn.XLOOKUP(Table811[[#This Row],[Product]],Table912[Cookie Type],Table912[Cost Per Cookie],"Not available")</f>
        <v>-0.5</v>
      </c>
    </row>
    <row r="250" spans="1:6" x14ac:dyDescent="0.25">
      <c r="A250" s="14">
        <v>444955</v>
      </c>
      <c r="B250" s="14" t="s">
        <v>74</v>
      </c>
      <c r="C250" s="24">
        <v>2181</v>
      </c>
      <c r="D250" s="18">
        <v>43840</v>
      </c>
      <c r="E250" s="14" t="str">
        <f>_xlfn.TEXTJOIN(" , ", TRUE, _xlfn.XLOOKUP(Table811[[#This Row],[Product]], Table912[Cookie Type], Table912[[Revenue Per Cookie]:[Cost Per Cookie]]))</f>
        <v>1 , -0.5</v>
      </c>
      <c r="F250" s="14">
        <f>_xlfn.XLOOKUP(Table811[[#This Row],[Product]],Table912[Cookie Type],Table912[Cost Per Cookie],"Not available")</f>
        <v>-0.5</v>
      </c>
    </row>
    <row r="251" spans="1:6" x14ac:dyDescent="0.25">
      <c r="A251" s="13">
        <v>443834</v>
      </c>
      <c r="B251" s="13" t="s">
        <v>74</v>
      </c>
      <c r="C251" s="25">
        <v>2500</v>
      </c>
      <c r="D251" s="21">
        <v>43476</v>
      </c>
      <c r="E251" s="44" t="str">
        <f>_xlfn.TEXTJOIN(" , ", TRUE, _xlfn.XLOOKUP(Table811[[#This Row],[Product]], Table912[Cookie Type], Table912[[Revenue Per Cookie]:[Cost Per Cookie]]))</f>
        <v>1 , -0.5</v>
      </c>
      <c r="F251" s="13">
        <f>_xlfn.XLOOKUP(Table811[[#This Row],[Product]],Table912[Cookie Type],Table912[Cost Per Cookie],"Not available")</f>
        <v>-0.5</v>
      </c>
    </row>
    <row r="252" spans="1:6" x14ac:dyDescent="0.25">
      <c r="A252" s="14">
        <v>119754</v>
      </c>
      <c r="B252" s="14" t="s">
        <v>74</v>
      </c>
      <c r="C252" s="14">
        <v>488</v>
      </c>
      <c r="D252" s="18">
        <v>43832</v>
      </c>
      <c r="E252" s="14" t="str">
        <f>_xlfn.TEXTJOIN(" , ", TRUE, _xlfn.XLOOKUP(Table811[[#This Row],[Product]], Table912[Cookie Type], Table912[[Revenue Per Cookie]:[Cost Per Cookie]]))</f>
        <v>1 , -0.5</v>
      </c>
      <c r="F252" s="14">
        <f>_xlfn.XLOOKUP(Table811[[#This Row],[Product]],Table912[Cookie Type],Table912[Cost Per Cookie],"Not available")</f>
        <v>-0.5</v>
      </c>
    </row>
    <row r="253" spans="1:6" x14ac:dyDescent="0.25">
      <c r="A253" s="13">
        <v>173001</v>
      </c>
      <c r="B253" s="13" t="s">
        <v>74</v>
      </c>
      <c r="C253" s="25">
        <v>1282</v>
      </c>
      <c r="D253" s="21">
        <v>43836</v>
      </c>
      <c r="E253" s="44" t="str">
        <f>_xlfn.TEXTJOIN(" , ", TRUE, _xlfn.XLOOKUP(Table811[[#This Row],[Product]], Table912[Cookie Type], Table912[[Revenue Per Cookie]:[Cost Per Cookie]]))</f>
        <v>1 , -0.5</v>
      </c>
      <c r="F253" s="13">
        <f>_xlfn.XLOOKUP(Table811[[#This Row],[Product]],Table912[Cookie Type],Table912[Cost Per Cookie],"Not available")</f>
        <v>-0.5</v>
      </c>
    </row>
    <row r="254" spans="1:6" x14ac:dyDescent="0.25">
      <c r="A254" s="14">
        <v>179673</v>
      </c>
      <c r="B254" s="14" t="s">
        <v>74</v>
      </c>
      <c r="C254" s="24">
        <v>2501</v>
      </c>
      <c r="D254" s="18">
        <v>43833</v>
      </c>
      <c r="E254" s="14" t="str">
        <f>_xlfn.TEXTJOIN(" , ", TRUE, _xlfn.XLOOKUP(Table811[[#This Row],[Product]], Table912[Cookie Type], Table912[[Revenue Per Cookie]:[Cost Per Cookie]]))</f>
        <v>1 , -0.5</v>
      </c>
      <c r="F254" s="14">
        <f>_xlfn.XLOOKUP(Table811[[#This Row],[Product]],Table912[Cookie Type],Table912[Cost Per Cookie],"Not available")</f>
        <v>-0.5</v>
      </c>
    </row>
    <row r="255" spans="1:6" x14ac:dyDescent="0.25">
      <c r="A255" s="13">
        <v>123331</v>
      </c>
      <c r="B255" s="13" t="s">
        <v>74</v>
      </c>
      <c r="C255" s="13">
        <v>708</v>
      </c>
      <c r="D255" s="21">
        <v>43836</v>
      </c>
      <c r="E255" s="44" t="str">
        <f>_xlfn.TEXTJOIN(" , ", TRUE, _xlfn.XLOOKUP(Table811[[#This Row],[Product]], Table912[Cookie Type], Table912[[Revenue Per Cookie]:[Cost Per Cookie]]))</f>
        <v>1 , -0.5</v>
      </c>
      <c r="F255" s="13">
        <f>_xlfn.XLOOKUP(Table811[[#This Row],[Product]],Table912[Cookie Type],Table912[Cost Per Cookie],"Not available")</f>
        <v>-0.5</v>
      </c>
    </row>
    <row r="256" spans="1:6" x14ac:dyDescent="0.25">
      <c r="A256" s="14">
        <v>219898</v>
      </c>
      <c r="B256" s="14" t="s">
        <v>74</v>
      </c>
      <c r="C256" s="14">
        <v>645</v>
      </c>
      <c r="D256" s="18">
        <v>43837</v>
      </c>
      <c r="E256" s="14" t="str">
        <f>_xlfn.TEXTJOIN(" , ", TRUE, _xlfn.XLOOKUP(Table811[[#This Row],[Product]], Table912[Cookie Type], Table912[[Revenue Per Cookie]:[Cost Per Cookie]]))</f>
        <v>1 , -0.5</v>
      </c>
      <c r="F256" s="14">
        <f>_xlfn.XLOOKUP(Table811[[#This Row],[Product]],Table912[Cookie Type],Table912[Cost Per Cookie],"Not available")</f>
        <v>-0.5</v>
      </c>
    </row>
    <row r="257" spans="1:6" x14ac:dyDescent="0.25">
      <c r="A257" s="13">
        <v>141979</v>
      </c>
      <c r="B257" s="13" t="s">
        <v>74</v>
      </c>
      <c r="C257" s="25">
        <v>1562</v>
      </c>
      <c r="D257" s="21">
        <v>43838</v>
      </c>
      <c r="E257" s="44" t="str">
        <f>_xlfn.TEXTJOIN(" , ", TRUE, _xlfn.XLOOKUP(Table811[[#This Row],[Product]], Table912[Cookie Type], Table912[[Revenue Per Cookie]:[Cost Per Cookie]]))</f>
        <v>1 , -0.5</v>
      </c>
      <c r="F257" s="13">
        <f>_xlfn.XLOOKUP(Table811[[#This Row],[Product]],Table912[Cookie Type],Table912[Cost Per Cookie],"Not available")</f>
        <v>-0.5</v>
      </c>
    </row>
    <row r="258" spans="1:6" x14ac:dyDescent="0.25">
      <c r="A258" s="14">
        <v>781308</v>
      </c>
      <c r="B258" s="14" t="s">
        <v>74</v>
      </c>
      <c r="C258" s="24">
        <v>1283</v>
      </c>
      <c r="D258" s="18">
        <v>43474</v>
      </c>
      <c r="E258" s="14" t="str">
        <f>_xlfn.TEXTJOIN(" , ", TRUE, _xlfn.XLOOKUP(Table811[[#This Row],[Product]], Table912[Cookie Type], Table912[[Revenue Per Cookie]:[Cost Per Cookie]]))</f>
        <v>1 , -0.5</v>
      </c>
      <c r="F258" s="14">
        <f>_xlfn.XLOOKUP(Table811[[#This Row],[Product]],Table912[Cookie Type],Table912[Cost Per Cookie],"Not available")</f>
        <v>-0.5</v>
      </c>
    </row>
    <row r="259" spans="1:6" x14ac:dyDescent="0.25">
      <c r="A259" s="13">
        <v>711452</v>
      </c>
      <c r="B259" s="13" t="s">
        <v>74</v>
      </c>
      <c r="C259" s="13">
        <v>711</v>
      </c>
      <c r="D259" s="21">
        <v>43842</v>
      </c>
      <c r="E259" s="44" t="str">
        <f>_xlfn.TEXTJOIN(" , ", TRUE, _xlfn.XLOOKUP(Table811[[#This Row],[Product]], Table912[Cookie Type], Table912[[Revenue Per Cookie]:[Cost Per Cookie]]))</f>
        <v>1 , -0.5</v>
      </c>
      <c r="F259" s="13">
        <f>_xlfn.XLOOKUP(Table811[[#This Row],[Product]],Table912[Cookie Type],Table912[Cost Per Cookie],"Not available")</f>
        <v>-0.5</v>
      </c>
    </row>
    <row r="260" spans="1:6" x14ac:dyDescent="0.25">
      <c r="A260" s="14">
        <v>156617</v>
      </c>
      <c r="B260" s="14" t="s">
        <v>74</v>
      </c>
      <c r="C260" s="24">
        <v>3803</v>
      </c>
      <c r="D260" s="18">
        <v>43834</v>
      </c>
      <c r="E260" s="14" t="str">
        <f>_xlfn.TEXTJOIN(" , ", TRUE, _xlfn.XLOOKUP(Table811[[#This Row],[Product]], Table912[Cookie Type], Table912[[Revenue Per Cookie]:[Cost Per Cookie]]))</f>
        <v>1 , -0.5</v>
      </c>
      <c r="F260" s="14">
        <f>_xlfn.XLOOKUP(Table811[[#This Row],[Product]],Table912[Cookie Type],Table912[Cost Per Cookie],"Not available")</f>
        <v>-0.5</v>
      </c>
    </row>
    <row r="261" spans="1:6" x14ac:dyDescent="0.25">
      <c r="A261" s="13">
        <v>487819</v>
      </c>
      <c r="B261" s="13" t="s">
        <v>74</v>
      </c>
      <c r="C261" s="25">
        <v>1666</v>
      </c>
      <c r="D261" s="21">
        <v>43835</v>
      </c>
      <c r="E261" s="44" t="str">
        <f>_xlfn.TEXTJOIN(" , ", TRUE, _xlfn.XLOOKUP(Table811[[#This Row],[Product]], Table912[Cookie Type], Table912[[Revenue Per Cookie]:[Cost Per Cookie]]))</f>
        <v>1 , -0.5</v>
      </c>
      <c r="F261" s="13">
        <f>_xlfn.XLOOKUP(Table811[[#This Row],[Product]],Table912[Cookie Type],Table912[Cost Per Cookie],"Not available")</f>
        <v>-0.5</v>
      </c>
    </row>
    <row r="262" spans="1:6" x14ac:dyDescent="0.25">
      <c r="A262" s="14">
        <v>503591</v>
      </c>
      <c r="B262" s="14" t="s">
        <v>74</v>
      </c>
      <c r="C262" s="14">
        <v>322</v>
      </c>
      <c r="D262" s="18">
        <v>43474</v>
      </c>
      <c r="E262" s="14" t="str">
        <f>_xlfn.TEXTJOIN(" , ", TRUE, _xlfn.XLOOKUP(Table811[[#This Row],[Product]], Table912[Cookie Type], Table912[[Revenue Per Cookie]:[Cost Per Cookie]]))</f>
        <v>1 , -0.5</v>
      </c>
      <c r="F262" s="14">
        <f>_xlfn.XLOOKUP(Table811[[#This Row],[Product]],Table912[Cookie Type],Table912[Cost Per Cookie],"Not available")</f>
        <v>-0.5</v>
      </c>
    </row>
    <row r="263" spans="1:6" x14ac:dyDescent="0.25">
      <c r="A263" s="13">
        <v>272243</v>
      </c>
      <c r="B263" s="13" t="s">
        <v>74</v>
      </c>
      <c r="C263" s="25">
        <v>2321</v>
      </c>
      <c r="D263" s="21">
        <v>43841</v>
      </c>
      <c r="E263" s="44" t="str">
        <f>_xlfn.TEXTJOIN(" , ", TRUE, _xlfn.XLOOKUP(Table811[[#This Row],[Product]], Table912[Cookie Type], Table912[[Revenue Per Cookie]:[Cost Per Cookie]]))</f>
        <v>1 , -0.5</v>
      </c>
      <c r="F263" s="13">
        <f>_xlfn.XLOOKUP(Table811[[#This Row],[Product]],Table912[Cookie Type],Table912[Cost Per Cookie],"Not available")</f>
        <v>-0.5</v>
      </c>
    </row>
    <row r="264" spans="1:6" x14ac:dyDescent="0.25">
      <c r="A264" s="14">
        <v>431913</v>
      </c>
      <c r="B264" s="14" t="s">
        <v>74</v>
      </c>
      <c r="C264" s="24">
        <v>1857</v>
      </c>
      <c r="D264" s="18">
        <v>43476</v>
      </c>
      <c r="E264" s="14" t="str">
        <f>_xlfn.TEXTJOIN(" , ", TRUE, _xlfn.XLOOKUP(Table811[[#This Row],[Product]], Table912[Cookie Type], Table912[[Revenue Per Cookie]:[Cost Per Cookie]]))</f>
        <v>1 , -0.5</v>
      </c>
      <c r="F264" s="14">
        <f>_xlfn.XLOOKUP(Table811[[#This Row],[Product]],Table912[Cookie Type],Table912[Cost Per Cookie],"Not available")</f>
        <v>-0.5</v>
      </c>
    </row>
    <row r="265" spans="1:6" x14ac:dyDescent="0.25">
      <c r="A265" s="13">
        <v>270516</v>
      </c>
      <c r="B265" s="13" t="s">
        <v>74</v>
      </c>
      <c r="C265" s="25">
        <v>1611</v>
      </c>
      <c r="D265" s="21">
        <v>43477</v>
      </c>
      <c r="E265" s="44" t="str">
        <f>_xlfn.TEXTJOIN(" , ", TRUE, _xlfn.XLOOKUP(Table811[[#This Row],[Product]], Table912[Cookie Type], Table912[[Revenue Per Cookie]:[Cost Per Cookie]]))</f>
        <v>1 , -0.5</v>
      </c>
      <c r="F265" s="13">
        <f>_xlfn.XLOOKUP(Table811[[#This Row],[Product]],Table912[Cookie Type],Table912[Cost Per Cookie],"Not available")</f>
        <v>-0.5</v>
      </c>
    </row>
    <row r="266" spans="1:6" x14ac:dyDescent="0.25">
      <c r="A266" s="14">
        <v>390387</v>
      </c>
      <c r="B266" s="14" t="s">
        <v>74</v>
      </c>
      <c r="C266" s="24">
        <v>2797</v>
      </c>
      <c r="D266" s="18">
        <v>43842</v>
      </c>
      <c r="E266" s="14" t="str">
        <f>_xlfn.TEXTJOIN(" , ", TRUE, _xlfn.XLOOKUP(Table811[[#This Row],[Product]], Table912[Cookie Type], Table912[[Revenue Per Cookie]:[Cost Per Cookie]]))</f>
        <v>1 , -0.5</v>
      </c>
      <c r="F266" s="14">
        <f>_xlfn.XLOOKUP(Table811[[#This Row],[Product]],Table912[Cookie Type],Table912[Cost Per Cookie],"Not available")</f>
        <v>-0.5</v>
      </c>
    </row>
    <row r="267" spans="1:6" x14ac:dyDescent="0.25">
      <c r="A267" s="13">
        <v>254540</v>
      </c>
      <c r="B267" s="13" t="s">
        <v>74</v>
      </c>
      <c r="C267" s="13">
        <v>334</v>
      </c>
      <c r="D267" s="21">
        <v>43477</v>
      </c>
      <c r="E267" s="44" t="str">
        <f>_xlfn.TEXTJOIN(" , ", TRUE, _xlfn.XLOOKUP(Table811[[#This Row],[Product]], Table912[Cookie Type], Table912[[Revenue Per Cookie]:[Cost Per Cookie]]))</f>
        <v>1 , -0.5</v>
      </c>
      <c r="F267" s="13">
        <f>_xlfn.XLOOKUP(Table811[[#This Row],[Product]],Table912[Cookie Type],Table912[Cost Per Cookie],"Not available")</f>
        <v>-0.5</v>
      </c>
    </row>
    <row r="268" spans="1:6" x14ac:dyDescent="0.25">
      <c r="A268" s="14">
        <v>724808</v>
      </c>
      <c r="B268" s="14" t="s">
        <v>74</v>
      </c>
      <c r="C268" s="24">
        <v>2328</v>
      </c>
      <c r="D268" s="18">
        <v>43839</v>
      </c>
      <c r="E268" s="14" t="str">
        <f>_xlfn.TEXTJOIN(" , ", TRUE, _xlfn.XLOOKUP(Table811[[#This Row],[Product]], Table912[Cookie Type], Table912[[Revenue Per Cookie]:[Cost Per Cookie]]))</f>
        <v>1 , -0.5</v>
      </c>
      <c r="F268" s="14">
        <f>_xlfn.XLOOKUP(Table811[[#This Row],[Product]],Table912[Cookie Type],Table912[Cost Per Cookie],"Not available")</f>
        <v>-0.5</v>
      </c>
    </row>
    <row r="269" spans="1:6" x14ac:dyDescent="0.25">
      <c r="A269" s="13">
        <v>561083</v>
      </c>
      <c r="B269" s="13" t="s">
        <v>74</v>
      </c>
      <c r="C269" s="25">
        <v>2313</v>
      </c>
      <c r="D269" s="21">
        <v>43835</v>
      </c>
      <c r="E269" s="44" t="str">
        <f>_xlfn.TEXTJOIN(" , ", TRUE, _xlfn.XLOOKUP(Table811[[#This Row],[Product]], Table912[Cookie Type], Table912[[Revenue Per Cookie]:[Cost Per Cookie]]))</f>
        <v>1 , -0.5</v>
      </c>
      <c r="F269" s="13">
        <f>_xlfn.XLOOKUP(Table811[[#This Row],[Product]],Table912[Cookie Type],Table912[Cost Per Cookie],"Not available")</f>
        <v>-0.5</v>
      </c>
    </row>
    <row r="270" spans="1:6" x14ac:dyDescent="0.25">
      <c r="A270" s="14">
        <v>352793</v>
      </c>
      <c r="B270" s="14" t="s">
        <v>74</v>
      </c>
      <c r="C270" s="24">
        <v>1804</v>
      </c>
      <c r="D270" s="18">
        <v>43476</v>
      </c>
      <c r="E270" s="14" t="str">
        <f>_xlfn.TEXTJOIN(" , ", TRUE, _xlfn.XLOOKUP(Table811[[#This Row],[Product]], Table912[Cookie Type], Table912[[Revenue Per Cookie]:[Cost Per Cookie]]))</f>
        <v>1 , -0.5</v>
      </c>
      <c r="F270" s="14">
        <f>_xlfn.XLOOKUP(Table811[[#This Row],[Product]],Table912[Cookie Type],Table912[Cost Per Cookie],"Not available")</f>
        <v>-0.5</v>
      </c>
    </row>
    <row r="271" spans="1:6" x14ac:dyDescent="0.25">
      <c r="A271" s="13">
        <v>742570</v>
      </c>
      <c r="B271" s="13" t="s">
        <v>74</v>
      </c>
      <c r="C271" s="25">
        <v>2072</v>
      </c>
      <c r="D271" s="21">
        <v>43842</v>
      </c>
      <c r="E271" s="44" t="str">
        <f>_xlfn.TEXTJOIN(" , ", TRUE, _xlfn.XLOOKUP(Table811[[#This Row],[Product]], Table912[Cookie Type], Table912[[Revenue Per Cookie]:[Cost Per Cookie]]))</f>
        <v>1 , -0.5</v>
      </c>
      <c r="F271" s="13">
        <f>_xlfn.XLOOKUP(Table811[[#This Row],[Product]],Table912[Cookie Type],Table912[Cost Per Cookie],"Not available")</f>
        <v>-0.5</v>
      </c>
    </row>
    <row r="272" spans="1:6" x14ac:dyDescent="0.25">
      <c r="A272" s="14">
        <v>121208</v>
      </c>
      <c r="B272" s="14" t="s">
        <v>74</v>
      </c>
      <c r="C272" s="14">
        <v>766</v>
      </c>
      <c r="D272" s="18">
        <v>43831</v>
      </c>
      <c r="E272" s="14" t="str">
        <f>_xlfn.TEXTJOIN(" , ", TRUE, _xlfn.XLOOKUP(Table811[[#This Row],[Product]], Table912[Cookie Type], Table912[[Revenue Per Cookie]:[Cost Per Cookie]]))</f>
        <v>1 , -0.5</v>
      </c>
      <c r="F272" s="14">
        <f>_xlfn.XLOOKUP(Table811[[#This Row],[Product]],Table912[Cookie Type],Table912[Cost Per Cookie],"Not available")</f>
        <v>-0.5</v>
      </c>
    </row>
    <row r="273" spans="1:6" x14ac:dyDescent="0.25">
      <c r="A273" s="13">
        <v>644686</v>
      </c>
      <c r="B273" s="13" t="s">
        <v>74</v>
      </c>
      <c r="C273" s="25">
        <v>2992</v>
      </c>
      <c r="D273" s="21">
        <v>43475</v>
      </c>
      <c r="E273" s="44" t="str">
        <f>_xlfn.TEXTJOIN(" , ", TRUE, _xlfn.XLOOKUP(Table811[[#This Row],[Product]], Table912[Cookie Type], Table912[[Revenue Per Cookie]:[Cost Per Cookie]]))</f>
        <v>1 , -0.5</v>
      </c>
      <c r="F273" s="13">
        <f>_xlfn.XLOOKUP(Table811[[#This Row],[Product]],Table912[Cookie Type],Table912[Cost Per Cookie],"Not available")</f>
        <v>-0.5</v>
      </c>
    </row>
    <row r="274" spans="1:6" x14ac:dyDescent="0.25">
      <c r="A274" s="14">
        <v>881771</v>
      </c>
      <c r="B274" s="14" t="s">
        <v>74</v>
      </c>
      <c r="C274" s="24">
        <v>2157</v>
      </c>
      <c r="D274" s="18">
        <v>43842</v>
      </c>
      <c r="E274" s="14" t="str">
        <f>_xlfn.TEXTJOIN(" , ", TRUE, _xlfn.XLOOKUP(Table811[[#This Row],[Product]], Table912[Cookie Type], Table912[[Revenue Per Cookie]:[Cost Per Cookie]]))</f>
        <v>1 , -0.5</v>
      </c>
      <c r="F274" s="14">
        <f>_xlfn.XLOOKUP(Table811[[#This Row],[Product]],Table912[Cookie Type],Table912[Cost Per Cookie],"Not available")</f>
        <v>-0.5</v>
      </c>
    </row>
    <row r="275" spans="1:6" x14ac:dyDescent="0.25">
      <c r="A275" s="13">
        <v>517456</v>
      </c>
      <c r="B275" s="13" t="s">
        <v>74</v>
      </c>
      <c r="C275" s="13">
        <v>677</v>
      </c>
      <c r="D275" s="21">
        <v>43833</v>
      </c>
      <c r="E275" s="44" t="str">
        <f>_xlfn.TEXTJOIN(" , ", TRUE, _xlfn.XLOOKUP(Table811[[#This Row],[Product]], Table912[Cookie Type], Table912[[Revenue Per Cookie]:[Cost Per Cookie]]))</f>
        <v>1 , -0.5</v>
      </c>
      <c r="F275" s="13">
        <f>_xlfn.XLOOKUP(Table811[[#This Row],[Product]],Table912[Cookie Type],Table912[Cost Per Cookie],"Not available")</f>
        <v>-0.5</v>
      </c>
    </row>
    <row r="276" spans="1:6" x14ac:dyDescent="0.25">
      <c r="A276" s="14">
        <v>433556</v>
      </c>
      <c r="B276" s="14" t="s">
        <v>74</v>
      </c>
      <c r="C276" s="24">
        <v>1773</v>
      </c>
      <c r="D276" s="18">
        <v>43834</v>
      </c>
      <c r="E276" s="14" t="str">
        <f>_xlfn.TEXTJOIN(" , ", TRUE, _xlfn.XLOOKUP(Table811[[#This Row],[Product]], Table912[Cookie Type], Table912[[Revenue Per Cookie]:[Cost Per Cookie]]))</f>
        <v>1 , -0.5</v>
      </c>
      <c r="F276" s="14">
        <f>_xlfn.XLOOKUP(Table811[[#This Row],[Product]],Table912[Cookie Type],Table912[Cost Per Cookie],"Not available")</f>
        <v>-0.5</v>
      </c>
    </row>
    <row r="277" spans="1:6" x14ac:dyDescent="0.25">
      <c r="A277" s="13">
        <v>741765</v>
      </c>
      <c r="B277" s="13" t="s">
        <v>74</v>
      </c>
      <c r="C277" s="25">
        <v>2420</v>
      </c>
      <c r="D277" s="21">
        <v>43839</v>
      </c>
      <c r="E277" s="44" t="str">
        <f>_xlfn.TEXTJOIN(" , ", TRUE, _xlfn.XLOOKUP(Table811[[#This Row],[Product]], Table912[Cookie Type], Table912[[Revenue Per Cookie]:[Cost Per Cookie]]))</f>
        <v>1 , -0.5</v>
      </c>
      <c r="F277" s="13">
        <f>_xlfn.XLOOKUP(Table811[[#This Row],[Product]],Table912[Cookie Type],Table912[Cost Per Cookie],"Not available")</f>
        <v>-0.5</v>
      </c>
    </row>
    <row r="278" spans="1:6" x14ac:dyDescent="0.25">
      <c r="A278" s="14">
        <v>533611</v>
      </c>
      <c r="B278" s="14" t="s">
        <v>74</v>
      </c>
      <c r="C278" s="24">
        <v>2734</v>
      </c>
      <c r="D278" s="18">
        <v>43840</v>
      </c>
      <c r="E278" s="14" t="str">
        <f>_xlfn.TEXTJOIN(" , ", TRUE, _xlfn.XLOOKUP(Table811[[#This Row],[Product]], Table912[Cookie Type], Table912[[Revenue Per Cookie]:[Cost Per Cookie]]))</f>
        <v>1 , -0.5</v>
      </c>
      <c r="F278" s="14">
        <f>_xlfn.XLOOKUP(Table811[[#This Row],[Product]],Table912[Cookie Type],Table912[Cost Per Cookie],"Not available")</f>
        <v>-0.5</v>
      </c>
    </row>
    <row r="279" spans="1:6" x14ac:dyDescent="0.25">
      <c r="A279" s="13">
        <v>347412</v>
      </c>
      <c r="B279" s="13" t="s">
        <v>74</v>
      </c>
      <c r="C279" s="25">
        <v>1715</v>
      </c>
      <c r="D279" s="21">
        <v>43475</v>
      </c>
      <c r="E279" s="44" t="str">
        <f>_xlfn.TEXTJOIN(" , ", TRUE, _xlfn.XLOOKUP(Table811[[#This Row],[Product]], Table912[Cookie Type], Table912[[Revenue Per Cookie]:[Cost Per Cookie]]))</f>
        <v>1 , -0.5</v>
      </c>
      <c r="F279" s="13">
        <f>_xlfn.XLOOKUP(Table811[[#This Row],[Product]],Table912[Cookie Type],Table912[Cost Per Cookie],"Not available")</f>
        <v>-0.5</v>
      </c>
    </row>
    <row r="280" spans="1:6" x14ac:dyDescent="0.25">
      <c r="A280" s="14">
        <v>469636</v>
      </c>
      <c r="B280" s="14" t="s">
        <v>74</v>
      </c>
      <c r="C280" s="24">
        <v>1186</v>
      </c>
      <c r="D280" s="18">
        <v>43477</v>
      </c>
      <c r="E280" s="14" t="str">
        <f>_xlfn.TEXTJOIN(" , ", TRUE, _xlfn.XLOOKUP(Table811[[#This Row],[Product]], Table912[Cookie Type], Table912[[Revenue Per Cookie]:[Cost Per Cookie]]))</f>
        <v>1 , -0.5</v>
      </c>
      <c r="F280" s="14">
        <f>_xlfn.XLOOKUP(Table811[[#This Row],[Product]],Table912[Cookie Type],Table912[Cost Per Cookie],"Not available")</f>
        <v>-0.5</v>
      </c>
    </row>
    <row r="281" spans="1:6" x14ac:dyDescent="0.25">
      <c r="A281" s="13">
        <v>200053</v>
      </c>
      <c r="B281" s="13" t="s">
        <v>74</v>
      </c>
      <c r="C281" s="25">
        <v>2661</v>
      </c>
      <c r="D281" s="21">
        <v>43835</v>
      </c>
      <c r="E281" s="44" t="str">
        <f>_xlfn.TEXTJOIN(" , ", TRUE, _xlfn.XLOOKUP(Table811[[#This Row],[Product]], Table912[Cookie Type], Table912[[Revenue Per Cookie]:[Cost Per Cookie]]))</f>
        <v>1 , -0.5</v>
      </c>
      <c r="F281" s="13">
        <f>_xlfn.XLOOKUP(Table811[[#This Row],[Product]],Table912[Cookie Type],Table912[Cost Per Cookie],"Not available")</f>
        <v>-0.5</v>
      </c>
    </row>
    <row r="282" spans="1:6" x14ac:dyDescent="0.25">
      <c r="A282" s="14">
        <v>348844</v>
      </c>
      <c r="B282" s="14" t="s">
        <v>74</v>
      </c>
      <c r="C282" s="14">
        <v>983</v>
      </c>
      <c r="D282" s="18">
        <v>43831</v>
      </c>
      <c r="E282" s="14" t="str">
        <f>_xlfn.TEXTJOIN(" , ", TRUE, _xlfn.XLOOKUP(Table811[[#This Row],[Product]], Table912[Cookie Type], Table912[[Revenue Per Cookie]:[Cost Per Cookie]]))</f>
        <v>1 , -0.5</v>
      </c>
      <c r="F282" s="14">
        <f>_xlfn.XLOOKUP(Table811[[#This Row],[Product]],Table912[Cookie Type],Table912[Cost Per Cookie],"Not available")</f>
        <v>-0.5</v>
      </c>
    </row>
    <row r="283" spans="1:6" x14ac:dyDescent="0.25">
      <c r="A283" s="13">
        <v>541297</v>
      </c>
      <c r="B283" s="13" t="s">
        <v>74</v>
      </c>
      <c r="C283" s="25">
        <v>1298</v>
      </c>
      <c r="D283" s="21">
        <v>43832</v>
      </c>
      <c r="E283" s="44" t="str">
        <f>_xlfn.TEXTJOIN(" , ", TRUE, _xlfn.XLOOKUP(Table811[[#This Row],[Product]], Table912[Cookie Type], Table912[[Revenue Per Cookie]:[Cost Per Cookie]]))</f>
        <v>1 , -0.5</v>
      </c>
      <c r="F283" s="13">
        <f>_xlfn.XLOOKUP(Table811[[#This Row],[Product]],Table912[Cookie Type],Table912[Cost Per Cookie],"Not available")</f>
        <v>-0.5</v>
      </c>
    </row>
    <row r="284" spans="1:6" x14ac:dyDescent="0.25">
      <c r="A284" s="14">
        <v>280321</v>
      </c>
      <c r="B284" s="14" t="s">
        <v>74</v>
      </c>
      <c r="C284" s="14">
        <v>604</v>
      </c>
      <c r="D284" s="18">
        <v>43836</v>
      </c>
      <c r="E284" s="14" t="str">
        <f>_xlfn.TEXTJOIN(" , ", TRUE, _xlfn.XLOOKUP(Table811[[#This Row],[Product]], Table912[Cookie Type], Table912[[Revenue Per Cookie]:[Cost Per Cookie]]))</f>
        <v>1 , -0.5</v>
      </c>
      <c r="F284" s="14">
        <f>_xlfn.XLOOKUP(Table811[[#This Row],[Product]],Table912[Cookie Type],Table912[Cost Per Cookie],"Not available")</f>
        <v>-0.5</v>
      </c>
    </row>
    <row r="285" spans="1:6" x14ac:dyDescent="0.25">
      <c r="A285" s="13">
        <v>434964</v>
      </c>
      <c r="B285" s="13" t="s">
        <v>74</v>
      </c>
      <c r="C285" s="25">
        <v>2255</v>
      </c>
      <c r="D285" s="21">
        <v>43837</v>
      </c>
      <c r="E285" s="44" t="str">
        <f>_xlfn.TEXTJOIN(" , ", TRUE, _xlfn.XLOOKUP(Table811[[#This Row],[Product]], Table912[Cookie Type], Table912[[Revenue Per Cookie]:[Cost Per Cookie]]))</f>
        <v>1 , -0.5</v>
      </c>
      <c r="F285" s="13">
        <f>_xlfn.XLOOKUP(Table811[[#This Row],[Product]],Table912[Cookie Type],Table912[Cost Per Cookie],"Not available")</f>
        <v>-0.5</v>
      </c>
    </row>
    <row r="286" spans="1:6" x14ac:dyDescent="0.25">
      <c r="A286" s="14">
        <v>505218</v>
      </c>
      <c r="B286" s="14" t="s">
        <v>74</v>
      </c>
      <c r="C286" s="24">
        <v>1249</v>
      </c>
      <c r="D286" s="18">
        <v>43840</v>
      </c>
      <c r="E286" s="14" t="str">
        <f>_xlfn.TEXTJOIN(" , ", TRUE, _xlfn.XLOOKUP(Table811[[#This Row],[Product]], Table912[Cookie Type], Table912[[Revenue Per Cookie]:[Cost Per Cookie]]))</f>
        <v>1 , -0.5</v>
      </c>
      <c r="F286" s="14">
        <f>_xlfn.XLOOKUP(Table811[[#This Row],[Product]],Table912[Cookie Type],Table912[Cost Per Cookie],"Not available")</f>
        <v>-0.5</v>
      </c>
    </row>
    <row r="287" spans="1:6" x14ac:dyDescent="0.25">
      <c r="A287" s="13">
        <v>715966</v>
      </c>
      <c r="B287" s="13" t="s">
        <v>74</v>
      </c>
      <c r="C287" s="13">
        <v>293</v>
      </c>
      <c r="D287" s="21">
        <v>43832</v>
      </c>
      <c r="E287" s="44" t="str">
        <f>_xlfn.TEXTJOIN(" , ", TRUE, _xlfn.XLOOKUP(Table811[[#This Row],[Product]], Table912[Cookie Type], Table912[[Revenue Per Cookie]:[Cost Per Cookie]]))</f>
        <v>1 , -0.5</v>
      </c>
      <c r="F287" s="13">
        <f>_xlfn.XLOOKUP(Table811[[#This Row],[Product]],Table912[Cookie Type],Table912[Cost Per Cookie],"Not available")</f>
        <v>-0.5</v>
      </c>
    </row>
    <row r="288" spans="1:6" x14ac:dyDescent="0.25">
      <c r="A288" s="14">
        <v>295198</v>
      </c>
      <c r="B288" s="14" t="s">
        <v>74</v>
      </c>
      <c r="C288" s="24">
        <v>2996</v>
      </c>
      <c r="D288" s="18">
        <v>43475</v>
      </c>
      <c r="E288" s="14" t="str">
        <f>_xlfn.TEXTJOIN(" , ", TRUE, _xlfn.XLOOKUP(Table811[[#This Row],[Product]], Table912[Cookie Type], Table912[[Revenue Per Cookie]:[Cost Per Cookie]]))</f>
        <v>1 , -0.5</v>
      </c>
      <c r="F288" s="14">
        <f>_xlfn.XLOOKUP(Table811[[#This Row],[Product]],Table912[Cookie Type],Table912[Cost Per Cookie],"Not available")</f>
        <v>-0.5</v>
      </c>
    </row>
    <row r="289" spans="1:6" x14ac:dyDescent="0.25">
      <c r="A289" s="13">
        <v>529423</v>
      </c>
      <c r="B289" s="13" t="s">
        <v>74</v>
      </c>
      <c r="C289" s="25">
        <v>2228</v>
      </c>
      <c r="D289" s="21">
        <v>43831</v>
      </c>
      <c r="E289" s="44" t="str">
        <f>_xlfn.TEXTJOIN(" , ", TRUE, _xlfn.XLOOKUP(Table811[[#This Row],[Product]], Table912[Cookie Type], Table912[[Revenue Per Cookie]:[Cost Per Cookie]]))</f>
        <v>1 , -0.5</v>
      </c>
      <c r="F289" s="13">
        <f>_xlfn.XLOOKUP(Table811[[#This Row],[Product]],Table912[Cookie Type],Table912[Cost Per Cookie],"Not available")</f>
        <v>-0.5</v>
      </c>
    </row>
    <row r="290" spans="1:6" x14ac:dyDescent="0.25">
      <c r="A290" s="14">
        <v>721311</v>
      </c>
      <c r="B290" s="14" t="s">
        <v>74</v>
      </c>
      <c r="C290" s="24">
        <v>1199</v>
      </c>
      <c r="D290" s="18">
        <v>43834</v>
      </c>
      <c r="E290" s="14" t="str">
        <f>_xlfn.TEXTJOIN(" , ", TRUE, _xlfn.XLOOKUP(Table811[[#This Row],[Product]], Table912[Cookie Type], Table912[[Revenue Per Cookie]:[Cost Per Cookie]]))</f>
        <v>1 , -0.5</v>
      </c>
      <c r="F290" s="14">
        <f>_xlfn.XLOOKUP(Table811[[#This Row],[Product]],Table912[Cookie Type],Table912[Cost Per Cookie],"Not available")</f>
        <v>-0.5</v>
      </c>
    </row>
    <row r="291" spans="1:6" x14ac:dyDescent="0.25">
      <c r="A291" s="13">
        <v>205221</v>
      </c>
      <c r="B291" s="13" t="s">
        <v>74</v>
      </c>
      <c r="C291" s="13">
        <v>200</v>
      </c>
      <c r="D291" s="21">
        <v>43835</v>
      </c>
      <c r="E291" s="44" t="str">
        <f>_xlfn.TEXTJOIN(" , ", TRUE, _xlfn.XLOOKUP(Table811[[#This Row],[Product]], Table912[Cookie Type], Table912[[Revenue Per Cookie]:[Cost Per Cookie]]))</f>
        <v>1 , -0.5</v>
      </c>
      <c r="F291" s="13">
        <f>_xlfn.XLOOKUP(Table811[[#This Row],[Product]],Table912[Cookie Type],Table912[Cost Per Cookie],"Not available")</f>
        <v>-0.5</v>
      </c>
    </row>
    <row r="292" spans="1:6" x14ac:dyDescent="0.25">
      <c r="A292" s="14">
        <v>397049</v>
      </c>
      <c r="B292" s="14" t="s">
        <v>74</v>
      </c>
      <c r="C292" s="14">
        <v>388</v>
      </c>
      <c r="D292" s="18">
        <v>43839</v>
      </c>
      <c r="E292" s="14" t="str">
        <f>_xlfn.TEXTJOIN(" , ", TRUE, _xlfn.XLOOKUP(Table811[[#This Row],[Product]], Table912[Cookie Type], Table912[[Revenue Per Cookie]:[Cost Per Cookie]]))</f>
        <v>1 , -0.5</v>
      </c>
      <c r="F292" s="14">
        <f>_xlfn.XLOOKUP(Table811[[#This Row],[Product]],Table912[Cookie Type],Table912[Cost Per Cookie],"Not available")</f>
        <v>-0.5</v>
      </c>
    </row>
    <row r="293" spans="1:6" x14ac:dyDescent="0.25">
      <c r="A293" s="13">
        <v>164574</v>
      </c>
      <c r="B293" s="13" t="s">
        <v>74</v>
      </c>
      <c r="C293" s="25">
        <v>1727</v>
      </c>
      <c r="D293" s="21">
        <v>43475</v>
      </c>
      <c r="E293" s="44" t="str">
        <f>_xlfn.TEXTJOIN(" , ", TRUE, _xlfn.XLOOKUP(Table811[[#This Row],[Product]], Table912[Cookie Type], Table912[[Revenue Per Cookie]:[Cost Per Cookie]]))</f>
        <v>1 , -0.5</v>
      </c>
      <c r="F293" s="13">
        <f>_xlfn.XLOOKUP(Table811[[#This Row],[Product]],Table912[Cookie Type],Table912[Cost Per Cookie],"Not available")</f>
        <v>-0.5</v>
      </c>
    </row>
    <row r="294" spans="1:6" x14ac:dyDescent="0.25">
      <c r="A294" s="14">
        <v>138137</v>
      </c>
      <c r="B294" s="14" t="s">
        <v>74</v>
      </c>
      <c r="C294" s="24">
        <v>2300</v>
      </c>
      <c r="D294" s="18">
        <v>43842</v>
      </c>
      <c r="E294" s="14" t="str">
        <f>_xlfn.TEXTJOIN(" , ", TRUE, _xlfn.XLOOKUP(Table811[[#This Row],[Product]], Table912[Cookie Type], Table912[[Revenue Per Cookie]:[Cost Per Cookie]]))</f>
        <v>1 , -0.5</v>
      </c>
      <c r="F294" s="14">
        <f>_xlfn.XLOOKUP(Table811[[#This Row],[Product]],Table912[Cookie Type],Table912[Cost Per Cookie],"Not available")</f>
        <v>-0.5</v>
      </c>
    </row>
    <row r="295" spans="1:6" x14ac:dyDescent="0.25">
      <c r="A295" s="13">
        <v>894001</v>
      </c>
      <c r="B295" s="13" t="s">
        <v>74</v>
      </c>
      <c r="C295" s="13">
        <v>546</v>
      </c>
      <c r="D295" s="21">
        <v>43840</v>
      </c>
      <c r="E295" s="44" t="str">
        <f>_xlfn.TEXTJOIN(" , ", TRUE, _xlfn.XLOOKUP(Table811[[#This Row],[Product]], Table912[Cookie Type], Table912[[Revenue Per Cookie]:[Cost Per Cookie]]))</f>
        <v>1 , -0.5</v>
      </c>
      <c r="F295" s="13">
        <f>_xlfn.XLOOKUP(Table811[[#This Row],[Product]],Table912[Cookie Type],Table912[Cost Per Cookie],"Not available")</f>
        <v>-0.5</v>
      </c>
    </row>
    <row r="296" spans="1:6" x14ac:dyDescent="0.25">
      <c r="A296" s="14">
        <v>605154</v>
      </c>
      <c r="B296" s="14" t="s">
        <v>74</v>
      </c>
      <c r="C296" s="24">
        <v>1368</v>
      </c>
      <c r="D296" s="18">
        <v>43832</v>
      </c>
      <c r="E296" s="14" t="str">
        <f>_xlfn.TEXTJOIN(" , ", TRUE, _xlfn.XLOOKUP(Table811[[#This Row],[Product]], Table912[Cookie Type], Table912[[Revenue Per Cookie]:[Cost Per Cookie]]))</f>
        <v>1 , -0.5</v>
      </c>
      <c r="F296" s="14">
        <f>_xlfn.XLOOKUP(Table811[[#This Row],[Product]],Table912[Cookie Type],Table912[Cost Per Cookie],"Not available")</f>
        <v>-0.5</v>
      </c>
    </row>
    <row r="297" spans="1:6" x14ac:dyDescent="0.25">
      <c r="A297" s="13">
        <v>736328</v>
      </c>
      <c r="B297" s="13" t="s">
        <v>75</v>
      </c>
      <c r="C297" s="25">
        <v>2750</v>
      </c>
      <c r="D297" s="21">
        <v>43832</v>
      </c>
      <c r="E297" s="44" t="str">
        <f>_xlfn.TEXTJOIN(" , ", TRUE, _xlfn.XLOOKUP(Table811[[#This Row],[Product]], Table912[Cookie Type], Table912[[Revenue Per Cookie]:[Cost Per Cookie]]))</f>
        <v>5 , -2.2</v>
      </c>
      <c r="F297" s="13">
        <f>_xlfn.XLOOKUP(Table811[[#This Row],[Product]],Table912[Cookie Type],Table912[Cost Per Cookie],"Not available")</f>
        <v>-2.2000000000000002</v>
      </c>
    </row>
    <row r="298" spans="1:6" x14ac:dyDescent="0.25">
      <c r="A298" s="14">
        <v>731074</v>
      </c>
      <c r="B298" s="14" t="s">
        <v>75</v>
      </c>
      <c r="C298" s="24">
        <v>1953</v>
      </c>
      <c r="D298" s="18">
        <v>43834</v>
      </c>
      <c r="E298" s="14" t="str">
        <f>_xlfn.TEXTJOIN(" , ", TRUE, _xlfn.XLOOKUP(Table811[[#This Row],[Product]], Table912[Cookie Type], Table912[[Revenue Per Cookie]:[Cost Per Cookie]]))</f>
        <v>5 , -2.2</v>
      </c>
      <c r="F298" s="14">
        <f>_xlfn.XLOOKUP(Table811[[#This Row],[Product]],Table912[Cookie Type],Table912[Cost Per Cookie],"Not available")</f>
        <v>-2.2000000000000002</v>
      </c>
    </row>
    <row r="299" spans="1:6" x14ac:dyDescent="0.25">
      <c r="A299" s="13">
        <v>739483</v>
      </c>
      <c r="B299" s="13" t="s">
        <v>75</v>
      </c>
      <c r="C299" s="25">
        <v>4220</v>
      </c>
      <c r="D299" s="21">
        <v>43834</v>
      </c>
      <c r="E299" s="44" t="str">
        <f>_xlfn.TEXTJOIN(" , ", TRUE, _xlfn.XLOOKUP(Table811[[#This Row],[Product]], Table912[Cookie Type], Table912[[Revenue Per Cookie]:[Cost Per Cookie]]))</f>
        <v>5 , -2.2</v>
      </c>
      <c r="F299" s="13">
        <f>_xlfn.XLOOKUP(Table811[[#This Row],[Product]],Table912[Cookie Type],Table912[Cost Per Cookie],"Not available")</f>
        <v>-2.2000000000000002</v>
      </c>
    </row>
    <row r="300" spans="1:6" x14ac:dyDescent="0.25">
      <c r="A300" s="14">
        <v>609228</v>
      </c>
      <c r="B300" s="14" t="s">
        <v>75</v>
      </c>
      <c r="C300" s="24">
        <v>1899</v>
      </c>
      <c r="D300" s="18">
        <v>43836</v>
      </c>
      <c r="E300" s="14" t="str">
        <f>_xlfn.TEXTJOIN(" , ", TRUE, _xlfn.XLOOKUP(Table811[[#This Row],[Product]], Table912[Cookie Type], Table912[[Revenue Per Cookie]:[Cost Per Cookie]]))</f>
        <v>5 , -2.2</v>
      </c>
      <c r="F300" s="14">
        <f>_xlfn.XLOOKUP(Table811[[#This Row],[Product]],Table912[Cookie Type],Table912[Cost Per Cookie],"Not available")</f>
        <v>-2.2000000000000002</v>
      </c>
    </row>
    <row r="301" spans="1:6" x14ac:dyDescent="0.25">
      <c r="A301" s="13">
        <v>754791</v>
      </c>
      <c r="B301" s="13" t="s">
        <v>75</v>
      </c>
      <c r="C301" s="25">
        <v>1686</v>
      </c>
      <c r="D301" s="21">
        <v>43837</v>
      </c>
      <c r="E301" s="44" t="str">
        <f>_xlfn.TEXTJOIN(" , ", TRUE, _xlfn.XLOOKUP(Table811[[#This Row],[Product]], Table912[Cookie Type], Table912[[Revenue Per Cookie]:[Cost Per Cookie]]))</f>
        <v>5 , -2.2</v>
      </c>
      <c r="F301" s="13">
        <f>_xlfn.XLOOKUP(Table811[[#This Row],[Product]],Table912[Cookie Type],Table912[Cost Per Cookie],"Not available")</f>
        <v>-2.2000000000000002</v>
      </c>
    </row>
    <row r="302" spans="1:6" x14ac:dyDescent="0.25">
      <c r="A302" s="14">
        <v>348619</v>
      </c>
      <c r="B302" s="14" t="s">
        <v>75</v>
      </c>
      <c r="C302" s="24">
        <v>2141</v>
      </c>
      <c r="D302" s="18">
        <v>43838</v>
      </c>
      <c r="E302" s="14" t="str">
        <f>_xlfn.TEXTJOIN(" , ", TRUE, _xlfn.XLOOKUP(Table811[[#This Row],[Product]], Table912[Cookie Type], Table912[[Revenue Per Cookie]:[Cost Per Cookie]]))</f>
        <v>5 , -2.2</v>
      </c>
      <c r="F302" s="14">
        <f>_xlfn.XLOOKUP(Table811[[#This Row],[Product]],Table912[Cookie Type],Table912[Cost Per Cookie],"Not available")</f>
        <v>-2.2000000000000002</v>
      </c>
    </row>
    <row r="303" spans="1:6" x14ac:dyDescent="0.25">
      <c r="A303" s="13">
        <v>170867</v>
      </c>
      <c r="B303" s="13" t="s">
        <v>75</v>
      </c>
      <c r="C303" s="25">
        <v>1143</v>
      </c>
      <c r="D303" s="21">
        <v>43840</v>
      </c>
      <c r="E303" s="44" t="str">
        <f>_xlfn.TEXTJOIN(" , ", TRUE, _xlfn.XLOOKUP(Table811[[#This Row],[Product]], Table912[Cookie Type], Table912[[Revenue Per Cookie]:[Cost Per Cookie]]))</f>
        <v>5 , -2.2</v>
      </c>
      <c r="F303" s="13">
        <f>_xlfn.XLOOKUP(Table811[[#This Row],[Product]],Table912[Cookie Type],Table912[Cost Per Cookie],"Not available")</f>
        <v>-2.2000000000000002</v>
      </c>
    </row>
    <row r="304" spans="1:6" x14ac:dyDescent="0.25">
      <c r="A304" s="14">
        <v>183779</v>
      </c>
      <c r="B304" s="14" t="s">
        <v>75</v>
      </c>
      <c r="C304" s="14">
        <v>615</v>
      </c>
      <c r="D304" s="18">
        <v>43842</v>
      </c>
      <c r="E304" s="14" t="str">
        <f>_xlfn.TEXTJOIN(" , ", TRUE, _xlfn.XLOOKUP(Table811[[#This Row],[Product]], Table912[Cookie Type], Table912[[Revenue Per Cookie]:[Cost Per Cookie]]))</f>
        <v>5 , -2.2</v>
      </c>
      <c r="F304" s="14">
        <f>_xlfn.XLOOKUP(Table811[[#This Row],[Product]],Table912[Cookie Type],Table912[Cost Per Cookie],"Not available")</f>
        <v>-2.2000000000000002</v>
      </c>
    </row>
    <row r="305" spans="1:6" x14ac:dyDescent="0.25">
      <c r="A305" s="13">
        <v>304546</v>
      </c>
      <c r="B305" s="13" t="s">
        <v>75</v>
      </c>
      <c r="C305" s="25">
        <v>1989</v>
      </c>
      <c r="D305" s="21">
        <v>43474</v>
      </c>
      <c r="E305" s="44" t="str">
        <f>_xlfn.TEXTJOIN(" , ", TRUE, _xlfn.XLOOKUP(Table811[[#This Row],[Product]], Table912[Cookie Type], Table912[[Revenue Per Cookie]:[Cost Per Cookie]]))</f>
        <v>5 , -2.2</v>
      </c>
      <c r="F305" s="13">
        <f>_xlfn.XLOOKUP(Table811[[#This Row],[Product]],Table912[Cookie Type],Table912[Cost Per Cookie],"Not available")</f>
        <v>-2.2000000000000002</v>
      </c>
    </row>
    <row r="306" spans="1:6" x14ac:dyDescent="0.25">
      <c r="A306" s="14">
        <v>182735</v>
      </c>
      <c r="B306" s="14" t="s">
        <v>75</v>
      </c>
      <c r="C306" s="14">
        <v>321</v>
      </c>
      <c r="D306" s="18">
        <v>43476</v>
      </c>
      <c r="E306" s="14" t="str">
        <f>_xlfn.TEXTJOIN(" , ", TRUE, _xlfn.XLOOKUP(Table811[[#This Row],[Product]], Table912[Cookie Type], Table912[[Revenue Per Cookie]:[Cost Per Cookie]]))</f>
        <v>5 , -2.2</v>
      </c>
      <c r="F306" s="14">
        <f>_xlfn.XLOOKUP(Table811[[#This Row],[Product]],Table912[Cookie Type],Table912[Cost Per Cookie],"Not available")</f>
        <v>-2.2000000000000002</v>
      </c>
    </row>
    <row r="307" spans="1:6" x14ac:dyDescent="0.25">
      <c r="A307" s="13">
        <v>150101</v>
      </c>
      <c r="B307" s="13" t="s">
        <v>75</v>
      </c>
      <c r="C307" s="13">
        <v>259</v>
      </c>
      <c r="D307" s="21">
        <v>43833</v>
      </c>
      <c r="E307" s="44" t="str">
        <f>_xlfn.TEXTJOIN(" , ", TRUE, _xlfn.XLOOKUP(Table811[[#This Row],[Product]], Table912[Cookie Type], Table912[[Revenue Per Cookie]:[Cost Per Cookie]]))</f>
        <v>5 , -2.2</v>
      </c>
      <c r="F307" s="13">
        <f>_xlfn.XLOOKUP(Table811[[#This Row],[Product]],Table912[Cookie Type],Table912[Cost Per Cookie],"Not available")</f>
        <v>-2.2000000000000002</v>
      </c>
    </row>
    <row r="308" spans="1:6" x14ac:dyDescent="0.25">
      <c r="A308" s="14">
        <v>604462</v>
      </c>
      <c r="B308" s="14" t="s">
        <v>75</v>
      </c>
      <c r="C308" s="24">
        <v>1101</v>
      </c>
      <c r="D308" s="18">
        <v>43833</v>
      </c>
      <c r="E308" s="14" t="str">
        <f>_xlfn.TEXTJOIN(" , ", TRUE, _xlfn.XLOOKUP(Table811[[#This Row],[Product]], Table912[Cookie Type], Table912[[Revenue Per Cookie]:[Cost Per Cookie]]))</f>
        <v>5 , -2.2</v>
      </c>
      <c r="F308" s="14">
        <f>_xlfn.XLOOKUP(Table811[[#This Row],[Product]],Table912[Cookie Type],Table912[Cost Per Cookie],"Not available")</f>
        <v>-2.2000000000000002</v>
      </c>
    </row>
    <row r="309" spans="1:6" x14ac:dyDescent="0.25">
      <c r="A309" s="13">
        <v>655952</v>
      </c>
      <c r="B309" s="13" t="s">
        <v>75</v>
      </c>
      <c r="C309" s="25">
        <v>2276</v>
      </c>
      <c r="D309" s="21">
        <v>43835</v>
      </c>
      <c r="E309" s="44" t="str">
        <f>_xlfn.TEXTJOIN(" , ", TRUE, _xlfn.XLOOKUP(Table811[[#This Row],[Product]], Table912[Cookie Type], Table912[[Revenue Per Cookie]:[Cost Per Cookie]]))</f>
        <v>5 , -2.2</v>
      </c>
      <c r="F309" s="13">
        <f>_xlfn.XLOOKUP(Table811[[#This Row],[Product]],Table912[Cookie Type],Table912[Cost Per Cookie],"Not available")</f>
        <v>-2.2000000000000002</v>
      </c>
    </row>
    <row r="310" spans="1:6" x14ac:dyDescent="0.25">
      <c r="A310" s="14">
        <v>253215</v>
      </c>
      <c r="B310" s="14" t="s">
        <v>75</v>
      </c>
      <c r="C310" s="24">
        <v>2966</v>
      </c>
      <c r="D310" s="18">
        <v>43475</v>
      </c>
      <c r="E310" s="14" t="str">
        <f>_xlfn.TEXTJOIN(" , ", TRUE, _xlfn.XLOOKUP(Table811[[#This Row],[Product]], Table912[Cookie Type], Table912[[Revenue Per Cookie]:[Cost Per Cookie]]))</f>
        <v>5 , -2.2</v>
      </c>
      <c r="F310" s="14">
        <f>_xlfn.XLOOKUP(Table811[[#This Row],[Product]],Table912[Cookie Type],Table912[Cost Per Cookie],"Not available")</f>
        <v>-2.2000000000000002</v>
      </c>
    </row>
    <row r="311" spans="1:6" x14ac:dyDescent="0.25">
      <c r="A311" s="13">
        <v>734809</v>
      </c>
      <c r="B311" s="13" t="s">
        <v>75</v>
      </c>
      <c r="C311" s="25">
        <v>1236</v>
      </c>
      <c r="D311" s="21">
        <v>43841</v>
      </c>
      <c r="E311" s="44" t="str">
        <f>_xlfn.TEXTJOIN(" , ", TRUE, _xlfn.XLOOKUP(Table811[[#This Row],[Product]], Table912[Cookie Type], Table912[[Revenue Per Cookie]:[Cost Per Cookie]]))</f>
        <v>5 , -2.2</v>
      </c>
      <c r="F311" s="13">
        <f>_xlfn.XLOOKUP(Table811[[#This Row],[Product]],Table912[Cookie Type],Table912[Cost Per Cookie],"Not available")</f>
        <v>-2.2000000000000002</v>
      </c>
    </row>
    <row r="312" spans="1:6" x14ac:dyDescent="0.25">
      <c r="A312" s="14">
        <v>544809</v>
      </c>
      <c r="B312" s="14" t="s">
        <v>75</v>
      </c>
      <c r="C312" s="14">
        <v>941</v>
      </c>
      <c r="D312" s="18">
        <v>43841</v>
      </c>
      <c r="E312" s="14" t="str">
        <f>_xlfn.TEXTJOIN(" , ", TRUE, _xlfn.XLOOKUP(Table811[[#This Row],[Product]], Table912[Cookie Type], Table912[[Revenue Per Cookie]:[Cost Per Cookie]]))</f>
        <v>5 , -2.2</v>
      </c>
      <c r="F312" s="14">
        <f>_xlfn.XLOOKUP(Table811[[#This Row],[Product]],Table912[Cookie Type],Table912[Cost Per Cookie],"Not available")</f>
        <v>-2.2000000000000002</v>
      </c>
    </row>
    <row r="313" spans="1:6" x14ac:dyDescent="0.25">
      <c r="A313" s="13">
        <v>580583</v>
      </c>
      <c r="B313" s="13" t="s">
        <v>75</v>
      </c>
      <c r="C313" s="25">
        <v>1916</v>
      </c>
      <c r="D313" s="21">
        <v>43842</v>
      </c>
      <c r="E313" s="44" t="str">
        <f>_xlfn.TEXTJOIN(" , ", TRUE, _xlfn.XLOOKUP(Table811[[#This Row],[Product]], Table912[Cookie Type], Table912[[Revenue Per Cookie]:[Cost Per Cookie]]))</f>
        <v>5 , -2.2</v>
      </c>
      <c r="F313" s="13">
        <f>_xlfn.XLOOKUP(Table811[[#This Row],[Product]],Table912[Cookie Type],Table912[Cost Per Cookie],"Not available")</f>
        <v>-2.2000000000000002</v>
      </c>
    </row>
    <row r="314" spans="1:6" x14ac:dyDescent="0.25">
      <c r="A314" s="14">
        <v>283163</v>
      </c>
      <c r="B314" s="14" t="s">
        <v>75</v>
      </c>
      <c r="C314" s="24">
        <v>1865</v>
      </c>
      <c r="D314" s="18">
        <v>43832</v>
      </c>
      <c r="E314" s="14" t="str">
        <f>_xlfn.TEXTJOIN(" , ", TRUE, _xlfn.XLOOKUP(Table811[[#This Row],[Product]], Table912[Cookie Type], Table912[[Revenue Per Cookie]:[Cost Per Cookie]]))</f>
        <v>5 , -2.2</v>
      </c>
      <c r="F314" s="14">
        <f>_xlfn.XLOOKUP(Table811[[#This Row],[Product]],Table912[Cookie Type],Table912[Cost Per Cookie],"Not available")</f>
        <v>-2.2000000000000002</v>
      </c>
    </row>
    <row r="315" spans="1:6" x14ac:dyDescent="0.25">
      <c r="A315" s="13">
        <v>558408</v>
      </c>
      <c r="B315" s="13" t="s">
        <v>75</v>
      </c>
      <c r="C315" s="25">
        <v>1074</v>
      </c>
      <c r="D315" s="21">
        <v>43834</v>
      </c>
      <c r="E315" s="44" t="str">
        <f>_xlfn.TEXTJOIN(" , ", TRUE, _xlfn.XLOOKUP(Table811[[#This Row],[Product]], Table912[Cookie Type], Table912[[Revenue Per Cookie]:[Cost Per Cookie]]))</f>
        <v>5 , -2.2</v>
      </c>
      <c r="F315" s="13">
        <f>_xlfn.XLOOKUP(Table811[[#This Row],[Product]],Table912[Cookie Type],Table912[Cost Per Cookie],"Not available")</f>
        <v>-2.2000000000000002</v>
      </c>
    </row>
    <row r="316" spans="1:6" x14ac:dyDescent="0.25">
      <c r="A316" s="14">
        <v>788478</v>
      </c>
      <c r="B316" s="14" t="s">
        <v>75</v>
      </c>
      <c r="C316" s="24">
        <v>1907</v>
      </c>
      <c r="D316" s="18">
        <v>43839</v>
      </c>
      <c r="E316" s="14" t="str">
        <f>_xlfn.TEXTJOIN(" , ", TRUE, _xlfn.XLOOKUP(Table811[[#This Row],[Product]], Table912[Cookie Type], Table912[[Revenue Per Cookie]:[Cost Per Cookie]]))</f>
        <v>5 , -2.2</v>
      </c>
      <c r="F316" s="14">
        <f>_xlfn.XLOOKUP(Table811[[#This Row],[Product]],Table912[Cookie Type],Table912[Cost Per Cookie],"Not available")</f>
        <v>-2.2000000000000002</v>
      </c>
    </row>
    <row r="317" spans="1:6" x14ac:dyDescent="0.25">
      <c r="A317" s="13">
        <v>397008</v>
      </c>
      <c r="B317" s="13" t="s">
        <v>75</v>
      </c>
      <c r="C317" s="13">
        <v>671</v>
      </c>
      <c r="D317" s="21">
        <v>43475</v>
      </c>
      <c r="E317" s="44" t="str">
        <f>_xlfn.TEXTJOIN(" , ", TRUE, _xlfn.XLOOKUP(Table811[[#This Row],[Product]], Table912[Cookie Type], Table912[[Revenue Per Cookie]:[Cost Per Cookie]]))</f>
        <v>5 , -2.2</v>
      </c>
      <c r="F317" s="13">
        <f>_xlfn.XLOOKUP(Table811[[#This Row],[Product]],Table912[Cookie Type],Table912[Cost Per Cookie],"Not available")</f>
        <v>-2.2000000000000002</v>
      </c>
    </row>
    <row r="318" spans="1:6" x14ac:dyDescent="0.25">
      <c r="A318" s="14">
        <v>733366</v>
      </c>
      <c r="B318" s="14" t="s">
        <v>75</v>
      </c>
      <c r="C318" s="24">
        <v>1778</v>
      </c>
      <c r="D318" s="18">
        <v>43477</v>
      </c>
      <c r="E318" s="14" t="str">
        <f>_xlfn.TEXTJOIN(" , ", TRUE, _xlfn.XLOOKUP(Table811[[#This Row],[Product]], Table912[Cookie Type], Table912[[Revenue Per Cookie]:[Cost Per Cookie]]))</f>
        <v>5 , -2.2</v>
      </c>
      <c r="F318" s="14">
        <f>_xlfn.XLOOKUP(Table811[[#This Row],[Product]],Table912[Cookie Type],Table912[Cost Per Cookie],"Not available")</f>
        <v>-2.2000000000000002</v>
      </c>
    </row>
    <row r="319" spans="1:6" x14ac:dyDescent="0.25">
      <c r="A319" s="13">
        <v>602865</v>
      </c>
      <c r="B319" s="13" t="s">
        <v>75</v>
      </c>
      <c r="C319" s="25">
        <v>1683</v>
      </c>
      <c r="D319" s="21">
        <v>43837</v>
      </c>
      <c r="E319" s="44" t="str">
        <f>_xlfn.TEXTJOIN(" , ", TRUE, _xlfn.XLOOKUP(Table811[[#This Row],[Product]], Table912[Cookie Type], Table912[[Revenue Per Cookie]:[Cost Per Cookie]]))</f>
        <v>5 , -2.2</v>
      </c>
      <c r="F319" s="13">
        <f>_xlfn.XLOOKUP(Table811[[#This Row],[Product]],Table912[Cookie Type],Table912[Cost Per Cookie],"Not available")</f>
        <v>-2.2000000000000002</v>
      </c>
    </row>
    <row r="320" spans="1:6" x14ac:dyDescent="0.25">
      <c r="A320" s="14">
        <v>304458</v>
      </c>
      <c r="B320" s="14" t="s">
        <v>75</v>
      </c>
      <c r="C320" s="24">
        <v>1123</v>
      </c>
      <c r="D320" s="18">
        <v>43838</v>
      </c>
      <c r="E320" s="14" t="str">
        <f>_xlfn.TEXTJOIN(" , ", TRUE, _xlfn.XLOOKUP(Table811[[#This Row],[Product]], Table912[Cookie Type], Table912[[Revenue Per Cookie]:[Cost Per Cookie]]))</f>
        <v>5 , -2.2</v>
      </c>
      <c r="F320" s="14">
        <f>_xlfn.XLOOKUP(Table811[[#This Row],[Product]],Table912[Cookie Type],Table912[Cost Per Cookie],"Not available")</f>
        <v>-2.2000000000000002</v>
      </c>
    </row>
    <row r="321" spans="1:6" x14ac:dyDescent="0.25">
      <c r="A321" s="13">
        <v>151329</v>
      </c>
      <c r="B321" s="13" t="s">
        <v>75</v>
      </c>
      <c r="C321" s="25">
        <v>1159</v>
      </c>
      <c r="D321" s="21">
        <v>43475</v>
      </c>
      <c r="E321" s="44" t="str">
        <f>_xlfn.TEXTJOIN(" , ", TRUE, _xlfn.XLOOKUP(Table811[[#This Row],[Product]], Table912[Cookie Type], Table912[[Revenue Per Cookie]:[Cost Per Cookie]]))</f>
        <v>5 , -2.2</v>
      </c>
      <c r="F321" s="13">
        <f>_xlfn.XLOOKUP(Table811[[#This Row],[Product]],Table912[Cookie Type],Table912[Cost Per Cookie],"Not available")</f>
        <v>-2.2000000000000002</v>
      </c>
    </row>
    <row r="322" spans="1:6" x14ac:dyDescent="0.25">
      <c r="A322" s="14">
        <v>357838</v>
      </c>
      <c r="B322" s="14" t="s">
        <v>75</v>
      </c>
      <c r="C322" s="24">
        <v>1350</v>
      </c>
      <c r="D322" s="18">
        <v>43832</v>
      </c>
      <c r="E322" s="14" t="str">
        <f>_xlfn.TEXTJOIN(" , ", TRUE, _xlfn.XLOOKUP(Table811[[#This Row],[Product]], Table912[Cookie Type], Table912[[Revenue Per Cookie]:[Cost Per Cookie]]))</f>
        <v>5 , -2.2</v>
      </c>
      <c r="F322" s="14">
        <f>_xlfn.XLOOKUP(Table811[[#This Row],[Product]],Table912[Cookie Type],Table912[Cost Per Cookie],"Not available")</f>
        <v>-2.2000000000000002</v>
      </c>
    </row>
    <row r="323" spans="1:6" x14ac:dyDescent="0.25">
      <c r="A323" s="13">
        <v>399302</v>
      </c>
      <c r="B323" s="13" t="s">
        <v>75</v>
      </c>
      <c r="C323" s="13">
        <v>552</v>
      </c>
      <c r="D323" s="21">
        <v>43838</v>
      </c>
      <c r="E323" s="44" t="str">
        <f>_xlfn.TEXTJOIN(" , ", TRUE, _xlfn.XLOOKUP(Table811[[#This Row],[Product]], Table912[Cookie Type], Table912[[Revenue Per Cookie]:[Cost Per Cookie]]))</f>
        <v>5 , -2.2</v>
      </c>
      <c r="F323" s="13">
        <f>_xlfn.XLOOKUP(Table811[[#This Row],[Product]],Table912[Cookie Type],Table912[Cost Per Cookie],"Not available")</f>
        <v>-2.2000000000000002</v>
      </c>
    </row>
    <row r="324" spans="1:6" x14ac:dyDescent="0.25">
      <c r="A324" s="14">
        <v>117166</v>
      </c>
      <c r="B324" s="14" t="s">
        <v>75</v>
      </c>
      <c r="C324" s="24">
        <v>1228</v>
      </c>
      <c r="D324" s="18">
        <v>43475</v>
      </c>
      <c r="E324" s="14" t="str">
        <f>_xlfn.TEXTJOIN(" , ", TRUE, _xlfn.XLOOKUP(Table811[[#This Row],[Product]], Table912[Cookie Type], Table912[[Revenue Per Cookie]:[Cost Per Cookie]]))</f>
        <v>5 , -2.2</v>
      </c>
      <c r="F324" s="14">
        <f>_xlfn.XLOOKUP(Table811[[#This Row],[Product]],Table912[Cookie Type],Table912[Cost Per Cookie],"Not available")</f>
        <v>-2.2000000000000002</v>
      </c>
    </row>
    <row r="325" spans="1:6" x14ac:dyDescent="0.25">
      <c r="A325" s="13">
        <v>707082</v>
      </c>
      <c r="B325" s="13" t="s">
        <v>75</v>
      </c>
      <c r="C325" s="25">
        <v>1250</v>
      </c>
      <c r="D325" s="21">
        <v>43842</v>
      </c>
      <c r="E325" s="44" t="str">
        <f>_xlfn.TEXTJOIN(" , ", TRUE, _xlfn.XLOOKUP(Table811[[#This Row],[Product]], Table912[Cookie Type], Table912[[Revenue Per Cookie]:[Cost Per Cookie]]))</f>
        <v>5 , -2.2</v>
      </c>
      <c r="F325" s="13">
        <f>_xlfn.XLOOKUP(Table811[[#This Row],[Product]],Table912[Cookie Type],Table912[Cost Per Cookie],"Not available")</f>
        <v>-2.2000000000000002</v>
      </c>
    </row>
    <row r="326" spans="1:6" x14ac:dyDescent="0.25">
      <c r="A326" s="14">
        <v>131249</v>
      </c>
      <c r="B326" s="14" t="s">
        <v>75</v>
      </c>
      <c r="C326" s="24">
        <v>1988</v>
      </c>
      <c r="D326" s="18">
        <v>43831</v>
      </c>
      <c r="E326" s="14" t="str">
        <f>_xlfn.TEXTJOIN(" , ", TRUE, _xlfn.XLOOKUP(Table811[[#This Row],[Product]], Table912[Cookie Type], Table912[[Revenue Per Cookie]:[Cost Per Cookie]]))</f>
        <v>5 , -2.2</v>
      </c>
      <c r="F326" s="14">
        <f>_xlfn.XLOOKUP(Table811[[#This Row],[Product]],Table912[Cookie Type],Table912[Cost Per Cookie],"Not available")</f>
        <v>-2.2000000000000002</v>
      </c>
    </row>
    <row r="327" spans="1:6" x14ac:dyDescent="0.25">
      <c r="A327" s="13">
        <v>551372</v>
      </c>
      <c r="B327" s="13" t="s">
        <v>75</v>
      </c>
      <c r="C327" s="25">
        <v>1679</v>
      </c>
      <c r="D327" s="21">
        <v>43839</v>
      </c>
      <c r="E327" s="44" t="str">
        <f>_xlfn.TEXTJOIN(" , ", TRUE, _xlfn.XLOOKUP(Table811[[#This Row],[Product]], Table912[Cookie Type], Table912[[Revenue Per Cookie]:[Cost Per Cookie]]))</f>
        <v>5 , -2.2</v>
      </c>
      <c r="F327" s="13">
        <f>_xlfn.XLOOKUP(Table811[[#This Row],[Product]],Table912[Cookie Type],Table912[Cost Per Cookie],"Not available")</f>
        <v>-2.2000000000000002</v>
      </c>
    </row>
    <row r="328" spans="1:6" x14ac:dyDescent="0.25">
      <c r="A328" s="14">
        <v>698573</v>
      </c>
      <c r="B328" s="14" t="s">
        <v>75</v>
      </c>
      <c r="C328" s="14">
        <v>727</v>
      </c>
      <c r="D328" s="18">
        <v>43475</v>
      </c>
      <c r="E328" s="14" t="str">
        <f>_xlfn.TEXTJOIN(" , ", TRUE, _xlfn.XLOOKUP(Table811[[#This Row],[Product]], Table912[Cookie Type], Table912[[Revenue Per Cookie]:[Cost Per Cookie]]))</f>
        <v>5 , -2.2</v>
      </c>
      <c r="F328" s="14">
        <f>_xlfn.XLOOKUP(Table811[[#This Row],[Product]],Table912[Cookie Type],Table912[Cost Per Cookie],"Not available")</f>
        <v>-2.2000000000000002</v>
      </c>
    </row>
    <row r="329" spans="1:6" x14ac:dyDescent="0.25">
      <c r="A329" s="13">
        <v>504962</v>
      </c>
      <c r="B329" s="13" t="s">
        <v>75</v>
      </c>
      <c r="C329" s="25">
        <v>1403</v>
      </c>
      <c r="D329" s="21">
        <v>43475</v>
      </c>
      <c r="E329" s="44" t="str">
        <f>_xlfn.TEXTJOIN(" , ", TRUE, _xlfn.XLOOKUP(Table811[[#This Row],[Product]], Table912[Cookie Type], Table912[[Revenue Per Cookie]:[Cost Per Cookie]]))</f>
        <v>5 , -2.2</v>
      </c>
      <c r="F329" s="13">
        <f>_xlfn.XLOOKUP(Table811[[#This Row],[Product]],Table912[Cookie Type],Table912[Cost Per Cookie],"Not available")</f>
        <v>-2.2000000000000002</v>
      </c>
    </row>
    <row r="330" spans="1:6" x14ac:dyDescent="0.25">
      <c r="A330" s="14">
        <v>657776</v>
      </c>
      <c r="B330" s="14" t="s">
        <v>75</v>
      </c>
      <c r="C330" s="24">
        <v>2076</v>
      </c>
      <c r="D330" s="18">
        <v>43475</v>
      </c>
      <c r="E330" s="14" t="str">
        <f>_xlfn.TEXTJOIN(" , ", TRUE, _xlfn.XLOOKUP(Table811[[#This Row],[Product]], Table912[Cookie Type], Table912[[Revenue Per Cookie]:[Cost Per Cookie]]))</f>
        <v>5 , -2.2</v>
      </c>
      <c r="F330" s="14">
        <f>_xlfn.XLOOKUP(Table811[[#This Row],[Product]],Table912[Cookie Type],Table912[Cost Per Cookie],"Not available")</f>
        <v>-2.2000000000000002</v>
      </c>
    </row>
    <row r="331" spans="1:6" x14ac:dyDescent="0.25">
      <c r="A331" s="13">
        <v>691342</v>
      </c>
      <c r="B331" s="13" t="s">
        <v>75</v>
      </c>
      <c r="C331" s="25">
        <v>1135</v>
      </c>
      <c r="D331" s="21">
        <v>43836</v>
      </c>
      <c r="E331" s="44" t="str">
        <f>_xlfn.TEXTJOIN(" , ", TRUE, _xlfn.XLOOKUP(Table811[[#This Row],[Product]], Table912[Cookie Type], Table912[[Revenue Per Cookie]:[Cost Per Cookie]]))</f>
        <v>5 , -2.2</v>
      </c>
      <c r="F331" s="13">
        <f>_xlfn.XLOOKUP(Table811[[#This Row],[Product]],Table912[Cookie Type],Table912[Cost Per Cookie],"Not available")</f>
        <v>-2.2000000000000002</v>
      </c>
    </row>
    <row r="332" spans="1:6" x14ac:dyDescent="0.25">
      <c r="A332" s="14">
        <v>493427</v>
      </c>
      <c r="B332" s="14" t="s">
        <v>75</v>
      </c>
      <c r="C332" s="24">
        <v>1645</v>
      </c>
      <c r="D332" s="18">
        <v>43835</v>
      </c>
      <c r="E332" s="14" t="str">
        <f>_xlfn.TEXTJOIN(" , ", TRUE, _xlfn.XLOOKUP(Table811[[#This Row],[Product]], Table912[Cookie Type], Table912[[Revenue Per Cookie]:[Cost Per Cookie]]))</f>
        <v>5 , -2.2</v>
      </c>
      <c r="F332" s="14">
        <f>_xlfn.XLOOKUP(Table811[[#This Row],[Product]],Table912[Cookie Type],Table912[Cost Per Cookie],"Not available")</f>
        <v>-2.2000000000000002</v>
      </c>
    </row>
    <row r="333" spans="1:6" x14ac:dyDescent="0.25">
      <c r="A333" s="13">
        <v>271981</v>
      </c>
      <c r="B333" s="13" t="s">
        <v>75</v>
      </c>
      <c r="C333" s="25">
        <v>2876</v>
      </c>
      <c r="D333" s="21">
        <v>43839</v>
      </c>
      <c r="E333" s="44" t="str">
        <f>_xlfn.TEXTJOIN(" , ", TRUE, _xlfn.XLOOKUP(Table811[[#This Row],[Product]], Table912[Cookie Type], Table912[[Revenue Per Cookie]:[Cost Per Cookie]]))</f>
        <v>5 , -2.2</v>
      </c>
      <c r="F333" s="13">
        <f>_xlfn.XLOOKUP(Table811[[#This Row],[Product]],Table912[Cookie Type],Table912[Cost Per Cookie],"Not available")</f>
        <v>-2.2000000000000002</v>
      </c>
    </row>
    <row r="334" spans="1:6" x14ac:dyDescent="0.25">
      <c r="A334" s="14">
        <v>766207</v>
      </c>
      <c r="B334" s="14" t="s">
        <v>75</v>
      </c>
      <c r="C334" s="14">
        <v>994</v>
      </c>
      <c r="D334" s="18">
        <v>43474</v>
      </c>
      <c r="E334" s="14" t="str">
        <f>_xlfn.TEXTJOIN(" , ", TRUE, _xlfn.XLOOKUP(Table811[[#This Row],[Product]], Table912[Cookie Type], Table912[[Revenue Per Cookie]:[Cost Per Cookie]]))</f>
        <v>5 , -2.2</v>
      </c>
      <c r="F334" s="14">
        <f>_xlfn.XLOOKUP(Table811[[#This Row],[Product]],Table912[Cookie Type],Table912[Cost Per Cookie],"Not available")</f>
        <v>-2.2000000000000002</v>
      </c>
    </row>
    <row r="335" spans="1:6" x14ac:dyDescent="0.25">
      <c r="A335" s="13">
        <v>653226</v>
      </c>
      <c r="B335" s="13" t="s">
        <v>75</v>
      </c>
      <c r="C335" s="25">
        <v>1118</v>
      </c>
      <c r="D335" s="21">
        <v>43841</v>
      </c>
      <c r="E335" s="44" t="str">
        <f>_xlfn.TEXTJOIN(" , ", TRUE, _xlfn.XLOOKUP(Table811[[#This Row],[Product]], Table912[Cookie Type], Table912[[Revenue Per Cookie]:[Cost Per Cookie]]))</f>
        <v>5 , -2.2</v>
      </c>
      <c r="F335" s="13">
        <f>_xlfn.XLOOKUP(Table811[[#This Row],[Product]],Table912[Cookie Type],Table912[Cost Per Cookie],"Not available")</f>
        <v>-2.2000000000000002</v>
      </c>
    </row>
    <row r="336" spans="1:6" x14ac:dyDescent="0.25">
      <c r="A336" s="14">
        <v>560670</v>
      </c>
      <c r="B336" s="14" t="s">
        <v>75</v>
      </c>
      <c r="C336" s="24">
        <v>1372</v>
      </c>
      <c r="D336" s="18">
        <v>43842</v>
      </c>
      <c r="E336" s="14" t="str">
        <f>_xlfn.TEXTJOIN(" , ", TRUE, _xlfn.XLOOKUP(Table811[[#This Row],[Product]], Table912[Cookie Type], Table912[[Revenue Per Cookie]:[Cost Per Cookie]]))</f>
        <v>5 , -2.2</v>
      </c>
      <c r="F336" s="14">
        <f>_xlfn.XLOOKUP(Table811[[#This Row],[Product]],Table912[Cookie Type],Table912[Cost Per Cookie],"Not available")</f>
        <v>-2.2000000000000002</v>
      </c>
    </row>
    <row r="337" spans="1:6" x14ac:dyDescent="0.25">
      <c r="A337" s="13">
        <v>786700</v>
      </c>
      <c r="B337" s="13" t="s">
        <v>75</v>
      </c>
      <c r="C337" s="25">
        <v>1282</v>
      </c>
      <c r="D337" s="21">
        <v>43836</v>
      </c>
      <c r="E337" s="44" t="str">
        <f>_xlfn.TEXTJOIN(" , ", TRUE, _xlfn.XLOOKUP(Table811[[#This Row],[Product]], Table912[Cookie Type], Table912[[Revenue Per Cookie]:[Cost Per Cookie]]))</f>
        <v>5 , -2.2</v>
      </c>
      <c r="F337" s="13">
        <f>_xlfn.XLOOKUP(Table811[[#This Row],[Product]],Table912[Cookie Type],Table912[Cost Per Cookie],"Not available")</f>
        <v>-2.2000000000000002</v>
      </c>
    </row>
    <row r="338" spans="1:6" x14ac:dyDescent="0.25">
      <c r="A338" s="14">
        <v>137921</v>
      </c>
      <c r="B338" s="14" t="s">
        <v>75</v>
      </c>
      <c r="C338" s="14">
        <v>708</v>
      </c>
      <c r="D338" s="18">
        <v>43836</v>
      </c>
      <c r="E338" s="14" t="str">
        <f>_xlfn.TEXTJOIN(" , ", TRUE, _xlfn.XLOOKUP(Table811[[#This Row],[Product]], Table912[Cookie Type], Table912[[Revenue Per Cookie]:[Cost Per Cookie]]))</f>
        <v>5 , -2.2</v>
      </c>
      <c r="F338" s="14">
        <f>_xlfn.XLOOKUP(Table811[[#This Row],[Product]],Table912[Cookie Type],Table912[Cost Per Cookie],"Not available")</f>
        <v>-2.2000000000000002</v>
      </c>
    </row>
    <row r="339" spans="1:6" x14ac:dyDescent="0.25">
      <c r="A339" s="13">
        <v>755930</v>
      </c>
      <c r="B339" s="13" t="s">
        <v>75</v>
      </c>
      <c r="C339" s="25">
        <v>2907</v>
      </c>
      <c r="D339" s="21">
        <v>43836</v>
      </c>
      <c r="E339" s="44" t="str">
        <f>_xlfn.TEXTJOIN(" , ", TRUE, _xlfn.XLOOKUP(Table811[[#This Row],[Product]], Table912[Cookie Type], Table912[[Revenue Per Cookie]:[Cost Per Cookie]]))</f>
        <v>5 , -2.2</v>
      </c>
      <c r="F339" s="13">
        <f>_xlfn.XLOOKUP(Table811[[#This Row],[Product]],Table912[Cookie Type],Table912[Cost Per Cookie],"Not available")</f>
        <v>-2.2000000000000002</v>
      </c>
    </row>
    <row r="340" spans="1:6" x14ac:dyDescent="0.25">
      <c r="A340" s="14">
        <v>277131</v>
      </c>
      <c r="B340" s="14" t="s">
        <v>75</v>
      </c>
      <c r="C340" s="24">
        <v>1366</v>
      </c>
      <c r="D340" s="18">
        <v>43836</v>
      </c>
      <c r="E340" s="14" t="str">
        <f>_xlfn.TEXTJOIN(" , ", TRUE, _xlfn.XLOOKUP(Table811[[#This Row],[Product]], Table912[Cookie Type], Table912[[Revenue Per Cookie]:[Cost Per Cookie]]))</f>
        <v>5 , -2.2</v>
      </c>
      <c r="F340" s="14">
        <f>_xlfn.XLOOKUP(Table811[[#This Row],[Product]],Table912[Cookie Type],Table912[Cost Per Cookie],"Not available")</f>
        <v>-2.2000000000000002</v>
      </c>
    </row>
    <row r="341" spans="1:6" x14ac:dyDescent="0.25">
      <c r="A341" s="13">
        <v>235897</v>
      </c>
      <c r="B341" s="13" t="s">
        <v>75</v>
      </c>
      <c r="C341" s="25">
        <v>2460</v>
      </c>
      <c r="D341" s="21">
        <v>43836</v>
      </c>
      <c r="E341" s="44" t="str">
        <f>_xlfn.TEXTJOIN(" , ", TRUE, _xlfn.XLOOKUP(Table811[[#This Row],[Product]], Table912[Cookie Type], Table912[[Revenue Per Cookie]:[Cost Per Cookie]]))</f>
        <v>5 , -2.2</v>
      </c>
      <c r="F341" s="13">
        <f>_xlfn.XLOOKUP(Table811[[#This Row],[Product]],Table912[Cookie Type],Table912[Cost Per Cookie],"Not available")</f>
        <v>-2.2000000000000002</v>
      </c>
    </row>
    <row r="342" spans="1:6" x14ac:dyDescent="0.25">
      <c r="A342" s="14">
        <v>872307</v>
      </c>
      <c r="B342" s="14" t="s">
        <v>75</v>
      </c>
      <c r="C342" s="24">
        <v>1520</v>
      </c>
      <c r="D342" s="18">
        <v>43841</v>
      </c>
      <c r="E342" s="14" t="str">
        <f>_xlfn.TEXTJOIN(" , ", TRUE, _xlfn.XLOOKUP(Table811[[#This Row],[Product]], Table912[Cookie Type], Table912[[Revenue Per Cookie]:[Cost Per Cookie]]))</f>
        <v>5 , -2.2</v>
      </c>
      <c r="F342" s="14">
        <f>_xlfn.XLOOKUP(Table811[[#This Row],[Product]],Table912[Cookie Type],Table912[Cost Per Cookie],"Not available")</f>
        <v>-2.2000000000000002</v>
      </c>
    </row>
    <row r="343" spans="1:6" x14ac:dyDescent="0.25">
      <c r="A343" s="13">
        <v>103888</v>
      </c>
      <c r="B343" s="13" t="s">
        <v>75</v>
      </c>
      <c r="C343" s="13">
        <v>711</v>
      </c>
      <c r="D343" s="21">
        <v>43842</v>
      </c>
      <c r="E343" s="44" t="str">
        <f>_xlfn.TEXTJOIN(" , ", TRUE, _xlfn.XLOOKUP(Table811[[#This Row],[Product]], Table912[Cookie Type], Table912[[Revenue Per Cookie]:[Cost Per Cookie]]))</f>
        <v>5 , -2.2</v>
      </c>
      <c r="F343" s="13">
        <f>_xlfn.XLOOKUP(Table811[[#This Row],[Product]],Table912[Cookie Type],Table912[Cost Per Cookie],"Not available")</f>
        <v>-2.2000000000000002</v>
      </c>
    </row>
    <row r="344" spans="1:6" x14ac:dyDescent="0.25">
      <c r="A344" s="14">
        <v>545954</v>
      </c>
      <c r="B344" s="14" t="s">
        <v>75</v>
      </c>
      <c r="C344" s="24">
        <v>1375</v>
      </c>
      <c r="D344" s="18">
        <v>43477</v>
      </c>
      <c r="E344" s="14" t="str">
        <f>_xlfn.TEXTJOIN(" , ", TRUE, _xlfn.XLOOKUP(Table811[[#This Row],[Product]], Table912[Cookie Type], Table912[[Revenue Per Cookie]:[Cost Per Cookie]]))</f>
        <v>5 , -2.2</v>
      </c>
      <c r="F344" s="14">
        <f>_xlfn.XLOOKUP(Table811[[#This Row],[Product]],Table912[Cookie Type],Table912[Cost Per Cookie],"Not available")</f>
        <v>-2.2000000000000002</v>
      </c>
    </row>
    <row r="345" spans="1:6" x14ac:dyDescent="0.25">
      <c r="A345" s="13">
        <v>480891</v>
      </c>
      <c r="B345" s="13" t="s">
        <v>75</v>
      </c>
      <c r="C345" s="13">
        <v>635</v>
      </c>
      <c r="D345" s="21">
        <v>43842</v>
      </c>
      <c r="E345" s="44" t="str">
        <f>_xlfn.TEXTJOIN(" , ", TRUE, _xlfn.XLOOKUP(Table811[[#This Row],[Product]], Table912[Cookie Type], Table912[[Revenue Per Cookie]:[Cost Per Cookie]]))</f>
        <v>5 , -2.2</v>
      </c>
      <c r="F345" s="13">
        <f>_xlfn.XLOOKUP(Table811[[#This Row],[Product]],Table912[Cookie Type],Table912[Cost Per Cookie],"Not available")</f>
        <v>-2.2000000000000002</v>
      </c>
    </row>
    <row r="346" spans="1:6" x14ac:dyDescent="0.25">
      <c r="A346" s="14">
        <v>444725</v>
      </c>
      <c r="B346" s="14" t="s">
        <v>75</v>
      </c>
      <c r="C346" s="24">
        <v>2071</v>
      </c>
      <c r="D346" s="18">
        <v>43839</v>
      </c>
      <c r="E346" s="14" t="str">
        <f>_xlfn.TEXTJOIN(" , ", TRUE, _xlfn.XLOOKUP(Table811[[#This Row],[Product]], Table912[Cookie Type], Table912[[Revenue Per Cookie]:[Cost Per Cookie]]))</f>
        <v>5 , -2.2</v>
      </c>
      <c r="F346" s="14">
        <f>_xlfn.XLOOKUP(Table811[[#This Row],[Product]],Table912[Cookie Type],Table912[Cost Per Cookie],"Not available")</f>
        <v>-2.2000000000000002</v>
      </c>
    </row>
    <row r="347" spans="1:6" x14ac:dyDescent="0.25">
      <c r="A347" s="13">
        <v>131700</v>
      </c>
      <c r="B347" s="13" t="s">
        <v>75</v>
      </c>
      <c r="C347" s="25">
        <v>1269</v>
      </c>
      <c r="D347" s="21">
        <v>43840</v>
      </c>
      <c r="E347" s="44" t="str">
        <f>_xlfn.TEXTJOIN(" , ", TRUE, _xlfn.XLOOKUP(Table811[[#This Row],[Product]], Table912[Cookie Type], Table912[[Revenue Per Cookie]:[Cost Per Cookie]]))</f>
        <v>5 , -2.2</v>
      </c>
      <c r="F347" s="13">
        <f>_xlfn.XLOOKUP(Table811[[#This Row],[Product]],Table912[Cookie Type],Table912[Cost Per Cookie],"Not available")</f>
        <v>-2.2000000000000002</v>
      </c>
    </row>
    <row r="348" spans="1:6" x14ac:dyDescent="0.25">
      <c r="A348" s="14">
        <v>256775</v>
      </c>
      <c r="B348" s="14" t="s">
        <v>75</v>
      </c>
      <c r="C348" s="14">
        <v>970</v>
      </c>
      <c r="D348" s="18">
        <v>43476</v>
      </c>
      <c r="E348" s="14" t="str">
        <f>_xlfn.TEXTJOIN(" , ", TRUE, _xlfn.XLOOKUP(Table811[[#This Row],[Product]], Table912[Cookie Type], Table912[[Revenue Per Cookie]:[Cost Per Cookie]]))</f>
        <v>5 , -2.2</v>
      </c>
      <c r="F348" s="14">
        <f>_xlfn.XLOOKUP(Table811[[#This Row],[Product]],Table912[Cookie Type],Table912[Cost Per Cookie],"Not available")</f>
        <v>-2.2000000000000002</v>
      </c>
    </row>
    <row r="349" spans="1:6" x14ac:dyDescent="0.25">
      <c r="A349" s="13">
        <v>686661</v>
      </c>
      <c r="B349" s="13" t="s">
        <v>75</v>
      </c>
      <c r="C349" s="25">
        <v>1694</v>
      </c>
      <c r="D349" s="21">
        <v>43841</v>
      </c>
      <c r="E349" s="44" t="str">
        <f>_xlfn.TEXTJOIN(" , ", TRUE, _xlfn.XLOOKUP(Table811[[#This Row],[Product]], Table912[Cookie Type], Table912[[Revenue Per Cookie]:[Cost Per Cookie]]))</f>
        <v>5 , -2.2</v>
      </c>
      <c r="F349" s="13">
        <f>_xlfn.XLOOKUP(Table811[[#This Row],[Product]],Table912[Cookie Type],Table912[Cost Per Cookie],"Not available")</f>
        <v>-2.2000000000000002</v>
      </c>
    </row>
    <row r="350" spans="1:6" x14ac:dyDescent="0.25">
      <c r="A350" s="14">
        <v>842675</v>
      </c>
      <c r="B350" s="14" t="s">
        <v>75</v>
      </c>
      <c r="C350" s="24">
        <v>1038</v>
      </c>
      <c r="D350" s="18">
        <v>43836</v>
      </c>
      <c r="E350" s="14" t="str">
        <f>_xlfn.TEXTJOIN(" , ", TRUE, _xlfn.XLOOKUP(Table811[[#This Row],[Product]], Table912[Cookie Type], Table912[[Revenue Per Cookie]:[Cost Per Cookie]]))</f>
        <v>5 , -2.2</v>
      </c>
      <c r="F350" s="14">
        <f>_xlfn.XLOOKUP(Table811[[#This Row],[Product]],Table912[Cookie Type],Table912[Cost Per Cookie],"Not available")</f>
        <v>-2.2000000000000002</v>
      </c>
    </row>
    <row r="351" spans="1:6" x14ac:dyDescent="0.25">
      <c r="A351" s="13">
        <v>571542</v>
      </c>
      <c r="B351" s="13" t="s">
        <v>75</v>
      </c>
      <c r="C351" s="25">
        <v>1631</v>
      </c>
      <c r="D351" s="21">
        <v>43837</v>
      </c>
      <c r="E351" s="44" t="str">
        <f>_xlfn.TEXTJOIN(" , ", TRUE, _xlfn.XLOOKUP(Table811[[#This Row],[Product]], Table912[Cookie Type], Table912[[Revenue Per Cookie]:[Cost Per Cookie]]))</f>
        <v>5 , -2.2</v>
      </c>
      <c r="F351" s="13">
        <f>_xlfn.XLOOKUP(Table811[[#This Row],[Product]],Table912[Cookie Type],Table912[Cost Per Cookie],"Not available")</f>
        <v>-2.2000000000000002</v>
      </c>
    </row>
    <row r="352" spans="1:6" x14ac:dyDescent="0.25">
      <c r="A352" s="14">
        <v>581556</v>
      </c>
      <c r="B352" s="14" t="s">
        <v>75</v>
      </c>
      <c r="C352" s="14">
        <v>306</v>
      </c>
      <c r="D352" s="18">
        <v>43477</v>
      </c>
      <c r="E352" s="14" t="str">
        <f>_xlfn.TEXTJOIN(" , ", TRUE, _xlfn.XLOOKUP(Table811[[#This Row],[Product]], Table912[Cookie Type], Table912[[Revenue Per Cookie]:[Cost Per Cookie]]))</f>
        <v>5 , -2.2</v>
      </c>
      <c r="F352" s="14">
        <f>_xlfn.XLOOKUP(Table811[[#This Row],[Product]],Table912[Cookie Type],Table912[Cost Per Cookie],"Not available")</f>
        <v>-2.2000000000000002</v>
      </c>
    </row>
    <row r="353" spans="1:6" x14ac:dyDescent="0.25">
      <c r="A353" s="13">
        <v>884057</v>
      </c>
      <c r="B353" s="13" t="s">
        <v>75</v>
      </c>
      <c r="C353" s="13">
        <v>579</v>
      </c>
      <c r="D353" s="21">
        <v>43831</v>
      </c>
      <c r="E353" s="44" t="str">
        <f>_xlfn.TEXTJOIN(" , ", TRUE, _xlfn.XLOOKUP(Table811[[#This Row],[Product]], Table912[Cookie Type], Table912[[Revenue Per Cookie]:[Cost Per Cookie]]))</f>
        <v>5 , -2.2</v>
      </c>
      <c r="F353" s="13">
        <f>_xlfn.XLOOKUP(Table811[[#This Row],[Product]],Table912[Cookie Type],Table912[Cost Per Cookie],"Not available")</f>
        <v>-2.2000000000000002</v>
      </c>
    </row>
    <row r="354" spans="1:6" x14ac:dyDescent="0.25">
      <c r="A354" s="14">
        <v>761022</v>
      </c>
      <c r="B354" s="14" t="s">
        <v>75</v>
      </c>
      <c r="C354" s="24">
        <v>2240</v>
      </c>
      <c r="D354" s="18">
        <v>43832</v>
      </c>
      <c r="E354" s="14" t="str">
        <f>_xlfn.TEXTJOIN(" , ", TRUE, _xlfn.XLOOKUP(Table811[[#This Row],[Product]], Table912[Cookie Type], Table912[[Revenue Per Cookie]:[Cost Per Cookie]]))</f>
        <v>5 , -2.2</v>
      </c>
      <c r="F354" s="14">
        <f>_xlfn.XLOOKUP(Table811[[#This Row],[Product]],Table912[Cookie Type],Table912[Cost Per Cookie],"Not available")</f>
        <v>-2.2000000000000002</v>
      </c>
    </row>
    <row r="355" spans="1:6" x14ac:dyDescent="0.25">
      <c r="A355" s="13">
        <v>215670</v>
      </c>
      <c r="B355" s="13" t="s">
        <v>75</v>
      </c>
      <c r="C355" s="25">
        <v>2993</v>
      </c>
      <c r="D355" s="21">
        <v>43833</v>
      </c>
      <c r="E355" s="44" t="str">
        <f>_xlfn.TEXTJOIN(" , ", TRUE, _xlfn.XLOOKUP(Table811[[#This Row],[Product]], Table912[Cookie Type], Table912[[Revenue Per Cookie]:[Cost Per Cookie]]))</f>
        <v>5 , -2.2</v>
      </c>
      <c r="F355" s="13">
        <f>_xlfn.XLOOKUP(Table811[[#This Row],[Product]],Table912[Cookie Type],Table912[Cost Per Cookie],"Not available")</f>
        <v>-2.2000000000000002</v>
      </c>
    </row>
    <row r="356" spans="1:6" x14ac:dyDescent="0.25">
      <c r="A356" s="14">
        <v>272552</v>
      </c>
      <c r="B356" s="14" t="s">
        <v>75</v>
      </c>
      <c r="C356" s="24">
        <v>3521</v>
      </c>
      <c r="D356" s="18">
        <v>43834</v>
      </c>
      <c r="E356" s="14" t="str">
        <f>_xlfn.TEXTJOIN(" , ", TRUE, _xlfn.XLOOKUP(Table811[[#This Row],[Product]], Table912[Cookie Type], Table912[[Revenue Per Cookie]:[Cost Per Cookie]]))</f>
        <v>5 , -2.2</v>
      </c>
      <c r="F356" s="14">
        <f>_xlfn.XLOOKUP(Table811[[#This Row],[Product]],Table912[Cookie Type],Table912[Cost Per Cookie],"Not available")</f>
        <v>-2.2000000000000002</v>
      </c>
    </row>
    <row r="357" spans="1:6" x14ac:dyDescent="0.25">
      <c r="A357" s="13">
        <v>120233</v>
      </c>
      <c r="B357" s="13" t="s">
        <v>75</v>
      </c>
      <c r="C357" s="25">
        <v>2039</v>
      </c>
      <c r="D357" s="21">
        <v>43835</v>
      </c>
      <c r="E357" s="44" t="str">
        <f>_xlfn.TEXTJOIN(" , ", TRUE, _xlfn.XLOOKUP(Table811[[#This Row],[Product]], Table912[Cookie Type], Table912[[Revenue Per Cookie]:[Cost Per Cookie]]))</f>
        <v>5 , -2.2</v>
      </c>
      <c r="F357" s="13">
        <f>_xlfn.XLOOKUP(Table811[[#This Row],[Product]],Table912[Cookie Type],Table912[Cost Per Cookie],"Not available")</f>
        <v>-2.2000000000000002</v>
      </c>
    </row>
    <row r="358" spans="1:6" x14ac:dyDescent="0.25">
      <c r="A358" s="14">
        <v>702523</v>
      </c>
      <c r="B358" s="14" t="s">
        <v>75</v>
      </c>
      <c r="C358" s="24">
        <v>2574</v>
      </c>
      <c r="D358" s="18">
        <v>43838</v>
      </c>
      <c r="E358" s="14" t="str">
        <f>_xlfn.TEXTJOIN(" , ", TRUE, _xlfn.XLOOKUP(Table811[[#This Row],[Product]], Table912[Cookie Type], Table912[[Revenue Per Cookie]:[Cost Per Cookie]]))</f>
        <v>5 , -2.2</v>
      </c>
      <c r="F358" s="14">
        <f>_xlfn.XLOOKUP(Table811[[#This Row],[Product]],Table912[Cookie Type],Table912[Cost Per Cookie],"Not available")</f>
        <v>-2.2000000000000002</v>
      </c>
    </row>
    <row r="359" spans="1:6" x14ac:dyDescent="0.25">
      <c r="A359" s="13">
        <v>267107</v>
      </c>
      <c r="B359" s="13" t="s">
        <v>75</v>
      </c>
      <c r="C359" s="13">
        <v>707</v>
      </c>
      <c r="D359" s="21">
        <v>43839</v>
      </c>
      <c r="E359" s="44" t="str">
        <f>_xlfn.TEXTJOIN(" , ", TRUE, _xlfn.XLOOKUP(Table811[[#This Row],[Product]], Table912[Cookie Type], Table912[[Revenue Per Cookie]:[Cost Per Cookie]]))</f>
        <v>5 , -2.2</v>
      </c>
      <c r="F359" s="13">
        <f>_xlfn.XLOOKUP(Table811[[#This Row],[Product]],Table912[Cookie Type],Table912[Cost Per Cookie],"Not available")</f>
        <v>-2.2000000000000002</v>
      </c>
    </row>
    <row r="360" spans="1:6" x14ac:dyDescent="0.25">
      <c r="A360" s="14">
        <v>190154</v>
      </c>
      <c r="B360" s="14" t="s">
        <v>75</v>
      </c>
      <c r="C360" s="24">
        <v>2072</v>
      </c>
      <c r="D360" s="18">
        <v>43842</v>
      </c>
      <c r="E360" s="14" t="str">
        <f>_xlfn.TEXTJOIN(" , ", TRUE, _xlfn.XLOOKUP(Table811[[#This Row],[Product]], Table912[Cookie Type], Table912[[Revenue Per Cookie]:[Cost Per Cookie]]))</f>
        <v>5 , -2.2</v>
      </c>
      <c r="F360" s="14">
        <f>_xlfn.XLOOKUP(Table811[[#This Row],[Product]],Table912[Cookie Type],Table912[Cost Per Cookie],"Not available")</f>
        <v>-2.2000000000000002</v>
      </c>
    </row>
    <row r="361" spans="1:6" x14ac:dyDescent="0.25">
      <c r="A361" s="13">
        <v>681348</v>
      </c>
      <c r="B361" s="13" t="s">
        <v>75</v>
      </c>
      <c r="C361" s="13">
        <v>853</v>
      </c>
      <c r="D361" s="21">
        <v>43842</v>
      </c>
      <c r="E361" s="44" t="str">
        <f>_xlfn.TEXTJOIN(" , ", TRUE, _xlfn.XLOOKUP(Table811[[#This Row],[Product]], Table912[Cookie Type], Table912[[Revenue Per Cookie]:[Cost Per Cookie]]))</f>
        <v>5 , -2.2</v>
      </c>
      <c r="F361" s="13">
        <f>_xlfn.XLOOKUP(Table811[[#This Row],[Product]],Table912[Cookie Type],Table912[Cost Per Cookie],"Not available")</f>
        <v>-2.2000000000000002</v>
      </c>
    </row>
    <row r="362" spans="1:6" x14ac:dyDescent="0.25">
      <c r="A362" s="14">
        <v>104326</v>
      </c>
      <c r="B362" s="14" t="s">
        <v>75</v>
      </c>
      <c r="C362" s="24">
        <v>3200</v>
      </c>
      <c r="D362" s="18">
        <v>43837</v>
      </c>
      <c r="E362" s="14" t="str">
        <f>_xlfn.TEXTJOIN(" , ", TRUE, _xlfn.XLOOKUP(Table811[[#This Row],[Product]], Table912[Cookie Type], Table912[[Revenue Per Cookie]:[Cost Per Cookie]]))</f>
        <v>5 , -2.2</v>
      </c>
      <c r="F362" s="14">
        <f>_xlfn.XLOOKUP(Table811[[#This Row],[Product]],Table912[Cookie Type],Table912[Cost Per Cookie],"Not available")</f>
        <v>-2.2000000000000002</v>
      </c>
    </row>
    <row r="363" spans="1:6" x14ac:dyDescent="0.25">
      <c r="A363" s="13">
        <v>323754</v>
      </c>
      <c r="B363" s="13" t="s">
        <v>75</v>
      </c>
      <c r="C363" s="13">
        <v>472</v>
      </c>
      <c r="D363" s="21">
        <v>43840</v>
      </c>
      <c r="E363" s="44" t="str">
        <f>_xlfn.TEXTJOIN(" , ", TRUE, _xlfn.XLOOKUP(Table811[[#This Row],[Product]], Table912[Cookie Type], Table912[[Revenue Per Cookie]:[Cost Per Cookie]]))</f>
        <v>5 , -2.2</v>
      </c>
      <c r="F363" s="13">
        <f>_xlfn.XLOOKUP(Table811[[#This Row],[Product]],Table912[Cookie Type],Table912[Cost Per Cookie],"Not available")</f>
        <v>-2.2000000000000002</v>
      </c>
    </row>
    <row r="364" spans="1:6" x14ac:dyDescent="0.25">
      <c r="A364" s="14">
        <v>382237</v>
      </c>
      <c r="B364" s="14" t="s">
        <v>75</v>
      </c>
      <c r="C364" s="24">
        <v>3165</v>
      </c>
      <c r="D364" s="18">
        <v>43831</v>
      </c>
      <c r="E364" s="14" t="str">
        <f>_xlfn.TEXTJOIN(" , ", TRUE, _xlfn.XLOOKUP(Table811[[#This Row],[Product]], Table912[Cookie Type], Table912[[Revenue Per Cookie]:[Cost Per Cookie]]))</f>
        <v>5 , -2.2</v>
      </c>
      <c r="F364" s="14">
        <f>_xlfn.XLOOKUP(Table811[[#This Row],[Product]],Table912[Cookie Type],Table912[Cost Per Cookie],"Not available")</f>
        <v>-2.2000000000000002</v>
      </c>
    </row>
    <row r="365" spans="1:6" x14ac:dyDescent="0.25">
      <c r="A365" s="13">
        <v>424398</v>
      </c>
      <c r="B365" s="13" t="s">
        <v>75</v>
      </c>
      <c r="C365" s="25">
        <v>2629</v>
      </c>
      <c r="D365" s="21">
        <v>43831</v>
      </c>
      <c r="E365" s="44" t="str">
        <f>_xlfn.TEXTJOIN(" , ", TRUE, _xlfn.XLOOKUP(Table811[[#This Row],[Product]], Table912[Cookie Type], Table912[[Revenue Per Cookie]:[Cost Per Cookie]]))</f>
        <v>5 , -2.2</v>
      </c>
      <c r="F365" s="13">
        <f>_xlfn.XLOOKUP(Table811[[#This Row],[Product]],Table912[Cookie Type],Table912[Cost Per Cookie],"Not available")</f>
        <v>-2.2000000000000002</v>
      </c>
    </row>
    <row r="366" spans="1:6" x14ac:dyDescent="0.25">
      <c r="A366" s="14">
        <v>821698</v>
      </c>
      <c r="B366" s="14" t="s">
        <v>75</v>
      </c>
      <c r="C366" s="24">
        <v>1433</v>
      </c>
      <c r="D366" s="18">
        <v>43835</v>
      </c>
      <c r="E366" s="14" t="str">
        <f>_xlfn.TEXTJOIN(" , ", TRUE, _xlfn.XLOOKUP(Table811[[#This Row],[Product]], Table912[Cookie Type], Table912[[Revenue Per Cookie]:[Cost Per Cookie]]))</f>
        <v>5 , -2.2</v>
      </c>
      <c r="F366" s="14">
        <f>_xlfn.XLOOKUP(Table811[[#This Row],[Product]],Table912[Cookie Type],Table912[Cost Per Cookie],"Not available")</f>
        <v>-2.2000000000000002</v>
      </c>
    </row>
    <row r="367" spans="1:6" x14ac:dyDescent="0.25">
      <c r="A367" s="13">
        <v>550622</v>
      </c>
      <c r="B367" s="13" t="s">
        <v>75</v>
      </c>
      <c r="C367" s="13">
        <v>947</v>
      </c>
      <c r="D367" s="21">
        <v>43474</v>
      </c>
      <c r="E367" s="44" t="str">
        <f>_xlfn.TEXTJOIN(" , ", TRUE, _xlfn.XLOOKUP(Table811[[#This Row],[Product]], Table912[Cookie Type], Table912[[Revenue Per Cookie]:[Cost Per Cookie]]))</f>
        <v>5 , -2.2</v>
      </c>
      <c r="F367" s="13">
        <f>_xlfn.XLOOKUP(Table811[[#This Row],[Product]],Table912[Cookie Type],Table912[Cost Per Cookie],"Not available")</f>
        <v>-2.2000000000000002</v>
      </c>
    </row>
    <row r="368" spans="1:6" x14ac:dyDescent="0.25">
      <c r="A368" s="14">
        <v>423355</v>
      </c>
      <c r="B368" s="14" t="s">
        <v>75</v>
      </c>
      <c r="C368" s="14">
        <v>344</v>
      </c>
      <c r="D368" s="18">
        <v>43475</v>
      </c>
      <c r="E368" s="14" t="str">
        <f>_xlfn.TEXTJOIN(" , ", TRUE, _xlfn.XLOOKUP(Table811[[#This Row],[Product]], Table912[Cookie Type], Table912[[Revenue Per Cookie]:[Cost Per Cookie]]))</f>
        <v>5 , -2.2</v>
      </c>
      <c r="F368" s="14">
        <f>_xlfn.XLOOKUP(Table811[[#This Row],[Product]],Table912[Cookie Type],Table912[Cost Per Cookie],"Not available")</f>
        <v>-2.2000000000000002</v>
      </c>
    </row>
    <row r="369" spans="1:6" x14ac:dyDescent="0.25">
      <c r="A369" s="13">
        <v>441751</v>
      </c>
      <c r="B369" s="13" t="s">
        <v>75</v>
      </c>
      <c r="C369" s="25">
        <v>2157</v>
      </c>
      <c r="D369" s="21">
        <v>43842</v>
      </c>
      <c r="E369" s="44" t="str">
        <f>_xlfn.TEXTJOIN(" , ", TRUE, _xlfn.XLOOKUP(Table811[[#This Row],[Product]], Table912[Cookie Type], Table912[[Revenue Per Cookie]:[Cost Per Cookie]]))</f>
        <v>5 , -2.2</v>
      </c>
      <c r="F369" s="13">
        <f>_xlfn.XLOOKUP(Table811[[#This Row],[Product]],Table912[Cookie Type],Table912[Cost Per Cookie],"Not available")</f>
        <v>-2.2000000000000002</v>
      </c>
    </row>
    <row r="370" spans="1:6" x14ac:dyDescent="0.25">
      <c r="A370" s="14">
        <v>531656</v>
      </c>
      <c r="B370" s="14" t="s">
        <v>75</v>
      </c>
      <c r="C370" s="14">
        <v>270</v>
      </c>
      <c r="D370" s="18">
        <v>43832</v>
      </c>
      <c r="E370" s="14" t="str">
        <f>_xlfn.TEXTJOIN(" , ", TRUE, _xlfn.XLOOKUP(Table811[[#This Row],[Product]], Table912[Cookie Type], Table912[[Revenue Per Cookie]:[Cost Per Cookie]]))</f>
        <v>5 , -2.2</v>
      </c>
      <c r="F370" s="14">
        <f>_xlfn.XLOOKUP(Table811[[#This Row],[Product]],Table912[Cookie Type],Table912[Cost Per Cookie],"Not available")</f>
        <v>-2.2000000000000002</v>
      </c>
    </row>
    <row r="371" spans="1:6" x14ac:dyDescent="0.25">
      <c r="A371" s="13">
        <v>261362</v>
      </c>
      <c r="B371" s="13" t="s">
        <v>75</v>
      </c>
      <c r="C371" s="25">
        <v>3422</v>
      </c>
      <c r="D371" s="21">
        <v>43837</v>
      </c>
      <c r="E371" s="44" t="str">
        <f>_xlfn.TEXTJOIN(" , ", TRUE, _xlfn.XLOOKUP(Table811[[#This Row],[Product]], Table912[Cookie Type], Table912[[Revenue Per Cookie]:[Cost Per Cookie]]))</f>
        <v>5 , -2.2</v>
      </c>
      <c r="F371" s="13">
        <f>_xlfn.XLOOKUP(Table811[[#This Row],[Product]],Table912[Cookie Type],Table912[Cost Per Cookie],"Not available")</f>
        <v>-2.2000000000000002</v>
      </c>
    </row>
    <row r="372" spans="1:6" x14ac:dyDescent="0.25">
      <c r="A372" s="14">
        <v>723364</v>
      </c>
      <c r="B372" s="14" t="s">
        <v>75</v>
      </c>
      <c r="C372" s="24">
        <v>2734</v>
      </c>
      <c r="D372" s="18">
        <v>43840</v>
      </c>
      <c r="E372" s="14" t="str">
        <f>_xlfn.TEXTJOIN(" , ", TRUE, _xlfn.XLOOKUP(Table811[[#This Row],[Product]], Table912[Cookie Type], Table912[[Revenue Per Cookie]:[Cost Per Cookie]]))</f>
        <v>5 , -2.2</v>
      </c>
      <c r="F372" s="14">
        <f>_xlfn.XLOOKUP(Table811[[#This Row],[Product]],Table912[Cookie Type],Table912[Cost Per Cookie],"Not available")</f>
        <v>-2.2000000000000002</v>
      </c>
    </row>
    <row r="373" spans="1:6" x14ac:dyDescent="0.25">
      <c r="A373" s="13">
        <v>519269</v>
      </c>
      <c r="B373" s="13" t="s">
        <v>75</v>
      </c>
      <c r="C373" s="25">
        <v>2548</v>
      </c>
      <c r="D373" s="21">
        <v>43476</v>
      </c>
      <c r="E373" s="44" t="str">
        <f>_xlfn.TEXTJOIN(" , ", TRUE, _xlfn.XLOOKUP(Table811[[#This Row],[Product]], Table912[Cookie Type], Table912[[Revenue Per Cookie]:[Cost Per Cookie]]))</f>
        <v>5 , -2.2</v>
      </c>
      <c r="F373" s="13">
        <f>_xlfn.XLOOKUP(Table811[[#This Row],[Product]],Table912[Cookie Type],Table912[Cost Per Cookie],"Not available")</f>
        <v>-2.2000000000000002</v>
      </c>
    </row>
    <row r="374" spans="1:6" x14ac:dyDescent="0.25">
      <c r="A374" s="14">
        <v>410583</v>
      </c>
      <c r="B374" s="14" t="s">
        <v>75</v>
      </c>
      <c r="C374" s="24">
        <v>2761</v>
      </c>
      <c r="D374" s="18">
        <v>43474</v>
      </c>
      <c r="E374" s="14" t="str">
        <f>_xlfn.TEXTJOIN(" , ", TRUE, _xlfn.XLOOKUP(Table811[[#This Row],[Product]], Table912[Cookie Type], Table912[[Revenue Per Cookie]:[Cost Per Cookie]]))</f>
        <v>5 , -2.2</v>
      </c>
      <c r="F374" s="14">
        <f>_xlfn.XLOOKUP(Table811[[#This Row],[Product]],Table912[Cookie Type],Table912[Cost Per Cookie],"Not available")</f>
        <v>-2.2000000000000002</v>
      </c>
    </row>
    <row r="375" spans="1:6" x14ac:dyDescent="0.25">
      <c r="A375" s="13">
        <v>665489</v>
      </c>
      <c r="B375" s="13" t="s">
        <v>75</v>
      </c>
      <c r="C375" s="25">
        <v>1659</v>
      </c>
      <c r="D375" s="21">
        <v>43831</v>
      </c>
      <c r="E375" s="44" t="str">
        <f>_xlfn.TEXTJOIN(" , ", TRUE, _xlfn.XLOOKUP(Table811[[#This Row],[Product]], Table912[Cookie Type], Table912[[Revenue Per Cookie]:[Cost Per Cookie]]))</f>
        <v>5 , -2.2</v>
      </c>
      <c r="F375" s="13">
        <f>_xlfn.XLOOKUP(Table811[[#This Row],[Product]],Table912[Cookie Type],Table912[Cost Per Cookie],"Not available")</f>
        <v>-2.2000000000000002</v>
      </c>
    </row>
    <row r="376" spans="1:6" x14ac:dyDescent="0.25">
      <c r="A376" s="14">
        <v>479703</v>
      </c>
      <c r="B376" s="14" t="s">
        <v>75</v>
      </c>
      <c r="C376" s="24">
        <v>1190</v>
      </c>
      <c r="D376" s="18">
        <v>43836</v>
      </c>
      <c r="E376" s="14" t="str">
        <f>_xlfn.TEXTJOIN(" , ", TRUE, _xlfn.XLOOKUP(Table811[[#This Row],[Product]], Table912[Cookie Type], Table912[[Revenue Per Cookie]:[Cost Per Cookie]]))</f>
        <v>5 , -2.2</v>
      </c>
      <c r="F376" s="14">
        <f>_xlfn.XLOOKUP(Table811[[#This Row],[Product]],Table912[Cookie Type],Table912[Cost Per Cookie],"Not available")</f>
        <v>-2.2000000000000002</v>
      </c>
    </row>
    <row r="377" spans="1:6" x14ac:dyDescent="0.25">
      <c r="A377" s="13">
        <v>148871</v>
      </c>
      <c r="B377" s="13" t="s">
        <v>75</v>
      </c>
      <c r="C377" s="13">
        <v>410</v>
      </c>
      <c r="D377" s="21">
        <v>43840</v>
      </c>
      <c r="E377" s="44" t="str">
        <f>_xlfn.TEXTJOIN(" , ", TRUE, _xlfn.XLOOKUP(Table811[[#This Row],[Product]], Table912[Cookie Type], Table912[[Revenue Per Cookie]:[Cost Per Cookie]]))</f>
        <v>5 , -2.2</v>
      </c>
      <c r="F377" s="13">
        <f>_xlfn.XLOOKUP(Table811[[#This Row],[Product]],Table912[Cookie Type],Table912[Cost Per Cookie],"Not available")</f>
        <v>-2.2000000000000002</v>
      </c>
    </row>
    <row r="378" spans="1:6" x14ac:dyDescent="0.25">
      <c r="A378" s="14">
        <v>786473</v>
      </c>
      <c r="B378" s="14" t="s">
        <v>75</v>
      </c>
      <c r="C378" s="24">
        <v>1770</v>
      </c>
      <c r="D378" s="18">
        <v>43477</v>
      </c>
      <c r="E378" s="14" t="str">
        <f>_xlfn.TEXTJOIN(" , ", TRUE, _xlfn.XLOOKUP(Table811[[#This Row],[Product]], Table912[Cookie Type], Table912[[Revenue Per Cookie]:[Cost Per Cookie]]))</f>
        <v>5 , -2.2</v>
      </c>
      <c r="F378" s="14">
        <f>_xlfn.XLOOKUP(Table811[[#This Row],[Product]],Table912[Cookie Type],Table912[Cost Per Cookie],"Not available")</f>
        <v>-2.2000000000000002</v>
      </c>
    </row>
    <row r="379" spans="1:6" x14ac:dyDescent="0.25">
      <c r="A379" s="13">
        <v>540063</v>
      </c>
      <c r="B379" s="13" t="s">
        <v>75</v>
      </c>
      <c r="C379" s="25">
        <v>1393</v>
      </c>
      <c r="D379" s="21">
        <v>43840</v>
      </c>
      <c r="E379" s="44" t="str">
        <f>_xlfn.TEXTJOIN(" , ", TRUE, _xlfn.XLOOKUP(Table811[[#This Row],[Product]], Table912[Cookie Type], Table912[[Revenue Per Cookie]:[Cost Per Cookie]]))</f>
        <v>5 , -2.2</v>
      </c>
      <c r="F379" s="13">
        <f>_xlfn.XLOOKUP(Table811[[#This Row],[Product]],Table912[Cookie Type],Table912[Cost Per Cookie],"Not available")</f>
        <v>-2.2000000000000002</v>
      </c>
    </row>
    <row r="380" spans="1:6" x14ac:dyDescent="0.25">
      <c r="A380" s="14">
        <v>208984</v>
      </c>
      <c r="B380" s="14" t="s">
        <v>75</v>
      </c>
      <c r="C380" s="24">
        <v>2015</v>
      </c>
      <c r="D380" s="18">
        <v>43477</v>
      </c>
      <c r="E380" s="14" t="str">
        <f>_xlfn.TEXTJOIN(" , ", TRUE, _xlfn.XLOOKUP(Table811[[#This Row],[Product]], Table912[Cookie Type], Table912[[Revenue Per Cookie]:[Cost Per Cookie]]))</f>
        <v>5 , -2.2</v>
      </c>
      <c r="F380" s="14">
        <f>_xlfn.XLOOKUP(Table811[[#This Row],[Product]],Table912[Cookie Type],Table912[Cost Per Cookie],"Not available")</f>
        <v>-2.2000000000000002</v>
      </c>
    </row>
    <row r="381" spans="1:6" x14ac:dyDescent="0.25">
      <c r="A381" s="13">
        <v>858624</v>
      </c>
      <c r="B381" s="13" t="s">
        <v>75</v>
      </c>
      <c r="C381" s="13">
        <v>888</v>
      </c>
      <c r="D381" s="21">
        <v>43833</v>
      </c>
      <c r="E381" s="44" t="str">
        <f>_xlfn.TEXTJOIN(" , ", TRUE, _xlfn.XLOOKUP(Table811[[#This Row],[Product]], Table912[Cookie Type], Table912[[Revenue Per Cookie]:[Cost Per Cookie]]))</f>
        <v>5 , -2.2</v>
      </c>
      <c r="F381" s="13">
        <f>_xlfn.XLOOKUP(Table811[[#This Row],[Product]],Table912[Cookie Type],Table912[Cost Per Cookie],"Not available")</f>
        <v>-2.2000000000000002</v>
      </c>
    </row>
    <row r="382" spans="1:6" x14ac:dyDescent="0.25">
      <c r="A382" s="14">
        <v>374115</v>
      </c>
      <c r="B382" s="14" t="s">
        <v>75</v>
      </c>
      <c r="C382" s="24">
        <v>2844</v>
      </c>
      <c r="D382" s="18">
        <v>43835</v>
      </c>
      <c r="E382" s="14" t="str">
        <f>_xlfn.TEXTJOIN(" , ", TRUE, _xlfn.XLOOKUP(Table811[[#This Row],[Product]], Table912[Cookie Type], Table912[[Revenue Per Cookie]:[Cost Per Cookie]]))</f>
        <v>5 , -2.2</v>
      </c>
      <c r="F382" s="14">
        <f>_xlfn.XLOOKUP(Table811[[#This Row],[Product]],Table912[Cookie Type],Table912[Cost Per Cookie],"Not available")</f>
        <v>-2.2000000000000002</v>
      </c>
    </row>
    <row r="383" spans="1:6" x14ac:dyDescent="0.25">
      <c r="A383" s="13">
        <v>140516</v>
      </c>
      <c r="B383" s="13" t="s">
        <v>75</v>
      </c>
      <c r="C383" s="25">
        <v>2475</v>
      </c>
      <c r="D383" s="21">
        <v>43838</v>
      </c>
      <c r="E383" s="44" t="str">
        <f>_xlfn.TEXTJOIN(" , ", TRUE, _xlfn.XLOOKUP(Table811[[#This Row],[Product]], Table912[Cookie Type], Table912[[Revenue Per Cookie]:[Cost Per Cookie]]))</f>
        <v>5 , -2.2</v>
      </c>
      <c r="F383" s="13">
        <f>_xlfn.XLOOKUP(Table811[[#This Row],[Product]],Table912[Cookie Type],Table912[Cost Per Cookie],"Not available")</f>
        <v>-2.2000000000000002</v>
      </c>
    </row>
    <row r="384" spans="1:6" x14ac:dyDescent="0.25">
      <c r="A384" s="14">
        <v>594129</v>
      </c>
      <c r="B384" s="14" t="s">
        <v>75</v>
      </c>
      <c r="C384" s="24">
        <v>1743</v>
      </c>
      <c r="D384" s="18">
        <v>43475</v>
      </c>
      <c r="E384" s="14" t="str">
        <f>_xlfn.TEXTJOIN(" , ", TRUE, _xlfn.XLOOKUP(Table811[[#This Row],[Product]], Table912[Cookie Type], Table912[[Revenue Per Cookie]:[Cost Per Cookie]]))</f>
        <v>5 , -2.2</v>
      </c>
      <c r="F384" s="14">
        <f>_xlfn.XLOOKUP(Table811[[#This Row],[Product]],Table912[Cookie Type],Table912[Cost Per Cookie],"Not available")</f>
        <v>-2.2000000000000002</v>
      </c>
    </row>
    <row r="385" spans="1:6" x14ac:dyDescent="0.25">
      <c r="A385" s="13">
        <v>841420</v>
      </c>
      <c r="B385" s="13" t="s">
        <v>75</v>
      </c>
      <c r="C385" s="25">
        <v>2914</v>
      </c>
      <c r="D385" s="21">
        <v>43840</v>
      </c>
      <c r="E385" s="44" t="str">
        <f>_xlfn.TEXTJOIN(" , ", TRUE, _xlfn.XLOOKUP(Table811[[#This Row],[Product]], Table912[Cookie Type], Table912[[Revenue Per Cookie]:[Cost Per Cookie]]))</f>
        <v>5 , -2.2</v>
      </c>
      <c r="F385" s="13">
        <f>_xlfn.XLOOKUP(Table811[[#This Row],[Product]],Table912[Cookie Type],Table912[Cost Per Cookie],"Not available")</f>
        <v>-2.2000000000000002</v>
      </c>
    </row>
    <row r="386" spans="1:6" x14ac:dyDescent="0.25">
      <c r="A386" s="14">
        <v>707748</v>
      </c>
      <c r="B386" s="14" t="s">
        <v>75</v>
      </c>
      <c r="C386" s="24">
        <v>1731</v>
      </c>
      <c r="D386" s="18">
        <v>43840</v>
      </c>
      <c r="E386" s="14" t="str">
        <f>_xlfn.TEXTJOIN(" , ", TRUE, _xlfn.XLOOKUP(Table811[[#This Row],[Product]], Table912[Cookie Type], Table912[[Revenue Per Cookie]:[Cost Per Cookie]]))</f>
        <v>5 , -2.2</v>
      </c>
      <c r="F386" s="14">
        <f>_xlfn.XLOOKUP(Table811[[#This Row],[Product]],Table912[Cookie Type],Table912[Cost Per Cookie],"Not available")</f>
        <v>-2.2000000000000002</v>
      </c>
    </row>
    <row r="387" spans="1:6" x14ac:dyDescent="0.25">
      <c r="A387" s="13">
        <v>225353</v>
      </c>
      <c r="B387" s="13" t="s">
        <v>75</v>
      </c>
      <c r="C387" s="25">
        <v>1727</v>
      </c>
      <c r="D387" s="21">
        <v>43475</v>
      </c>
      <c r="E387" s="44" t="str">
        <f>_xlfn.TEXTJOIN(" , ", TRUE, _xlfn.XLOOKUP(Table811[[#This Row],[Product]], Table912[Cookie Type], Table912[[Revenue Per Cookie]:[Cost Per Cookie]]))</f>
        <v>5 , -2.2</v>
      </c>
      <c r="F387" s="13">
        <f>_xlfn.XLOOKUP(Table811[[#This Row],[Product]],Table912[Cookie Type],Table912[Cost Per Cookie],"Not available")</f>
        <v>-2.2000000000000002</v>
      </c>
    </row>
    <row r="388" spans="1:6" x14ac:dyDescent="0.25">
      <c r="A388" s="14">
        <v>227896</v>
      </c>
      <c r="B388" s="14" t="s">
        <v>75</v>
      </c>
      <c r="C388" s="24">
        <v>1870</v>
      </c>
      <c r="D388" s="18">
        <v>43476</v>
      </c>
      <c r="E388" s="14" t="str">
        <f>_xlfn.TEXTJOIN(" , ", TRUE, _xlfn.XLOOKUP(Table811[[#This Row],[Product]], Table912[Cookie Type], Table912[[Revenue Per Cookie]:[Cost Per Cookie]]))</f>
        <v>5 , -2.2</v>
      </c>
      <c r="F388" s="14">
        <f>_xlfn.XLOOKUP(Table811[[#This Row],[Product]],Table912[Cookie Type],Table912[Cost Per Cookie],"Not available")</f>
        <v>-2.2000000000000002</v>
      </c>
    </row>
    <row r="389" spans="1:6" x14ac:dyDescent="0.25">
      <c r="A389" s="13">
        <v>683349</v>
      </c>
      <c r="B389" s="13" t="s">
        <v>75</v>
      </c>
      <c r="C389" s="25">
        <v>2475</v>
      </c>
      <c r="D389" s="21">
        <v>43833</v>
      </c>
      <c r="E389" s="44" t="str">
        <f>_xlfn.TEXTJOIN(" , ", TRUE, _xlfn.XLOOKUP(Table811[[#This Row],[Product]], Table912[Cookie Type], Table912[[Revenue Per Cookie]:[Cost Per Cookie]]))</f>
        <v>5 , -2.2</v>
      </c>
      <c r="F389" s="13">
        <f>_xlfn.XLOOKUP(Table811[[#This Row],[Product]],Table912[Cookie Type],Table912[Cost Per Cookie],"Not available")</f>
        <v>-2.2000000000000002</v>
      </c>
    </row>
    <row r="390" spans="1:6" x14ac:dyDescent="0.25">
      <c r="A390" s="14">
        <v>578917</v>
      </c>
      <c r="B390" s="14" t="s">
        <v>75</v>
      </c>
      <c r="C390" s="14">
        <v>546</v>
      </c>
      <c r="D390" s="18">
        <v>43840</v>
      </c>
      <c r="E390" s="14" t="str">
        <f>_xlfn.TEXTJOIN(" , ", TRUE, _xlfn.XLOOKUP(Table811[[#This Row],[Product]], Table912[Cookie Type], Table912[[Revenue Per Cookie]:[Cost Per Cookie]]))</f>
        <v>5 , -2.2</v>
      </c>
      <c r="F390" s="14">
        <f>_xlfn.XLOOKUP(Table811[[#This Row],[Product]],Table912[Cookie Type],Table912[Cost Per Cookie],"Not available")</f>
        <v>-2.2000000000000002</v>
      </c>
    </row>
    <row r="391" spans="1:6" x14ac:dyDescent="0.25">
      <c r="A391" s="13">
        <v>194906</v>
      </c>
      <c r="B391" s="13" t="s">
        <v>76</v>
      </c>
      <c r="C391" s="25">
        <v>1619</v>
      </c>
      <c r="D391" s="21">
        <v>43831</v>
      </c>
      <c r="E391" s="44" t="str">
        <f>_xlfn.TEXTJOIN(" , ", TRUE, _xlfn.XLOOKUP(Table811[[#This Row],[Product]], Table912[Cookie Type], Table912[[Revenue Per Cookie]:[Cost Per Cookie]]))</f>
        <v>4 , -1.5</v>
      </c>
      <c r="F391" s="13">
        <f>_xlfn.XLOOKUP(Table811[[#This Row],[Product]],Table912[Cookie Type],Table912[Cost Per Cookie],"Not available")</f>
        <v>-1.5</v>
      </c>
    </row>
    <row r="392" spans="1:6" x14ac:dyDescent="0.25">
      <c r="A392" s="14">
        <v>858867</v>
      </c>
      <c r="B392" s="14" t="s">
        <v>76</v>
      </c>
      <c r="C392" s="24">
        <v>1321</v>
      </c>
      <c r="D392" s="18">
        <v>43831</v>
      </c>
      <c r="E392" s="14" t="str">
        <f>_xlfn.TEXTJOIN(" , ", TRUE, _xlfn.XLOOKUP(Table811[[#This Row],[Product]], Table912[Cookie Type], Table912[[Revenue Per Cookie]:[Cost Per Cookie]]))</f>
        <v>4 , -1.5</v>
      </c>
      <c r="F392" s="14">
        <f>_xlfn.XLOOKUP(Table811[[#This Row],[Product]],Table912[Cookie Type],Table912[Cost Per Cookie],"Not available")</f>
        <v>-1.5</v>
      </c>
    </row>
    <row r="393" spans="1:6" x14ac:dyDescent="0.25">
      <c r="A393" s="13">
        <v>649737</v>
      </c>
      <c r="B393" s="13" t="s">
        <v>76</v>
      </c>
      <c r="C393" s="25">
        <v>2178</v>
      </c>
      <c r="D393" s="21">
        <v>43836</v>
      </c>
      <c r="E393" s="44" t="str">
        <f>_xlfn.TEXTJOIN(" , ", TRUE, _xlfn.XLOOKUP(Table811[[#This Row],[Product]], Table912[Cookie Type], Table912[[Revenue Per Cookie]:[Cost Per Cookie]]))</f>
        <v>4 , -1.5</v>
      </c>
      <c r="F393" s="13">
        <f>_xlfn.XLOOKUP(Table811[[#This Row],[Product]],Table912[Cookie Type],Table912[Cost Per Cookie],"Not available")</f>
        <v>-1.5</v>
      </c>
    </row>
    <row r="394" spans="1:6" x14ac:dyDescent="0.25">
      <c r="A394" s="14">
        <v>361699</v>
      </c>
      <c r="B394" s="14" t="s">
        <v>76</v>
      </c>
      <c r="C394" s="14">
        <v>888</v>
      </c>
      <c r="D394" s="18">
        <v>43836</v>
      </c>
      <c r="E394" s="14" t="str">
        <f>_xlfn.TEXTJOIN(" , ", TRUE, _xlfn.XLOOKUP(Table811[[#This Row],[Product]], Table912[Cookie Type], Table912[[Revenue Per Cookie]:[Cost Per Cookie]]))</f>
        <v>4 , -1.5</v>
      </c>
      <c r="F394" s="14">
        <f>_xlfn.XLOOKUP(Table811[[#This Row],[Product]],Table912[Cookie Type],Table912[Cost Per Cookie],"Not available")</f>
        <v>-1.5</v>
      </c>
    </row>
    <row r="395" spans="1:6" x14ac:dyDescent="0.25">
      <c r="A395" s="13">
        <v>293680</v>
      </c>
      <c r="B395" s="13" t="s">
        <v>76</v>
      </c>
      <c r="C395" s="25">
        <v>2470</v>
      </c>
      <c r="D395" s="21">
        <v>43836</v>
      </c>
      <c r="E395" s="44" t="str">
        <f>_xlfn.TEXTJOIN(" , ", TRUE, _xlfn.XLOOKUP(Table811[[#This Row],[Product]], Table912[Cookie Type], Table912[[Revenue Per Cookie]:[Cost Per Cookie]]))</f>
        <v>4 , -1.5</v>
      </c>
      <c r="F395" s="13">
        <f>_xlfn.XLOOKUP(Table811[[#This Row],[Product]],Table912[Cookie Type],Table912[Cost Per Cookie],"Not available")</f>
        <v>-1.5</v>
      </c>
    </row>
    <row r="396" spans="1:6" x14ac:dyDescent="0.25">
      <c r="A396" s="14">
        <v>682634</v>
      </c>
      <c r="B396" s="14" t="s">
        <v>76</v>
      </c>
      <c r="C396" s="24">
        <v>1513</v>
      </c>
      <c r="D396" s="18">
        <v>43842</v>
      </c>
      <c r="E396" s="14" t="str">
        <f>_xlfn.TEXTJOIN(" , ", TRUE, _xlfn.XLOOKUP(Table811[[#This Row],[Product]], Table912[Cookie Type], Table912[[Revenue Per Cookie]:[Cost Per Cookie]]))</f>
        <v>4 , -1.5</v>
      </c>
      <c r="F396" s="14">
        <f>_xlfn.XLOOKUP(Table811[[#This Row],[Product]],Table912[Cookie Type],Table912[Cost Per Cookie],"Not available")</f>
        <v>-1.5</v>
      </c>
    </row>
    <row r="397" spans="1:6" x14ac:dyDescent="0.25">
      <c r="A397" s="13">
        <v>161388</v>
      </c>
      <c r="B397" s="13" t="s">
        <v>76</v>
      </c>
      <c r="C397" s="25">
        <v>1858</v>
      </c>
      <c r="D397" s="21">
        <v>43832</v>
      </c>
      <c r="E397" s="44" t="str">
        <f>_xlfn.TEXTJOIN(" , ", TRUE, _xlfn.XLOOKUP(Table811[[#This Row],[Product]], Table912[Cookie Type], Table912[[Revenue Per Cookie]:[Cost Per Cookie]]))</f>
        <v>4 , -1.5</v>
      </c>
      <c r="F397" s="13">
        <f>_xlfn.XLOOKUP(Table811[[#This Row],[Product]],Table912[Cookie Type],Table912[Cost Per Cookie],"Not available")</f>
        <v>-1.5</v>
      </c>
    </row>
    <row r="398" spans="1:6" x14ac:dyDescent="0.25">
      <c r="A398" s="14">
        <v>103112</v>
      </c>
      <c r="B398" s="14" t="s">
        <v>76</v>
      </c>
      <c r="C398" s="24">
        <v>1210</v>
      </c>
      <c r="D398" s="18">
        <v>43833</v>
      </c>
      <c r="E398" s="14" t="str">
        <f>_xlfn.TEXTJOIN(" , ", TRUE, _xlfn.XLOOKUP(Table811[[#This Row],[Product]], Table912[Cookie Type], Table912[[Revenue Per Cookie]:[Cost Per Cookie]]))</f>
        <v>4 , -1.5</v>
      </c>
      <c r="F398" s="14">
        <f>_xlfn.XLOOKUP(Table811[[#This Row],[Product]],Table912[Cookie Type],Table912[Cost Per Cookie],"Not available")</f>
        <v>-1.5</v>
      </c>
    </row>
    <row r="399" spans="1:6" x14ac:dyDescent="0.25">
      <c r="A399" s="13">
        <v>406431</v>
      </c>
      <c r="B399" s="13" t="s">
        <v>76</v>
      </c>
      <c r="C399" s="25">
        <v>2529</v>
      </c>
      <c r="D399" s="21">
        <v>43837</v>
      </c>
      <c r="E399" s="44" t="str">
        <f>_xlfn.TEXTJOIN(" , ", TRUE, _xlfn.XLOOKUP(Table811[[#This Row],[Product]], Table912[Cookie Type], Table912[[Revenue Per Cookie]:[Cost Per Cookie]]))</f>
        <v>4 , -1.5</v>
      </c>
      <c r="F399" s="13">
        <f>_xlfn.XLOOKUP(Table811[[#This Row],[Product]],Table912[Cookie Type],Table912[Cost Per Cookie],"Not available")</f>
        <v>-1.5</v>
      </c>
    </row>
    <row r="400" spans="1:6" x14ac:dyDescent="0.25">
      <c r="A400" s="14">
        <v>869055</v>
      </c>
      <c r="B400" s="14" t="s">
        <v>76</v>
      </c>
      <c r="C400" s="24">
        <v>1445</v>
      </c>
      <c r="D400" s="18">
        <v>43839</v>
      </c>
      <c r="E400" s="14" t="str">
        <f>_xlfn.TEXTJOIN(" , ", TRUE, _xlfn.XLOOKUP(Table811[[#This Row],[Product]], Table912[Cookie Type], Table912[[Revenue Per Cookie]:[Cost Per Cookie]]))</f>
        <v>4 , -1.5</v>
      </c>
      <c r="F400" s="14">
        <f>_xlfn.XLOOKUP(Table811[[#This Row],[Product]],Table912[Cookie Type],Table912[Cost Per Cookie],"Not available")</f>
        <v>-1.5</v>
      </c>
    </row>
    <row r="401" spans="1:6" x14ac:dyDescent="0.25">
      <c r="A401" s="13">
        <v>616987</v>
      </c>
      <c r="B401" s="13" t="s">
        <v>76</v>
      </c>
      <c r="C401" s="13">
        <v>330</v>
      </c>
      <c r="D401" s="21">
        <v>43474</v>
      </c>
      <c r="E401" s="44" t="str">
        <f>_xlfn.TEXTJOIN(" , ", TRUE, _xlfn.XLOOKUP(Table811[[#This Row],[Product]], Table912[Cookie Type], Table912[[Revenue Per Cookie]:[Cost Per Cookie]]))</f>
        <v>4 , -1.5</v>
      </c>
      <c r="F401" s="13">
        <f>_xlfn.XLOOKUP(Table811[[#This Row],[Product]],Table912[Cookie Type],Table912[Cost Per Cookie],"Not available")</f>
        <v>-1.5</v>
      </c>
    </row>
    <row r="402" spans="1:6" x14ac:dyDescent="0.25">
      <c r="A402" s="14">
        <v>111799</v>
      </c>
      <c r="B402" s="14" t="s">
        <v>76</v>
      </c>
      <c r="C402" s="24">
        <v>2671</v>
      </c>
      <c r="D402" s="18">
        <v>43839</v>
      </c>
      <c r="E402" s="14" t="str">
        <f>_xlfn.TEXTJOIN(" , ", TRUE, _xlfn.XLOOKUP(Table811[[#This Row],[Product]], Table912[Cookie Type], Table912[[Revenue Per Cookie]:[Cost Per Cookie]]))</f>
        <v>4 , -1.5</v>
      </c>
      <c r="F402" s="14">
        <f>_xlfn.XLOOKUP(Table811[[#This Row],[Product]],Table912[Cookie Type],Table912[Cost Per Cookie],"Not available")</f>
        <v>-1.5</v>
      </c>
    </row>
    <row r="403" spans="1:6" x14ac:dyDescent="0.25">
      <c r="A403" s="13">
        <v>576749</v>
      </c>
      <c r="B403" s="13" t="s">
        <v>76</v>
      </c>
      <c r="C403" s="13">
        <v>766</v>
      </c>
      <c r="D403" s="21">
        <v>43475</v>
      </c>
      <c r="E403" s="44" t="str">
        <f>_xlfn.TEXTJOIN(" , ", TRUE, _xlfn.XLOOKUP(Table811[[#This Row],[Product]], Table912[Cookie Type], Table912[[Revenue Per Cookie]:[Cost Per Cookie]]))</f>
        <v>4 , -1.5</v>
      </c>
      <c r="F403" s="13">
        <f>_xlfn.XLOOKUP(Table811[[#This Row],[Product]],Table912[Cookie Type],Table912[Cost Per Cookie],"Not available")</f>
        <v>-1.5</v>
      </c>
    </row>
    <row r="404" spans="1:6" x14ac:dyDescent="0.25">
      <c r="A404" s="14">
        <v>238485</v>
      </c>
      <c r="B404" s="14" t="s">
        <v>76</v>
      </c>
      <c r="C404" s="14">
        <v>494</v>
      </c>
      <c r="D404" s="18">
        <v>43475</v>
      </c>
      <c r="E404" s="14" t="str">
        <f>_xlfn.TEXTJOIN(" , ", TRUE, _xlfn.XLOOKUP(Table811[[#This Row],[Product]], Table912[Cookie Type], Table912[[Revenue Per Cookie]:[Cost Per Cookie]]))</f>
        <v>4 , -1.5</v>
      </c>
      <c r="F404" s="14">
        <f>_xlfn.XLOOKUP(Table811[[#This Row],[Product]],Table912[Cookie Type],Table912[Cost Per Cookie],"Not available")</f>
        <v>-1.5</v>
      </c>
    </row>
    <row r="405" spans="1:6" x14ac:dyDescent="0.25">
      <c r="A405" s="13">
        <v>128044</v>
      </c>
      <c r="B405" s="13" t="s">
        <v>76</v>
      </c>
      <c r="C405" s="25">
        <v>1397</v>
      </c>
      <c r="D405" s="21">
        <v>43840</v>
      </c>
      <c r="E405" s="44" t="str">
        <f>_xlfn.TEXTJOIN(" , ", TRUE, _xlfn.XLOOKUP(Table811[[#This Row],[Product]], Table912[Cookie Type], Table912[[Revenue Per Cookie]:[Cost Per Cookie]]))</f>
        <v>4 , -1.5</v>
      </c>
      <c r="F405" s="13">
        <f>_xlfn.XLOOKUP(Table811[[#This Row],[Product]],Table912[Cookie Type],Table912[Cost Per Cookie],"Not available")</f>
        <v>-1.5</v>
      </c>
    </row>
    <row r="406" spans="1:6" x14ac:dyDescent="0.25">
      <c r="A406" s="14">
        <v>338090</v>
      </c>
      <c r="B406" s="14" t="s">
        <v>76</v>
      </c>
      <c r="C406" s="24">
        <v>2155</v>
      </c>
      <c r="D406" s="18">
        <v>43842</v>
      </c>
      <c r="E406" s="14" t="str">
        <f>_xlfn.TEXTJOIN(" , ", TRUE, _xlfn.XLOOKUP(Table811[[#This Row],[Product]], Table912[Cookie Type], Table912[[Revenue Per Cookie]:[Cost Per Cookie]]))</f>
        <v>4 , -1.5</v>
      </c>
      <c r="F406" s="14">
        <f>_xlfn.XLOOKUP(Table811[[#This Row],[Product]],Table912[Cookie Type],Table912[Cost Per Cookie],"Not available")</f>
        <v>-1.5</v>
      </c>
    </row>
    <row r="407" spans="1:6" x14ac:dyDescent="0.25">
      <c r="A407" s="13">
        <v>178855</v>
      </c>
      <c r="B407" s="13" t="s">
        <v>76</v>
      </c>
      <c r="C407" s="13">
        <v>743</v>
      </c>
      <c r="D407" s="21">
        <v>43834</v>
      </c>
      <c r="E407" s="44" t="str">
        <f>_xlfn.TEXTJOIN(" , ", TRUE, _xlfn.XLOOKUP(Table811[[#This Row],[Product]], Table912[Cookie Type], Table912[[Revenue Per Cookie]:[Cost Per Cookie]]))</f>
        <v>4 , -1.5</v>
      </c>
      <c r="F407" s="13">
        <f>_xlfn.XLOOKUP(Table811[[#This Row],[Product]],Table912[Cookie Type],Table912[Cost Per Cookie],"Not available")</f>
        <v>-1.5</v>
      </c>
    </row>
    <row r="408" spans="1:6" x14ac:dyDescent="0.25">
      <c r="A408" s="14">
        <v>601636</v>
      </c>
      <c r="B408" s="14" t="s">
        <v>76</v>
      </c>
      <c r="C408" s="24">
        <v>1295</v>
      </c>
      <c r="D408" s="18">
        <v>43840</v>
      </c>
      <c r="E408" s="14" t="str">
        <f>_xlfn.TEXTJOIN(" , ", TRUE, _xlfn.XLOOKUP(Table811[[#This Row],[Product]], Table912[Cookie Type], Table912[[Revenue Per Cookie]:[Cost Per Cookie]]))</f>
        <v>4 , -1.5</v>
      </c>
      <c r="F408" s="14">
        <f>_xlfn.XLOOKUP(Table811[[#This Row],[Product]],Table912[Cookie Type],Table912[Cost Per Cookie],"Not available")</f>
        <v>-1.5</v>
      </c>
    </row>
    <row r="409" spans="1:6" x14ac:dyDescent="0.25">
      <c r="A409" s="13">
        <v>893967</v>
      </c>
      <c r="B409" s="13" t="s">
        <v>76</v>
      </c>
      <c r="C409" s="13">
        <v>214</v>
      </c>
      <c r="D409" s="21">
        <v>43475</v>
      </c>
      <c r="E409" s="44" t="str">
        <f>_xlfn.TEXTJOIN(" , ", TRUE, _xlfn.XLOOKUP(Table811[[#This Row],[Product]], Table912[Cookie Type], Table912[[Revenue Per Cookie]:[Cost Per Cookie]]))</f>
        <v>4 , -1.5</v>
      </c>
      <c r="F409" s="13">
        <f>_xlfn.XLOOKUP(Table811[[#This Row],[Product]],Table912[Cookie Type],Table912[Cost Per Cookie],"Not available")</f>
        <v>-1.5</v>
      </c>
    </row>
    <row r="410" spans="1:6" x14ac:dyDescent="0.25">
      <c r="A410" s="14">
        <v>403455</v>
      </c>
      <c r="B410" s="14" t="s">
        <v>76</v>
      </c>
      <c r="C410" s="24">
        <v>2145</v>
      </c>
      <c r="D410" s="18">
        <v>43476</v>
      </c>
      <c r="E410" s="14" t="str">
        <f>_xlfn.TEXTJOIN(" , ", TRUE, _xlfn.XLOOKUP(Table811[[#This Row],[Product]], Table912[Cookie Type], Table912[[Revenue Per Cookie]:[Cost Per Cookie]]))</f>
        <v>4 , -1.5</v>
      </c>
      <c r="F410" s="14">
        <f>_xlfn.XLOOKUP(Table811[[#This Row],[Product]],Table912[Cookie Type],Table912[Cost Per Cookie],"Not available")</f>
        <v>-1.5</v>
      </c>
    </row>
    <row r="411" spans="1:6" x14ac:dyDescent="0.25">
      <c r="A411" s="13">
        <v>866409</v>
      </c>
      <c r="B411" s="13" t="s">
        <v>76</v>
      </c>
      <c r="C411" s="25">
        <v>2852</v>
      </c>
      <c r="D411" s="21">
        <v>43842</v>
      </c>
      <c r="E411" s="44" t="str">
        <f>_xlfn.TEXTJOIN(" , ", TRUE, _xlfn.XLOOKUP(Table811[[#This Row],[Product]], Table912[Cookie Type], Table912[[Revenue Per Cookie]:[Cost Per Cookie]]))</f>
        <v>4 , -1.5</v>
      </c>
      <c r="F411" s="13">
        <f>_xlfn.XLOOKUP(Table811[[#This Row],[Product]],Table912[Cookie Type],Table912[Cost Per Cookie],"Not available")</f>
        <v>-1.5</v>
      </c>
    </row>
    <row r="412" spans="1:6" x14ac:dyDescent="0.25">
      <c r="A412" s="14">
        <v>765655</v>
      </c>
      <c r="B412" s="14" t="s">
        <v>76</v>
      </c>
      <c r="C412" s="24">
        <v>4244</v>
      </c>
      <c r="D412" s="18">
        <v>43834</v>
      </c>
      <c r="E412" s="14" t="str">
        <f>_xlfn.TEXTJOIN(" , ", TRUE, _xlfn.XLOOKUP(Table811[[#This Row],[Product]], Table912[Cookie Type], Table912[[Revenue Per Cookie]:[Cost Per Cookie]]))</f>
        <v>4 , -1.5</v>
      </c>
      <c r="F412" s="14">
        <f>_xlfn.XLOOKUP(Table811[[#This Row],[Product]],Table912[Cookie Type],Table912[Cost Per Cookie],"Not available")</f>
        <v>-1.5</v>
      </c>
    </row>
    <row r="413" spans="1:6" x14ac:dyDescent="0.25">
      <c r="A413" s="13">
        <v>732442</v>
      </c>
      <c r="B413" s="13" t="s">
        <v>76</v>
      </c>
      <c r="C413" s="25">
        <v>2580</v>
      </c>
      <c r="D413" s="21">
        <v>43834</v>
      </c>
      <c r="E413" s="44" t="str">
        <f>_xlfn.TEXTJOIN(" , ", TRUE, _xlfn.XLOOKUP(Table811[[#This Row],[Product]], Table912[Cookie Type], Table912[[Revenue Per Cookie]:[Cost Per Cookie]]))</f>
        <v>4 , -1.5</v>
      </c>
      <c r="F413" s="13">
        <f>_xlfn.XLOOKUP(Table811[[#This Row],[Product]],Table912[Cookie Type],Table912[Cost Per Cookie],"Not available")</f>
        <v>-1.5</v>
      </c>
    </row>
    <row r="414" spans="1:6" x14ac:dyDescent="0.25">
      <c r="A414" s="14">
        <v>745878</v>
      </c>
      <c r="B414" s="14" t="s">
        <v>76</v>
      </c>
      <c r="C414" s="14">
        <v>689</v>
      </c>
      <c r="D414" s="18">
        <v>43836</v>
      </c>
      <c r="E414" s="14" t="str">
        <f>_xlfn.TEXTJOIN(" , ", TRUE, _xlfn.XLOOKUP(Table811[[#This Row],[Product]], Table912[Cookie Type], Table912[[Revenue Per Cookie]:[Cost Per Cookie]]))</f>
        <v>4 , -1.5</v>
      </c>
      <c r="F414" s="14">
        <f>_xlfn.XLOOKUP(Table811[[#This Row],[Product]],Table912[Cookie Type],Table912[Cost Per Cookie],"Not available")</f>
        <v>-1.5</v>
      </c>
    </row>
    <row r="415" spans="1:6" x14ac:dyDescent="0.25">
      <c r="A415" s="13">
        <v>863607</v>
      </c>
      <c r="B415" s="13" t="s">
        <v>76</v>
      </c>
      <c r="C415" s="25">
        <v>1947</v>
      </c>
      <c r="D415" s="21">
        <v>43839</v>
      </c>
      <c r="E415" s="44" t="str">
        <f>_xlfn.TEXTJOIN(" , ", TRUE, _xlfn.XLOOKUP(Table811[[#This Row],[Product]], Table912[Cookie Type], Table912[[Revenue Per Cookie]:[Cost Per Cookie]]))</f>
        <v>4 , -1.5</v>
      </c>
      <c r="F415" s="13">
        <f>_xlfn.XLOOKUP(Table811[[#This Row],[Product]],Table912[Cookie Type],Table912[Cost Per Cookie],"Not available")</f>
        <v>-1.5</v>
      </c>
    </row>
    <row r="416" spans="1:6" x14ac:dyDescent="0.25">
      <c r="A416" s="14">
        <v>249563</v>
      </c>
      <c r="B416" s="14" t="s">
        <v>76</v>
      </c>
      <c r="C416" s="14">
        <v>908</v>
      </c>
      <c r="D416" s="18">
        <v>43477</v>
      </c>
      <c r="E416" s="14" t="str">
        <f>_xlfn.TEXTJOIN(" , ", TRUE, _xlfn.XLOOKUP(Table811[[#This Row],[Product]], Table912[Cookie Type], Table912[[Revenue Per Cookie]:[Cost Per Cookie]]))</f>
        <v>4 , -1.5</v>
      </c>
      <c r="F416" s="14">
        <f>_xlfn.XLOOKUP(Table811[[#This Row],[Product]],Table912[Cookie Type],Table912[Cost Per Cookie],"Not available")</f>
        <v>-1.5</v>
      </c>
    </row>
    <row r="417" spans="1:6" x14ac:dyDescent="0.25">
      <c r="A417" s="13">
        <v>355733</v>
      </c>
      <c r="B417" s="13" t="s">
        <v>76</v>
      </c>
      <c r="C417" s="13">
        <v>831</v>
      </c>
      <c r="D417" s="21">
        <v>43835</v>
      </c>
      <c r="E417" s="44" t="str">
        <f>_xlfn.TEXTJOIN(" , ", TRUE, _xlfn.XLOOKUP(Table811[[#This Row],[Product]], Table912[Cookie Type], Table912[[Revenue Per Cookie]:[Cost Per Cookie]]))</f>
        <v>4 , -1.5</v>
      </c>
      <c r="F417" s="13">
        <f>_xlfn.XLOOKUP(Table811[[#This Row],[Product]],Table912[Cookie Type],Table912[Cost Per Cookie],"Not available")</f>
        <v>-1.5</v>
      </c>
    </row>
    <row r="418" spans="1:6" x14ac:dyDescent="0.25">
      <c r="A418" s="14">
        <v>654585</v>
      </c>
      <c r="B418" s="14" t="s">
        <v>76</v>
      </c>
      <c r="C418" s="24">
        <v>2851</v>
      </c>
      <c r="D418" s="18">
        <v>43475</v>
      </c>
      <c r="E418" s="14" t="str">
        <f>_xlfn.TEXTJOIN(" , ", TRUE, _xlfn.XLOOKUP(Table811[[#This Row],[Product]], Table912[Cookie Type], Table912[[Revenue Per Cookie]:[Cost Per Cookie]]))</f>
        <v>4 , -1.5</v>
      </c>
      <c r="F418" s="14">
        <f>_xlfn.XLOOKUP(Table811[[#This Row],[Product]],Table912[Cookie Type],Table912[Cost Per Cookie],"Not available")</f>
        <v>-1.5</v>
      </c>
    </row>
    <row r="419" spans="1:6" x14ac:dyDescent="0.25">
      <c r="A419" s="13">
        <v>725869</v>
      </c>
      <c r="B419" s="13" t="s">
        <v>76</v>
      </c>
      <c r="C419" s="25">
        <v>2021</v>
      </c>
      <c r="D419" s="21">
        <v>43840</v>
      </c>
      <c r="E419" s="44" t="str">
        <f>_xlfn.TEXTJOIN(" , ", TRUE, _xlfn.XLOOKUP(Table811[[#This Row],[Product]], Table912[Cookie Type], Table912[[Revenue Per Cookie]:[Cost Per Cookie]]))</f>
        <v>4 , -1.5</v>
      </c>
      <c r="F419" s="13">
        <f>_xlfn.XLOOKUP(Table811[[#This Row],[Product]],Table912[Cookie Type],Table912[Cost Per Cookie],"Not available")</f>
        <v>-1.5</v>
      </c>
    </row>
    <row r="420" spans="1:6" x14ac:dyDescent="0.25">
      <c r="A420" s="14">
        <v>882680</v>
      </c>
      <c r="B420" s="14" t="s">
        <v>76</v>
      </c>
      <c r="C420" s="14">
        <v>274</v>
      </c>
      <c r="D420" s="18">
        <v>43842</v>
      </c>
      <c r="E420" s="14" t="str">
        <f>_xlfn.TEXTJOIN(" , ", TRUE, _xlfn.XLOOKUP(Table811[[#This Row],[Product]], Table912[Cookie Type], Table912[[Revenue Per Cookie]:[Cost Per Cookie]]))</f>
        <v>4 , -1.5</v>
      </c>
      <c r="F420" s="14">
        <f>_xlfn.XLOOKUP(Table811[[#This Row],[Product]],Table912[Cookie Type],Table912[Cost Per Cookie],"Not available")</f>
        <v>-1.5</v>
      </c>
    </row>
    <row r="421" spans="1:6" x14ac:dyDescent="0.25">
      <c r="A421" s="13">
        <v>449939</v>
      </c>
      <c r="B421" s="13" t="s">
        <v>76</v>
      </c>
      <c r="C421" s="25">
        <v>1865</v>
      </c>
      <c r="D421" s="21">
        <v>43832</v>
      </c>
      <c r="E421" s="44" t="str">
        <f>_xlfn.TEXTJOIN(" , ", TRUE, _xlfn.XLOOKUP(Table811[[#This Row],[Product]], Table912[Cookie Type], Table912[[Revenue Per Cookie]:[Cost Per Cookie]]))</f>
        <v>4 , -1.5</v>
      </c>
      <c r="F421" s="13">
        <f>_xlfn.XLOOKUP(Table811[[#This Row],[Product]],Table912[Cookie Type],Table912[Cost Per Cookie],"Not available")</f>
        <v>-1.5</v>
      </c>
    </row>
    <row r="422" spans="1:6" x14ac:dyDescent="0.25">
      <c r="A422" s="14">
        <v>787606</v>
      </c>
      <c r="B422" s="14" t="s">
        <v>76</v>
      </c>
      <c r="C422" s="24">
        <v>1116</v>
      </c>
      <c r="D422" s="18">
        <v>43832</v>
      </c>
      <c r="E422" s="14" t="str">
        <f>_xlfn.TEXTJOIN(" , ", TRUE, _xlfn.XLOOKUP(Table811[[#This Row],[Product]], Table912[Cookie Type], Table912[[Revenue Per Cookie]:[Cost Per Cookie]]))</f>
        <v>4 , -1.5</v>
      </c>
      <c r="F422" s="14">
        <f>_xlfn.XLOOKUP(Table811[[#This Row],[Product]],Table912[Cookie Type],Table912[Cost Per Cookie],"Not available")</f>
        <v>-1.5</v>
      </c>
    </row>
    <row r="423" spans="1:6" x14ac:dyDescent="0.25">
      <c r="A423" s="13">
        <v>295574</v>
      </c>
      <c r="B423" s="13" t="s">
        <v>76</v>
      </c>
      <c r="C423" s="25">
        <v>1563</v>
      </c>
      <c r="D423" s="21">
        <v>43835</v>
      </c>
      <c r="E423" s="44" t="str">
        <f>_xlfn.TEXTJOIN(" , ", TRUE, _xlfn.XLOOKUP(Table811[[#This Row],[Product]], Table912[Cookie Type], Table912[[Revenue Per Cookie]:[Cost Per Cookie]]))</f>
        <v>4 , -1.5</v>
      </c>
      <c r="F423" s="13">
        <f>_xlfn.XLOOKUP(Table811[[#This Row],[Product]],Table912[Cookie Type],Table912[Cost Per Cookie],"Not available")</f>
        <v>-1.5</v>
      </c>
    </row>
    <row r="424" spans="1:6" x14ac:dyDescent="0.25">
      <c r="A424" s="14">
        <v>551997</v>
      </c>
      <c r="B424" s="14" t="s">
        <v>76</v>
      </c>
      <c r="C424" s="14">
        <v>991</v>
      </c>
      <c r="D424" s="18">
        <v>43836</v>
      </c>
      <c r="E424" s="14" t="str">
        <f>_xlfn.TEXTJOIN(" , ", TRUE, _xlfn.XLOOKUP(Table811[[#This Row],[Product]], Table912[Cookie Type], Table912[[Revenue Per Cookie]:[Cost Per Cookie]]))</f>
        <v>4 , -1.5</v>
      </c>
      <c r="F424" s="14">
        <f>_xlfn.XLOOKUP(Table811[[#This Row],[Product]],Table912[Cookie Type],Table912[Cost Per Cookie],"Not available")</f>
        <v>-1.5</v>
      </c>
    </row>
    <row r="425" spans="1:6" x14ac:dyDescent="0.25">
      <c r="A425" s="13">
        <v>296951</v>
      </c>
      <c r="B425" s="13" t="s">
        <v>76</v>
      </c>
      <c r="C425" s="25">
        <v>1016</v>
      </c>
      <c r="D425" s="21">
        <v>43476</v>
      </c>
      <c r="E425" s="44" t="str">
        <f>_xlfn.TEXTJOIN(" , ", TRUE, _xlfn.XLOOKUP(Table811[[#This Row],[Product]], Table912[Cookie Type], Table912[[Revenue Per Cookie]:[Cost Per Cookie]]))</f>
        <v>4 , -1.5</v>
      </c>
      <c r="F425" s="13">
        <f>_xlfn.XLOOKUP(Table811[[#This Row],[Product]],Table912[Cookie Type],Table912[Cost Per Cookie],"Not available")</f>
        <v>-1.5</v>
      </c>
    </row>
    <row r="426" spans="1:6" x14ac:dyDescent="0.25">
      <c r="A426" s="14">
        <v>812448</v>
      </c>
      <c r="B426" s="14" t="s">
        <v>76</v>
      </c>
      <c r="C426" s="24">
        <v>2791</v>
      </c>
      <c r="D426" s="18">
        <v>43841</v>
      </c>
      <c r="E426" s="14" t="str">
        <f>_xlfn.TEXTJOIN(" , ", TRUE, _xlfn.XLOOKUP(Table811[[#This Row],[Product]], Table912[Cookie Type], Table912[[Revenue Per Cookie]:[Cost Per Cookie]]))</f>
        <v>4 , -1.5</v>
      </c>
      <c r="F426" s="14">
        <f>_xlfn.XLOOKUP(Table811[[#This Row],[Product]],Table912[Cookie Type],Table912[Cost Per Cookie],"Not available")</f>
        <v>-1.5</v>
      </c>
    </row>
    <row r="427" spans="1:6" x14ac:dyDescent="0.25">
      <c r="A427" s="13">
        <v>539656</v>
      </c>
      <c r="B427" s="13" t="s">
        <v>76</v>
      </c>
      <c r="C427" s="13">
        <v>570</v>
      </c>
      <c r="D427" s="21">
        <v>43842</v>
      </c>
      <c r="E427" s="44" t="str">
        <f>_xlfn.TEXTJOIN(" , ", TRUE, _xlfn.XLOOKUP(Table811[[#This Row],[Product]], Table912[Cookie Type], Table912[[Revenue Per Cookie]:[Cost Per Cookie]]))</f>
        <v>4 , -1.5</v>
      </c>
      <c r="F427" s="13">
        <f>_xlfn.XLOOKUP(Table811[[#This Row],[Product]],Table912[Cookie Type],Table912[Cost Per Cookie],"Not available")</f>
        <v>-1.5</v>
      </c>
    </row>
    <row r="428" spans="1:6" x14ac:dyDescent="0.25">
      <c r="A428" s="14">
        <v>348955</v>
      </c>
      <c r="B428" s="14" t="s">
        <v>76</v>
      </c>
      <c r="C428" s="24">
        <v>2487</v>
      </c>
      <c r="D428" s="18">
        <v>43842</v>
      </c>
      <c r="E428" s="14" t="str">
        <f>_xlfn.TEXTJOIN(" , ", TRUE, _xlfn.XLOOKUP(Table811[[#This Row],[Product]], Table912[Cookie Type], Table912[[Revenue Per Cookie]:[Cost Per Cookie]]))</f>
        <v>4 , -1.5</v>
      </c>
      <c r="F428" s="14">
        <f>_xlfn.XLOOKUP(Table811[[#This Row],[Product]],Table912[Cookie Type],Table912[Cost Per Cookie],"Not available")</f>
        <v>-1.5</v>
      </c>
    </row>
    <row r="429" spans="1:6" x14ac:dyDescent="0.25">
      <c r="A429" s="13">
        <v>137994</v>
      </c>
      <c r="B429" s="13" t="s">
        <v>76</v>
      </c>
      <c r="C429" s="25">
        <v>1118</v>
      </c>
      <c r="D429" s="21">
        <v>43831</v>
      </c>
      <c r="E429" s="44" t="str">
        <f>_xlfn.TEXTJOIN(" , ", TRUE, _xlfn.XLOOKUP(Table811[[#This Row],[Product]], Table912[Cookie Type], Table912[[Revenue Per Cookie]:[Cost Per Cookie]]))</f>
        <v>4 , -1.5</v>
      </c>
      <c r="F429" s="13">
        <f>_xlfn.XLOOKUP(Table811[[#This Row],[Product]],Table912[Cookie Type],Table912[Cost Per Cookie],"Not available")</f>
        <v>-1.5</v>
      </c>
    </row>
    <row r="430" spans="1:6" x14ac:dyDescent="0.25">
      <c r="A430" s="14">
        <v>779393</v>
      </c>
      <c r="B430" s="14" t="s">
        <v>76</v>
      </c>
      <c r="C430" s="24">
        <v>2844</v>
      </c>
      <c r="D430" s="18">
        <v>43836</v>
      </c>
      <c r="E430" s="14" t="str">
        <f>_xlfn.TEXTJOIN(" , ", TRUE, _xlfn.XLOOKUP(Table811[[#This Row],[Product]], Table912[Cookie Type], Table912[[Revenue Per Cookie]:[Cost Per Cookie]]))</f>
        <v>4 , -1.5</v>
      </c>
      <c r="F430" s="14">
        <f>_xlfn.XLOOKUP(Table811[[#This Row],[Product]],Table912[Cookie Type],Table912[Cost Per Cookie],"Not available")</f>
        <v>-1.5</v>
      </c>
    </row>
    <row r="431" spans="1:6" x14ac:dyDescent="0.25">
      <c r="A431" s="13">
        <v>443447</v>
      </c>
      <c r="B431" s="13" t="s">
        <v>76</v>
      </c>
      <c r="C431" s="13">
        <v>562</v>
      </c>
      <c r="D431" s="21">
        <v>43839</v>
      </c>
      <c r="E431" s="44" t="str">
        <f>_xlfn.TEXTJOIN(" , ", TRUE, _xlfn.XLOOKUP(Table811[[#This Row],[Product]], Table912[Cookie Type], Table912[[Revenue Per Cookie]:[Cost Per Cookie]]))</f>
        <v>4 , -1.5</v>
      </c>
      <c r="F431" s="13">
        <f>_xlfn.XLOOKUP(Table811[[#This Row],[Product]],Table912[Cookie Type],Table912[Cost Per Cookie],"Not available")</f>
        <v>-1.5</v>
      </c>
    </row>
    <row r="432" spans="1:6" x14ac:dyDescent="0.25">
      <c r="A432" s="14">
        <v>288662</v>
      </c>
      <c r="B432" s="14" t="s">
        <v>76</v>
      </c>
      <c r="C432" s="24">
        <v>2299</v>
      </c>
      <c r="D432" s="18">
        <v>43475</v>
      </c>
      <c r="E432" s="14" t="str">
        <f>_xlfn.TEXTJOIN(" , ", TRUE, _xlfn.XLOOKUP(Table811[[#This Row],[Product]], Table912[Cookie Type], Table912[[Revenue Per Cookie]:[Cost Per Cookie]]))</f>
        <v>4 , -1.5</v>
      </c>
      <c r="F432" s="14">
        <f>_xlfn.XLOOKUP(Table811[[#This Row],[Product]],Table912[Cookie Type],Table912[Cost Per Cookie],"Not available")</f>
        <v>-1.5</v>
      </c>
    </row>
    <row r="433" spans="1:6" x14ac:dyDescent="0.25">
      <c r="A433" s="13">
        <v>768268</v>
      </c>
      <c r="B433" s="13" t="s">
        <v>76</v>
      </c>
      <c r="C433" s="25">
        <v>2030</v>
      </c>
      <c r="D433" s="21">
        <v>43841</v>
      </c>
      <c r="E433" s="44" t="str">
        <f>_xlfn.TEXTJOIN(" , ", TRUE, _xlfn.XLOOKUP(Table811[[#This Row],[Product]], Table912[Cookie Type], Table912[[Revenue Per Cookie]:[Cost Per Cookie]]))</f>
        <v>4 , -1.5</v>
      </c>
      <c r="F433" s="13">
        <f>_xlfn.XLOOKUP(Table811[[#This Row],[Product]],Table912[Cookie Type],Table912[Cost Per Cookie],"Not available")</f>
        <v>-1.5</v>
      </c>
    </row>
    <row r="434" spans="1:6" x14ac:dyDescent="0.25">
      <c r="A434" s="14">
        <v>680427</v>
      </c>
      <c r="B434" s="14" t="s">
        <v>76</v>
      </c>
      <c r="C434" s="14">
        <v>263</v>
      </c>
      <c r="D434" s="18">
        <v>43476</v>
      </c>
      <c r="E434" s="14" t="str">
        <f>_xlfn.TEXTJOIN(" , ", TRUE, _xlfn.XLOOKUP(Table811[[#This Row],[Product]], Table912[Cookie Type], Table912[[Revenue Per Cookie]:[Cost Per Cookie]]))</f>
        <v>4 , -1.5</v>
      </c>
      <c r="F434" s="14">
        <f>_xlfn.XLOOKUP(Table811[[#This Row],[Product]],Table912[Cookie Type],Table912[Cost Per Cookie],"Not available")</f>
        <v>-1.5</v>
      </c>
    </row>
    <row r="435" spans="1:6" x14ac:dyDescent="0.25">
      <c r="A435" s="13">
        <v>847678</v>
      </c>
      <c r="B435" s="13" t="s">
        <v>76</v>
      </c>
      <c r="C435" s="13">
        <v>887</v>
      </c>
      <c r="D435" s="21">
        <v>43477</v>
      </c>
      <c r="E435" s="44" t="str">
        <f>_xlfn.TEXTJOIN(" , ", TRUE, _xlfn.XLOOKUP(Table811[[#This Row],[Product]], Table912[Cookie Type], Table912[[Revenue Per Cookie]:[Cost Per Cookie]]))</f>
        <v>4 , -1.5</v>
      </c>
      <c r="F435" s="13">
        <f>_xlfn.XLOOKUP(Table811[[#This Row],[Product]],Table912[Cookie Type],Table912[Cost Per Cookie],"Not available")</f>
        <v>-1.5</v>
      </c>
    </row>
    <row r="436" spans="1:6" x14ac:dyDescent="0.25">
      <c r="A436" s="14">
        <v>421883</v>
      </c>
      <c r="B436" s="14" t="s">
        <v>76</v>
      </c>
      <c r="C436" s="14">
        <v>727</v>
      </c>
      <c r="D436" s="18">
        <v>43832</v>
      </c>
      <c r="E436" s="14" t="str">
        <f>_xlfn.TEXTJOIN(" , ", TRUE, _xlfn.XLOOKUP(Table811[[#This Row],[Product]], Table912[Cookie Type], Table912[[Revenue Per Cookie]:[Cost Per Cookie]]))</f>
        <v>4 , -1.5</v>
      </c>
      <c r="F436" s="14">
        <f>_xlfn.XLOOKUP(Table811[[#This Row],[Product]],Table912[Cookie Type],Table912[Cost Per Cookie],"Not available")</f>
        <v>-1.5</v>
      </c>
    </row>
    <row r="437" spans="1:6" x14ac:dyDescent="0.25">
      <c r="A437" s="13">
        <v>572044</v>
      </c>
      <c r="B437" s="13" t="s">
        <v>76</v>
      </c>
      <c r="C437" s="25">
        <v>1884</v>
      </c>
      <c r="D437" s="21">
        <v>43838</v>
      </c>
      <c r="E437" s="44" t="str">
        <f>_xlfn.TEXTJOIN(" , ", TRUE, _xlfn.XLOOKUP(Table811[[#This Row],[Product]], Table912[Cookie Type], Table912[[Revenue Per Cookie]:[Cost Per Cookie]]))</f>
        <v>4 , -1.5</v>
      </c>
      <c r="F437" s="13">
        <f>_xlfn.XLOOKUP(Table811[[#This Row],[Product]],Table912[Cookie Type],Table912[Cost Per Cookie],"Not available")</f>
        <v>-1.5</v>
      </c>
    </row>
    <row r="438" spans="1:6" x14ac:dyDescent="0.25">
      <c r="A438" s="14">
        <v>119027</v>
      </c>
      <c r="B438" s="14" t="s">
        <v>76</v>
      </c>
      <c r="C438" s="24">
        <v>1834</v>
      </c>
      <c r="D438" s="18">
        <v>43474</v>
      </c>
      <c r="E438" s="14" t="str">
        <f>_xlfn.TEXTJOIN(" , ", TRUE, _xlfn.XLOOKUP(Table811[[#This Row],[Product]], Table912[Cookie Type], Table912[[Revenue Per Cookie]:[Cost Per Cookie]]))</f>
        <v>4 , -1.5</v>
      </c>
      <c r="F438" s="14">
        <f>_xlfn.XLOOKUP(Table811[[#This Row],[Product]],Table912[Cookie Type],Table912[Cost Per Cookie],"Not available")</f>
        <v>-1.5</v>
      </c>
    </row>
    <row r="439" spans="1:6" x14ac:dyDescent="0.25">
      <c r="A439" s="13">
        <v>345233</v>
      </c>
      <c r="B439" s="13" t="s">
        <v>76</v>
      </c>
      <c r="C439" s="25">
        <v>1761</v>
      </c>
      <c r="D439" s="21">
        <v>43833</v>
      </c>
      <c r="E439" s="44" t="str">
        <f>_xlfn.TEXTJOIN(" , ", TRUE, _xlfn.XLOOKUP(Table811[[#This Row],[Product]], Table912[Cookie Type], Table912[[Revenue Per Cookie]:[Cost Per Cookie]]))</f>
        <v>4 , -1.5</v>
      </c>
      <c r="F439" s="13">
        <f>_xlfn.XLOOKUP(Table811[[#This Row],[Product]],Table912[Cookie Type],Table912[Cost Per Cookie],"Not available")</f>
        <v>-1.5</v>
      </c>
    </row>
    <row r="440" spans="1:6" x14ac:dyDescent="0.25">
      <c r="A440" s="14">
        <v>115306</v>
      </c>
      <c r="B440" s="14" t="s">
        <v>76</v>
      </c>
      <c r="C440" s="14">
        <v>448</v>
      </c>
      <c r="D440" s="18">
        <v>43836</v>
      </c>
      <c r="E440" s="14" t="str">
        <f>_xlfn.TEXTJOIN(" , ", TRUE, _xlfn.XLOOKUP(Table811[[#This Row],[Product]], Table912[Cookie Type], Table912[[Revenue Per Cookie]:[Cost Per Cookie]]))</f>
        <v>4 , -1.5</v>
      </c>
      <c r="F440" s="14">
        <f>_xlfn.XLOOKUP(Table811[[#This Row],[Product]],Table912[Cookie Type],Table912[Cost Per Cookie],"Not available")</f>
        <v>-1.5</v>
      </c>
    </row>
    <row r="441" spans="1:6" x14ac:dyDescent="0.25">
      <c r="A441" s="13">
        <v>310429</v>
      </c>
      <c r="B441" s="13" t="s">
        <v>76</v>
      </c>
      <c r="C441" s="25">
        <v>2181</v>
      </c>
      <c r="D441" s="21">
        <v>43840</v>
      </c>
      <c r="E441" s="44" t="str">
        <f>_xlfn.TEXTJOIN(" , ", TRUE, _xlfn.XLOOKUP(Table811[[#This Row],[Product]], Table912[Cookie Type], Table912[[Revenue Per Cookie]:[Cost Per Cookie]]))</f>
        <v>4 , -1.5</v>
      </c>
      <c r="F441" s="13">
        <f>_xlfn.XLOOKUP(Table811[[#This Row],[Product]],Table912[Cookie Type],Table912[Cost Per Cookie],"Not available")</f>
        <v>-1.5</v>
      </c>
    </row>
    <row r="442" spans="1:6" x14ac:dyDescent="0.25">
      <c r="A442" s="14">
        <v>495847</v>
      </c>
      <c r="B442" s="14" t="s">
        <v>76</v>
      </c>
      <c r="C442" s="24">
        <v>1540</v>
      </c>
      <c r="D442" s="18">
        <v>43838</v>
      </c>
      <c r="E442" s="14" t="str">
        <f>_xlfn.TEXTJOIN(" , ", TRUE, _xlfn.XLOOKUP(Table811[[#This Row],[Product]], Table912[Cookie Type], Table912[[Revenue Per Cookie]:[Cost Per Cookie]]))</f>
        <v>4 , -1.5</v>
      </c>
      <c r="F442" s="14">
        <f>_xlfn.XLOOKUP(Table811[[#This Row],[Product]],Table912[Cookie Type],Table912[Cost Per Cookie],"Not available")</f>
        <v>-1.5</v>
      </c>
    </row>
    <row r="443" spans="1:6" x14ac:dyDescent="0.25">
      <c r="A443" s="13">
        <v>297812</v>
      </c>
      <c r="B443" s="13" t="s">
        <v>76</v>
      </c>
      <c r="C443" s="13">
        <v>490</v>
      </c>
      <c r="D443" s="21">
        <v>43841</v>
      </c>
      <c r="E443" s="44" t="str">
        <f>_xlfn.TEXTJOIN(" , ", TRUE, _xlfn.XLOOKUP(Table811[[#This Row],[Product]], Table912[Cookie Type], Table912[[Revenue Per Cookie]:[Cost Per Cookie]]))</f>
        <v>4 , -1.5</v>
      </c>
      <c r="F443" s="13">
        <f>_xlfn.XLOOKUP(Table811[[#This Row],[Product]],Table912[Cookie Type],Table912[Cost Per Cookie],"Not available")</f>
        <v>-1.5</v>
      </c>
    </row>
    <row r="444" spans="1:6" x14ac:dyDescent="0.25">
      <c r="A444" s="14">
        <v>702657</v>
      </c>
      <c r="B444" s="14" t="s">
        <v>76</v>
      </c>
      <c r="C444" s="24">
        <v>1362</v>
      </c>
      <c r="D444" s="18">
        <v>43842</v>
      </c>
      <c r="E444" s="14" t="str">
        <f>_xlfn.TEXTJOIN(" , ", TRUE, _xlfn.XLOOKUP(Table811[[#This Row],[Product]], Table912[Cookie Type], Table912[[Revenue Per Cookie]:[Cost Per Cookie]]))</f>
        <v>4 , -1.5</v>
      </c>
      <c r="F444" s="14">
        <f>_xlfn.XLOOKUP(Table811[[#This Row],[Product]],Table912[Cookie Type],Table912[Cost Per Cookie],"Not available")</f>
        <v>-1.5</v>
      </c>
    </row>
    <row r="445" spans="1:6" x14ac:dyDescent="0.25">
      <c r="A445" s="13">
        <v>629559</v>
      </c>
      <c r="B445" s="13" t="s">
        <v>76</v>
      </c>
      <c r="C445" s="25">
        <v>1094</v>
      </c>
      <c r="D445" s="21">
        <v>43836</v>
      </c>
      <c r="E445" s="44" t="str">
        <f>_xlfn.TEXTJOIN(" , ", TRUE, _xlfn.XLOOKUP(Table811[[#This Row],[Product]], Table912[Cookie Type], Table912[[Revenue Per Cookie]:[Cost Per Cookie]]))</f>
        <v>4 , -1.5</v>
      </c>
      <c r="F445" s="13">
        <f>_xlfn.XLOOKUP(Table811[[#This Row],[Product]],Table912[Cookie Type],Table912[Cost Per Cookie],"Not available")</f>
        <v>-1.5</v>
      </c>
    </row>
    <row r="446" spans="1:6" x14ac:dyDescent="0.25">
      <c r="A446" s="14">
        <v>496752</v>
      </c>
      <c r="B446" s="14" t="s">
        <v>76</v>
      </c>
      <c r="C446" s="14">
        <v>367</v>
      </c>
      <c r="D446" s="18">
        <v>43475</v>
      </c>
      <c r="E446" s="14" t="str">
        <f>_xlfn.TEXTJOIN(" , ", TRUE, _xlfn.XLOOKUP(Table811[[#This Row],[Product]], Table912[Cookie Type], Table912[[Revenue Per Cookie]:[Cost Per Cookie]]))</f>
        <v>4 , -1.5</v>
      </c>
      <c r="F446" s="14">
        <f>_xlfn.XLOOKUP(Table811[[#This Row],[Product]],Table912[Cookie Type],Table912[Cost Per Cookie],"Not available")</f>
        <v>-1.5</v>
      </c>
    </row>
    <row r="447" spans="1:6" x14ac:dyDescent="0.25">
      <c r="A447" s="13">
        <v>273665</v>
      </c>
      <c r="B447" s="13" t="s">
        <v>76</v>
      </c>
      <c r="C447" s="13">
        <v>663</v>
      </c>
      <c r="D447" s="21">
        <v>43835</v>
      </c>
      <c r="E447" s="44" t="str">
        <f>_xlfn.TEXTJOIN(" , ", TRUE, _xlfn.XLOOKUP(Table811[[#This Row],[Product]], Table912[Cookie Type], Table912[[Revenue Per Cookie]:[Cost Per Cookie]]))</f>
        <v>4 , -1.5</v>
      </c>
      <c r="F447" s="13">
        <f>_xlfn.XLOOKUP(Table811[[#This Row],[Product]],Table912[Cookie Type],Table912[Cost Per Cookie],"Not available")</f>
        <v>-1.5</v>
      </c>
    </row>
    <row r="448" spans="1:6" x14ac:dyDescent="0.25">
      <c r="A448" s="14">
        <v>865204</v>
      </c>
      <c r="B448" s="14" t="s">
        <v>76</v>
      </c>
      <c r="C448" s="14">
        <v>819</v>
      </c>
      <c r="D448" s="18">
        <v>43837</v>
      </c>
      <c r="E448" s="14" t="str">
        <f>_xlfn.TEXTJOIN(" , ", TRUE, _xlfn.XLOOKUP(Table811[[#This Row],[Product]], Table912[Cookie Type], Table912[[Revenue Per Cookie]:[Cost Per Cookie]]))</f>
        <v>4 , -1.5</v>
      </c>
      <c r="F448" s="14">
        <f>_xlfn.XLOOKUP(Table811[[#This Row],[Product]],Table912[Cookie Type],Table912[Cost Per Cookie],"Not available")</f>
        <v>-1.5</v>
      </c>
    </row>
    <row r="449" spans="1:6" x14ac:dyDescent="0.25">
      <c r="A449" s="13">
        <v>203224</v>
      </c>
      <c r="B449" s="13" t="s">
        <v>76</v>
      </c>
      <c r="C449" s="25">
        <v>1580</v>
      </c>
      <c r="D449" s="21">
        <v>43839</v>
      </c>
      <c r="E449" s="44" t="str">
        <f>_xlfn.TEXTJOIN(" , ", TRUE, _xlfn.XLOOKUP(Table811[[#This Row],[Product]], Table912[Cookie Type], Table912[[Revenue Per Cookie]:[Cost Per Cookie]]))</f>
        <v>4 , -1.5</v>
      </c>
      <c r="F449" s="13">
        <f>_xlfn.XLOOKUP(Table811[[#This Row],[Product]],Table912[Cookie Type],Table912[Cost Per Cookie],"Not available")</f>
        <v>-1.5</v>
      </c>
    </row>
    <row r="450" spans="1:6" x14ac:dyDescent="0.25">
      <c r="A450" s="14">
        <v>361276</v>
      </c>
      <c r="B450" s="14" t="s">
        <v>76</v>
      </c>
      <c r="C450" s="14">
        <v>521</v>
      </c>
      <c r="D450" s="18">
        <v>43842</v>
      </c>
      <c r="E450" s="14" t="str">
        <f>_xlfn.TEXTJOIN(" , ", TRUE, _xlfn.XLOOKUP(Table811[[#This Row],[Product]], Table912[Cookie Type], Table912[[Revenue Per Cookie]:[Cost Per Cookie]]))</f>
        <v>4 , -1.5</v>
      </c>
      <c r="F450" s="14">
        <f>_xlfn.XLOOKUP(Table811[[#This Row],[Product]],Table912[Cookie Type],Table912[Cost Per Cookie],"Not available")</f>
        <v>-1.5</v>
      </c>
    </row>
    <row r="451" spans="1:6" x14ac:dyDescent="0.25">
      <c r="A451" s="13">
        <v>395290</v>
      </c>
      <c r="B451" s="13" t="s">
        <v>76</v>
      </c>
      <c r="C451" s="13">
        <v>386</v>
      </c>
      <c r="D451" s="21">
        <v>43475</v>
      </c>
      <c r="E451" s="44" t="str">
        <f>_xlfn.TEXTJOIN(" , ", TRUE, _xlfn.XLOOKUP(Table811[[#This Row],[Product]], Table912[Cookie Type], Table912[[Revenue Per Cookie]:[Cost Per Cookie]]))</f>
        <v>4 , -1.5</v>
      </c>
      <c r="F451" s="13">
        <f>_xlfn.XLOOKUP(Table811[[#This Row],[Product]],Table912[Cookie Type],Table912[Cost Per Cookie],"Not available")</f>
        <v>-1.5</v>
      </c>
    </row>
    <row r="452" spans="1:6" x14ac:dyDescent="0.25">
      <c r="A452" s="14">
        <v>876370</v>
      </c>
      <c r="B452" s="14" t="s">
        <v>76</v>
      </c>
      <c r="C452" s="24">
        <v>3446</v>
      </c>
      <c r="D452" s="18">
        <v>43834</v>
      </c>
      <c r="E452" s="14" t="str">
        <f>_xlfn.TEXTJOIN(" , ", TRUE, _xlfn.XLOOKUP(Table811[[#This Row],[Product]], Table912[Cookie Type], Table912[[Revenue Per Cookie]:[Cost Per Cookie]]))</f>
        <v>4 , -1.5</v>
      </c>
      <c r="F452" s="14">
        <f>_xlfn.XLOOKUP(Table811[[#This Row],[Product]],Table912[Cookie Type],Table912[Cost Per Cookie],"Not available")</f>
        <v>-1.5</v>
      </c>
    </row>
    <row r="453" spans="1:6" x14ac:dyDescent="0.25">
      <c r="A453" s="13">
        <v>788517</v>
      </c>
      <c r="B453" s="13" t="s">
        <v>76</v>
      </c>
      <c r="C453" s="25">
        <v>1482</v>
      </c>
      <c r="D453" s="21">
        <v>43477</v>
      </c>
      <c r="E453" s="44" t="str">
        <f>_xlfn.TEXTJOIN(" , ", TRUE, _xlfn.XLOOKUP(Table811[[#This Row],[Product]], Table912[Cookie Type], Table912[[Revenue Per Cookie]:[Cost Per Cookie]]))</f>
        <v>4 , -1.5</v>
      </c>
      <c r="F453" s="13">
        <f>_xlfn.XLOOKUP(Table811[[#This Row],[Product]],Table912[Cookie Type],Table912[Cost Per Cookie],"Not available")</f>
        <v>-1.5</v>
      </c>
    </row>
    <row r="454" spans="1:6" x14ac:dyDescent="0.25">
      <c r="A454" s="14">
        <v>518063</v>
      </c>
      <c r="B454" s="14" t="s">
        <v>76</v>
      </c>
      <c r="C454" s="24">
        <v>1198</v>
      </c>
      <c r="D454" s="18">
        <v>43475</v>
      </c>
      <c r="E454" s="14" t="str">
        <f>_xlfn.TEXTJOIN(" , ", TRUE, _xlfn.XLOOKUP(Table811[[#This Row],[Product]], Table912[Cookie Type], Table912[[Revenue Per Cookie]:[Cost Per Cookie]]))</f>
        <v>4 , -1.5</v>
      </c>
      <c r="F454" s="14">
        <f>_xlfn.XLOOKUP(Table811[[#This Row],[Product]],Table912[Cookie Type],Table912[Cost Per Cookie],"Not available")</f>
        <v>-1.5</v>
      </c>
    </row>
    <row r="455" spans="1:6" x14ac:dyDescent="0.25">
      <c r="A455" s="13">
        <v>241164</v>
      </c>
      <c r="B455" s="13" t="s">
        <v>76</v>
      </c>
      <c r="C455" s="25">
        <v>1937</v>
      </c>
      <c r="D455" s="21">
        <v>43832</v>
      </c>
      <c r="E455" s="44" t="str">
        <f>_xlfn.TEXTJOIN(" , ", TRUE, _xlfn.XLOOKUP(Table811[[#This Row],[Product]], Table912[Cookie Type], Table912[[Revenue Per Cookie]:[Cost Per Cookie]]))</f>
        <v>4 , -1.5</v>
      </c>
      <c r="F455" s="13">
        <f>_xlfn.XLOOKUP(Table811[[#This Row],[Product]],Table912[Cookie Type],Table912[Cost Per Cookie],"Not available")</f>
        <v>-1.5</v>
      </c>
    </row>
    <row r="456" spans="1:6" x14ac:dyDescent="0.25">
      <c r="A456" s="14">
        <v>242657</v>
      </c>
      <c r="B456" s="14" t="s">
        <v>76</v>
      </c>
      <c r="C456" s="14">
        <v>792</v>
      </c>
      <c r="D456" s="18">
        <v>43833</v>
      </c>
      <c r="E456" s="14" t="str">
        <f>_xlfn.TEXTJOIN(" , ", TRUE, _xlfn.XLOOKUP(Table811[[#This Row],[Product]], Table912[Cookie Type], Table912[[Revenue Per Cookie]:[Cost Per Cookie]]))</f>
        <v>4 , -1.5</v>
      </c>
      <c r="F456" s="14">
        <f>_xlfn.XLOOKUP(Table811[[#This Row],[Product]],Table912[Cookie Type],Table912[Cost Per Cookie],"Not available")</f>
        <v>-1.5</v>
      </c>
    </row>
    <row r="457" spans="1:6" x14ac:dyDescent="0.25">
      <c r="A457" s="13">
        <v>327555</v>
      </c>
      <c r="B457" s="13" t="s">
        <v>76</v>
      </c>
      <c r="C457" s="25">
        <v>2811</v>
      </c>
      <c r="D457" s="21">
        <v>43837</v>
      </c>
      <c r="E457" s="44" t="str">
        <f>_xlfn.TEXTJOIN(" , ", TRUE, _xlfn.XLOOKUP(Table811[[#This Row],[Product]], Table912[Cookie Type], Table912[[Revenue Per Cookie]:[Cost Per Cookie]]))</f>
        <v>4 , -1.5</v>
      </c>
      <c r="F457" s="13">
        <f>_xlfn.XLOOKUP(Table811[[#This Row],[Product]],Table912[Cookie Type],Table912[Cost Per Cookie],"Not available")</f>
        <v>-1.5</v>
      </c>
    </row>
    <row r="458" spans="1:6" x14ac:dyDescent="0.25">
      <c r="A458" s="14">
        <v>363487</v>
      </c>
      <c r="B458" s="14" t="s">
        <v>76</v>
      </c>
      <c r="C458" s="24">
        <v>2441</v>
      </c>
      <c r="D458" s="18">
        <v>43840</v>
      </c>
      <c r="E458" s="14" t="str">
        <f>_xlfn.TEXTJOIN(" , ", TRUE, _xlfn.XLOOKUP(Table811[[#This Row],[Product]], Table912[Cookie Type], Table912[[Revenue Per Cookie]:[Cost Per Cookie]]))</f>
        <v>4 , -1.5</v>
      </c>
      <c r="F458" s="14">
        <f>_xlfn.XLOOKUP(Table811[[#This Row],[Product]],Table912[Cookie Type],Table912[Cost Per Cookie],"Not available")</f>
        <v>-1.5</v>
      </c>
    </row>
    <row r="459" spans="1:6" x14ac:dyDescent="0.25">
      <c r="A459" s="13">
        <v>607051</v>
      </c>
      <c r="B459" s="13" t="s">
        <v>76</v>
      </c>
      <c r="C459" s="25">
        <v>1560</v>
      </c>
      <c r="D459" s="21">
        <v>43476</v>
      </c>
      <c r="E459" s="44" t="str">
        <f>_xlfn.TEXTJOIN(" , ", TRUE, _xlfn.XLOOKUP(Table811[[#This Row],[Product]], Table912[Cookie Type], Table912[[Revenue Per Cookie]:[Cost Per Cookie]]))</f>
        <v>4 , -1.5</v>
      </c>
      <c r="F459" s="13">
        <f>_xlfn.XLOOKUP(Table811[[#This Row],[Product]],Table912[Cookie Type],Table912[Cost Per Cookie],"Not available")</f>
        <v>-1.5</v>
      </c>
    </row>
    <row r="460" spans="1:6" x14ac:dyDescent="0.25">
      <c r="A460" s="14">
        <v>535522</v>
      </c>
      <c r="B460" s="14" t="s">
        <v>76</v>
      </c>
      <c r="C460" s="24">
        <v>2706</v>
      </c>
      <c r="D460" s="18">
        <v>43476</v>
      </c>
      <c r="E460" s="14" t="str">
        <f>_xlfn.TEXTJOIN(" , ", TRUE, _xlfn.XLOOKUP(Table811[[#This Row],[Product]], Table912[Cookie Type], Table912[[Revenue Per Cookie]:[Cost Per Cookie]]))</f>
        <v>4 , -1.5</v>
      </c>
      <c r="F460" s="14">
        <f>_xlfn.XLOOKUP(Table811[[#This Row],[Product]],Table912[Cookie Type],Table912[Cost Per Cookie],"Not available")</f>
        <v>-1.5</v>
      </c>
    </row>
    <row r="461" spans="1:6" x14ac:dyDescent="0.25">
      <c r="A461" s="13">
        <v>533938</v>
      </c>
      <c r="B461" s="13" t="s">
        <v>76</v>
      </c>
      <c r="C461" s="13">
        <v>886</v>
      </c>
      <c r="D461" s="21">
        <v>43836</v>
      </c>
      <c r="E461" s="44" t="str">
        <f>_xlfn.TEXTJOIN(" , ", TRUE, _xlfn.XLOOKUP(Table811[[#This Row],[Product]], Table912[Cookie Type], Table912[[Revenue Per Cookie]:[Cost Per Cookie]]))</f>
        <v>4 , -1.5</v>
      </c>
      <c r="F461" s="13">
        <f>_xlfn.XLOOKUP(Table811[[#This Row],[Product]],Table912[Cookie Type],Table912[Cost Per Cookie],"Not available")</f>
        <v>-1.5</v>
      </c>
    </row>
    <row r="462" spans="1:6" x14ac:dyDescent="0.25">
      <c r="A462" s="14">
        <v>105566</v>
      </c>
      <c r="B462" s="14" t="s">
        <v>76</v>
      </c>
      <c r="C462" s="24">
        <v>2416</v>
      </c>
      <c r="D462" s="18">
        <v>43474</v>
      </c>
      <c r="E462" s="14" t="str">
        <f>_xlfn.TEXTJOIN(" , ", TRUE, _xlfn.XLOOKUP(Table811[[#This Row],[Product]], Table912[Cookie Type], Table912[[Revenue Per Cookie]:[Cost Per Cookie]]))</f>
        <v>4 , -1.5</v>
      </c>
      <c r="F462" s="14">
        <f>_xlfn.XLOOKUP(Table811[[#This Row],[Product]],Table912[Cookie Type],Table912[Cost Per Cookie],"Not available")</f>
        <v>-1.5</v>
      </c>
    </row>
    <row r="463" spans="1:6" x14ac:dyDescent="0.25">
      <c r="A463" s="13">
        <v>694579</v>
      </c>
      <c r="B463" s="13" t="s">
        <v>76</v>
      </c>
      <c r="C463" s="25">
        <v>2156</v>
      </c>
      <c r="D463" s="21">
        <v>43840</v>
      </c>
      <c r="E463" s="44" t="str">
        <f>_xlfn.TEXTJOIN(" , ", TRUE, _xlfn.XLOOKUP(Table811[[#This Row],[Product]], Table912[Cookie Type], Table912[[Revenue Per Cookie]:[Cost Per Cookie]]))</f>
        <v>4 , -1.5</v>
      </c>
      <c r="F463" s="13">
        <f>_xlfn.XLOOKUP(Table811[[#This Row],[Product]],Table912[Cookie Type],Table912[Cost Per Cookie],"Not available")</f>
        <v>-1.5</v>
      </c>
    </row>
    <row r="464" spans="1:6" x14ac:dyDescent="0.25">
      <c r="A464" s="14">
        <v>483789</v>
      </c>
      <c r="B464" s="14" t="s">
        <v>76</v>
      </c>
      <c r="C464" s="24">
        <v>2689</v>
      </c>
      <c r="D464" s="18">
        <v>43841</v>
      </c>
      <c r="E464" s="14" t="str">
        <f>_xlfn.TEXTJOIN(" , ", TRUE, _xlfn.XLOOKUP(Table811[[#This Row],[Product]], Table912[Cookie Type], Table912[[Revenue Per Cookie]:[Cost Per Cookie]]))</f>
        <v>4 , -1.5</v>
      </c>
      <c r="F464" s="14">
        <f>_xlfn.XLOOKUP(Table811[[#This Row],[Product]],Table912[Cookie Type],Table912[Cost Per Cookie],"Not available")</f>
        <v>-1.5</v>
      </c>
    </row>
    <row r="465" spans="1:6" x14ac:dyDescent="0.25">
      <c r="A465" s="13">
        <v>728960</v>
      </c>
      <c r="B465" s="13" t="s">
        <v>76</v>
      </c>
      <c r="C465" s="25">
        <v>2522</v>
      </c>
      <c r="D465" s="21">
        <v>43831</v>
      </c>
      <c r="E465" s="44" t="str">
        <f>_xlfn.TEXTJOIN(" , ", TRUE, _xlfn.XLOOKUP(Table811[[#This Row],[Product]], Table912[Cookie Type], Table912[[Revenue Per Cookie]:[Cost Per Cookie]]))</f>
        <v>4 , -1.5</v>
      </c>
      <c r="F465" s="13">
        <f>_xlfn.XLOOKUP(Table811[[#This Row],[Product]],Table912[Cookie Type],Table912[Cost Per Cookie],"Not available")</f>
        <v>-1.5</v>
      </c>
    </row>
    <row r="466" spans="1:6" x14ac:dyDescent="0.25">
      <c r="A466" s="14">
        <v>759173</v>
      </c>
      <c r="B466" s="14" t="s">
        <v>76</v>
      </c>
      <c r="C466" s="24">
        <v>2567</v>
      </c>
      <c r="D466" s="18">
        <v>43836</v>
      </c>
      <c r="E466" s="14" t="str">
        <f>_xlfn.TEXTJOIN(" , ", TRUE, _xlfn.XLOOKUP(Table811[[#This Row],[Product]], Table912[Cookie Type], Table912[[Revenue Per Cookie]:[Cost Per Cookie]]))</f>
        <v>4 , -1.5</v>
      </c>
      <c r="F466" s="14">
        <f>_xlfn.XLOOKUP(Table811[[#This Row],[Product]],Table912[Cookie Type],Table912[Cost Per Cookie],"Not available")</f>
        <v>-1.5</v>
      </c>
    </row>
    <row r="467" spans="1:6" x14ac:dyDescent="0.25">
      <c r="A467" s="13">
        <v>602911</v>
      </c>
      <c r="B467" s="13" t="s">
        <v>76</v>
      </c>
      <c r="C467" s="13">
        <v>923</v>
      </c>
      <c r="D467" s="21">
        <v>43833</v>
      </c>
      <c r="E467" s="44" t="str">
        <f>_xlfn.TEXTJOIN(" , ", TRUE, _xlfn.XLOOKUP(Table811[[#This Row],[Product]], Table912[Cookie Type], Table912[[Revenue Per Cookie]:[Cost Per Cookie]]))</f>
        <v>4 , -1.5</v>
      </c>
      <c r="F467" s="13">
        <f>_xlfn.XLOOKUP(Table811[[#This Row],[Product]],Table912[Cookie Type],Table912[Cost Per Cookie],"Not available")</f>
        <v>-1.5</v>
      </c>
    </row>
    <row r="468" spans="1:6" x14ac:dyDescent="0.25">
      <c r="A468" s="14">
        <v>317699</v>
      </c>
      <c r="B468" s="14" t="s">
        <v>76</v>
      </c>
      <c r="C468" s="24">
        <v>1790</v>
      </c>
      <c r="D468" s="18">
        <v>43833</v>
      </c>
      <c r="E468" s="14" t="str">
        <f>_xlfn.TEXTJOIN(" , ", TRUE, _xlfn.XLOOKUP(Table811[[#This Row],[Product]], Table912[Cookie Type], Table912[[Revenue Per Cookie]:[Cost Per Cookie]]))</f>
        <v>4 , -1.5</v>
      </c>
      <c r="F468" s="14">
        <f>_xlfn.XLOOKUP(Table811[[#This Row],[Product]],Table912[Cookie Type],Table912[Cost Per Cookie],"Not available")</f>
        <v>-1.5</v>
      </c>
    </row>
    <row r="469" spans="1:6" x14ac:dyDescent="0.25">
      <c r="A469" s="13">
        <v>676544</v>
      </c>
      <c r="B469" s="13" t="s">
        <v>76</v>
      </c>
      <c r="C469" s="13">
        <v>442</v>
      </c>
      <c r="D469" s="21">
        <v>43474</v>
      </c>
      <c r="E469" s="44" t="str">
        <f>_xlfn.TEXTJOIN(" , ", TRUE, _xlfn.XLOOKUP(Table811[[#This Row],[Product]], Table912[Cookie Type], Table912[[Revenue Per Cookie]:[Cost Per Cookie]]))</f>
        <v>4 , -1.5</v>
      </c>
      <c r="F469" s="13">
        <f>_xlfn.XLOOKUP(Table811[[#This Row],[Product]],Table912[Cookie Type],Table912[Cost Per Cookie],"Not available")</f>
        <v>-1.5</v>
      </c>
    </row>
    <row r="470" spans="1:6" x14ac:dyDescent="0.25">
      <c r="A470" s="14">
        <v>455417</v>
      </c>
      <c r="B470" s="14" t="s">
        <v>76</v>
      </c>
      <c r="C470" s="24">
        <v>2579</v>
      </c>
      <c r="D470" s="18">
        <v>43834</v>
      </c>
      <c r="E470" s="14" t="str">
        <f>_xlfn.TEXTJOIN(" , ", TRUE, _xlfn.XLOOKUP(Table811[[#This Row],[Product]], Table912[Cookie Type], Table912[[Revenue Per Cookie]:[Cost Per Cookie]]))</f>
        <v>4 , -1.5</v>
      </c>
      <c r="F470" s="14">
        <f>_xlfn.XLOOKUP(Table811[[#This Row],[Product]],Table912[Cookie Type],Table912[Cost Per Cookie],"Not available")</f>
        <v>-1.5</v>
      </c>
    </row>
    <row r="471" spans="1:6" x14ac:dyDescent="0.25">
      <c r="A471" s="13">
        <v>759484</v>
      </c>
      <c r="B471" s="13" t="s">
        <v>76</v>
      </c>
      <c r="C471" s="25">
        <v>1743</v>
      </c>
      <c r="D471" s="21">
        <v>43835</v>
      </c>
      <c r="E471" s="44" t="str">
        <f>_xlfn.TEXTJOIN(" , ", TRUE, _xlfn.XLOOKUP(Table811[[#This Row],[Product]], Table912[Cookie Type], Table912[[Revenue Per Cookie]:[Cost Per Cookie]]))</f>
        <v>4 , -1.5</v>
      </c>
      <c r="F471" s="13">
        <f>_xlfn.XLOOKUP(Table811[[#This Row],[Product]],Table912[Cookie Type],Table912[Cost Per Cookie],"Not available")</f>
        <v>-1.5</v>
      </c>
    </row>
    <row r="472" spans="1:6" x14ac:dyDescent="0.25">
      <c r="A472" s="14">
        <v>727283</v>
      </c>
      <c r="B472" s="14" t="s">
        <v>76</v>
      </c>
      <c r="C472" s="24">
        <v>2996</v>
      </c>
      <c r="D472" s="18">
        <v>43475</v>
      </c>
      <c r="E472" s="14" t="str">
        <f>_xlfn.TEXTJOIN(" , ", TRUE, _xlfn.XLOOKUP(Table811[[#This Row],[Product]], Table912[Cookie Type], Table912[[Revenue Per Cookie]:[Cost Per Cookie]]))</f>
        <v>4 , -1.5</v>
      </c>
      <c r="F472" s="14">
        <f>_xlfn.XLOOKUP(Table811[[#This Row],[Product]],Table912[Cookie Type],Table912[Cost Per Cookie],"Not available")</f>
        <v>-1.5</v>
      </c>
    </row>
    <row r="473" spans="1:6" x14ac:dyDescent="0.25">
      <c r="A473" s="13">
        <v>684001</v>
      </c>
      <c r="B473" s="13" t="s">
        <v>76</v>
      </c>
      <c r="C473" s="13">
        <v>280</v>
      </c>
      <c r="D473" s="21">
        <v>43842</v>
      </c>
      <c r="E473" s="44" t="str">
        <f>_xlfn.TEXTJOIN(" , ", TRUE, _xlfn.XLOOKUP(Table811[[#This Row],[Product]], Table912[Cookie Type], Table912[[Revenue Per Cookie]:[Cost Per Cookie]]))</f>
        <v>4 , -1.5</v>
      </c>
      <c r="F473" s="13">
        <f>_xlfn.XLOOKUP(Table811[[#This Row],[Product]],Table912[Cookie Type],Table912[Cost Per Cookie],"Not available")</f>
        <v>-1.5</v>
      </c>
    </row>
    <row r="474" spans="1:6" x14ac:dyDescent="0.25">
      <c r="A474" s="14">
        <v>372739</v>
      </c>
      <c r="B474" s="14" t="s">
        <v>76</v>
      </c>
      <c r="C474" s="14">
        <v>801</v>
      </c>
      <c r="D474" s="18">
        <v>43837</v>
      </c>
      <c r="E474" s="14" t="str">
        <f>_xlfn.TEXTJOIN(" , ", TRUE, _xlfn.XLOOKUP(Table811[[#This Row],[Product]], Table912[Cookie Type], Table912[[Revenue Per Cookie]:[Cost Per Cookie]]))</f>
        <v>4 , -1.5</v>
      </c>
      <c r="F474" s="14">
        <f>_xlfn.XLOOKUP(Table811[[#This Row],[Product]],Table912[Cookie Type],Table912[Cost Per Cookie],"Not available")</f>
        <v>-1.5</v>
      </c>
    </row>
    <row r="475" spans="1:6" x14ac:dyDescent="0.25">
      <c r="A475" s="13">
        <v>285799</v>
      </c>
      <c r="B475" s="13" t="s">
        <v>76</v>
      </c>
      <c r="C475" s="25">
        <v>1023</v>
      </c>
      <c r="D475" s="21">
        <v>43474</v>
      </c>
      <c r="E475" s="44" t="str">
        <f>_xlfn.TEXTJOIN(" , ", TRUE, _xlfn.XLOOKUP(Table811[[#This Row],[Product]], Table912[Cookie Type], Table912[[Revenue Per Cookie]:[Cost Per Cookie]]))</f>
        <v>4 , -1.5</v>
      </c>
      <c r="F475" s="13">
        <f>_xlfn.XLOOKUP(Table811[[#This Row],[Product]],Table912[Cookie Type],Table912[Cost Per Cookie],"Not available")</f>
        <v>-1.5</v>
      </c>
    </row>
    <row r="476" spans="1:6" x14ac:dyDescent="0.25">
      <c r="A476" s="14">
        <v>289035</v>
      </c>
      <c r="B476" s="14" t="s">
        <v>76</v>
      </c>
      <c r="C476" s="24">
        <v>1496</v>
      </c>
      <c r="D476" s="18">
        <v>43840</v>
      </c>
      <c r="E476" s="14" t="str">
        <f>_xlfn.TEXTJOIN(" , ", TRUE, _xlfn.XLOOKUP(Table811[[#This Row],[Product]], Table912[Cookie Type], Table912[[Revenue Per Cookie]:[Cost Per Cookie]]))</f>
        <v>4 , -1.5</v>
      </c>
      <c r="F476" s="14">
        <f>_xlfn.XLOOKUP(Table811[[#This Row],[Product]],Table912[Cookie Type],Table912[Cost Per Cookie],"Not available")</f>
        <v>-1.5</v>
      </c>
    </row>
    <row r="477" spans="1:6" x14ac:dyDescent="0.25">
      <c r="A477" s="13">
        <v>411519</v>
      </c>
      <c r="B477" s="13" t="s">
        <v>76</v>
      </c>
      <c r="C477" s="25">
        <v>1010</v>
      </c>
      <c r="D477" s="21">
        <v>43840</v>
      </c>
      <c r="E477" s="44" t="str">
        <f>_xlfn.TEXTJOIN(" , ", TRUE, _xlfn.XLOOKUP(Table811[[#This Row],[Product]], Table912[Cookie Type], Table912[[Revenue Per Cookie]:[Cost Per Cookie]]))</f>
        <v>4 , -1.5</v>
      </c>
      <c r="F477" s="13">
        <f>_xlfn.XLOOKUP(Table811[[#This Row],[Product]],Table912[Cookie Type],Table912[Cost Per Cookie],"Not available")</f>
        <v>-1.5</v>
      </c>
    </row>
    <row r="478" spans="1:6" x14ac:dyDescent="0.25">
      <c r="A478" s="14">
        <v>199710</v>
      </c>
      <c r="B478" s="14" t="s">
        <v>76</v>
      </c>
      <c r="C478" s="24">
        <v>1513</v>
      </c>
      <c r="D478" s="18">
        <v>43841</v>
      </c>
      <c r="E478" s="14" t="str">
        <f>_xlfn.TEXTJOIN(" , ", TRUE, _xlfn.XLOOKUP(Table811[[#This Row],[Product]], Table912[Cookie Type], Table912[[Revenue Per Cookie]:[Cost Per Cookie]]))</f>
        <v>4 , -1.5</v>
      </c>
      <c r="F478" s="14">
        <f>_xlfn.XLOOKUP(Table811[[#This Row],[Product]],Table912[Cookie Type],Table912[Cost Per Cookie],"Not available")</f>
        <v>-1.5</v>
      </c>
    </row>
    <row r="479" spans="1:6" x14ac:dyDescent="0.25">
      <c r="A479" s="13">
        <v>632637</v>
      </c>
      <c r="B479" s="13" t="s">
        <v>76</v>
      </c>
      <c r="C479" s="25">
        <v>2300</v>
      </c>
      <c r="D479" s="21">
        <v>43842</v>
      </c>
      <c r="E479" s="44" t="str">
        <f>_xlfn.TEXTJOIN(" , ", TRUE, _xlfn.XLOOKUP(Table811[[#This Row],[Product]], Table912[Cookie Type], Table912[[Revenue Per Cookie]:[Cost Per Cookie]]))</f>
        <v>4 , -1.5</v>
      </c>
      <c r="F479" s="13">
        <f>_xlfn.XLOOKUP(Table811[[#This Row],[Product]],Table912[Cookie Type],Table912[Cost Per Cookie],"Not available")</f>
        <v>-1.5</v>
      </c>
    </row>
    <row r="480" spans="1:6" x14ac:dyDescent="0.25">
      <c r="A480" s="14">
        <v>384743</v>
      </c>
      <c r="B480" s="14" t="s">
        <v>76</v>
      </c>
      <c r="C480" s="24">
        <v>2821</v>
      </c>
      <c r="D480" s="18">
        <v>43477</v>
      </c>
      <c r="E480" s="14" t="str">
        <f>_xlfn.TEXTJOIN(" , ", TRUE, _xlfn.XLOOKUP(Table811[[#This Row],[Product]], Table912[Cookie Type], Table912[[Revenue Per Cookie]:[Cost Per Cookie]]))</f>
        <v>4 , -1.5</v>
      </c>
      <c r="F480" s="14">
        <f>_xlfn.XLOOKUP(Table811[[#This Row],[Product]],Table912[Cookie Type],Table912[Cost Per Cookie],"Not available")</f>
        <v>-1.5</v>
      </c>
    </row>
    <row r="481" spans="1:6" x14ac:dyDescent="0.25">
      <c r="A481" s="13">
        <v>819278</v>
      </c>
      <c r="B481" s="13" t="s">
        <v>76</v>
      </c>
      <c r="C481" s="25">
        <v>1174</v>
      </c>
      <c r="D481" s="21">
        <v>43838</v>
      </c>
      <c r="E481" s="44" t="str">
        <f>_xlfn.TEXTJOIN(" , ", TRUE, _xlfn.XLOOKUP(Table811[[#This Row],[Product]], Table912[Cookie Type], Table912[[Revenue Per Cookie]:[Cost Per Cookie]]))</f>
        <v>4 , -1.5</v>
      </c>
      <c r="F481" s="13">
        <f>_xlfn.XLOOKUP(Table811[[#This Row],[Product]],Table912[Cookie Type],Table912[Cost Per Cookie],"Not available")</f>
        <v>-1.5</v>
      </c>
    </row>
    <row r="482" spans="1:6" x14ac:dyDescent="0.25">
      <c r="A482" s="14">
        <v>858434</v>
      </c>
      <c r="B482" s="14" t="s">
        <v>76</v>
      </c>
      <c r="C482" s="24">
        <v>2767</v>
      </c>
      <c r="D482" s="18">
        <v>43838</v>
      </c>
      <c r="E482" s="14" t="str">
        <f>_xlfn.TEXTJOIN(" , ", TRUE, _xlfn.XLOOKUP(Table811[[#This Row],[Product]], Table912[Cookie Type], Table912[[Revenue Per Cookie]:[Cost Per Cookie]]))</f>
        <v>4 , -1.5</v>
      </c>
      <c r="F482" s="14">
        <f>_xlfn.XLOOKUP(Table811[[#This Row],[Product]],Table912[Cookie Type],Table912[Cost Per Cookie],"Not available")</f>
        <v>-1.5</v>
      </c>
    </row>
    <row r="483" spans="1:6" x14ac:dyDescent="0.25">
      <c r="A483" s="13">
        <v>329257</v>
      </c>
      <c r="B483" s="13" t="s">
        <v>76</v>
      </c>
      <c r="C483" s="25">
        <v>1085</v>
      </c>
      <c r="D483" s="21">
        <v>43840</v>
      </c>
      <c r="E483" s="44" t="str">
        <f>_xlfn.TEXTJOIN(" , ", TRUE, _xlfn.XLOOKUP(Table811[[#This Row],[Product]], Table912[Cookie Type], Table912[[Revenue Per Cookie]:[Cost Per Cookie]]))</f>
        <v>4 , -1.5</v>
      </c>
      <c r="F483" s="13">
        <f>_xlfn.XLOOKUP(Table811[[#This Row],[Product]],Table912[Cookie Type],Table912[Cost Per Cookie],"Not available")</f>
        <v>-1.5</v>
      </c>
    </row>
    <row r="484" spans="1:6" x14ac:dyDescent="0.25">
      <c r="A484" s="14">
        <v>793118</v>
      </c>
      <c r="B484" s="14" t="s">
        <v>4</v>
      </c>
      <c r="C484" s="24">
        <v>2001</v>
      </c>
      <c r="D484" s="18">
        <v>43832</v>
      </c>
      <c r="E484" s="14" t="str">
        <f>_xlfn.TEXTJOIN(" , ", TRUE, _xlfn.XLOOKUP(Table811[[#This Row],[Product]], Table912[Cookie Type], Table912[[Revenue Per Cookie]:[Cost Per Cookie]]))</f>
        <v>3 , -1.25</v>
      </c>
      <c r="F484" s="14">
        <f>_xlfn.XLOOKUP(Table811[[#This Row],[Product]],Table912[Cookie Type],Table912[Cost Per Cookie],"Not available")</f>
        <v>-1.25</v>
      </c>
    </row>
    <row r="485" spans="1:6" x14ac:dyDescent="0.25">
      <c r="A485" s="13">
        <v>355287</v>
      </c>
      <c r="B485" s="13" t="s">
        <v>4</v>
      </c>
      <c r="C485" s="25">
        <v>2838</v>
      </c>
      <c r="D485" s="21">
        <v>43834</v>
      </c>
      <c r="E485" s="44" t="str">
        <f>_xlfn.TEXTJOIN(" , ", TRUE, _xlfn.XLOOKUP(Table811[[#This Row],[Product]], Table912[Cookie Type], Table912[[Revenue Per Cookie]:[Cost Per Cookie]]))</f>
        <v>3 , -1.25</v>
      </c>
      <c r="F485" s="13">
        <f>_xlfn.XLOOKUP(Table811[[#This Row],[Product]],Table912[Cookie Type],Table912[Cost Per Cookie],"Not available")</f>
        <v>-1.25</v>
      </c>
    </row>
    <row r="486" spans="1:6" x14ac:dyDescent="0.25">
      <c r="A486" s="14">
        <v>246621</v>
      </c>
      <c r="B486" s="14" t="s">
        <v>4</v>
      </c>
      <c r="C486" s="24">
        <v>2178</v>
      </c>
      <c r="D486" s="18">
        <v>43836</v>
      </c>
      <c r="E486" s="14" t="str">
        <f>_xlfn.TEXTJOIN(" , ", TRUE, _xlfn.XLOOKUP(Table811[[#This Row],[Product]], Table912[Cookie Type], Table912[[Revenue Per Cookie]:[Cost Per Cookie]]))</f>
        <v>3 , -1.25</v>
      </c>
      <c r="F486" s="14">
        <f>_xlfn.XLOOKUP(Table811[[#This Row],[Product]],Table912[Cookie Type],Table912[Cost Per Cookie],"Not available")</f>
        <v>-1.25</v>
      </c>
    </row>
    <row r="487" spans="1:6" x14ac:dyDescent="0.25">
      <c r="A487" s="13">
        <v>641259</v>
      </c>
      <c r="B487" s="13" t="s">
        <v>4</v>
      </c>
      <c r="C487" s="13">
        <v>888</v>
      </c>
      <c r="D487" s="21">
        <v>43836</v>
      </c>
      <c r="E487" s="44" t="str">
        <f>_xlfn.TEXTJOIN(" , ", TRUE, _xlfn.XLOOKUP(Table811[[#This Row],[Product]], Table912[Cookie Type], Table912[[Revenue Per Cookie]:[Cost Per Cookie]]))</f>
        <v>3 , -1.25</v>
      </c>
      <c r="F487" s="13">
        <f>_xlfn.XLOOKUP(Table811[[#This Row],[Product]],Table912[Cookie Type],Table912[Cost Per Cookie],"Not available")</f>
        <v>-1.25</v>
      </c>
    </row>
    <row r="488" spans="1:6" x14ac:dyDescent="0.25">
      <c r="A488" s="14">
        <v>587301</v>
      </c>
      <c r="B488" s="14" t="s">
        <v>4</v>
      </c>
      <c r="C488" s="24">
        <v>1527</v>
      </c>
      <c r="D488" s="18">
        <v>43474</v>
      </c>
      <c r="E488" s="14" t="str">
        <f>_xlfn.TEXTJOIN(" , ", TRUE, _xlfn.XLOOKUP(Table811[[#This Row],[Product]], Table912[Cookie Type], Table912[[Revenue Per Cookie]:[Cost Per Cookie]]))</f>
        <v>3 , -1.25</v>
      </c>
      <c r="F488" s="14">
        <f>_xlfn.XLOOKUP(Table811[[#This Row],[Product]],Table912[Cookie Type],Table912[Cost Per Cookie],"Not available")</f>
        <v>-1.25</v>
      </c>
    </row>
    <row r="489" spans="1:6" x14ac:dyDescent="0.25">
      <c r="A489" s="13">
        <v>505496</v>
      </c>
      <c r="B489" s="13" t="s">
        <v>4</v>
      </c>
      <c r="C489" s="25">
        <v>2151</v>
      </c>
      <c r="D489" s="21">
        <v>43839</v>
      </c>
      <c r="E489" s="44" t="str">
        <f>_xlfn.TEXTJOIN(" , ", TRUE, _xlfn.XLOOKUP(Table811[[#This Row],[Product]], Table912[Cookie Type], Table912[[Revenue Per Cookie]:[Cost Per Cookie]]))</f>
        <v>3 , -1.25</v>
      </c>
      <c r="F489" s="13">
        <f>_xlfn.XLOOKUP(Table811[[#This Row],[Product]],Table912[Cookie Type],Table912[Cost Per Cookie],"Not available")</f>
        <v>-1.25</v>
      </c>
    </row>
    <row r="490" spans="1:6" x14ac:dyDescent="0.25">
      <c r="A490" s="14">
        <v>745887</v>
      </c>
      <c r="B490" s="14" t="s">
        <v>4</v>
      </c>
      <c r="C490" s="24">
        <v>1817</v>
      </c>
      <c r="D490" s="18">
        <v>43842</v>
      </c>
      <c r="E490" s="14" t="str">
        <f>_xlfn.TEXTJOIN(" , ", TRUE, _xlfn.XLOOKUP(Table811[[#This Row],[Product]], Table912[Cookie Type], Table912[[Revenue Per Cookie]:[Cost Per Cookie]]))</f>
        <v>3 , -1.25</v>
      </c>
      <c r="F490" s="14">
        <f>_xlfn.XLOOKUP(Table811[[#This Row],[Product]],Table912[Cookie Type],Table912[Cost Per Cookie],"Not available")</f>
        <v>-1.25</v>
      </c>
    </row>
    <row r="491" spans="1:6" x14ac:dyDescent="0.25">
      <c r="A491" s="13">
        <v>514091</v>
      </c>
      <c r="B491" s="13" t="s">
        <v>4</v>
      </c>
      <c r="C491" s="25">
        <v>1326</v>
      </c>
      <c r="D491" s="21">
        <v>43833</v>
      </c>
      <c r="E491" s="44" t="str">
        <f>_xlfn.TEXTJOIN(" , ", TRUE, _xlfn.XLOOKUP(Table811[[#This Row],[Product]], Table912[Cookie Type], Table912[[Revenue Per Cookie]:[Cost Per Cookie]]))</f>
        <v>3 , -1.25</v>
      </c>
      <c r="F491" s="13">
        <f>_xlfn.XLOOKUP(Table811[[#This Row],[Product]],Table912[Cookie Type],Table912[Cost Per Cookie],"Not available")</f>
        <v>-1.25</v>
      </c>
    </row>
    <row r="492" spans="1:6" x14ac:dyDescent="0.25">
      <c r="A492" s="14">
        <v>735280</v>
      </c>
      <c r="B492" s="14" t="s">
        <v>4</v>
      </c>
      <c r="C492" s="14">
        <v>263</v>
      </c>
      <c r="D492" s="18">
        <v>43833</v>
      </c>
      <c r="E492" s="14" t="str">
        <f>_xlfn.TEXTJOIN(" , ", TRUE, _xlfn.XLOOKUP(Table811[[#This Row],[Product]], Table912[Cookie Type], Table912[[Revenue Per Cookie]:[Cost Per Cookie]]))</f>
        <v>3 , -1.25</v>
      </c>
      <c r="F492" s="14">
        <f>_xlfn.XLOOKUP(Table811[[#This Row],[Product]],Table912[Cookie Type],Table912[Cost Per Cookie],"Not available")</f>
        <v>-1.25</v>
      </c>
    </row>
    <row r="493" spans="1:6" x14ac:dyDescent="0.25">
      <c r="A493" s="13">
        <v>540473</v>
      </c>
      <c r="B493" s="13" t="s">
        <v>4</v>
      </c>
      <c r="C493" s="13">
        <v>944</v>
      </c>
      <c r="D493" s="21">
        <v>43834</v>
      </c>
      <c r="E493" s="44" t="str">
        <f>_xlfn.TEXTJOIN(" , ", TRUE, _xlfn.XLOOKUP(Table811[[#This Row],[Product]], Table912[Cookie Type], Table912[[Revenue Per Cookie]:[Cost Per Cookie]]))</f>
        <v>3 , -1.25</v>
      </c>
      <c r="F493" s="13">
        <f>_xlfn.XLOOKUP(Table811[[#This Row],[Product]],Table912[Cookie Type],Table912[Cost Per Cookie],"Not available")</f>
        <v>-1.25</v>
      </c>
    </row>
    <row r="494" spans="1:6" x14ac:dyDescent="0.25">
      <c r="A494" s="14">
        <v>327845</v>
      </c>
      <c r="B494" s="14" t="s">
        <v>4</v>
      </c>
      <c r="C494" s="14">
        <v>727</v>
      </c>
      <c r="D494" s="18">
        <v>43836</v>
      </c>
      <c r="E494" s="14" t="str">
        <f>_xlfn.TEXTJOIN(" , ", TRUE, _xlfn.XLOOKUP(Table811[[#This Row],[Product]], Table912[Cookie Type], Table912[[Revenue Per Cookie]:[Cost Per Cookie]]))</f>
        <v>3 , -1.25</v>
      </c>
      <c r="F494" s="14">
        <f>_xlfn.XLOOKUP(Table811[[#This Row],[Product]],Table912[Cookie Type],Table912[Cost Per Cookie],"Not available")</f>
        <v>-1.25</v>
      </c>
    </row>
    <row r="495" spans="1:6" x14ac:dyDescent="0.25">
      <c r="A495" s="13">
        <v>460452</v>
      </c>
      <c r="B495" s="13" t="s">
        <v>4</v>
      </c>
      <c r="C495" s="13">
        <v>787</v>
      </c>
      <c r="D495" s="21">
        <v>43836</v>
      </c>
      <c r="E495" s="44" t="str">
        <f>_xlfn.TEXTJOIN(" , ", TRUE, _xlfn.XLOOKUP(Table811[[#This Row],[Product]], Table912[Cookie Type], Table912[[Revenue Per Cookie]:[Cost Per Cookie]]))</f>
        <v>3 , -1.25</v>
      </c>
      <c r="F495" s="13">
        <f>_xlfn.XLOOKUP(Table811[[#This Row],[Product]],Table912[Cookie Type],Table912[Cost Per Cookie],"Not available")</f>
        <v>-1.25</v>
      </c>
    </row>
    <row r="496" spans="1:6" x14ac:dyDescent="0.25">
      <c r="A496" s="14">
        <v>354480</v>
      </c>
      <c r="B496" s="14" t="s">
        <v>4</v>
      </c>
      <c r="C496" s="14">
        <v>986</v>
      </c>
      <c r="D496" s="18">
        <v>43839</v>
      </c>
      <c r="E496" s="14" t="str">
        <f>_xlfn.TEXTJOIN(" , ", TRUE, _xlfn.XLOOKUP(Table811[[#This Row],[Product]], Table912[Cookie Type], Table912[[Revenue Per Cookie]:[Cost Per Cookie]]))</f>
        <v>3 , -1.25</v>
      </c>
      <c r="F496" s="14">
        <f>_xlfn.XLOOKUP(Table811[[#This Row],[Product]],Table912[Cookie Type],Table912[Cost Per Cookie],"Not available")</f>
        <v>-1.25</v>
      </c>
    </row>
    <row r="497" spans="1:6" x14ac:dyDescent="0.25">
      <c r="A497" s="13">
        <v>243929</v>
      </c>
      <c r="B497" s="13" t="s">
        <v>4</v>
      </c>
      <c r="C497" s="13">
        <v>494</v>
      </c>
      <c r="D497" s="21">
        <v>43475</v>
      </c>
      <c r="E497" s="44" t="str">
        <f>_xlfn.TEXTJOIN(" , ", TRUE, _xlfn.XLOOKUP(Table811[[#This Row],[Product]], Table912[Cookie Type], Table912[[Revenue Per Cookie]:[Cost Per Cookie]]))</f>
        <v>3 , -1.25</v>
      </c>
      <c r="F497" s="13">
        <f>_xlfn.XLOOKUP(Table811[[#This Row],[Product]],Table912[Cookie Type],Table912[Cost Per Cookie],"Not available")</f>
        <v>-1.25</v>
      </c>
    </row>
    <row r="498" spans="1:6" x14ac:dyDescent="0.25">
      <c r="A498" s="14">
        <v>791359</v>
      </c>
      <c r="B498" s="14" t="s">
        <v>4</v>
      </c>
      <c r="C498" s="24">
        <v>1397</v>
      </c>
      <c r="D498" s="18">
        <v>43840</v>
      </c>
      <c r="E498" s="14" t="str">
        <f>_xlfn.TEXTJOIN(" , ", TRUE, _xlfn.XLOOKUP(Table811[[#This Row],[Product]], Table912[Cookie Type], Table912[[Revenue Per Cookie]:[Cost Per Cookie]]))</f>
        <v>3 , -1.25</v>
      </c>
      <c r="F498" s="14">
        <f>_xlfn.XLOOKUP(Table811[[#This Row],[Product]],Table912[Cookie Type],Table912[Cost Per Cookie],"Not available")</f>
        <v>-1.25</v>
      </c>
    </row>
    <row r="499" spans="1:6" x14ac:dyDescent="0.25">
      <c r="A499" s="13">
        <v>275167</v>
      </c>
      <c r="B499" s="13" t="s">
        <v>4</v>
      </c>
      <c r="C499" s="25">
        <v>1744</v>
      </c>
      <c r="D499" s="21">
        <v>43841</v>
      </c>
      <c r="E499" s="44" t="str">
        <f>_xlfn.TEXTJOIN(" , ", TRUE, _xlfn.XLOOKUP(Table811[[#This Row],[Product]], Table912[Cookie Type], Table912[[Revenue Per Cookie]:[Cost Per Cookie]]))</f>
        <v>3 , -1.25</v>
      </c>
      <c r="F499" s="13">
        <f>_xlfn.XLOOKUP(Table811[[#This Row],[Product]],Table912[Cookie Type],Table912[Cost Per Cookie],"Not available")</f>
        <v>-1.25</v>
      </c>
    </row>
    <row r="500" spans="1:6" x14ac:dyDescent="0.25">
      <c r="A500" s="14">
        <v>160577</v>
      </c>
      <c r="B500" s="14" t="s">
        <v>4</v>
      </c>
      <c r="C500" s="14">
        <v>662</v>
      </c>
      <c r="D500" s="18">
        <v>43836</v>
      </c>
      <c r="E500" s="14" t="str">
        <f>_xlfn.TEXTJOIN(" , ", TRUE, _xlfn.XLOOKUP(Table811[[#This Row],[Product]], Table912[Cookie Type], Table912[[Revenue Per Cookie]:[Cost Per Cookie]]))</f>
        <v>3 , -1.25</v>
      </c>
      <c r="F500" s="14">
        <f>_xlfn.XLOOKUP(Table811[[#This Row],[Product]],Table912[Cookie Type],Table912[Cost Per Cookie],"Not available")</f>
        <v>-1.25</v>
      </c>
    </row>
    <row r="501" spans="1:6" x14ac:dyDescent="0.25">
      <c r="A501" s="13">
        <v>827058</v>
      </c>
      <c r="B501" s="13" t="s">
        <v>4</v>
      </c>
      <c r="C501" s="13">
        <v>214</v>
      </c>
      <c r="D501" s="21">
        <v>43475</v>
      </c>
      <c r="E501" s="44" t="str">
        <f>_xlfn.TEXTJOIN(" , ", TRUE, _xlfn.XLOOKUP(Table811[[#This Row],[Product]], Table912[Cookie Type], Table912[[Revenue Per Cookie]:[Cost Per Cookie]]))</f>
        <v>3 , -1.25</v>
      </c>
      <c r="F501" s="13">
        <f>_xlfn.XLOOKUP(Table811[[#This Row],[Product]],Table912[Cookie Type],Table912[Cost Per Cookie],"Not available")</f>
        <v>-1.25</v>
      </c>
    </row>
    <row r="502" spans="1:6" x14ac:dyDescent="0.25">
      <c r="A502" s="14">
        <v>439635</v>
      </c>
      <c r="B502" s="14" t="s">
        <v>4</v>
      </c>
      <c r="C502" s="24">
        <v>2877</v>
      </c>
      <c r="D502" s="18">
        <v>43840</v>
      </c>
      <c r="E502" s="14" t="str">
        <f>_xlfn.TEXTJOIN(" , ", TRUE, _xlfn.XLOOKUP(Table811[[#This Row],[Product]], Table912[Cookie Type], Table912[[Revenue Per Cookie]:[Cost Per Cookie]]))</f>
        <v>3 , -1.25</v>
      </c>
      <c r="F502" s="14">
        <f>_xlfn.XLOOKUP(Table811[[#This Row],[Product]],Table912[Cookie Type],Table912[Cost Per Cookie],"Not available")</f>
        <v>-1.25</v>
      </c>
    </row>
    <row r="503" spans="1:6" x14ac:dyDescent="0.25">
      <c r="A503" s="13">
        <v>752965</v>
      </c>
      <c r="B503" s="13" t="s">
        <v>4</v>
      </c>
      <c r="C503" s="25">
        <v>2729</v>
      </c>
      <c r="D503" s="21">
        <v>43842</v>
      </c>
      <c r="E503" s="44" t="str">
        <f>_xlfn.TEXTJOIN(" , ", TRUE, _xlfn.XLOOKUP(Table811[[#This Row],[Product]], Table912[Cookie Type], Table912[[Revenue Per Cookie]:[Cost Per Cookie]]))</f>
        <v>3 , -1.25</v>
      </c>
      <c r="F503" s="13">
        <f>_xlfn.XLOOKUP(Table811[[#This Row],[Product]],Table912[Cookie Type],Table912[Cost Per Cookie],"Not available")</f>
        <v>-1.25</v>
      </c>
    </row>
    <row r="504" spans="1:6" x14ac:dyDescent="0.25">
      <c r="A504" s="14">
        <v>454417</v>
      </c>
      <c r="B504" s="14" t="s">
        <v>4</v>
      </c>
      <c r="C504" s="14">
        <v>266</v>
      </c>
      <c r="D504" s="18">
        <v>43477</v>
      </c>
      <c r="E504" s="14" t="str">
        <f>_xlfn.TEXTJOIN(" , ", TRUE, _xlfn.XLOOKUP(Table811[[#This Row],[Product]], Table912[Cookie Type], Table912[[Revenue Per Cookie]:[Cost Per Cookie]]))</f>
        <v>3 , -1.25</v>
      </c>
      <c r="F504" s="14">
        <f>_xlfn.XLOOKUP(Table811[[#This Row],[Product]],Table912[Cookie Type],Table912[Cost Per Cookie],"Not available")</f>
        <v>-1.25</v>
      </c>
    </row>
    <row r="505" spans="1:6" x14ac:dyDescent="0.25">
      <c r="A505" s="13">
        <v>434482</v>
      </c>
      <c r="B505" s="13" t="s">
        <v>4</v>
      </c>
      <c r="C505" s="25">
        <v>1940</v>
      </c>
      <c r="D505" s="21">
        <v>43477</v>
      </c>
      <c r="E505" s="44" t="str">
        <f>_xlfn.TEXTJOIN(" , ", TRUE, _xlfn.XLOOKUP(Table811[[#This Row],[Product]], Table912[Cookie Type], Table912[[Revenue Per Cookie]:[Cost Per Cookie]]))</f>
        <v>3 , -1.25</v>
      </c>
      <c r="F505" s="13">
        <f>_xlfn.XLOOKUP(Table811[[#This Row],[Product]],Table912[Cookie Type],Table912[Cost Per Cookie],"Not available")</f>
        <v>-1.25</v>
      </c>
    </row>
    <row r="506" spans="1:6" x14ac:dyDescent="0.25">
      <c r="A506" s="14">
        <v>632111</v>
      </c>
      <c r="B506" s="14" t="s">
        <v>4</v>
      </c>
      <c r="C506" s="24">
        <v>2844</v>
      </c>
      <c r="D506" s="18">
        <v>43832</v>
      </c>
      <c r="E506" s="14" t="str">
        <f>_xlfn.TEXTJOIN(" , ", TRUE, _xlfn.XLOOKUP(Table811[[#This Row],[Product]], Table912[Cookie Type], Table912[[Revenue Per Cookie]:[Cost Per Cookie]]))</f>
        <v>3 , -1.25</v>
      </c>
      <c r="F506" s="14">
        <f>_xlfn.XLOOKUP(Table811[[#This Row],[Product]],Table912[Cookie Type],Table912[Cost Per Cookie],"Not available")</f>
        <v>-1.25</v>
      </c>
    </row>
    <row r="507" spans="1:6" x14ac:dyDescent="0.25">
      <c r="A507" s="13">
        <v>703612</v>
      </c>
      <c r="B507" s="13" t="s">
        <v>4</v>
      </c>
      <c r="C507" s="25">
        <v>1916</v>
      </c>
      <c r="D507" s="21">
        <v>43834</v>
      </c>
      <c r="E507" s="44" t="str">
        <f>_xlfn.TEXTJOIN(" , ", TRUE, _xlfn.XLOOKUP(Table811[[#This Row],[Product]], Table912[Cookie Type], Table912[[Revenue Per Cookie]:[Cost Per Cookie]]))</f>
        <v>3 , -1.25</v>
      </c>
      <c r="F507" s="13">
        <f>_xlfn.XLOOKUP(Table811[[#This Row],[Product]],Table912[Cookie Type],Table912[Cost Per Cookie],"Not available")</f>
        <v>-1.25</v>
      </c>
    </row>
    <row r="508" spans="1:6" x14ac:dyDescent="0.25">
      <c r="A508" s="14">
        <v>358173</v>
      </c>
      <c r="B508" s="14" t="s">
        <v>4</v>
      </c>
      <c r="C508" s="24">
        <v>1570</v>
      </c>
      <c r="D508" s="18">
        <v>43836</v>
      </c>
      <c r="E508" s="14" t="str">
        <f>_xlfn.TEXTJOIN(" , ", TRUE, _xlfn.XLOOKUP(Table811[[#This Row],[Product]], Table912[Cookie Type], Table912[[Revenue Per Cookie]:[Cost Per Cookie]]))</f>
        <v>3 , -1.25</v>
      </c>
      <c r="F508" s="14">
        <f>_xlfn.XLOOKUP(Table811[[#This Row],[Product]],Table912[Cookie Type],Table912[Cost Per Cookie],"Not available")</f>
        <v>-1.25</v>
      </c>
    </row>
    <row r="509" spans="1:6" x14ac:dyDescent="0.25">
      <c r="A509" s="13">
        <v>149767</v>
      </c>
      <c r="B509" s="13" t="s">
        <v>4</v>
      </c>
      <c r="C509" s="25">
        <v>1874</v>
      </c>
      <c r="D509" s="21">
        <v>43838</v>
      </c>
      <c r="E509" s="44" t="str">
        <f>_xlfn.TEXTJOIN(" , ", TRUE, _xlfn.XLOOKUP(Table811[[#This Row],[Product]], Table912[Cookie Type], Table912[[Revenue Per Cookie]:[Cost Per Cookie]]))</f>
        <v>3 , -1.25</v>
      </c>
      <c r="F509" s="13">
        <f>_xlfn.XLOOKUP(Table811[[#This Row],[Product]],Table912[Cookie Type],Table912[Cost Per Cookie],"Not available")</f>
        <v>-1.25</v>
      </c>
    </row>
    <row r="510" spans="1:6" x14ac:dyDescent="0.25">
      <c r="A510" s="14">
        <v>108848</v>
      </c>
      <c r="B510" s="14" t="s">
        <v>4</v>
      </c>
      <c r="C510" s="24">
        <v>1642</v>
      </c>
      <c r="D510" s="18">
        <v>43838</v>
      </c>
      <c r="E510" s="14" t="str">
        <f>_xlfn.TEXTJOIN(" , ", TRUE, _xlfn.XLOOKUP(Table811[[#This Row],[Product]], Table912[Cookie Type], Table912[[Revenue Per Cookie]:[Cost Per Cookie]]))</f>
        <v>3 , -1.25</v>
      </c>
      <c r="F510" s="14">
        <f>_xlfn.XLOOKUP(Table811[[#This Row],[Product]],Table912[Cookie Type],Table912[Cost Per Cookie],"Not available")</f>
        <v>-1.25</v>
      </c>
    </row>
    <row r="511" spans="1:6" x14ac:dyDescent="0.25">
      <c r="A511" s="13">
        <v>623371</v>
      </c>
      <c r="B511" s="13" t="s">
        <v>4</v>
      </c>
      <c r="C511" s="25">
        <v>1945</v>
      </c>
      <c r="D511" s="21">
        <v>43475</v>
      </c>
      <c r="E511" s="44" t="str">
        <f>_xlfn.TEXTJOIN(" , ", TRUE, _xlfn.XLOOKUP(Table811[[#This Row],[Product]], Table912[Cookie Type], Table912[[Revenue Per Cookie]:[Cost Per Cookie]]))</f>
        <v>3 , -1.25</v>
      </c>
      <c r="F511" s="13">
        <f>_xlfn.XLOOKUP(Table811[[#This Row],[Product]],Table912[Cookie Type],Table912[Cost Per Cookie],"Not available")</f>
        <v>-1.25</v>
      </c>
    </row>
    <row r="512" spans="1:6" x14ac:dyDescent="0.25">
      <c r="A512" s="14">
        <v>444395</v>
      </c>
      <c r="B512" s="14" t="s">
        <v>4</v>
      </c>
      <c r="C512" s="24">
        <v>2479</v>
      </c>
      <c r="D512" s="18">
        <v>43831</v>
      </c>
      <c r="E512" s="14" t="str">
        <f>_xlfn.TEXTJOIN(" , ", TRUE, _xlfn.XLOOKUP(Table811[[#This Row],[Product]], Table912[Cookie Type], Table912[[Revenue Per Cookie]:[Cost Per Cookie]]))</f>
        <v>3 , -1.25</v>
      </c>
      <c r="F512" s="14">
        <f>_xlfn.XLOOKUP(Table811[[#This Row],[Product]],Table912[Cookie Type],Table912[Cost Per Cookie],"Not available")</f>
        <v>-1.25</v>
      </c>
    </row>
    <row r="513" spans="1:6" x14ac:dyDescent="0.25">
      <c r="A513" s="13">
        <v>818048</v>
      </c>
      <c r="B513" s="13" t="s">
        <v>4</v>
      </c>
      <c r="C513" s="13">
        <v>866</v>
      </c>
      <c r="D513" s="21">
        <v>43835</v>
      </c>
      <c r="E513" s="44" t="str">
        <f>_xlfn.TEXTJOIN(" , ", TRUE, _xlfn.XLOOKUP(Table811[[#This Row],[Product]], Table912[Cookie Type], Table912[[Revenue Per Cookie]:[Cost Per Cookie]]))</f>
        <v>3 , -1.25</v>
      </c>
      <c r="F513" s="13">
        <f>_xlfn.XLOOKUP(Table811[[#This Row],[Product]],Table912[Cookie Type],Table912[Cost Per Cookie],"Not available")</f>
        <v>-1.25</v>
      </c>
    </row>
    <row r="514" spans="1:6" x14ac:dyDescent="0.25">
      <c r="A514" s="14">
        <v>581507</v>
      </c>
      <c r="B514" s="14" t="s">
        <v>4</v>
      </c>
      <c r="C514" s="14">
        <v>349</v>
      </c>
      <c r="D514" s="18">
        <v>43474</v>
      </c>
      <c r="E514" s="14" t="str">
        <f>_xlfn.TEXTJOIN(" , ", TRUE, _xlfn.XLOOKUP(Table811[[#This Row],[Product]], Table912[Cookie Type], Table912[[Revenue Per Cookie]:[Cost Per Cookie]]))</f>
        <v>3 , -1.25</v>
      </c>
      <c r="F514" s="14">
        <f>_xlfn.XLOOKUP(Table811[[#This Row],[Product]],Table912[Cookie Type],Table912[Cost Per Cookie],"Not available")</f>
        <v>-1.25</v>
      </c>
    </row>
    <row r="515" spans="1:6" x14ac:dyDescent="0.25">
      <c r="A515" s="13">
        <v>144559</v>
      </c>
      <c r="B515" s="13" t="s">
        <v>4</v>
      </c>
      <c r="C515" s="25">
        <v>2177</v>
      </c>
      <c r="D515" s="21">
        <v>43840</v>
      </c>
      <c r="E515" s="44" t="str">
        <f>_xlfn.TEXTJOIN(" , ", TRUE, _xlfn.XLOOKUP(Table811[[#This Row],[Product]], Table912[Cookie Type], Table912[[Revenue Per Cookie]:[Cost Per Cookie]]))</f>
        <v>3 , -1.25</v>
      </c>
      <c r="F515" s="13">
        <f>_xlfn.XLOOKUP(Table811[[#This Row],[Product]],Table912[Cookie Type],Table912[Cost Per Cookie],"Not available")</f>
        <v>-1.25</v>
      </c>
    </row>
    <row r="516" spans="1:6" x14ac:dyDescent="0.25">
      <c r="A516" s="14">
        <v>592176</v>
      </c>
      <c r="B516" s="14" t="s">
        <v>4</v>
      </c>
      <c r="C516" s="24">
        <v>1514</v>
      </c>
      <c r="D516" s="18">
        <v>43475</v>
      </c>
      <c r="E516" s="14" t="str">
        <f>_xlfn.TEXTJOIN(" , ", TRUE, _xlfn.XLOOKUP(Table811[[#This Row],[Product]], Table912[Cookie Type], Table912[[Revenue Per Cookie]:[Cost Per Cookie]]))</f>
        <v>3 , -1.25</v>
      </c>
      <c r="F516" s="14">
        <f>_xlfn.XLOOKUP(Table811[[#This Row],[Product]],Table912[Cookie Type],Table912[Cost Per Cookie],"Not available")</f>
        <v>-1.25</v>
      </c>
    </row>
    <row r="517" spans="1:6" x14ac:dyDescent="0.25">
      <c r="A517" s="13">
        <v>639651</v>
      </c>
      <c r="B517" s="13" t="s">
        <v>4</v>
      </c>
      <c r="C517" s="25">
        <v>2689</v>
      </c>
      <c r="D517" s="21">
        <v>43840</v>
      </c>
      <c r="E517" s="44" t="str">
        <f>_xlfn.TEXTJOIN(" , ", TRUE, _xlfn.XLOOKUP(Table811[[#This Row],[Product]], Table912[Cookie Type], Table912[[Revenue Per Cookie]:[Cost Per Cookie]]))</f>
        <v>3 , -1.25</v>
      </c>
      <c r="F517" s="13">
        <f>_xlfn.XLOOKUP(Table811[[#This Row],[Product]],Table912[Cookie Type],Table912[Cost Per Cookie],"Not available")</f>
        <v>-1.25</v>
      </c>
    </row>
    <row r="518" spans="1:6" x14ac:dyDescent="0.25">
      <c r="A518" s="14">
        <v>426898</v>
      </c>
      <c r="B518" s="14" t="s">
        <v>4</v>
      </c>
      <c r="C518" s="24">
        <v>1389</v>
      </c>
      <c r="D518" s="18">
        <v>43475</v>
      </c>
      <c r="E518" s="14" t="str">
        <f>_xlfn.TEXTJOIN(" , ", TRUE, _xlfn.XLOOKUP(Table811[[#This Row],[Product]], Table912[Cookie Type], Table912[[Revenue Per Cookie]:[Cost Per Cookie]]))</f>
        <v>3 , -1.25</v>
      </c>
      <c r="F518" s="14">
        <f>_xlfn.XLOOKUP(Table811[[#This Row],[Product]],Table912[Cookie Type],Table912[Cost Per Cookie],"Not available")</f>
        <v>-1.25</v>
      </c>
    </row>
    <row r="519" spans="1:6" x14ac:dyDescent="0.25">
      <c r="A519" s="13">
        <v>646205</v>
      </c>
      <c r="B519" s="13" t="s">
        <v>4</v>
      </c>
      <c r="C519" s="25">
        <v>1265</v>
      </c>
      <c r="D519" s="21">
        <v>43476</v>
      </c>
      <c r="E519" s="44" t="str">
        <f>_xlfn.TEXTJOIN(" , ", TRUE, _xlfn.XLOOKUP(Table811[[#This Row],[Product]], Table912[Cookie Type], Table912[[Revenue Per Cookie]:[Cost Per Cookie]]))</f>
        <v>3 , -1.25</v>
      </c>
      <c r="F519" s="13">
        <f>_xlfn.XLOOKUP(Table811[[#This Row],[Product]],Table912[Cookie Type],Table912[Cost Per Cookie],"Not available")</f>
        <v>-1.25</v>
      </c>
    </row>
    <row r="520" spans="1:6" x14ac:dyDescent="0.25">
      <c r="A520" s="14">
        <v>872775</v>
      </c>
      <c r="B520" s="14" t="s">
        <v>4</v>
      </c>
      <c r="C520" s="24">
        <v>2297</v>
      </c>
      <c r="D520" s="18">
        <v>43476</v>
      </c>
      <c r="E520" s="14" t="str">
        <f>_xlfn.TEXTJOIN(" , ", TRUE, _xlfn.XLOOKUP(Table811[[#This Row],[Product]], Table912[Cookie Type], Table912[[Revenue Per Cookie]:[Cost Per Cookie]]))</f>
        <v>3 , -1.25</v>
      </c>
      <c r="F520" s="14">
        <f>_xlfn.XLOOKUP(Table811[[#This Row],[Product]],Table912[Cookie Type],Table912[Cost Per Cookie],"Not available")</f>
        <v>-1.25</v>
      </c>
    </row>
    <row r="521" spans="1:6" x14ac:dyDescent="0.25">
      <c r="A521" s="13">
        <v>774130</v>
      </c>
      <c r="B521" s="13" t="s">
        <v>4</v>
      </c>
      <c r="C521" s="25">
        <v>2663</v>
      </c>
      <c r="D521" s="21">
        <v>43842</v>
      </c>
      <c r="E521" s="44" t="str">
        <f>_xlfn.TEXTJOIN(" , ", TRUE, _xlfn.XLOOKUP(Table811[[#This Row],[Product]], Table912[Cookie Type], Table912[[Revenue Per Cookie]:[Cost Per Cookie]]))</f>
        <v>3 , -1.25</v>
      </c>
      <c r="F521" s="13">
        <f>_xlfn.XLOOKUP(Table811[[#This Row],[Product]],Table912[Cookie Type],Table912[Cost Per Cookie],"Not available")</f>
        <v>-1.25</v>
      </c>
    </row>
    <row r="522" spans="1:6" x14ac:dyDescent="0.25">
      <c r="A522" s="14">
        <v>899502</v>
      </c>
      <c r="B522" s="14" t="s">
        <v>4</v>
      </c>
      <c r="C522" s="14">
        <v>570</v>
      </c>
      <c r="D522" s="18">
        <v>43842</v>
      </c>
      <c r="E522" s="14" t="str">
        <f>_xlfn.TEXTJOIN(" , ", TRUE, _xlfn.XLOOKUP(Table811[[#This Row],[Product]], Table912[Cookie Type], Table912[[Revenue Per Cookie]:[Cost Per Cookie]]))</f>
        <v>3 , -1.25</v>
      </c>
      <c r="F522" s="14">
        <f>_xlfn.XLOOKUP(Table811[[#This Row],[Product]],Table912[Cookie Type],Table912[Cost Per Cookie],"Not available")</f>
        <v>-1.25</v>
      </c>
    </row>
    <row r="523" spans="1:6" x14ac:dyDescent="0.25">
      <c r="A523" s="13">
        <v>792599</v>
      </c>
      <c r="B523" s="13" t="s">
        <v>4</v>
      </c>
      <c r="C523" s="25">
        <v>2487</v>
      </c>
      <c r="D523" s="21">
        <v>43842</v>
      </c>
      <c r="E523" s="44" t="str">
        <f>_xlfn.TEXTJOIN(" , ", TRUE, _xlfn.XLOOKUP(Table811[[#This Row],[Product]], Table912[Cookie Type], Table912[[Revenue Per Cookie]:[Cost Per Cookie]]))</f>
        <v>3 , -1.25</v>
      </c>
      <c r="F523" s="13">
        <f>_xlfn.XLOOKUP(Table811[[#This Row],[Product]],Table912[Cookie Type],Table912[Cost Per Cookie],"Not available")</f>
        <v>-1.25</v>
      </c>
    </row>
    <row r="524" spans="1:6" x14ac:dyDescent="0.25">
      <c r="A524" s="14">
        <v>701669</v>
      </c>
      <c r="B524" s="14" t="s">
        <v>4</v>
      </c>
      <c r="C524" s="24">
        <v>2844</v>
      </c>
      <c r="D524" s="18">
        <v>43836</v>
      </c>
      <c r="E524" s="14" t="str">
        <f>_xlfn.TEXTJOIN(" , ", TRUE, _xlfn.XLOOKUP(Table811[[#This Row],[Product]], Table912[Cookie Type], Table912[[Revenue Per Cookie]:[Cost Per Cookie]]))</f>
        <v>3 , -1.25</v>
      </c>
      <c r="F524" s="14">
        <f>_xlfn.XLOOKUP(Table811[[#This Row],[Product]],Table912[Cookie Type],Table912[Cost Per Cookie],"Not available")</f>
        <v>-1.25</v>
      </c>
    </row>
    <row r="525" spans="1:6" x14ac:dyDescent="0.25">
      <c r="A525" s="13">
        <v>721252</v>
      </c>
      <c r="B525" s="13" t="s">
        <v>4</v>
      </c>
      <c r="C525" s="25">
        <v>1498</v>
      </c>
      <c r="D525" s="21">
        <v>43836</v>
      </c>
      <c r="E525" s="44" t="str">
        <f>_xlfn.TEXTJOIN(" , ", TRUE, _xlfn.XLOOKUP(Table811[[#This Row],[Product]], Table912[Cookie Type], Table912[[Revenue Per Cookie]:[Cost Per Cookie]]))</f>
        <v>3 , -1.25</v>
      </c>
      <c r="F525" s="13">
        <f>_xlfn.XLOOKUP(Table811[[#This Row],[Product]],Table912[Cookie Type],Table912[Cost Per Cookie],"Not available")</f>
        <v>-1.25</v>
      </c>
    </row>
    <row r="526" spans="1:6" x14ac:dyDescent="0.25">
      <c r="A526" s="14">
        <v>425472</v>
      </c>
      <c r="B526" s="14" t="s">
        <v>4</v>
      </c>
      <c r="C526" s="24">
        <v>1221</v>
      </c>
      <c r="D526" s="18">
        <v>43475</v>
      </c>
      <c r="E526" s="14" t="str">
        <f>_xlfn.TEXTJOIN(" , ", TRUE, _xlfn.XLOOKUP(Table811[[#This Row],[Product]], Table912[Cookie Type], Table912[[Revenue Per Cookie]:[Cost Per Cookie]]))</f>
        <v>3 , -1.25</v>
      </c>
      <c r="F526" s="14">
        <f>_xlfn.XLOOKUP(Table811[[#This Row],[Product]],Table912[Cookie Type],Table912[Cost Per Cookie],"Not available")</f>
        <v>-1.25</v>
      </c>
    </row>
    <row r="527" spans="1:6" x14ac:dyDescent="0.25">
      <c r="A527" s="13">
        <v>441711</v>
      </c>
      <c r="B527" s="13" t="s">
        <v>4</v>
      </c>
      <c r="C527" s="25">
        <v>1123</v>
      </c>
      <c r="D527" s="21">
        <v>43476</v>
      </c>
      <c r="E527" s="44" t="str">
        <f>_xlfn.TEXTJOIN(" , ", TRUE, _xlfn.XLOOKUP(Table811[[#This Row],[Product]], Table912[Cookie Type], Table912[[Revenue Per Cookie]:[Cost Per Cookie]]))</f>
        <v>3 , -1.25</v>
      </c>
      <c r="F527" s="13">
        <f>_xlfn.XLOOKUP(Table811[[#This Row],[Product]],Table912[Cookie Type],Table912[Cost Per Cookie],"Not available")</f>
        <v>-1.25</v>
      </c>
    </row>
    <row r="528" spans="1:6" x14ac:dyDescent="0.25">
      <c r="A528" s="14">
        <v>562962</v>
      </c>
      <c r="B528" s="14" t="s">
        <v>4</v>
      </c>
      <c r="C528" s="24">
        <v>2436</v>
      </c>
      <c r="D528" s="18">
        <v>43477</v>
      </c>
      <c r="E528" s="14" t="str">
        <f>_xlfn.TEXTJOIN(" , ", TRUE, _xlfn.XLOOKUP(Table811[[#This Row],[Product]], Table912[Cookie Type], Table912[[Revenue Per Cookie]:[Cost Per Cookie]]))</f>
        <v>3 , -1.25</v>
      </c>
      <c r="F528" s="14">
        <f>_xlfn.XLOOKUP(Table811[[#This Row],[Product]],Table912[Cookie Type],Table912[Cost Per Cookie],"Not available")</f>
        <v>-1.25</v>
      </c>
    </row>
    <row r="529" spans="1:6" x14ac:dyDescent="0.25">
      <c r="A529" s="13">
        <v>666684</v>
      </c>
      <c r="B529" s="13" t="s">
        <v>4</v>
      </c>
      <c r="C529" s="25">
        <v>1153</v>
      </c>
      <c r="D529" s="21">
        <v>43840</v>
      </c>
      <c r="E529" s="44" t="str">
        <f>_xlfn.TEXTJOIN(" , ", TRUE, _xlfn.XLOOKUP(Table811[[#This Row],[Product]], Table912[Cookie Type], Table912[[Revenue Per Cookie]:[Cost Per Cookie]]))</f>
        <v>3 , -1.25</v>
      </c>
      <c r="F529" s="13">
        <f>_xlfn.XLOOKUP(Table811[[#This Row],[Product]],Table912[Cookie Type],Table912[Cost Per Cookie],"Not available")</f>
        <v>-1.25</v>
      </c>
    </row>
    <row r="530" spans="1:6" x14ac:dyDescent="0.25">
      <c r="A530" s="14">
        <v>361541</v>
      </c>
      <c r="B530" s="14" t="s">
        <v>4</v>
      </c>
      <c r="C530" s="24">
        <v>1739</v>
      </c>
      <c r="D530" s="18">
        <v>43834</v>
      </c>
      <c r="E530" s="14" t="str">
        <f>_xlfn.TEXTJOIN(" , ", TRUE, _xlfn.XLOOKUP(Table811[[#This Row],[Product]], Table912[Cookie Type], Table912[[Revenue Per Cookie]:[Cost Per Cookie]]))</f>
        <v>3 , -1.25</v>
      </c>
      <c r="F530" s="14">
        <f>_xlfn.XLOOKUP(Table811[[#This Row],[Product]],Table912[Cookie Type],Table912[Cost Per Cookie],"Not available")</f>
        <v>-1.25</v>
      </c>
    </row>
    <row r="531" spans="1:6" x14ac:dyDescent="0.25">
      <c r="A531" s="13">
        <v>899556</v>
      </c>
      <c r="B531" s="13" t="s">
        <v>4</v>
      </c>
      <c r="C531" s="25">
        <v>2215</v>
      </c>
      <c r="D531" s="21">
        <v>43474</v>
      </c>
      <c r="E531" s="44" t="str">
        <f>_xlfn.TEXTJOIN(" , ", TRUE, _xlfn.XLOOKUP(Table811[[#This Row],[Product]], Table912[Cookie Type], Table912[[Revenue Per Cookie]:[Cost Per Cookie]]))</f>
        <v>3 , -1.25</v>
      </c>
      <c r="F531" s="13">
        <f>_xlfn.XLOOKUP(Table811[[#This Row],[Product]],Table912[Cookie Type],Table912[Cost Per Cookie],"Not available")</f>
        <v>-1.25</v>
      </c>
    </row>
    <row r="532" spans="1:6" x14ac:dyDescent="0.25">
      <c r="A532" s="14">
        <v>628954</v>
      </c>
      <c r="B532" s="14" t="s">
        <v>4</v>
      </c>
      <c r="C532" s="24">
        <v>1582</v>
      </c>
      <c r="D532" s="18">
        <v>43842</v>
      </c>
      <c r="E532" s="14" t="str">
        <f>_xlfn.TEXTJOIN(" , ", TRUE, _xlfn.XLOOKUP(Table811[[#This Row],[Product]], Table912[Cookie Type], Table912[[Revenue Per Cookie]:[Cost Per Cookie]]))</f>
        <v>3 , -1.25</v>
      </c>
      <c r="F532" s="14">
        <f>_xlfn.XLOOKUP(Table811[[#This Row],[Product]],Table912[Cookie Type],Table912[Cost Per Cookie],"Not available")</f>
        <v>-1.25</v>
      </c>
    </row>
    <row r="533" spans="1:6" x14ac:dyDescent="0.25">
      <c r="A533" s="13">
        <v>617395</v>
      </c>
      <c r="B533" s="13" t="s">
        <v>4</v>
      </c>
      <c r="C533" s="25">
        <v>3245</v>
      </c>
      <c r="D533" s="21">
        <v>43831</v>
      </c>
      <c r="E533" s="44" t="str">
        <f>_xlfn.TEXTJOIN(" , ", TRUE, _xlfn.XLOOKUP(Table811[[#This Row],[Product]], Table912[Cookie Type], Table912[[Revenue Per Cookie]:[Cost Per Cookie]]))</f>
        <v>3 , -1.25</v>
      </c>
      <c r="F533" s="13">
        <f>_xlfn.XLOOKUP(Table811[[#This Row],[Product]],Table912[Cookie Type],Table912[Cost Per Cookie],"Not available")</f>
        <v>-1.25</v>
      </c>
    </row>
    <row r="534" spans="1:6" x14ac:dyDescent="0.25">
      <c r="A534" s="14">
        <v>619210</v>
      </c>
      <c r="B534" s="14" t="s">
        <v>4</v>
      </c>
      <c r="C534" s="14">
        <v>959</v>
      </c>
      <c r="D534" s="18">
        <v>43832</v>
      </c>
      <c r="E534" s="14" t="str">
        <f>_xlfn.TEXTJOIN(" , ", TRUE, _xlfn.XLOOKUP(Table811[[#This Row],[Product]], Table912[Cookie Type], Table912[[Revenue Per Cookie]:[Cost Per Cookie]]))</f>
        <v>3 , -1.25</v>
      </c>
      <c r="F534" s="14">
        <f>_xlfn.XLOOKUP(Table811[[#This Row],[Product]],Table912[Cookie Type],Table912[Cost Per Cookie],"Not available")</f>
        <v>-1.25</v>
      </c>
    </row>
    <row r="535" spans="1:6" x14ac:dyDescent="0.25">
      <c r="A535" s="13">
        <v>210209</v>
      </c>
      <c r="B535" s="13" t="s">
        <v>4</v>
      </c>
      <c r="C535" s="25">
        <v>2747</v>
      </c>
      <c r="D535" s="21">
        <v>43832</v>
      </c>
      <c r="E535" s="44" t="str">
        <f>_xlfn.TEXTJOIN(" , ", TRUE, _xlfn.XLOOKUP(Table811[[#This Row],[Product]], Table912[Cookie Type], Table912[[Revenue Per Cookie]:[Cost Per Cookie]]))</f>
        <v>3 , -1.25</v>
      </c>
      <c r="F535" s="13">
        <f>_xlfn.XLOOKUP(Table811[[#This Row],[Product]],Table912[Cookie Type],Table912[Cost Per Cookie],"Not available")</f>
        <v>-1.25</v>
      </c>
    </row>
    <row r="536" spans="1:6" x14ac:dyDescent="0.25">
      <c r="A536" s="14">
        <v>324307</v>
      </c>
      <c r="B536" s="14" t="s">
        <v>4</v>
      </c>
      <c r="C536" s="14">
        <v>575</v>
      </c>
      <c r="D536" s="18">
        <v>43834</v>
      </c>
      <c r="E536" s="14" t="str">
        <f>_xlfn.TEXTJOIN(" , ", TRUE, _xlfn.XLOOKUP(Table811[[#This Row],[Product]], Table912[Cookie Type], Table912[[Revenue Per Cookie]:[Cost Per Cookie]]))</f>
        <v>3 , -1.25</v>
      </c>
      <c r="F536" s="14">
        <f>_xlfn.XLOOKUP(Table811[[#This Row],[Product]],Table912[Cookie Type],Table912[Cost Per Cookie],"Not available")</f>
        <v>-1.25</v>
      </c>
    </row>
    <row r="537" spans="1:6" x14ac:dyDescent="0.25">
      <c r="A537" s="13">
        <v>406234</v>
      </c>
      <c r="B537" s="13" t="s">
        <v>4</v>
      </c>
      <c r="C537" s="25">
        <v>2338</v>
      </c>
      <c r="D537" s="21">
        <v>43836</v>
      </c>
      <c r="E537" s="44" t="str">
        <f>_xlfn.TEXTJOIN(" , ", TRUE, _xlfn.XLOOKUP(Table811[[#This Row],[Product]], Table912[Cookie Type], Table912[[Revenue Per Cookie]:[Cost Per Cookie]]))</f>
        <v>3 , -1.25</v>
      </c>
      <c r="F537" s="13">
        <f>_xlfn.XLOOKUP(Table811[[#This Row],[Product]],Table912[Cookie Type],Table912[Cost Per Cookie],"Not available")</f>
        <v>-1.25</v>
      </c>
    </row>
    <row r="538" spans="1:6" x14ac:dyDescent="0.25">
      <c r="A538" s="14">
        <v>464364</v>
      </c>
      <c r="B538" s="14" t="s">
        <v>4</v>
      </c>
      <c r="C538" s="14">
        <v>381</v>
      </c>
      <c r="D538" s="18">
        <v>43838</v>
      </c>
      <c r="E538" s="14" t="str">
        <f>_xlfn.TEXTJOIN(" , ", TRUE, _xlfn.XLOOKUP(Table811[[#This Row],[Product]], Table912[Cookie Type], Table912[[Revenue Per Cookie]:[Cost Per Cookie]]))</f>
        <v>3 , -1.25</v>
      </c>
      <c r="F538" s="14">
        <f>_xlfn.XLOOKUP(Table811[[#This Row],[Product]],Table912[Cookie Type],Table912[Cost Per Cookie],"Not available")</f>
        <v>-1.25</v>
      </c>
    </row>
    <row r="539" spans="1:6" x14ac:dyDescent="0.25">
      <c r="A539" s="13">
        <v>350494</v>
      </c>
      <c r="B539" s="13" t="s">
        <v>4</v>
      </c>
      <c r="C539" s="13">
        <v>422</v>
      </c>
      <c r="D539" s="21">
        <v>43838</v>
      </c>
      <c r="E539" s="44" t="str">
        <f>_xlfn.TEXTJOIN(" , ", TRUE, _xlfn.XLOOKUP(Table811[[#This Row],[Product]], Table912[Cookie Type], Table912[[Revenue Per Cookie]:[Cost Per Cookie]]))</f>
        <v>3 , -1.25</v>
      </c>
      <c r="F539" s="13">
        <f>_xlfn.XLOOKUP(Table811[[#This Row],[Product]],Table912[Cookie Type],Table912[Cost Per Cookie],"Not available")</f>
        <v>-1.25</v>
      </c>
    </row>
    <row r="540" spans="1:6" x14ac:dyDescent="0.25">
      <c r="A540" s="14">
        <v>711362</v>
      </c>
      <c r="B540" s="14" t="s">
        <v>4</v>
      </c>
      <c r="C540" s="24">
        <v>2134</v>
      </c>
      <c r="D540" s="18">
        <v>43839</v>
      </c>
      <c r="E540" s="14" t="str">
        <f>_xlfn.TEXTJOIN(" , ", TRUE, _xlfn.XLOOKUP(Table811[[#This Row],[Product]], Table912[Cookie Type], Table912[[Revenue Per Cookie]:[Cost Per Cookie]]))</f>
        <v>3 , -1.25</v>
      </c>
      <c r="F540" s="14">
        <f>_xlfn.XLOOKUP(Table811[[#This Row],[Product]],Table912[Cookie Type],Table912[Cost Per Cookie],"Not available")</f>
        <v>-1.25</v>
      </c>
    </row>
    <row r="541" spans="1:6" x14ac:dyDescent="0.25">
      <c r="A541" s="13">
        <v>451947</v>
      </c>
      <c r="B541" s="13" t="s">
        <v>4</v>
      </c>
      <c r="C541" s="13">
        <v>808</v>
      </c>
      <c r="D541" s="21">
        <v>43477</v>
      </c>
      <c r="E541" s="44" t="str">
        <f>_xlfn.TEXTJOIN(" , ", TRUE, _xlfn.XLOOKUP(Table811[[#This Row],[Product]], Table912[Cookie Type], Table912[[Revenue Per Cookie]:[Cost Per Cookie]]))</f>
        <v>3 , -1.25</v>
      </c>
      <c r="F541" s="13">
        <f>_xlfn.XLOOKUP(Table811[[#This Row],[Product]],Table912[Cookie Type],Table912[Cost Per Cookie],"Not available")</f>
        <v>-1.25</v>
      </c>
    </row>
    <row r="542" spans="1:6" x14ac:dyDescent="0.25">
      <c r="A542" s="14">
        <v>633142</v>
      </c>
      <c r="B542" s="14" t="s">
        <v>4</v>
      </c>
      <c r="C542" s="14">
        <v>437</v>
      </c>
      <c r="D542" s="18">
        <v>43837</v>
      </c>
      <c r="E542" s="14" t="str">
        <f>_xlfn.TEXTJOIN(" , ", TRUE, _xlfn.XLOOKUP(Table811[[#This Row],[Product]], Table912[Cookie Type], Table912[[Revenue Per Cookie]:[Cost Per Cookie]]))</f>
        <v>3 , -1.25</v>
      </c>
      <c r="F542" s="14">
        <f>_xlfn.XLOOKUP(Table811[[#This Row],[Product]],Table912[Cookie Type],Table912[Cost Per Cookie],"Not available")</f>
        <v>-1.25</v>
      </c>
    </row>
    <row r="543" spans="1:6" x14ac:dyDescent="0.25">
      <c r="A543" s="13">
        <v>462436</v>
      </c>
      <c r="B543" s="13" t="s">
        <v>4</v>
      </c>
      <c r="C543" s="25">
        <v>1956</v>
      </c>
      <c r="D543" s="21">
        <v>43831</v>
      </c>
      <c r="E543" s="44" t="str">
        <f>_xlfn.TEXTJOIN(" , ", TRUE, _xlfn.XLOOKUP(Table811[[#This Row],[Product]], Table912[Cookie Type], Table912[[Revenue Per Cookie]:[Cost Per Cookie]]))</f>
        <v>3 , -1.25</v>
      </c>
      <c r="F543" s="13">
        <f>_xlfn.XLOOKUP(Table811[[#This Row],[Product]],Table912[Cookie Type],Table912[Cost Per Cookie],"Not available")</f>
        <v>-1.25</v>
      </c>
    </row>
    <row r="544" spans="1:6" x14ac:dyDescent="0.25">
      <c r="A544" s="14">
        <v>184366</v>
      </c>
      <c r="B544" s="14" t="s">
        <v>4</v>
      </c>
      <c r="C544" s="24">
        <v>2659</v>
      </c>
      <c r="D544" s="18">
        <v>43832</v>
      </c>
      <c r="E544" s="14" t="str">
        <f>_xlfn.TEXTJOIN(" , ", TRUE, _xlfn.XLOOKUP(Table811[[#This Row],[Product]], Table912[Cookie Type], Table912[[Revenue Per Cookie]:[Cost Per Cookie]]))</f>
        <v>3 , -1.25</v>
      </c>
      <c r="F544" s="14">
        <f>_xlfn.XLOOKUP(Table811[[#This Row],[Product]],Table912[Cookie Type],Table912[Cost Per Cookie],"Not available")</f>
        <v>-1.25</v>
      </c>
    </row>
    <row r="545" spans="1:6" x14ac:dyDescent="0.25">
      <c r="A545" s="13">
        <v>151130</v>
      </c>
      <c r="B545" s="13" t="s">
        <v>4</v>
      </c>
      <c r="C545" s="25">
        <v>1352</v>
      </c>
      <c r="D545" s="21">
        <v>43834</v>
      </c>
      <c r="E545" s="44" t="str">
        <f>_xlfn.TEXTJOIN(" , ", TRUE, _xlfn.XLOOKUP(Table811[[#This Row],[Product]], Table912[Cookie Type], Table912[[Revenue Per Cookie]:[Cost Per Cookie]]))</f>
        <v>3 , -1.25</v>
      </c>
      <c r="F545" s="13">
        <f>_xlfn.XLOOKUP(Table811[[#This Row],[Product]],Table912[Cookie Type],Table912[Cost Per Cookie],"Not available")</f>
        <v>-1.25</v>
      </c>
    </row>
    <row r="546" spans="1:6" x14ac:dyDescent="0.25">
      <c r="A546" s="14">
        <v>747194</v>
      </c>
      <c r="B546" s="14" t="s">
        <v>4</v>
      </c>
      <c r="C546" s="14">
        <v>880</v>
      </c>
      <c r="D546" s="18">
        <v>43835</v>
      </c>
      <c r="E546" s="14" t="str">
        <f>_xlfn.TEXTJOIN(" , ", TRUE, _xlfn.XLOOKUP(Table811[[#This Row],[Product]], Table912[Cookie Type], Table912[[Revenue Per Cookie]:[Cost Per Cookie]]))</f>
        <v>3 , -1.25</v>
      </c>
      <c r="F546" s="14">
        <f>_xlfn.XLOOKUP(Table811[[#This Row],[Product]],Table912[Cookie Type],Table912[Cost Per Cookie],"Not available")</f>
        <v>-1.25</v>
      </c>
    </row>
    <row r="547" spans="1:6" x14ac:dyDescent="0.25">
      <c r="A547" s="13">
        <v>390355</v>
      </c>
      <c r="B547" s="13" t="s">
        <v>4</v>
      </c>
      <c r="C547" s="25">
        <v>1867</v>
      </c>
      <c r="D547" s="21">
        <v>43839</v>
      </c>
      <c r="E547" s="44" t="str">
        <f>_xlfn.TEXTJOIN(" , ", TRUE, _xlfn.XLOOKUP(Table811[[#This Row],[Product]], Table912[Cookie Type], Table912[[Revenue Per Cookie]:[Cost Per Cookie]]))</f>
        <v>3 , -1.25</v>
      </c>
      <c r="F547" s="13">
        <f>_xlfn.XLOOKUP(Table811[[#This Row],[Product]],Table912[Cookie Type],Table912[Cost Per Cookie],"Not available")</f>
        <v>-1.25</v>
      </c>
    </row>
    <row r="548" spans="1:6" x14ac:dyDescent="0.25">
      <c r="A548" s="14">
        <v>594463</v>
      </c>
      <c r="B548" s="14" t="s">
        <v>4</v>
      </c>
      <c r="C548" s="24">
        <v>2234</v>
      </c>
      <c r="D548" s="18">
        <v>43474</v>
      </c>
      <c r="E548" s="14" t="str">
        <f>_xlfn.TEXTJOIN(" , ", TRUE, _xlfn.XLOOKUP(Table811[[#This Row],[Product]], Table912[Cookie Type], Table912[[Revenue Per Cookie]:[Cost Per Cookie]]))</f>
        <v>3 , -1.25</v>
      </c>
      <c r="F548" s="14">
        <f>_xlfn.XLOOKUP(Table811[[#This Row],[Product]],Table912[Cookie Type],Table912[Cost Per Cookie],"Not available")</f>
        <v>-1.25</v>
      </c>
    </row>
    <row r="549" spans="1:6" x14ac:dyDescent="0.25">
      <c r="A549" s="13">
        <v>699845</v>
      </c>
      <c r="B549" s="13" t="s">
        <v>4</v>
      </c>
      <c r="C549" s="25">
        <v>1227</v>
      </c>
      <c r="D549" s="21">
        <v>43840</v>
      </c>
      <c r="E549" s="44" t="str">
        <f>_xlfn.TEXTJOIN(" , ", TRUE, _xlfn.XLOOKUP(Table811[[#This Row],[Product]], Table912[Cookie Type], Table912[[Revenue Per Cookie]:[Cost Per Cookie]]))</f>
        <v>3 , -1.25</v>
      </c>
      <c r="F549" s="13">
        <f>_xlfn.XLOOKUP(Table811[[#This Row],[Product]],Table912[Cookie Type],Table912[Cost Per Cookie],"Not available")</f>
        <v>-1.25</v>
      </c>
    </row>
    <row r="550" spans="1:6" x14ac:dyDescent="0.25">
      <c r="A550" s="14">
        <v>867837</v>
      </c>
      <c r="B550" s="14" t="s">
        <v>4</v>
      </c>
      <c r="C550" s="14">
        <v>877</v>
      </c>
      <c r="D550" s="18">
        <v>43841</v>
      </c>
      <c r="E550" s="14" t="str">
        <f>_xlfn.TEXTJOIN(" , ", TRUE, _xlfn.XLOOKUP(Table811[[#This Row],[Product]], Table912[Cookie Type], Table912[[Revenue Per Cookie]:[Cost Per Cookie]]))</f>
        <v>3 , -1.25</v>
      </c>
      <c r="F550" s="14">
        <f>_xlfn.XLOOKUP(Table811[[#This Row],[Product]],Table912[Cookie Type],Table912[Cost Per Cookie],"Not available")</f>
        <v>-1.25</v>
      </c>
    </row>
    <row r="551" spans="1:6" x14ac:dyDescent="0.25">
      <c r="A551" s="13">
        <v>881898</v>
      </c>
      <c r="B551" s="13" t="s">
        <v>4</v>
      </c>
      <c r="C551" s="13">
        <v>360</v>
      </c>
      <c r="D551" s="21">
        <v>43840</v>
      </c>
      <c r="E551" s="44" t="str">
        <f>_xlfn.TEXTJOIN(" , ", TRUE, _xlfn.XLOOKUP(Table811[[#This Row],[Product]], Table912[Cookie Type], Table912[[Revenue Per Cookie]:[Cost Per Cookie]]))</f>
        <v>3 , -1.25</v>
      </c>
      <c r="F551" s="13">
        <f>_xlfn.XLOOKUP(Table811[[#This Row],[Product]],Table912[Cookie Type],Table912[Cost Per Cookie],"Not available")</f>
        <v>-1.25</v>
      </c>
    </row>
    <row r="552" spans="1:6" x14ac:dyDescent="0.25">
      <c r="A552" s="14">
        <v>750389</v>
      </c>
      <c r="B552" s="14" t="s">
        <v>4</v>
      </c>
      <c r="C552" s="24">
        <v>2682</v>
      </c>
      <c r="D552" s="18">
        <v>43476</v>
      </c>
      <c r="E552" s="14" t="str">
        <f>_xlfn.TEXTJOIN(" , ", TRUE, _xlfn.XLOOKUP(Table811[[#This Row],[Product]], Table912[Cookie Type], Table912[[Revenue Per Cookie]:[Cost Per Cookie]]))</f>
        <v>3 , -1.25</v>
      </c>
      <c r="F552" s="14">
        <f>_xlfn.XLOOKUP(Table811[[#This Row],[Product]],Table912[Cookie Type],Table912[Cost Per Cookie],"Not available")</f>
        <v>-1.25</v>
      </c>
    </row>
    <row r="553" spans="1:6" x14ac:dyDescent="0.25">
      <c r="A553" s="13">
        <v>102288</v>
      </c>
      <c r="B553" s="13" t="s">
        <v>4</v>
      </c>
      <c r="C553" s="13">
        <v>521</v>
      </c>
      <c r="D553" s="21">
        <v>43842</v>
      </c>
      <c r="E553" s="44" t="str">
        <f>_xlfn.TEXTJOIN(" , ", TRUE, _xlfn.XLOOKUP(Table811[[#This Row],[Product]], Table912[Cookie Type], Table912[[Revenue Per Cookie]:[Cost Per Cookie]]))</f>
        <v>3 , -1.25</v>
      </c>
      <c r="F553" s="13">
        <f>_xlfn.XLOOKUP(Table811[[#This Row],[Product]],Table912[Cookie Type],Table912[Cost Per Cookie],"Not available")</f>
        <v>-1.25</v>
      </c>
    </row>
    <row r="554" spans="1:6" x14ac:dyDescent="0.25">
      <c r="A554" s="14">
        <v>727045</v>
      </c>
      <c r="B554" s="14" t="s">
        <v>4</v>
      </c>
      <c r="C554" s="14">
        <v>341</v>
      </c>
      <c r="D554" s="18">
        <v>43835</v>
      </c>
      <c r="E554" s="14" t="str">
        <f>_xlfn.TEXTJOIN(" , ", TRUE, _xlfn.XLOOKUP(Table811[[#This Row],[Product]], Table912[Cookie Type], Table912[[Revenue Per Cookie]:[Cost Per Cookie]]))</f>
        <v>3 , -1.25</v>
      </c>
      <c r="F554" s="14">
        <f>_xlfn.XLOOKUP(Table811[[#This Row],[Product]],Table912[Cookie Type],Table912[Cost Per Cookie],"Not available")</f>
        <v>-1.25</v>
      </c>
    </row>
    <row r="555" spans="1:6" x14ac:dyDescent="0.25">
      <c r="A555" s="13">
        <v>485947</v>
      </c>
      <c r="B555" s="13" t="s">
        <v>4</v>
      </c>
      <c r="C555" s="13">
        <v>641</v>
      </c>
      <c r="D555" s="21">
        <v>43837</v>
      </c>
      <c r="E555" s="44" t="str">
        <f>_xlfn.TEXTJOIN(" , ", TRUE, _xlfn.XLOOKUP(Table811[[#This Row],[Product]], Table912[Cookie Type], Table912[[Revenue Per Cookie]:[Cost Per Cookie]]))</f>
        <v>3 , -1.25</v>
      </c>
      <c r="F555" s="13">
        <f>_xlfn.XLOOKUP(Table811[[#This Row],[Product]],Table912[Cookie Type],Table912[Cost Per Cookie],"Not available")</f>
        <v>-1.25</v>
      </c>
    </row>
    <row r="556" spans="1:6" x14ac:dyDescent="0.25">
      <c r="A556" s="14">
        <v>363822</v>
      </c>
      <c r="B556" s="14" t="s">
        <v>4</v>
      </c>
      <c r="C556" s="24">
        <v>2807</v>
      </c>
      <c r="D556" s="18">
        <v>43838</v>
      </c>
      <c r="E556" s="14" t="str">
        <f>_xlfn.TEXTJOIN(" , ", TRUE, _xlfn.XLOOKUP(Table811[[#This Row],[Product]], Table912[Cookie Type], Table912[[Revenue Per Cookie]:[Cost Per Cookie]]))</f>
        <v>3 , -1.25</v>
      </c>
      <c r="F556" s="14">
        <f>_xlfn.XLOOKUP(Table811[[#This Row],[Product]],Table912[Cookie Type],Table912[Cost Per Cookie],"Not available")</f>
        <v>-1.25</v>
      </c>
    </row>
    <row r="557" spans="1:6" x14ac:dyDescent="0.25">
      <c r="A557" s="13">
        <v>494850</v>
      </c>
      <c r="B557" s="13" t="s">
        <v>4</v>
      </c>
      <c r="C557" s="13">
        <v>432</v>
      </c>
      <c r="D557" s="21">
        <v>43839</v>
      </c>
      <c r="E557" s="44" t="str">
        <f>_xlfn.TEXTJOIN(" , ", TRUE, _xlfn.XLOOKUP(Table811[[#This Row],[Product]], Table912[Cookie Type], Table912[[Revenue Per Cookie]:[Cost Per Cookie]]))</f>
        <v>3 , -1.25</v>
      </c>
      <c r="F557" s="13">
        <f>_xlfn.XLOOKUP(Table811[[#This Row],[Product]],Table912[Cookie Type],Table912[Cost Per Cookie],"Not available")</f>
        <v>-1.25</v>
      </c>
    </row>
    <row r="558" spans="1:6" x14ac:dyDescent="0.25">
      <c r="A558" s="14">
        <v>540189</v>
      </c>
      <c r="B558" s="14" t="s">
        <v>4</v>
      </c>
      <c r="C558" s="24">
        <v>2294</v>
      </c>
      <c r="D558" s="18">
        <v>43475</v>
      </c>
      <c r="E558" s="14" t="str">
        <f>_xlfn.TEXTJOIN(" , ", TRUE, _xlfn.XLOOKUP(Table811[[#This Row],[Product]], Table912[Cookie Type], Table912[[Revenue Per Cookie]:[Cost Per Cookie]]))</f>
        <v>3 , -1.25</v>
      </c>
      <c r="F558" s="14">
        <f>_xlfn.XLOOKUP(Table811[[#This Row],[Product]],Table912[Cookie Type],Table912[Cost Per Cookie],"Not available")</f>
        <v>-1.25</v>
      </c>
    </row>
    <row r="559" spans="1:6" x14ac:dyDescent="0.25">
      <c r="A559" s="13">
        <v>823956</v>
      </c>
      <c r="B559" s="13" t="s">
        <v>4</v>
      </c>
      <c r="C559" s="25">
        <v>2167</v>
      </c>
      <c r="D559" s="21">
        <v>43475</v>
      </c>
      <c r="E559" s="44" t="str">
        <f>_xlfn.TEXTJOIN(" , ", TRUE, _xlfn.XLOOKUP(Table811[[#This Row],[Product]], Table912[Cookie Type], Table912[[Revenue Per Cookie]:[Cost Per Cookie]]))</f>
        <v>3 , -1.25</v>
      </c>
      <c r="F559" s="13">
        <f>_xlfn.XLOOKUP(Table811[[#This Row],[Product]],Table912[Cookie Type],Table912[Cost Per Cookie],"Not available")</f>
        <v>-1.25</v>
      </c>
    </row>
    <row r="560" spans="1:6" x14ac:dyDescent="0.25">
      <c r="A560" s="14">
        <v>820943</v>
      </c>
      <c r="B560" s="14" t="s">
        <v>4</v>
      </c>
      <c r="C560" s="24">
        <v>2529</v>
      </c>
      <c r="D560" s="18">
        <v>43841</v>
      </c>
      <c r="E560" s="14" t="str">
        <f>_xlfn.TEXTJOIN(" , ", TRUE, _xlfn.XLOOKUP(Table811[[#This Row],[Product]], Table912[Cookie Type], Table912[[Revenue Per Cookie]:[Cost Per Cookie]]))</f>
        <v>3 , -1.25</v>
      </c>
      <c r="F560" s="14">
        <f>_xlfn.XLOOKUP(Table811[[#This Row],[Product]],Table912[Cookie Type],Table912[Cost Per Cookie],"Not available")</f>
        <v>-1.25</v>
      </c>
    </row>
    <row r="561" spans="1:6" x14ac:dyDescent="0.25">
      <c r="A561" s="13">
        <v>366080</v>
      </c>
      <c r="B561" s="13" t="s">
        <v>4</v>
      </c>
      <c r="C561" s="25">
        <v>1870</v>
      </c>
      <c r="D561" s="21">
        <v>43477</v>
      </c>
      <c r="E561" s="44" t="str">
        <f>_xlfn.TEXTJOIN(" , ", TRUE, _xlfn.XLOOKUP(Table811[[#This Row],[Product]], Table912[Cookie Type], Table912[[Revenue Per Cookie]:[Cost Per Cookie]]))</f>
        <v>3 , -1.25</v>
      </c>
      <c r="F561" s="13">
        <f>_xlfn.XLOOKUP(Table811[[#This Row],[Product]],Table912[Cookie Type],Table912[Cost Per Cookie],"Not available")</f>
        <v>-1.25</v>
      </c>
    </row>
    <row r="562" spans="1:6" x14ac:dyDescent="0.25">
      <c r="A562" s="14">
        <v>565067</v>
      </c>
      <c r="B562" s="14" t="s">
        <v>4</v>
      </c>
      <c r="C562" s="24">
        <v>1579</v>
      </c>
      <c r="D562" s="18">
        <v>43833</v>
      </c>
      <c r="E562" s="14" t="str">
        <f>_xlfn.TEXTJOIN(" , ", TRUE, _xlfn.XLOOKUP(Table811[[#This Row],[Product]], Table912[Cookie Type], Table912[[Revenue Per Cookie]:[Cost Per Cookie]]))</f>
        <v>3 , -1.25</v>
      </c>
      <c r="F562" s="14">
        <f>_xlfn.XLOOKUP(Table811[[#This Row],[Product]],Table912[Cookie Type],Table912[Cost Per Cookie],"Not available")</f>
        <v>-1.25</v>
      </c>
    </row>
    <row r="563" spans="1:6" x14ac:dyDescent="0.25">
      <c r="A563" s="13">
        <v>808356</v>
      </c>
      <c r="B563" s="13" t="s">
        <v>4</v>
      </c>
      <c r="C563" s="25">
        <v>1005</v>
      </c>
      <c r="D563" s="21">
        <v>43474</v>
      </c>
      <c r="E563" s="44" t="str">
        <f>_xlfn.TEXTJOIN(" , ", TRUE, _xlfn.XLOOKUP(Table811[[#This Row],[Product]], Table912[Cookie Type], Table912[[Revenue Per Cookie]:[Cost Per Cookie]]))</f>
        <v>3 , -1.25</v>
      </c>
      <c r="F563" s="13">
        <f>_xlfn.XLOOKUP(Table811[[#This Row],[Product]],Table912[Cookie Type],Table912[Cost Per Cookie],"Not available")</f>
        <v>-1.25</v>
      </c>
    </row>
    <row r="564" spans="1:6" x14ac:dyDescent="0.25">
      <c r="A564" s="14">
        <v>153144</v>
      </c>
      <c r="B564" s="14" t="s">
        <v>4</v>
      </c>
      <c r="C564" s="24">
        <v>1734</v>
      </c>
      <c r="D564" s="18">
        <v>43831</v>
      </c>
      <c r="E564" s="14" t="str">
        <f>_xlfn.TEXTJOIN(" , ", TRUE, _xlfn.XLOOKUP(Table811[[#This Row],[Product]], Table912[Cookie Type], Table912[[Revenue Per Cookie]:[Cost Per Cookie]]))</f>
        <v>3 , -1.25</v>
      </c>
      <c r="F564" s="14">
        <f>_xlfn.XLOOKUP(Table811[[#This Row],[Product]],Table912[Cookie Type],Table912[Cost Per Cookie],"Not available")</f>
        <v>-1.25</v>
      </c>
    </row>
    <row r="565" spans="1:6" x14ac:dyDescent="0.25">
      <c r="A565" s="13">
        <v>878522</v>
      </c>
      <c r="B565" s="13" t="s">
        <v>4</v>
      </c>
      <c r="C565" s="13">
        <v>554</v>
      </c>
      <c r="D565" s="21">
        <v>43831</v>
      </c>
      <c r="E565" s="44" t="str">
        <f>_xlfn.TEXTJOIN(" , ", TRUE, _xlfn.XLOOKUP(Table811[[#This Row],[Product]], Table912[Cookie Type], Table912[[Revenue Per Cookie]:[Cost Per Cookie]]))</f>
        <v>3 , -1.25</v>
      </c>
      <c r="F565" s="13">
        <f>_xlfn.XLOOKUP(Table811[[#This Row],[Product]],Table912[Cookie Type],Table912[Cost Per Cookie],"Not available")</f>
        <v>-1.25</v>
      </c>
    </row>
    <row r="566" spans="1:6" x14ac:dyDescent="0.25">
      <c r="A566" s="14">
        <v>856913</v>
      </c>
      <c r="B566" s="14" t="s">
        <v>4</v>
      </c>
      <c r="C566" s="24">
        <v>2935</v>
      </c>
      <c r="D566" s="18">
        <v>43476</v>
      </c>
      <c r="E566" s="14" t="str">
        <f>_xlfn.TEXTJOIN(" , ", TRUE, _xlfn.XLOOKUP(Table811[[#This Row],[Product]], Table912[Cookie Type], Table912[[Revenue Per Cookie]:[Cost Per Cookie]]))</f>
        <v>3 , -1.25</v>
      </c>
      <c r="F566" s="14">
        <f>_xlfn.XLOOKUP(Table811[[#This Row],[Product]],Table912[Cookie Type],Table912[Cost Per Cookie],"Not available")</f>
        <v>-1.25</v>
      </c>
    </row>
    <row r="567" spans="1:6" x14ac:dyDescent="0.25">
      <c r="A567" s="13">
        <v>644843</v>
      </c>
      <c r="B567" s="13" t="s">
        <v>4</v>
      </c>
      <c r="C567" s="25">
        <v>2109</v>
      </c>
      <c r="D567" s="21">
        <v>43835</v>
      </c>
      <c r="E567" s="44" t="str">
        <f>_xlfn.TEXTJOIN(" , ", TRUE, _xlfn.XLOOKUP(Table811[[#This Row],[Product]], Table912[Cookie Type], Table912[[Revenue Per Cookie]:[Cost Per Cookie]]))</f>
        <v>3 , -1.25</v>
      </c>
      <c r="F567" s="13">
        <f>_xlfn.XLOOKUP(Table811[[#This Row],[Product]],Table912[Cookie Type],Table912[Cost Per Cookie],"Not available")</f>
        <v>-1.25</v>
      </c>
    </row>
    <row r="568" spans="1:6" x14ac:dyDescent="0.25">
      <c r="A568" s="14">
        <v>219485</v>
      </c>
      <c r="B568" s="14" t="s">
        <v>4</v>
      </c>
      <c r="C568" s="24">
        <v>3875</v>
      </c>
      <c r="D568" s="18">
        <v>43837</v>
      </c>
      <c r="E568" s="14" t="str">
        <f>_xlfn.TEXTJOIN(" , ", TRUE, _xlfn.XLOOKUP(Table811[[#This Row],[Product]], Table912[Cookie Type], Table912[[Revenue Per Cookie]:[Cost Per Cookie]]))</f>
        <v>3 , -1.25</v>
      </c>
      <c r="F568" s="14">
        <f>_xlfn.XLOOKUP(Table811[[#This Row],[Product]],Table912[Cookie Type],Table912[Cost Per Cookie],"Not available")</f>
        <v>-1.25</v>
      </c>
    </row>
    <row r="569" spans="1:6" x14ac:dyDescent="0.25">
      <c r="A569" s="13">
        <v>362208</v>
      </c>
      <c r="B569" s="13" t="s">
        <v>4</v>
      </c>
      <c r="C569" s="13">
        <v>623</v>
      </c>
      <c r="D569" s="21">
        <v>43474</v>
      </c>
      <c r="E569" s="44" t="str">
        <f>_xlfn.TEXTJOIN(" , ", TRUE, _xlfn.XLOOKUP(Table811[[#This Row],[Product]], Table912[Cookie Type], Table912[[Revenue Per Cookie]:[Cost Per Cookie]]))</f>
        <v>3 , -1.25</v>
      </c>
      <c r="F569" s="13">
        <f>_xlfn.XLOOKUP(Table811[[#This Row],[Product]],Table912[Cookie Type],Table912[Cost Per Cookie],"Not available")</f>
        <v>-1.25</v>
      </c>
    </row>
    <row r="570" spans="1:6" x14ac:dyDescent="0.25">
      <c r="A570" s="14">
        <v>305275</v>
      </c>
      <c r="B570" s="14" t="s">
        <v>4</v>
      </c>
      <c r="C570" s="14">
        <v>986</v>
      </c>
      <c r="D570" s="18">
        <v>43840</v>
      </c>
      <c r="E570" s="14" t="str">
        <f>_xlfn.TEXTJOIN(" , ", TRUE, _xlfn.XLOOKUP(Table811[[#This Row],[Product]], Table912[Cookie Type], Table912[[Revenue Per Cookie]:[Cost Per Cookie]]))</f>
        <v>3 , -1.25</v>
      </c>
      <c r="F570" s="14">
        <f>_xlfn.XLOOKUP(Table811[[#This Row],[Product]],Table912[Cookie Type],Table912[Cost Per Cookie],"Not available")</f>
        <v>-1.25</v>
      </c>
    </row>
    <row r="571" spans="1:6" x14ac:dyDescent="0.25">
      <c r="A571" s="13">
        <v>601126</v>
      </c>
      <c r="B571" s="13" t="s">
        <v>4</v>
      </c>
      <c r="C571" s="25">
        <v>2387</v>
      </c>
      <c r="D571" s="21">
        <v>43841</v>
      </c>
      <c r="E571" s="44" t="str">
        <f>_xlfn.TEXTJOIN(" , ", TRUE, _xlfn.XLOOKUP(Table811[[#This Row],[Product]], Table912[Cookie Type], Table912[[Revenue Per Cookie]:[Cost Per Cookie]]))</f>
        <v>3 , -1.25</v>
      </c>
      <c r="F571" s="13">
        <f>_xlfn.XLOOKUP(Table811[[#This Row],[Product]],Table912[Cookie Type],Table912[Cost Per Cookie],"Not available")</f>
        <v>-1.25</v>
      </c>
    </row>
    <row r="572" spans="1:6" x14ac:dyDescent="0.25">
      <c r="A572" s="14">
        <v>871331</v>
      </c>
      <c r="B572" s="14" t="s">
        <v>4</v>
      </c>
      <c r="C572" s="24">
        <v>1233</v>
      </c>
      <c r="D572" s="18">
        <v>43842</v>
      </c>
      <c r="E572" s="14" t="str">
        <f>_xlfn.TEXTJOIN(" , ", TRUE, _xlfn.XLOOKUP(Table811[[#This Row],[Product]], Table912[Cookie Type], Table912[[Revenue Per Cookie]:[Cost Per Cookie]]))</f>
        <v>3 , -1.25</v>
      </c>
      <c r="F572" s="14">
        <f>_xlfn.XLOOKUP(Table811[[#This Row],[Product]],Table912[Cookie Type],Table912[Cost Per Cookie],"Not available")</f>
        <v>-1.25</v>
      </c>
    </row>
    <row r="573" spans="1:6" x14ac:dyDescent="0.25">
      <c r="A573" s="13">
        <v>138905</v>
      </c>
      <c r="B573" s="13" t="s">
        <v>4</v>
      </c>
      <c r="C573" s="25">
        <v>1491</v>
      </c>
      <c r="D573" s="21">
        <v>43833</v>
      </c>
      <c r="E573" s="44" t="str">
        <f>_xlfn.TEXTJOIN(" , ", TRUE, _xlfn.XLOOKUP(Table811[[#This Row],[Product]], Table912[Cookie Type], Table912[[Revenue Per Cookie]:[Cost Per Cookie]]))</f>
        <v>3 , -1.25</v>
      </c>
      <c r="F573" s="13">
        <f>_xlfn.XLOOKUP(Table811[[#This Row],[Product]],Table912[Cookie Type],Table912[Cost Per Cookie],"Not available")</f>
        <v>-1.25</v>
      </c>
    </row>
    <row r="574" spans="1:6" x14ac:dyDescent="0.25">
      <c r="A574" s="14">
        <v>521663</v>
      </c>
      <c r="B574" s="14" t="s">
        <v>4</v>
      </c>
      <c r="C574" s="24">
        <v>1531</v>
      </c>
      <c r="D574" s="18">
        <v>43842</v>
      </c>
      <c r="E574" s="14" t="str">
        <f>_xlfn.TEXTJOIN(" , ", TRUE, _xlfn.XLOOKUP(Table811[[#This Row],[Product]], Table912[Cookie Type], Table912[[Revenue Per Cookie]:[Cost Per Cookie]]))</f>
        <v>3 , -1.25</v>
      </c>
      <c r="F574" s="14">
        <f>_xlfn.XLOOKUP(Table811[[#This Row],[Product]],Table912[Cookie Type],Table912[Cost Per Cookie],"Not available")</f>
        <v>-1.25</v>
      </c>
    </row>
    <row r="575" spans="1:6" x14ac:dyDescent="0.25">
      <c r="A575" s="13">
        <v>384410</v>
      </c>
      <c r="B575" s="13" t="s">
        <v>4</v>
      </c>
      <c r="C575" s="25">
        <v>2567</v>
      </c>
      <c r="D575" s="21">
        <v>43836</v>
      </c>
      <c r="E575" s="44" t="str">
        <f>_xlfn.TEXTJOIN(" , ", TRUE, _xlfn.XLOOKUP(Table811[[#This Row],[Product]], Table912[Cookie Type], Table912[[Revenue Per Cookie]:[Cost Per Cookie]]))</f>
        <v>3 , -1.25</v>
      </c>
      <c r="F575" s="13">
        <f>_xlfn.XLOOKUP(Table811[[#This Row],[Product]],Table912[Cookie Type],Table912[Cost Per Cookie],"Not available")</f>
        <v>-1.25</v>
      </c>
    </row>
    <row r="576" spans="1:6" x14ac:dyDescent="0.25">
      <c r="A576" s="14">
        <v>561318</v>
      </c>
      <c r="B576" s="14" t="s">
        <v>4</v>
      </c>
      <c r="C576" s="24">
        <v>1583</v>
      </c>
      <c r="D576" s="18">
        <v>43836</v>
      </c>
      <c r="E576" s="14" t="str">
        <f>_xlfn.TEXTJOIN(" , ", TRUE, _xlfn.XLOOKUP(Table811[[#This Row],[Product]], Table912[Cookie Type], Table912[[Revenue Per Cookie]:[Cost Per Cookie]]))</f>
        <v>3 , -1.25</v>
      </c>
      <c r="F576" s="14">
        <f>_xlfn.XLOOKUP(Table811[[#This Row],[Product]],Table912[Cookie Type],Table912[Cost Per Cookie],"Not available")</f>
        <v>-1.25</v>
      </c>
    </row>
    <row r="577" spans="1:6" x14ac:dyDescent="0.25">
      <c r="A577" s="13">
        <v>762271</v>
      </c>
      <c r="B577" s="13" t="s">
        <v>4</v>
      </c>
      <c r="C577" s="25">
        <v>1565</v>
      </c>
      <c r="D577" s="21">
        <v>43840</v>
      </c>
      <c r="E577" s="44" t="str">
        <f>_xlfn.TEXTJOIN(" , ", TRUE, _xlfn.XLOOKUP(Table811[[#This Row],[Product]], Table912[Cookie Type], Table912[[Revenue Per Cookie]:[Cost Per Cookie]]))</f>
        <v>3 , -1.25</v>
      </c>
      <c r="F577" s="13">
        <f>_xlfn.XLOOKUP(Table811[[#This Row],[Product]],Table912[Cookie Type],Table912[Cost Per Cookie],"Not available")</f>
        <v>-1.25</v>
      </c>
    </row>
    <row r="578" spans="1:6" x14ac:dyDescent="0.25">
      <c r="A578" s="14">
        <v>528145</v>
      </c>
      <c r="B578" s="14" t="s">
        <v>4</v>
      </c>
      <c r="C578" s="14">
        <v>280</v>
      </c>
      <c r="D578" s="18">
        <v>43842</v>
      </c>
      <c r="E578" s="14" t="str">
        <f>_xlfn.TEXTJOIN(" , ", TRUE, _xlfn.XLOOKUP(Table811[[#This Row],[Product]], Table912[Cookie Type], Table912[[Revenue Per Cookie]:[Cost Per Cookie]]))</f>
        <v>3 , -1.25</v>
      </c>
      <c r="F578" s="14">
        <f>_xlfn.XLOOKUP(Table811[[#This Row],[Product]],Table912[Cookie Type],Table912[Cost Per Cookie],"Not available")</f>
        <v>-1.25</v>
      </c>
    </row>
    <row r="579" spans="1:6" x14ac:dyDescent="0.25">
      <c r="A579" s="13">
        <v>800536</v>
      </c>
      <c r="B579" s="13" t="s">
        <v>4</v>
      </c>
      <c r="C579" s="25">
        <v>2903</v>
      </c>
      <c r="D579" s="21">
        <v>43833</v>
      </c>
      <c r="E579" s="44" t="str">
        <f>_xlfn.TEXTJOIN(" , ", TRUE, _xlfn.XLOOKUP(Table811[[#This Row],[Product]], Table912[Cookie Type], Table912[[Revenue Per Cookie]:[Cost Per Cookie]]))</f>
        <v>3 , -1.25</v>
      </c>
      <c r="F579" s="13">
        <f>_xlfn.XLOOKUP(Table811[[#This Row],[Product]],Table912[Cookie Type],Table912[Cost Per Cookie],"Not available")</f>
        <v>-1.25</v>
      </c>
    </row>
    <row r="580" spans="1:6" x14ac:dyDescent="0.25">
      <c r="A580" s="14">
        <v>444518</v>
      </c>
      <c r="B580" s="14" t="s">
        <v>4</v>
      </c>
      <c r="C580" s="24">
        <v>2541</v>
      </c>
      <c r="D580" s="18">
        <v>43838</v>
      </c>
      <c r="E580" s="14" t="str">
        <f>_xlfn.TEXTJOIN(" , ", TRUE, _xlfn.XLOOKUP(Table811[[#This Row],[Product]], Table912[Cookie Type], Table912[[Revenue Per Cookie]:[Cost Per Cookie]]))</f>
        <v>3 , -1.25</v>
      </c>
      <c r="F580" s="14">
        <f>_xlfn.XLOOKUP(Table811[[#This Row],[Product]],Table912[Cookie Type],Table912[Cost Per Cookie],"Not available")</f>
        <v>-1.25</v>
      </c>
    </row>
    <row r="581" spans="1:6" x14ac:dyDescent="0.25">
      <c r="A581" s="13">
        <v>340032</v>
      </c>
      <c r="B581" s="13" t="s">
        <v>4</v>
      </c>
      <c r="C581" s="13">
        <v>269</v>
      </c>
      <c r="D581" s="21">
        <v>43475</v>
      </c>
      <c r="E581" s="44" t="str">
        <f>_xlfn.TEXTJOIN(" , ", TRUE, _xlfn.XLOOKUP(Table811[[#This Row],[Product]], Table912[Cookie Type], Table912[[Revenue Per Cookie]:[Cost Per Cookie]]))</f>
        <v>3 , -1.25</v>
      </c>
      <c r="F581" s="13">
        <f>_xlfn.XLOOKUP(Table811[[#This Row],[Product]],Table912[Cookie Type],Table912[Cost Per Cookie],"Not available")</f>
        <v>-1.25</v>
      </c>
    </row>
    <row r="582" spans="1:6" x14ac:dyDescent="0.25">
      <c r="A582" s="14">
        <v>356877</v>
      </c>
      <c r="B582" s="14" t="s">
        <v>4</v>
      </c>
      <c r="C582" s="24">
        <v>1496</v>
      </c>
      <c r="D582" s="18">
        <v>43840</v>
      </c>
      <c r="E582" s="14" t="str">
        <f>_xlfn.TEXTJOIN(" , ", TRUE, _xlfn.XLOOKUP(Table811[[#This Row],[Product]], Table912[Cookie Type], Table912[[Revenue Per Cookie]:[Cost Per Cookie]]))</f>
        <v>3 , -1.25</v>
      </c>
      <c r="F582" s="14">
        <f>_xlfn.XLOOKUP(Table811[[#This Row],[Product]],Table912[Cookie Type],Table912[Cost Per Cookie],"Not available")</f>
        <v>-1.25</v>
      </c>
    </row>
    <row r="583" spans="1:6" x14ac:dyDescent="0.25">
      <c r="A583" s="13">
        <v>208723</v>
      </c>
      <c r="B583" s="13" t="s">
        <v>4</v>
      </c>
      <c r="C583" s="25">
        <v>1010</v>
      </c>
      <c r="D583" s="21">
        <v>43840</v>
      </c>
      <c r="E583" s="44" t="str">
        <f>_xlfn.TEXTJOIN(" , ", TRUE, _xlfn.XLOOKUP(Table811[[#This Row],[Product]], Table912[Cookie Type], Table912[[Revenue Per Cookie]:[Cost Per Cookie]]))</f>
        <v>3 , -1.25</v>
      </c>
      <c r="F583" s="13">
        <f>_xlfn.XLOOKUP(Table811[[#This Row],[Product]],Table912[Cookie Type],Table912[Cost Per Cookie],"Not available")</f>
        <v>-1.25</v>
      </c>
    </row>
    <row r="584" spans="1:6" x14ac:dyDescent="0.25">
      <c r="A584" s="14">
        <v>510933</v>
      </c>
      <c r="B584" s="14" t="s">
        <v>4</v>
      </c>
      <c r="C584" s="24">
        <v>1281</v>
      </c>
      <c r="D584" s="18">
        <v>43477</v>
      </c>
      <c r="E584" s="14" t="str">
        <f>_xlfn.TEXTJOIN(" , ", TRUE, _xlfn.XLOOKUP(Table811[[#This Row],[Product]], Table912[Cookie Type], Table912[[Revenue Per Cookie]:[Cost Per Cookie]]))</f>
        <v>3 , -1.25</v>
      </c>
      <c r="F584" s="14">
        <f>_xlfn.XLOOKUP(Table811[[#This Row],[Product]],Table912[Cookie Type],Table912[Cost Per Cookie],"Not available")</f>
        <v>-1.25</v>
      </c>
    </row>
    <row r="585" spans="1:6" x14ac:dyDescent="0.25">
      <c r="A585" s="13">
        <v>213778</v>
      </c>
      <c r="B585" s="13" t="s">
        <v>4</v>
      </c>
      <c r="C585" s="13">
        <v>866</v>
      </c>
      <c r="D585" s="21">
        <v>43837</v>
      </c>
      <c r="E585" s="44" t="str">
        <f>_xlfn.TEXTJOIN(" , ", TRUE, _xlfn.XLOOKUP(Table811[[#This Row],[Product]], Table912[Cookie Type], Table912[[Revenue Per Cookie]:[Cost Per Cookie]]))</f>
        <v>3 , -1.25</v>
      </c>
      <c r="F585" s="13">
        <f>_xlfn.XLOOKUP(Table811[[#This Row],[Product]],Table912[Cookie Type],Table912[Cost Per Cookie],"Not available")</f>
        <v>-1.25</v>
      </c>
    </row>
    <row r="586" spans="1:6" x14ac:dyDescent="0.25">
      <c r="A586" s="14">
        <v>414407</v>
      </c>
      <c r="B586" s="14" t="s">
        <v>4</v>
      </c>
      <c r="C586" s="14">
        <v>492</v>
      </c>
      <c r="D586" s="18">
        <v>43837</v>
      </c>
      <c r="E586" s="14" t="str">
        <f>_xlfn.TEXTJOIN(" , ", TRUE, _xlfn.XLOOKUP(Table811[[#This Row],[Product]], Table912[Cookie Type], Table912[[Revenue Per Cookie]:[Cost Per Cookie]]))</f>
        <v>3 , -1.25</v>
      </c>
      <c r="F586" s="14">
        <f>_xlfn.XLOOKUP(Table811[[#This Row],[Product]],Table912[Cookie Type],Table912[Cost Per Cookie],"Not available")</f>
        <v>-1.25</v>
      </c>
    </row>
    <row r="587" spans="1:6" x14ac:dyDescent="0.25">
      <c r="A587" s="13">
        <v>199727</v>
      </c>
      <c r="B587" s="13" t="s">
        <v>4</v>
      </c>
      <c r="C587" s="13">
        <v>267</v>
      </c>
      <c r="D587" s="21">
        <v>43475</v>
      </c>
      <c r="E587" s="44" t="str">
        <f>_xlfn.TEXTJOIN(" , ", TRUE, _xlfn.XLOOKUP(Table811[[#This Row],[Product]], Table912[Cookie Type], Table912[[Revenue Per Cookie]:[Cost Per Cookie]]))</f>
        <v>3 , -1.25</v>
      </c>
      <c r="F587" s="13">
        <f>_xlfn.XLOOKUP(Table811[[#This Row],[Product]],Table912[Cookie Type],Table912[Cost Per Cookie],"Not available")</f>
        <v>-1.25</v>
      </c>
    </row>
    <row r="588" spans="1:6" x14ac:dyDescent="0.25">
      <c r="A588" s="14">
        <v>330030</v>
      </c>
      <c r="B588" s="14" t="s">
        <v>4</v>
      </c>
      <c r="C588" s="24">
        <v>1175</v>
      </c>
      <c r="D588" s="18">
        <v>43840</v>
      </c>
      <c r="E588" s="14" t="str">
        <f>_xlfn.TEXTJOIN(" , ", TRUE, _xlfn.XLOOKUP(Table811[[#This Row],[Product]], Table912[Cookie Type], Table912[[Revenue Per Cookie]:[Cost Per Cookie]]))</f>
        <v>3 , -1.25</v>
      </c>
      <c r="F588" s="14">
        <f>_xlfn.XLOOKUP(Table811[[#This Row],[Product]],Table912[Cookie Type],Table912[Cost Per Cookie],"Not available")</f>
        <v>-1.25</v>
      </c>
    </row>
    <row r="589" spans="1:6" x14ac:dyDescent="0.25">
      <c r="A589" s="13">
        <v>780393</v>
      </c>
      <c r="B589" s="13" t="s">
        <v>4</v>
      </c>
      <c r="C589" s="25">
        <v>2954</v>
      </c>
      <c r="D589" s="21">
        <v>43476</v>
      </c>
      <c r="E589" s="44" t="str">
        <f>_xlfn.TEXTJOIN(" , ", TRUE, _xlfn.XLOOKUP(Table811[[#This Row],[Product]], Table912[Cookie Type], Table912[[Revenue Per Cookie]:[Cost Per Cookie]]))</f>
        <v>3 , -1.25</v>
      </c>
      <c r="F589" s="13">
        <f>_xlfn.XLOOKUP(Table811[[#This Row],[Product]],Table912[Cookie Type],Table912[Cost Per Cookie],"Not available")</f>
        <v>-1.25</v>
      </c>
    </row>
    <row r="590" spans="1:6" x14ac:dyDescent="0.25">
      <c r="A590" s="14">
        <v>483216</v>
      </c>
      <c r="B590" s="14" t="s">
        <v>4</v>
      </c>
      <c r="C590" s="14">
        <v>552</v>
      </c>
      <c r="D590" s="18">
        <v>43841</v>
      </c>
      <c r="E590" s="14" t="str">
        <f>_xlfn.TEXTJOIN(" , ", TRUE, _xlfn.XLOOKUP(Table811[[#This Row],[Product]], Table912[Cookie Type], Table912[[Revenue Per Cookie]:[Cost Per Cookie]]))</f>
        <v>3 , -1.25</v>
      </c>
      <c r="F590" s="14">
        <f>_xlfn.XLOOKUP(Table811[[#This Row],[Product]],Table912[Cookie Type],Table912[Cost Per Cookie],"Not available")</f>
        <v>-1.25</v>
      </c>
    </row>
    <row r="591" spans="1:6" x14ac:dyDescent="0.25">
      <c r="A591" s="13">
        <v>887151</v>
      </c>
      <c r="B591" s="13" t="s">
        <v>4</v>
      </c>
      <c r="C591" s="13">
        <v>293</v>
      </c>
      <c r="D591" s="21">
        <v>43842</v>
      </c>
      <c r="E591" s="44" t="str">
        <f>_xlfn.TEXTJOIN(" , ", TRUE, _xlfn.XLOOKUP(Table811[[#This Row],[Product]], Table912[Cookie Type], Table912[[Revenue Per Cookie]:[Cost Per Cookie]]))</f>
        <v>3 , -1.25</v>
      </c>
      <c r="F591" s="13">
        <f>_xlfn.XLOOKUP(Table811[[#This Row],[Product]],Table912[Cookie Type],Table912[Cost Per Cookie],"Not available")</f>
        <v>-1.25</v>
      </c>
    </row>
    <row r="592" spans="1:6" x14ac:dyDescent="0.25">
      <c r="A592" s="14">
        <v>559561</v>
      </c>
      <c r="B592" s="14" t="s">
        <v>4</v>
      </c>
      <c r="C592" s="24">
        <v>1806</v>
      </c>
      <c r="D592" s="18">
        <v>43835</v>
      </c>
      <c r="E592" s="14" t="str">
        <f>_xlfn.TEXTJOIN(" , ", TRUE, _xlfn.XLOOKUP(Table811[[#This Row],[Product]], Table912[Cookie Type], Table912[[Revenue Per Cookie]:[Cost Per Cookie]]))</f>
        <v>3 , -1.25</v>
      </c>
      <c r="F592" s="14">
        <f>_xlfn.XLOOKUP(Table811[[#This Row],[Product]],Table912[Cookie Type],Table912[Cost Per Cookie],"Not available")</f>
        <v>-1.25</v>
      </c>
    </row>
    <row r="593" spans="1:6" x14ac:dyDescent="0.25">
      <c r="A593" s="13">
        <v>616386</v>
      </c>
      <c r="B593" s="13" t="s">
        <v>77</v>
      </c>
      <c r="C593" s="25">
        <v>1493</v>
      </c>
      <c r="D593" s="21">
        <v>43831</v>
      </c>
      <c r="E593" s="44" t="str">
        <f>_xlfn.TEXTJOIN(" , ", TRUE, _xlfn.XLOOKUP(Table811[[#This Row],[Product]], Table912[Cookie Type], Table912[[Revenue Per Cookie]:[Cost Per Cookie]]))</f>
        <v>6 , -2.75</v>
      </c>
      <c r="F593" s="13">
        <f>_xlfn.XLOOKUP(Table811[[#This Row],[Product]],Table912[Cookie Type],Table912[Cost Per Cookie],"Not available")</f>
        <v>-2.75</v>
      </c>
    </row>
    <row r="594" spans="1:6" x14ac:dyDescent="0.25">
      <c r="A594" s="14">
        <v>775360</v>
      </c>
      <c r="B594" s="14" t="s">
        <v>77</v>
      </c>
      <c r="C594" s="24">
        <v>1804</v>
      </c>
      <c r="D594" s="18">
        <v>43832</v>
      </c>
      <c r="E594" s="14" t="str">
        <f>_xlfn.TEXTJOIN(" , ", TRUE, _xlfn.XLOOKUP(Table811[[#This Row],[Product]], Table912[Cookie Type], Table912[[Revenue Per Cookie]:[Cost Per Cookie]]))</f>
        <v>6 , -2.75</v>
      </c>
      <c r="F594" s="14">
        <f>_xlfn.XLOOKUP(Table811[[#This Row],[Product]],Table912[Cookie Type],Table912[Cost Per Cookie],"Not available")</f>
        <v>-2.75</v>
      </c>
    </row>
    <row r="595" spans="1:6" x14ac:dyDescent="0.25">
      <c r="A595" s="13">
        <v>806592</v>
      </c>
      <c r="B595" s="13" t="s">
        <v>77</v>
      </c>
      <c r="C595" s="25">
        <v>2161</v>
      </c>
      <c r="D595" s="21">
        <v>43833</v>
      </c>
      <c r="E595" s="44" t="str">
        <f>_xlfn.TEXTJOIN(" , ", TRUE, _xlfn.XLOOKUP(Table811[[#This Row],[Product]], Table912[Cookie Type], Table912[[Revenue Per Cookie]:[Cost Per Cookie]]))</f>
        <v>6 , -2.75</v>
      </c>
      <c r="F595" s="13">
        <f>_xlfn.XLOOKUP(Table811[[#This Row],[Product]],Table912[Cookie Type],Table912[Cost Per Cookie],"Not available")</f>
        <v>-2.75</v>
      </c>
    </row>
    <row r="596" spans="1:6" x14ac:dyDescent="0.25">
      <c r="A596" s="14">
        <v>552346</v>
      </c>
      <c r="B596" s="14" t="s">
        <v>77</v>
      </c>
      <c r="C596" s="24">
        <v>1006</v>
      </c>
      <c r="D596" s="18">
        <v>43836</v>
      </c>
      <c r="E596" s="14" t="str">
        <f>_xlfn.TEXTJOIN(" , ", TRUE, _xlfn.XLOOKUP(Table811[[#This Row],[Product]], Table912[Cookie Type], Table912[[Revenue Per Cookie]:[Cost Per Cookie]]))</f>
        <v>6 , -2.75</v>
      </c>
      <c r="F596" s="14">
        <f>_xlfn.XLOOKUP(Table811[[#This Row],[Product]],Table912[Cookie Type],Table912[Cost Per Cookie],"Not available")</f>
        <v>-2.75</v>
      </c>
    </row>
    <row r="597" spans="1:6" x14ac:dyDescent="0.25">
      <c r="A597" s="13">
        <v>643742</v>
      </c>
      <c r="B597" s="13" t="s">
        <v>77</v>
      </c>
      <c r="C597" s="25">
        <v>1545</v>
      </c>
      <c r="D597" s="21">
        <v>43836</v>
      </c>
      <c r="E597" s="44" t="str">
        <f>_xlfn.TEXTJOIN(" , ", TRUE, _xlfn.XLOOKUP(Table811[[#This Row],[Product]], Table912[Cookie Type], Table912[[Revenue Per Cookie]:[Cost Per Cookie]]))</f>
        <v>6 , -2.75</v>
      </c>
      <c r="F597" s="13">
        <f>_xlfn.XLOOKUP(Table811[[#This Row],[Product]],Table912[Cookie Type],Table912[Cost Per Cookie],"Not available")</f>
        <v>-2.75</v>
      </c>
    </row>
    <row r="598" spans="1:6" x14ac:dyDescent="0.25">
      <c r="A598" s="14">
        <v>685153</v>
      </c>
      <c r="B598" s="14" t="s">
        <v>77</v>
      </c>
      <c r="C598" s="24">
        <v>2821</v>
      </c>
      <c r="D598" s="18">
        <v>43838</v>
      </c>
      <c r="E598" s="14" t="str">
        <f>_xlfn.TEXTJOIN(" , ", TRUE, _xlfn.XLOOKUP(Table811[[#This Row],[Product]], Table912[Cookie Type], Table912[[Revenue Per Cookie]:[Cost Per Cookie]]))</f>
        <v>6 , -2.75</v>
      </c>
      <c r="F598" s="14">
        <f>_xlfn.XLOOKUP(Table811[[#This Row],[Product]],Table912[Cookie Type],Table912[Cost Per Cookie],"Not available")</f>
        <v>-2.75</v>
      </c>
    </row>
    <row r="599" spans="1:6" x14ac:dyDescent="0.25">
      <c r="A599" s="13">
        <v>725066</v>
      </c>
      <c r="B599" s="13" t="s">
        <v>77</v>
      </c>
      <c r="C599" s="13">
        <v>345</v>
      </c>
      <c r="D599" s="21">
        <v>43475</v>
      </c>
      <c r="E599" s="44" t="str">
        <f>_xlfn.TEXTJOIN(" , ", TRUE, _xlfn.XLOOKUP(Table811[[#This Row],[Product]], Table912[Cookie Type], Table912[[Revenue Per Cookie]:[Cost Per Cookie]]))</f>
        <v>6 , -2.75</v>
      </c>
      <c r="F599" s="13">
        <f>_xlfn.XLOOKUP(Table811[[#This Row],[Product]],Table912[Cookie Type],Table912[Cost Per Cookie],"Not available")</f>
        <v>-2.75</v>
      </c>
    </row>
    <row r="600" spans="1:6" x14ac:dyDescent="0.25">
      <c r="A600" s="14">
        <v>584477</v>
      </c>
      <c r="B600" s="14" t="s">
        <v>77</v>
      </c>
      <c r="C600" s="14">
        <v>639</v>
      </c>
      <c r="D600" s="18">
        <v>43841</v>
      </c>
      <c r="E600" s="14" t="str">
        <f>_xlfn.TEXTJOIN(" , ", TRUE, _xlfn.XLOOKUP(Table811[[#This Row],[Product]], Table912[Cookie Type], Table912[[Revenue Per Cookie]:[Cost Per Cookie]]))</f>
        <v>6 , -2.75</v>
      </c>
      <c r="F600" s="14">
        <f>_xlfn.XLOOKUP(Table811[[#This Row],[Product]],Table912[Cookie Type],Table912[Cost Per Cookie],"Not available")</f>
        <v>-2.75</v>
      </c>
    </row>
    <row r="601" spans="1:6" x14ac:dyDescent="0.25">
      <c r="A601" s="13">
        <v>613058</v>
      </c>
      <c r="B601" s="13" t="s">
        <v>77</v>
      </c>
      <c r="C601" s="25">
        <v>3864</v>
      </c>
      <c r="D601" s="21">
        <v>43834</v>
      </c>
      <c r="E601" s="44" t="str">
        <f>_xlfn.TEXTJOIN(" , ", TRUE, _xlfn.XLOOKUP(Table811[[#This Row],[Product]], Table912[Cookie Type], Table912[[Revenue Per Cookie]:[Cost Per Cookie]]))</f>
        <v>6 , -2.75</v>
      </c>
      <c r="F601" s="13">
        <f>_xlfn.XLOOKUP(Table811[[#This Row],[Product]],Table912[Cookie Type],Table912[Cost Per Cookie],"Not available")</f>
        <v>-2.75</v>
      </c>
    </row>
    <row r="602" spans="1:6" x14ac:dyDescent="0.25">
      <c r="A602" s="14">
        <v>729194</v>
      </c>
      <c r="B602" s="14" t="s">
        <v>77</v>
      </c>
      <c r="C602" s="14">
        <v>362</v>
      </c>
      <c r="D602" s="18">
        <v>43835</v>
      </c>
      <c r="E602" s="14" t="str">
        <f>_xlfn.TEXTJOIN(" , ", TRUE, _xlfn.XLOOKUP(Table811[[#This Row],[Product]], Table912[Cookie Type], Table912[[Revenue Per Cookie]:[Cost Per Cookie]]))</f>
        <v>6 , -2.75</v>
      </c>
      <c r="F602" s="14">
        <f>_xlfn.XLOOKUP(Table811[[#This Row],[Product]],Table912[Cookie Type],Table912[Cost Per Cookie],"Not available")</f>
        <v>-2.75</v>
      </c>
    </row>
    <row r="603" spans="1:6" x14ac:dyDescent="0.25">
      <c r="A603" s="13">
        <v>265959</v>
      </c>
      <c r="B603" s="13" t="s">
        <v>77</v>
      </c>
      <c r="C603" s="13">
        <v>923</v>
      </c>
      <c r="D603" s="21">
        <v>43838</v>
      </c>
      <c r="E603" s="44" t="str">
        <f>_xlfn.TEXTJOIN(" , ", TRUE, _xlfn.XLOOKUP(Table811[[#This Row],[Product]], Table912[Cookie Type], Table912[[Revenue Per Cookie]:[Cost Per Cookie]]))</f>
        <v>6 , -2.75</v>
      </c>
      <c r="F603" s="13">
        <f>_xlfn.XLOOKUP(Table811[[#This Row],[Product]],Table912[Cookie Type],Table912[Cost Per Cookie],"Not available")</f>
        <v>-2.75</v>
      </c>
    </row>
    <row r="604" spans="1:6" x14ac:dyDescent="0.25">
      <c r="A604" s="14">
        <v>196520</v>
      </c>
      <c r="B604" s="14" t="s">
        <v>77</v>
      </c>
      <c r="C604" s="14">
        <v>663</v>
      </c>
      <c r="D604" s="18">
        <v>43475</v>
      </c>
      <c r="E604" s="14" t="str">
        <f>_xlfn.TEXTJOIN(" , ", TRUE, _xlfn.XLOOKUP(Table811[[#This Row],[Product]], Table912[Cookie Type], Table912[[Revenue Per Cookie]:[Cost Per Cookie]]))</f>
        <v>6 , -2.75</v>
      </c>
      <c r="F604" s="14">
        <f>_xlfn.XLOOKUP(Table811[[#This Row],[Product]],Table912[Cookie Type],Table912[Cost Per Cookie],"Not available")</f>
        <v>-2.75</v>
      </c>
    </row>
    <row r="605" spans="1:6" x14ac:dyDescent="0.25">
      <c r="A605" s="13">
        <v>894331</v>
      </c>
      <c r="B605" s="13" t="s">
        <v>77</v>
      </c>
      <c r="C605" s="25">
        <v>2092</v>
      </c>
      <c r="D605" s="21">
        <v>43476</v>
      </c>
      <c r="E605" s="44" t="str">
        <f>_xlfn.TEXTJOIN(" , ", TRUE, _xlfn.XLOOKUP(Table811[[#This Row],[Product]], Table912[Cookie Type], Table912[[Revenue Per Cookie]:[Cost Per Cookie]]))</f>
        <v>6 , -2.75</v>
      </c>
      <c r="F605" s="13">
        <f>_xlfn.XLOOKUP(Table811[[#This Row],[Product]],Table912[Cookie Type],Table912[Cost Per Cookie],"Not available")</f>
        <v>-2.75</v>
      </c>
    </row>
    <row r="606" spans="1:6" x14ac:dyDescent="0.25">
      <c r="A606" s="14">
        <v>149035</v>
      </c>
      <c r="B606" s="14" t="s">
        <v>77</v>
      </c>
      <c r="C606" s="24">
        <v>1566</v>
      </c>
      <c r="D606" s="18">
        <v>43840</v>
      </c>
      <c r="E606" s="14" t="str">
        <f>_xlfn.TEXTJOIN(" , ", TRUE, _xlfn.XLOOKUP(Table811[[#This Row],[Product]], Table912[Cookie Type], Table912[[Revenue Per Cookie]:[Cost Per Cookie]]))</f>
        <v>6 , -2.75</v>
      </c>
      <c r="F606" s="14">
        <f>_xlfn.XLOOKUP(Table811[[#This Row],[Product]],Table912[Cookie Type],Table912[Cost Per Cookie],"Not available")</f>
        <v>-2.75</v>
      </c>
    </row>
    <row r="607" spans="1:6" x14ac:dyDescent="0.25">
      <c r="A607" s="13">
        <v>861720</v>
      </c>
      <c r="B607" s="13" t="s">
        <v>77</v>
      </c>
      <c r="C607" s="25">
        <v>2966</v>
      </c>
      <c r="D607" s="21">
        <v>43475</v>
      </c>
      <c r="E607" s="44" t="str">
        <f>_xlfn.TEXTJOIN(" , ", TRUE, _xlfn.XLOOKUP(Table811[[#This Row],[Product]], Table912[Cookie Type], Table912[[Revenue Per Cookie]:[Cost Per Cookie]]))</f>
        <v>6 , -2.75</v>
      </c>
      <c r="F607" s="13">
        <f>_xlfn.XLOOKUP(Table811[[#This Row],[Product]],Table912[Cookie Type],Table912[Cost Per Cookie],"Not available")</f>
        <v>-2.75</v>
      </c>
    </row>
    <row r="608" spans="1:6" x14ac:dyDescent="0.25">
      <c r="A608" s="14">
        <v>426268</v>
      </c>
      <c r="B608" s="14" t="s">
        <v>77</v>
      </c>
      <c r="C608" s="24">
        <v>2877</v>
      </c>
      <c r="D608" s="18">
        <v>43840</v>
      </c>
      <c r="E608" s="14" t="str">
        <f>_xlfn.TEXTJOIN(" , ", TRUE, _xlfn.XLOOKUP(Table811[[#This Row],[Product]], Table912[Cookie Type], Table912[[Revenue Per Cookie]:[Cost Per Cookie]]))</f>
        <v>6 , -2.75</v>
      </c>
      <c r="F608" s="14">
        <f>_xlfn.XLOOKUP(Table811[[#This Row],[Product]],Table912[Cookie Type],Table912[Cost Per Cookie],"Not available")</f>
        <v>-2.75</v>
      </c>
    </row>
    <row r="609" spans="1:6" x14ac:dyDescent="0.25">
      <c r="A609" s="13">
        <v>156941</v>
      </c>
      <c r="B609" s="13" t="s">
        <v>77</v>
      </c>
      <c r="C609" s="13">
        <v>809</v>
      </c>
      <c r="D609" s="21">
        <v>43475</v>
      </c>
      <c r="E609" s="44" t="str">
        <f>_xlfn.TEXTJOIN(" , ", TRUE, _xlfn.XLOOKUP(Table811[[#This Row],[Product]], Table912[Cookie Type], Table912[[Revenue Per Cookie]:[Cost Per Cookie]]))</f>
        <v>6 , -2.75</v>
      </c>
      <c r="F609" s="13">
        <f>_xlfn.XLOOKUP(Table811[[#This Row],[Product]],Table912[Cookie Type],Table912[Cost Per Cookie],"Not available")</f>
        <v>-2.75</v>
      </c>
    </row>
    <row r="610" spans="1:6" x14ac:dyDescent="0.25">
      <c r="A610" s="14">
        <v>431261</v>
      </c>
      <c r="B610" s="14" t="s">
        <v>77</v>
      </c>
      <c r="C610" s="24">
        <v>2145</v>
      </c>
      <c r="D610" s="18">
        <v>43475</v>
      </c>
      <c r="E610" s="14" t="str">
        <f>_xlfn.TEXTJOIN(" , ", TRUE, _xlfn.XLOOKUP(Table811[[#This Row],[Product]], Table912[Cookie Type], Table912[[Revenue Per Cookie]:[Cost Per Cookie]]))</f>
        <v>6 , -2.75</v>
      </c>
      <c r="F610" s="14">
        <f>_xlfn.XLOOKUP(Table811[[#This Row],[Product]],Table912[Cookie Type],Table912[Cost Per Cookie],"Not available")</f>
        <v>-2.75</v>
      </c>
    </row>
    <row r="611" spans="1:6" x14ac:dyDescent="0.25">
      <c r="A611" s="13">
        <v>367956</v>
      </c>
      <c r="B611" s="13" t="s">
        <v>77</v>
      </c>
      <c r="C611" s="25">
        <v>1055</v>
      </c>
      <c r="D611" s="21">
        <v>43842</v>
      </c>
      <c r="E611" s="44" t="str">
        <f>_xlfn.TEXTJOIN(" , ", TRUE, _xlfn.XLOOKUP(Table811[[#This Row],[Product]], Table912[Cookie Type], Table912[[Revenue Per Cookie]:[Cost Per Cookie]]))</f>
        <v>6 , -2.75</v>
      </c>
      <c r="F611" s="13">
        <f>_xlfn.XLOOKUP(Table811[[#This Row],[Product]],Table912[Cookie Type],Table912[Cost Per Cookie],"Not available")</f>
        <v>-2.75</v>
      </c>
    </row>
    <row r="612" spans="1:6" x14ac:dyDescent="0.25">
      <c r="A612" s="14">
        <v>214845</v>
      </c>
      <c r="B612" s="14" t="s">
        <v>77</v>
      </c>
      <c r="C612" s="14">
        <v>544</v>
      </c>
      <c r="D612" s="18">
        <v>43477</v>
      </c>
      <c r="E612" s="14" t="str">
        <f>_xlfn.TEXTJOIN(" , ", TRUE, _xlfn.XLOOKUP(Table811[[#This Row],[Product]], Table912[Cookie Type], Table912[[Revenue Per Cookie]:[Cost Per Cookie]]))</f>
        <v>6 , -2.75</v>
      </c>
      <c r="F612" s="14">
        <f>_xlfn.XLOOKUP(Table811[[#This Row],[Product]],Table912[Cookie Type],Table912[Cost Per Cookie],"Not available")</f>
        <v>-2.75</v>
      </c>
    </row>
    <row r="613" spans="1:6" x14ac:dyDescent="0.25">
      <c r="A613" s="13">
        <v>765978</v>
      </c>
      <c r="B613" s="13" t="s">
        <v>77</v>
      </c>
      <c r="C613" s="25">
        <v>1084</v>
      </c>
      <c r="D613" s="21">
        <v>43842</v>
      </c>
      <c r="E613" s="44" t="str">
        <f>_xlfn.TEXTJOIN(" , ", TRUE, _xlfn.XLOOKUP(Table811[[#This Row],[Product]], Table912[Cookie Type], Table912[[Revenue Per Cookie]:[Cost Per Cookie]]))</f>
        <v>6 , -2.75</v>
      </c>
      <c r="F613" s="13">
        <f>_xlfn.XLOOKUP(Table811[[#This Row],[Product]],Table912[Cookie Type],Table912[Cost Per Cookie],"Not available")</f>
        <v>-2.75</v>
      </c>
    </row>
    <row r="614" spans="1:6" x14ac:dyDescent="0.25">
      <c r="A614" s="14">
        <v>899743</v>
      </c>
      <c r="B614" s="14" t="s">
        <v>77</v>
      </c>
      <c r="C614" s="24">
        <v>2009</v>
      </c>
      <c r="D614" s="18">
        <v>43840</v>
      </c>
      <c r="E614" s="14" t="str">
        <f>_xlfn.TEXTJOIN(" , ", TRUE, _xlfn.XLOOKUP(Table811[[#This Row],[Product]], Table912[Cookie Type], Table912[[Revenue Per Cookie]:[Cost Per Cookie]]))</f>
        <v>6 , -2.75</v>
      </c>
      <c r="F614" s="14">
        <f>_xlfn.XLOOKUP(Table811[[#This Row],[Product]],Table912[Cookie Type],Table912[Cost Per Cookie],"Not available")</f>
        <v>-2.75</v>
      </c>
    </row>
    <row r="615" spans="1:6" x14ac:dyDescent="0.25">
      <c r="A615" s="13">
        <v>766402</v>
      </c>
      <c r="B615" s="13" t="s">
        <v>77</v>
      </c>
      <c r="C615" s="25">
        <v>3851</v>
      </c>
      <c r="D615" s="21">
        <v>43834</v>
      </c>
      <c r="E615" s="44" t="str">
        <f>_xlfn.TEXTJOIN(" , ", TRUE, _xlfn.XLOOKUP(Table811[[#This Row],[Product]], Table912[Cookie Type], Table912[[Revenue Per Cookie]:[Cost Per Cookie]]))</f>
        <v>6 , -2.75</v>
      </c>
      <c r="F615" s="13">
        <f>_xlfn.XLOOKUP(Table811[[#This Row],[Product]],Table912[Cookie Type],Table912[Cost Per Cookie],"Not available")</f>
        <v>-2.75</v>
      </c>
    </row>
    <row r="616" spans="1:6" x14ac:dyDescent="0.25">
      <c r="A616" s="14">
        <v>455927</v>
      </c>
      <c r="B616" s="14" t="s">
        <v>77</v>
      </c>
      <c r="C616" s="14">
        <v>736</v>
      </c>
      <c r="D616" s="18">
        <v>43474</v>
      </c>
      <c r="E616" s="14" t="str">
        <f>_xlfn.TEXTJOIN(" , ", TRUE, _xlfn.XLOOKUP(Table811[[#This Row],[Product]], Table912[Cookie Type], Table912[[Revenue Per Cookie]:[Cost Per Cookie]]))</f>
        <v>6 , -2.75</v>
      </c>
      <c r="F616" s="14">
        <f>_xlfn.XLOOKUP(Table811[[#This Row],[Product]],Table912[Cookie Type],Table912[Cost Per Cookie],"Not available")</f>
        <v>-2.75</v>
      </c>
    </row>
    <row r="617" spans="1:6" x14ac:dyDescent="0.25">
      <c r="A617" s="13">
        <v>464499</v>
      </c>
      <c r="B617" s="13" t="s">
        <v>77</v>
      </c>
      <c r="C617" s="25">
        <v>1465</v>
      </c>
      <c r="D617" s="21">
        <v>43833</v>
      </c>
      <c r="E617" s="44" t="str">
        <f>_xlfn.TEXTJOIN(" , ", TRUE, _xlfn.XLOOKUP(Table811[[#This Row],[Product]], Table912[Cookie Type], Table912[[Revenue Per Cookie]:[Cost Per Cookie]]))</f>
        <v>6 , -2.75</v>
      </c>
      <c r="F617" s="13">
        <f>_xlfn.XLOOKUP(Table811[[#This Row],[Product]],Table912[Cookie Type],Table912[Cost Per Cookie],"Not available")</f>
        <v>-2.75</v>
      </c>
    </row>
    <row r="618" spans="1:6" x14ac:dyDescent="0.25">
      <c r="A618" s="14">
        <v>558048</v>
      </c>
      <c r="B618" s="14" t="s">
        <v>77</v>
      </c>
      <c r="C618" s="24">
        <v>2646</v>
      </c>
      <c r="D618" s="18">
        <v>43474</v>
      </c>
      <c r="E618" s="14" t="str">
        <f>_xlfn.TEXTJOIN(" , ", TRUE, _xlfn.XLOOKUP(Table811[[#This Row],[Product]], Table912[Cookie Type], Table912[[Revenue Per Cookie]:[Cost Per Cookie]]))</f>
        <v>6 , -2.75</v>
      </c>
      <c r="F618" s="14">
        <f>_xlfn.XLOOKUP(Table811[[#This Row],[Product]],Table912[Cookie Type],Table912[Cost Per Cookie],"Not available")</f>
        <v>-2.75</v>
      </c>
    </row>
    <row r="619" spans="1:6" x14ac:dyDescent="0.25">
      <c r="A619" s="13">
        <v>375461</v>
      </c>
      <c r="B619" s="13" t="s">
        <v>77</v>
      </c>
      <c r="C619" s="25">
        <v>2177</v>
      </c>
      <c r="D619" s="21">
        <v>43840</v>
      </c>
      <c r="E619" s="44" t="str">
        <f>_xlfn.TEXTJOIN(" , ", TRUE, _xlfn.XLOOKUP(Table811[[#This Row],[Product]], Table912[Cookie Type], Table912[[Revenue Per Cookie]:[Cost Per Cookie]]))</f>
        <v>6 , -2.75</v>
      </c>
      <c r="F619" s="13">
        <f>_xlfn.XLOOKUP(Table811[[#This Row],[Product]],Table912[Cookie Type],Table912[Cost Per Cookie],"Not available")</f>
        <v>-2.75</v>
      </c>
    </row>
    <row r="620" spans="1:6" x14ac:dyDescent="0.25">
      <c r="A620" s="14">
        <v>673372</v>
      </c>
      <c r="B620" s="14" t="s">
        <v>77</v>
      </c>
      <c r="C620" s="24">
        <v>2431</v>
      </c>
      <c r="D620" s="18">
        <v>43842</v>
      </c>
      <c r="E620" s="14" t="str">
        <f>_xlfn.TEXTJOIN(" , ", TRUE, _xlfn.XLOOKUP(Table811[[#This Row],[Product]], Table912[Cookie Type], Table912[[Revenue Per Cookie]:[Cost Per Cookie]]))</f>
        <v>6 , -2.75</v>
      </c>
      <c r="F620" s="14">
        <f>_xlfn.XLOOKUP(Table811[[#This Row],[Product]],Table912[Cookie Type],Table912[Cost Per Cookie],"Not available")</f>
        <v>-2.75</v>
      </c>
    </row>
    <row r="621" spans="1:6" x14ac:dyDescent="0.25">
      <c r="A621" s="13">
        <v>197116</v>
      </c>
      <c r="B621" s="13" t="s">
        <v>77</v>
      </c>
      <c r="C621" s="13">
        <v>555</v>
      </c>
      <c r="D621" s="21">
        <v>43831</v>
      </c>
      <c r="E621" s="44" t="str">
        <f>_xlfn.TEXTJOIN(" , ", TRUE, _xlfn.XLOOKUP(Table811[[#This Row],[Product]], Table912[Cookie Type], Table912[[Revenue Per Cookie]:[Cost Per Cookie]]))</f>
        <v>6 , -2.75</v>
      </c>
      <c r="F621" s="13">
        <f>_xlfn.XLOOKUP(Table811[[#This Row],[Product]],Table912[Cookie Type],Table912[Cost Per Cookie],"Not available")</f>
        <v>-2.75</v>
      </c>
    </row>
    <row r="622" spans="1:6" x14ac:dyDescent="0.25">
      <c r="A622" s="14">
        <v>165918</v>
      </c>
      <c r="B622" s="14" t="s">
        <v>77</v>
      </c>
      <c r="C622" s="24">
        <v>2861</v>
      </c>
      <c r="D622" s="18">
        <v>43831</v>
      </c>
      <c r="E622" s="14" t="str">
        <f>_xlfn.TEXTJOIN(" , ", TRUE, _xlfn.XLOOKUP(Table811[[#This Row],[Product]], Table912[Cookie Type], Table912[[Revenue Per Cookie]:[Cost Per Cookie]]))</f>
        <v>6 , -2.75</v>
      </c>
      <c r="F622" s="14">
        <f>_xlfn.XLOOKUP(Table811[[#This Row],[Product]],Table912[Cookie Type],Table912[Cost Per Cookie],"Not available")</f>
        <v>-2.75</v>
      </c>
    </row>
    <row r="623" spans="1:6" x14ac:dyDescent="0.25">
      <c r="A623" s="13">
        <v>666752</v>
      </c>
      <c r="B623" s="13" t="s">
        <v>77</v>
      </c>
      <c r="C623" s="13">
        <v>807</v>
      </c>
      <c r="D623" s="21">
        <v>43832</v>
      </c>
      <c r="E623" s="44" t="str">
        <f>_xlfn.TEXTJOIN(" , ", TRUE, _xlfn.XLOOKUP(Table811[[#This Row],[Product]], Table912[Cookie Type], Table912[[Revenue Per Cookie]:[Cost Per Cookie]]))</f>
        <v>6 , -2.75</v>
      </c>
      <c r="F623" s="13">
        <f>_xlfn.XLOOKUP(Table811[[#This Row],[Product]],Table912[Cookie Type],Table912[Cost Per Cookie],"Not available")</f>
        <v>-2.75</v>
      </c>
    </row>
    <row r="624" spans="1:6" x14ac:dyDescent="0.25">
      <c r="A624" s="14">
        <v>192398</v>
      </c>
      <c r="B624" s="14" t="s">
        <v>77</v>
      </c>
      <c r="C624" s="14">
        <v>602</v>
      </c>
      <c r="D624" s="18">
        <v>43836</v>
      </c>
      <c r="E624" s="14" t="str">
        <f>_xlfn.TEXTJOIN(" , ", TRUE, _xlfn.XLOOKUP(Table811[[#This Row],[Product]], Table912[Cookie Type], Table912[[Revenue Per Cookie]:[Cost Per Cookie]]))</f>
        <v>6 , -2.75</v>
      </c>
      <c r="F624" s="14">
        <f>_xlfn.XLOOKUP(Table811[[#This Row],[Product]],Table912[Cookie Type],Table912[Cost Per Cookie],"Not available")</f>
        <v>-2.75</v>
      </c>
    </row>
    <row r="625" spans="1:6" x14ac:dyDescent="0.25">
      <c r="A625" s="13">
        <v>864063</v>
      </c>
      <c r="B625" s="13" t="s">
        <v>77</v>
      </c>
      <c r="C625" s="25">
        <v>2832</v>
      </c>
      <c r="D625" s="21">
        <v>43838</v>
      </c>
      <c r="E625" s="44" t="str">
        <f>_xlfn.TEXTJOIN(" , ", TRUE, _xlfn.XLOOKUP(Table811[[#This Row],[Product]], Table912[Cookie Type], Table912[[Revenue Per Cookie]:[Cost Per Cookie]]))</f>
        <v>6 , -2.75</v>
      </c>
      <c r="F625" s="13">
        <f>_xlfn.XLOOKUP(Table811[[#This Row],[Product]],Table912[Cookie Type],Table912[Cost Per Cookie],"Not available")</f>
        <v>-2.75</v>
      </c>
    </row>
    <row r="626" spans="1:6" x14ac:dyDescent="0.25">
      <c r="A626" s="14">
        <v>355971</v>
      </c>
      <c r="B626" s="14" t="s">
        <v>77</v>
      </c>
      <c r="C626" s="24">
        <v>1579</v>
      </c>
      <c r="D626" s="18">
        <v>43838</v>
      </c>
      <c r="E626" s="14" t="str">
        <f>_xlfn.TEXTJOIN(" , ", TRUE, _xlfn.XLOOKUP(Table811[[#This Row],[Product]], Table912[Cookie Type], Table912[[Revenue Per Cookie]:[Cost Per Cookie]]))</f>
        <v>6 , -2.75</v>
      </c>
      <c r="F626" s="14">
        <f>_xlfn.XLOOKUP(Table811[[#This Row],[Product]],Table912[Cookie Type],Table912[Cost Per Cookie],"Not available")</f>
        <v>-2.75</v>
      </c>
    </row>
    <row r="627" spans="1:6" x14ac:dyDescent="0.25">
      <c r="A627" s="13">
        <v>304806</v>
      </c>
      <c r="B627" s="13" t="s">
        <v>77</v>
      </c>
      <c r="C627" s="13">
        <v>861</v>
      </c>
      <c r="D627" s="21">
        <v>43840</v>
      </c>
      <c r="E627" s="44" t="str">
        <f>_xlfn.TEXTJOIN(" , ", TRUE, _xlfn.XLOOKUP(Table811[[#This Row],[Product]], Table912[Cookie Type], Table912[[Revenue Per Cookie]:[Cost Per Cookie]]))</f>
        <v>6 , -2.75</v>
      </c>
      <c r="F627" s="13">
        <f>_xlfn.XLOOKUP(Table811[[#This Row],[Product]],Table912[Cookie Type],Table912[Cost Per Cookie],"Not available")</f>
        <v>-2.75</v>
      </c>
    </row>
    <row r="628" spans="1:6" x14ac:dyDescent="0.25">
      <c r="A628" s="14">
        <v>295390</v>
      </c>
      <c r="B628" s="14" t="s">
        <v>77</v>
      </c>
      <c r="C628" s="14">
        <v>704</v>
      </c>
      <c r="D628" s="18">
        <v>43475</v>
      </c>
      <c r="E628" s="14" t="str">
        <f>_xlfn.TEXTJOIN(" , ", TRUE, _xlfn.XLOOKUP(Table811[[#This Row],[Product]], Table912[Cookie Type], Table912[[Revenue Per Cookie]:[Cost Per Cookie]]))</f>
        <v>6 , -2.75</v>
      </c>
      <c r="F628" s="14">
        <f>_xlfn.XLOOKUP(Table811[[#This Row],[Product]],Table912[Cookie Type],Table912[Cost Per Cookie],"Not available")</f>
        <v>-2.75</v>
      </c>
    </row>
    <row r="629" spans="1:6" x14ac:dyDescent="0.25">
      <c r="A629" s="13">
        <v>234670</v>
      </c>
      <c r="B629" s="13" t="s">
        <v>77</v>
      </c>
      <c r="C629" s="25">
        <v>1033</v>
      </c>
      <c r="D629" s="21">
        <v>43477</v>
      </c>
      <c r="E629" s="44" t="str">
        <f>_xlfn.TEXTJOIN(" , ", TRUE, _xlfn.XLOOKUP(Table811[[#This Row],[Product]], Table912[Cookie Type], Table912[[Revenue Per Cookie]:[Cost Per Cookie]]))</f>
        <v>6 , -2.75</v>
      </c>
      <c r="F629" s="13">
        <f>_xlfn.XLOOKUP(Table811[[#This Row],[Product]],Table912[Cookie Type],Table912[Cost Per Cookie],"Not available")</f>
        <v>-2.75</v>
      </c>
    </row>
    <row r="630" spans="1:6" x14ac:dyDescent="0.25">
      <c r="A630" s="14">
        <v>553803</v>
      </c>
      <c r="B630" s="14" t="s">
        <v>77</v>
      </c>
      <c r="C630" s="24">
        <v>1250</v>
      </c>
      <c r="D630" s="18">
        <v>43842</v>
      </c>
      <c r="E630" s="14" t="str">
        <f>_xlfn.TEXTJOIN(" , ", TRUE, _xlfn.XLOOKUP(Table811[[#This Row],[Product]], Table912[Cookie Type], Table912[[Revenue Per Cookie]:[Cost Per Cookie]]))</f>
        <v>6 , -2.75</v>
      </c>
      <c r="F630" s="14">
        <f>_xlfn.XLOOKUP(Table811[[#This Row],[Product]],Table912[Cookie Type],Table912[Cost Per Cookie],"Not available")</f>
        <v>-2.75</v>
      </c>
    </row>
    <row r="631" spans="1:6" x14ac:dyDescent="0.25">
      <c r="A631" s="13">
        <v>730844</v>
      </c>
      <c r="B631" s="13" t="s">
        <v>77</v>
      </c>
      <c r="C631" s="13">
        <v>952</v>
      </c>
      <c r="D631" s="21">
        <v>43832</v>
      </c>
      <c r="E631" s="44" t="str">
        <f>_xlfn.TEXTJOIN(" , ", TRUE, _xlfn.XLOOKUP(Table811[[#This Row],[Product]], Table912[Cookie Type], Table912[[Revenue Per Cookie]:[Cost Per Cookie]]))</f>
        <v>6 , -2.75</v>
      </c>
      <c r="F631" s="13">
        <f>_xlfn.XLOOKUP(Table811[[#This Row],[Product]],Table912[Cookie Type],Table912[Cost Per Cookie],"Not available")</f>
        <v>-2.75</v>
      </c>
    </row>
    <row r="632" spans="1:6" x14ac:dyDescent="0.25">
      <c r="A632" s="14">
        <v>218006</v>
      </c>
      <c r="B632" s="14" t="s">
        <v>77</v>
      </c>
      <c r="C632" s="24">
        <v>2755</v>
      </c>
      <c r="D632" s="18">
        <v>43832</v>
      </c>
      <c r="E632" s="14" t="str">
        <f>_xlfn.TEXTJOIN(" , ", TRUE, _xlfn.XLOOKUP(Table811[[#This Row],[Product]], Table912[Cookie Type], Table912[[Revenue Per Cookie]:[Cost Per Cookie]]))</f>
        <v>6 , -2.75</v>
      </c>
      <c r="F632" s="14">
        <f>_xlfn.XLOOKUP(Table811[[#This Row],[Product]],Table912[Cookie Type],Table912[Cost Per Cookie],"Not available")</f>
        <v>-2.75</v>
      </c>
    </row>
    <row r="633" spans="1:6" x14ac:dyDescent="0.25">
      <c r="A633" s="13">
        <v>374150</v>
      </c>
      <c r="B633" s="13" t="s">
        <v>77</v>
      </c>
      <c r="C633" s="25">
        <v>1530</v>
      </c>
      <c r="D633" s="21">
        <v>43835</v>
      </c>
      <c r="E633" s="44" t="str">
        <f>_xlfn.TEXTJOIN(" , ", TRUE, _xlfn.XLOOKUP(Table811[[#This Row],[Product]], Table912[Cookie Type], Table912[[Revenue Per Cookie]:[Cost Per Cookie]]))</f>
        <v>6 , -2.75</v>
      </c>
      <c r="F633" s="13">
        <f>_xlfn.XLOOKUP(Table811[[#This Row],[Product]],Table912[Cookie Type],Table912[Cost Per Cookie],"Not available")</f>
        <v>-2.75</v>
      </c>
    </row>
    <row r="634" spans="1:6" x14ac:dyDescent="0.25">
      <c r="A634" s="14">
        <v>250308</v>
      </c>
      <c r="B634" s="14" t="s">
        <v>77</v>
      </c>
      <c r="C634" s="24">
        <v>1496</v>
      </c>
      <c r="D634" s="18">
        <v>43836</v>
      </c>
      <c r="E634" s="14" t="str">
        <f>_xlfn.TEXTJOIN(" , ", TRUE, _xlfn.XLOOKUP(Table811[[#This Row],[Product]], Table912[Cookie Type], Table912[[Revenue Per Cookie]:[Cost Per Cookie]]))</f>
        <v>6 , -2.75</v>
      </c>
      <c r="F634" s="14">
        <f>_xlfn.XLOOKUP(Table811[[#This Row],[Product]],Table912[Cookie Type],Table912[Cost Per Cookie],"Not available")</f>
        <v>-2.75</v>
      </c>
    </row>
    <row r="635" spans="1:6" x14ac:dyDescent="0.25">
      <c r="A635" s="13">
        <v>625104</v>
      </c>
      <c r="B635" s="13" t="s">
        <v>77</v>
      </c>
      <c r="C635" s="25">
        <v>1498</v>
      </c>
      <c r="D635" s="21">
        <v>43836</v>
      </c>
      <c r="E635" s="44" t="str">
        <f>_xlfn.TEXTJOIN(" , ", TRUE, _xlfn.XLOOKUP(Table811[[#This Row],[Product]], Table912[Cookie Type], Table912[[Revenue Per Cookie]:[Cost Per Cookie]]))</f>
        <v>6 , -2.75</v>
      </c>
      <c r="F635" s="13">
        <f>_xlfn.XLOOKUP(Table811[[#This Row],[Product]],Table912[Cookie Type],Table912[Cost Per Cookie],"Not available")</f>
        <v>-2.75</v>
      </c>
    </row>
    <row r="636" spans="1:6" x14ac:dyDescent="0.25">
      <c r="A636" s="14">
        <v>669715</v>
      </c>
      <c r="B636" s="14" t="s">
        <v>77</v>
      </c>
      <c r="C636" s="24">
        <v>1221</v>
      </c>
      <c r="D636" s="18">
        <v>43475</v>
      </c>
      <c r="E636" s="14" t="str">
        <f>_xlfn.TEXTJOIN(" , ", TRUE, _xlfn.XLOOKUP(Table811[[#This Row],[Product]], Table912[Cookie Type], Table912[[Revenue Per Cookie]:[Cost Per Cookie]]))</f>
        <v>6 , -2.75</v>
      </c>
      <c r="F636" s="14">
        <f>_xlfn.XLOOKUP(Table811[[#This Row],[Product]],Table912[Cookie Type],Table912[Cost Per Cookie],"Not available")</f>
        <v>-2.75</v>
      </c>
    </row>
    <row r="637" spans="1:6" x14ac:dyDescent="0.25">
      <c r="A637" s="13">
        <v>881268</v>
      </c>
      <c r="B637" s="13" t="s">
        <v>77</v>
      </c>
      <c r="C637" s="25">
        <v>2076</v>
      </c>
      <c r="D637" s="21">
        <v>43475</v>
      </c>
      <c r="E637" s="44" t="str">
        <f>_xlfn.TEXTJOIN(" , ", TRUE, _xlfn.XLOOKUP(Table811[[#This Row],[Product]], Table912[Cookie Type], Table912[[Revenue Per Cookie]:[Cost Per Cookie]]))</f>
        <v>6 , -2.75</v>
      </c>
      <c r="F637" s="13">
        <f>_xlfn.XLOOKUP(Table811[[#This Row],[Product]],Table912[Cookie Type],Table912[Cost Per Cookie],"Not available")</f>
        <v>-2.75</v>
      </c>
    </row>
    <row r="638" spans="1:6" x14ac:dyDescent="0.25">
      <c r="A638" s="14">
        <v>263637</v>
      </c>
      <c r="B638" s="14" t="s">
        <v>77</v>
      </c>
      <c r="C638" s="24">
        <v>1001</v>
      </c>
      <c r="D638" s="18">
        <v>43838</v>
      </c>
      <c r="E638" s="14" t="str">
        <f>_xlfn.TEXTJOIN(" , ", TRUE, _xlfn.XLOOKUP(Table811[[#This Row],[Product]], Table912[Cookie Type], Table912[[Revenue Per Cookie]:[Cost Per Cookie]]))</f>
        <v>6 , -2.75</v>
      </c>
      <c r="F638" s="14">
        <f>_xlfn.XLOOKUP(Table811[[#This Row],[Product]],Table912[Cookie Type],Table912[Cost Per Cookie],"Not available")</f>
        <v>-2.75</v>
      </c>
    </row>
    <row r="639" spans="1:6" x14ac:dyDescent="0.25">
      <c r="A639" s="13">
        <v>169621</v>
      </c>
      <c r="B639" s="13" t="s">
        <v>77</v>
      </c>
      <c r="C639" s="25">
        <v>1333</v>
      </c>
      <c r="D639" s="21">
        <v>43841</v>
      </c>
      <c r="E639" s="44" t="str">
        <f>_xlfn.TEXTJOIN(" , ", TRUE, _xlfn.XLOOKUP(Table811[[#This Row],[Product]], Table912[Cookie Type], Table912[[Revenue Per Cookie]:[Cost Per Cookie]]))</f>
        <v>6 , -2.75</v>
      </c>
      <c r="F639" s="13">
        <f>_xlfn.XLOOKUP(Table811[[#This Row],[Product]],Table912[Cookie Type],Table912[Cost Per Cookie],"Not available")</f>
        <v>-2.75</v>
      </c>
    </row>
    <row r="640" spans="1:6" x14ac:dyDescent="0.25">
      <c r="A640" s="14">
        <v>636371</v>
      </c>
      <c r="B640" s="14" t="s">
        <v>77</v>
      </c>
      <c r="C640" s="24">
        <v>1262</v>
      </c>
      <c r="D640" s="18">
        <v>43835</v>
      </c>
      <c r="E640" s="14" t="str">
        <f>_xlfn.TEXTJOIN(" , ", TRUE, _xlfn.XLOOKUP(Table811[[#This Row],[Product]], Table912[Cookie Type], Table912[[Revenue Per Cookie]:[Cost Per Cookie]]))</f>
        <v>6 , -2.75</v>
      </c>
      <c r="F640" s="14">
        <f>_xlfn.XLOOKUP(Table811[[#This Row],[Product]],Table912[Cookie Type],Table912[Cost Per Cookie],"Not available")</f>
        <v>-2.75</v>
      </c>
    </row>
    <row r="641" spans="1:6" x14ac:dyDescent="0.25">
      <c r="A641" s="13">
        <v>223911</v>
      </c>
      <c r="B641" s="13" t="s">
        <v>77</v>
      </c>
      <c r="C641" s="25">
        <v>1135</v>
      </c>
      <c r="D641" s="21">
        <v>43836</v>
      </c>
      <c r="E641" s="44" t="str">
        <f>_xlfn.TEXTJOIN(" , ", TRUE, _xlfn.XLOOKUP(Table811[[#This Row],[Product]], Table912[Cookie Type], Table912[[Revenue Per Cookie]:[Cost Per Cookie]]))</f>
        <v>6 , -2.75</v>
      </c>
      <c r="F641" s="13">
        <f>_xlfn.XLOOKUP(Table811[[#This Row],[Product]],Table912[Cookie Type],Table912[Cost Per Cookie],"Not available")</f>
        <v>-2.75</v>
      </c>
    </row>
    <row r="642" spans="1:6" x14ac:dyDescent="0.25">
      <c r="A642" s="14">
        <v>433084</v>
      </c>
      <c r="B642" s="14" t="s">
        <v>77</v>
      </c>
      <c r="C642" s="14">
        <v>547</v>
      </c>
      <c r="D642" s="18">
        <v>43841</v>
      </c>
      <c r="E642" s="14" t="str">
        <f>_xlfn.TEXTJOIN(" , ", TRUE, _xlfn.XLOOKUP(Table811[[#This Row],[Product]], Table912[Cookie Type], Table912[[Revenue Per Cookie]:[Cost Per Cookie]]))</f>
        <v>6 , -2.75</v>
      </c>
      <c r="F642" s="14">
        <f>_xlfn.XLOOKUP(Table811[[#This Row],[Product]],Table912[Cookie Type],Table912[Cost Per Cookie],"Not available")</f>
        <v>-2.75</v>
      </c>
    </row>
    <row r="643" spans="1:6" x14ac:dyDescent="0.25">
      <c r="A643" s="13">
        <v>818350</v>
      </c>
      <c r="B643" s="13" t="s">
        <v>77</v>
      </c>
      <c r="C643" s="25">
        <v>1582</v>
      </c>
      <c r="D643" s="21">
        <v>43842</v>
      </c>
      <c r="E643" s="44" t="str">
        <f>_xlfn.TEXTJOIN(" , ", TRUE, _xlfn.XLOOKUP(Table811[[#This Row],[Product]], Table912[Cookie Type], Table912[[Revenue Per Cookie]:[Cost Per Cookie]]))</f>
        <v>6 , -2.75</v>
      </c>
      <c r="F643" s="13">
        <f>_xlfn.XLOOKUP(Table811[[#This Row],[Product]],Table912[Cookie Type],Table912[Cost Per Cookie],"Not available")</f>
        <v>-2.75</v>
      </c>
    </row>
    <row r="644" spans="1:6" x14ac:dyDescent="0.25">
      <c r="A644" s="14">
        <v>614031</v>
      </c>
      <c r="B644" s="14" t="s">
        <v>77</v>
      </c>
      <c r="C644" s="24">
        <v>1659</v>
      </c>
      <c r="D644" s="18">
        <v>43837</v>
      </c>
      <c r="E644" s="14" t="str">
        <f>_xlfn.TEXTJOIN(" , ", TRUE, _xlfn.XLOOKUP(Table811[[#This Row],[Product]], Table912[Cookie Type], Table912[[Revenue Per Cookie]:[Cost Per Cookie]]))</f>
        <v>6 , -2.75</v>
      </c>
      <c r="F644" s="14">
        <f>_xlfn.XLOOKUP(Table811[[#This Row],[Product]],Table912[Cookie Type],Table912[Cost Per Cookie],"Not available")</f>
        <v>-2.75</v>
      </c>
    </row>
    <row r="645" spans="1:6" x14ac:dyDescent="0.25">
      <c r="A645" s="13">
        <v>741049</v>
      </c>
      <c r="B645" s="13" t="s">
        <v>77</v>
      </c>
      <c r="C645" s="13">
        <v>609</v>
      </c>
      <c r="D645" s="21">
        <v>43838</v>
      </c>
      <c r="E645" s="44" t="str">
        <f>_xlfn.TEXTJOIN(" , ", TRUE, _xlfn.XLOOKUP(Table811[[#This Row],[Product]], Table912[Cookie Type], Table912[[Revenue Per Cookie]:[Cost Per Cookie]]))</f>
        <v>6 , -2.75</v>
      </c>
      <c r="F645" s="13">
        <f>_xlfn.XLOOKUP(Table811[[#This Row],[Product]],Table912[Cookie Type],Table912[Cost Per Cookie],"Not available")</f>
        <v>-2.75</v>
      </c>
    </row>
    <row r="646" spans="1:6" x14ac:dyDescent="0.25">
      <c r="A646" s="14">
        <v>529471</v>
      </c>
      <c r="B646" s="14" t="s">
        <v>77</v>
      </c>
      <c r="C646" s="24">
        <v>2087</v>
      </c>
      <c r="D646" s="18">
        <v>43839</v>
      </c>
      <c r="E646" s="14" t="str">
        <f>_xlfn.TEXTJOIN(" , ", TRUE, _xlfn.XLOOKUP(Table811[[#This Row],[Product]], Table912[Cookie Type], Table912[[Revenue Per Cookie]:[Cost Per Cookie]]))</f>
        <v>6 , -2.75</v>
      </c>
      <c r="F646" s="14">
        <f>_xlfn.XLOOKUP(Table811[[#This Row],[Product]],Table912[Cookie Type],Table912[Cost Per Cookie],"Not available")</f>
        <v>-2.75</v>
      </c>
    </row>
    <row r="647" spans="1:6" x14ac:dyDescent="0.25">
      <c r="A647" s="13">
        <v>235009</v>
      </c>
      <c r="B647" s="13" t="s">
        <v>77</v>
      </c>
      <c r="C647" s="25">
        <v>1976</v>
      </c>
      <c r="D647" s="21">
        <v>43840</v>
      </c>
      <c r="E647" s="44" t="str">
        <f>_xlfn.TEXTJOIN(" , ", TRUE, _xlfn.XLOOKUP(Table811[[#This Row],[Product]], Table912[Cookie Type], Table912[[Revenue Per Cookie]:[Cost Per Cookie]]))</f>
        <v>6 , -2.75</v>
      </c>
      <c r="F647" s="13">
        <f>_xlfn.XLOOKUP(Table811[[#This Row],[Product]],Table912[Cookie Type],Table912[Cost Per Cookie],"Not available")</f>
        <v>-2.75</v>
      </c>
    </row>
    <row r="648" spans="1:6" x14ac:dyDescent="0.25">
      <c r="A648" s="14">
        <v>562718</v>
      </c>
      <c r="B648" s="14" t="s">
        <v>77</v>
      </c>
      <c r="C648" s="24">
        <v>1421</v>
      </c>
      <c r="D648" s="18">
        <v>43477</v>
      </c>
      <c r="E648" s="14" t="str">
        <f>_xlfn.TEXTJOIN(" , ", TRUE, _xlfn.XLOOKUP(Table811[[#This Row],[Product]], Table912[Cookie Type], Table912[[Revenue Per Cookie]:[Cost Per Cookie]]))</f>
        <v>6 , -2.75</v>
      </c>
      <c r="F648" s="14">
        <f>_xlfn.XLOOKUP(Table811[[#This Row],[Product]],Table912[Cookie Type],Table912[Cost Per Cookie],"Not available")</f>
        <v>-2.75</v>
      </c>
    </row>
    <row r="649" spans="1:6" x14ac:dyDescent="0.25">
      <c r="A649" s="13">
        <v>640346</v>
      </c>
      <c r="B649" s="13" t="s">
        <v>77</v>
      </c>
      <c r="C649" s="25">
        <v>1372</v>
      </c>
      <c r="D649" s="21">
        <v>43842</v>
      </c>
      <c r="E649" s="44" t="str">
        <f>_xlfn.TEXTJOIN(" , ", TRUE, _xlfn.XLOOKUP(Table811[[#This Row],[Product]], Table912[Cookie Type], Table912[[Revenue Per Cookie]:[Cost Per Cookie]]))</f>
        <v>6 , -2.75</v>
      </c>
      <c r="F649" s="13">
        <f>_xlfn.XLOOKUP(Table811[[#This Row],[Product]],Table912[Cookie Type],Table912[Cost Per Cookie],"Not available")</f>
        <v>-2.75</v>
      </c>
    </row>
    <row r="650" spans="1:6" x14ac:dyDescent="0.25">
      <c r="A650" s="14">
        <v>629523</v>
      </c>
      <c r="B650" s="14" t="s">
        <v>77</v>
      </c>
      <c r="C650" s="14">
        <v>588</v>
      </c>
      <c r="D650" s="18">
        <v>43477</v>
      </c>
      <c r="E650" s="14" t="str">
        <f>_xlfn.TEXTJOIN(" , ", TRUE, _xlfn.XLOOKUP(Table811[[#This Row],[Product]], Table912[Cookie Type], Table912[[Revenue Per Cookie]:[Cost Per Cookie]]))</f>
        <v>6 , -2.75</v>
      </c>
      <c r="F650" s="14">
        <f>_xlfn.XLOOKUP(Table811[[#This Row],[Product]],Table912[Cookie Type],Table912[Cost Per Cookie],"Not available")</f>
        <v>-2.75</v>
      </c>
    </row>
    <row r="651" spans="1:6" x14ac:dyDescent="0.25">
      <c r="A651" s="13">
        <v>856865</v>
      </c>
      <c r="B651" s="13" t="s">
        <v>77</v>
      </c>
      <c r="C651" s="13">
        <v>598</v>
      </c>
      <c r="D651" s="21">
        <v>43833</v>
      </c>
      <c r="E651" s="44" t="str">
        <f>_xlfn.TEXTJOIN(" , ", TRUE, _xlfn.XLOOKUP(Table811[[#This Row],[Product]], Table912[Cookie Type], Table912[[Revenue Per Cookie]:[Cost Per Cookie]]))</f>
        <v>6 , -2.75</v>
      </c>
      <c r="F651" s="13">
        <f>_xlfn.XLOOKUP(Table811[[#This Row],[Product]],Table912[Cookie Type],Table912[Cost Per Cookie],"Not available")</f>
        <v>-2.75</v>
      </c>
    </row>
    <row r="652" spans="1:6" x14ac:dyDescent="0.25">
      <c r="A652" s="14">
        <v>567117</v>
      </c>
      <c r="B652" s="14" t="s">
        <v>77</v>
      </c>
      <c r="C652" s="24">
        <v>2907</v>
      </c>
      <c r="D652" s="18">
        <v>43836</v>
      </c>
      <c r="E652" s="14" t="str">
        <f>_xlfn.TEXTJOIN(" , ", TRUE, _xlfn.XLOOKUP(Table811[[#This Row],[Product]], Table912[Cookie Type], Table912[[Revenue Per Cookie]:[Cost Per Cookie]]))</f>
        <v>6 , -2.75</v>
      </c>
      <c r="F652" s="14">
        <f>_xlfn.XLOOKUP(Table811[[#This Row],[Product]],Table912[Cookie Type],Table912[Cost Per Cookie],"Not available")</f>
        <v>-2.75</v>
      </c>
    </row>
    <row r="653" spans="1:6" x14ac:dyDescent="0.25">
      <c r="A653" s="13">
        <v>507642</v>
      </c>
      <c r="B653" s="13" t="s">
        <v>77</v>
      </c>
      <c r="C653" s="25">
        <v>2338</v>
      </c>
      <c r="D653" s="21">
        <v>43836</v>
      </c>
      <c r="E653" s="44" t="str">
        <f>_xlfn.TEXTJOIN(" , ", TRUE, _xlfn.XLOOKUP(Table811[[#This Row],[Product]], Table912[Cookie Type], Table912[[Revenue Per Cookie]:[Cost Per Cookie]]))</f>
        <v>6 , -2.75</v>
      </c>
      <c r="F653" s="13">
        <f>_xlfn.XLOOKUP(Table811[[#This Row],[Product]],Table912[Cookie Type],Table912[Cost Per Cookie],"Not available")</f>
        <v>-2.75</v>
      </c>
    </row>
    <row r="654" spans="1:6" x14ac:dyDescent="0.25">
      <c r="A654" s="14">
        <v>289924</v>
      </c>
      <c r="B654" s="14" t="s">
        <v>77</v>
      </c>
      <c r="C654" s="14">
        <v>386</v>
      </c>
      <c r="D654" s="18">
        <v>43476</v>
      </c>
      <c r="E654" s="14" t="str">
        <f>_xlfn.TEXTJOIN(" , ", TRUE, _xlfn.XLOOKUP(Table811[[#This Row],[Product]], Table912[Cookie Type], Table912[[Revenue Per Cookie]:[Cost Per Cookie]]))</f>
        <v>6 , -2.75</v>
      </c>
      <c r="F654" s="14">
        <f>_xlfn.XLOOKUP(Table811[[#This Row],[Product]],Table912[Cookie Type],Table912[Cost Per Cookie],"Not available")</f>
        <v>-2.75</v>
      </c>
    </row>
    <row r="655" spans="1:6" x14ac:dyDescent="0.25">
      <c r="A655" s="13">
        <v>751314</v>
      </c>
      <c r="B655" s="13" t="s">
        <v>77</v>
      </c>
      <c r="C655" s="13">
        <v>635</v>
      </c>
      <c r="D655" s="21">
        <v>43842</v>
      </c>
      <c r="E655" s="44" t="str">
        <f>_xlfn.TEXTJOIN(" , ", TRUE, _xlfn.XLOOKUP(Table811[[#This Row],[Product]], Table912[Cookie Type], Table912[[Revenue Per Cookie]:[Cost Per Cookie]]))</f>
        <v>6 , -2.75</v>
      </c>
      <c r="F655" s="13">
        <f>_xlfn.XLOOKUP(Table811[[#This Row],[Product]],Table912[Cookie Type],Table912[Cost Per Cookie],"Not available")</f>
        <v>-2.75</v>
      </c>
    </row>
    <row r="656" spans="1:6" x14ac:dyDescent="0.25">
      <c r="A656" s="14">
        <v>847731</v>
      </c>
      <c r="B656" s="14" t="s">
        <v>77</v>
      </c>
      <c r="C656" s="14">
        <v>245</v>
      </c>
      <c r="D656" s="18">
        <v>43835</v>
      </c>
      <c r="E656" s="14" t="str">
        <f>_xlfn.TEXTJOIN(" , ", TRUE, _xlfn.XLOOKUP(Table811[[#This Row],[Product]], Table912[Cookie Type], Table912[[Revenue Per Cookie]:[Cost Per Cookie]]))</f>
        <v>6 , -2.75</v>
      </c>
      <c r="F656" s="14">
        <f>_xlfn.XLOOKUP(Table811[[#This Row],[Product]],Table912[Cookie Type],Table912[Cost Per Cookie],"Not available")</f>
        <v>-2.75</v>
      </c>
    </row>
    <row r="657" spans="1:6" x14ac:dyDescent="0.25">
      <c r="A657" s="13">
        <v>710702</v>
      </c>
      <c r="B657" s="13" t="s">
        <v>77</v>
      </c>
      <c r="C657" s="25">
        <v>3794</v>
      </c>
      <c r="D657" s="21">
        <v>43837</v>
      </c>
      <c r="E657" s="44" t="str">
        <f>_xlfn.TEXTJOIN(" , ", TRUE, _xlfn.XLOOKUP(Table811[[#This Row],[Product]], Table912[Cookie Type], Table912[[Revenue Per Cookie]:[Cost Per Cookie]]))</f>
        <v>6 , -2.75</v>
      </c>
      <c r="F657" s="13">
        <f>_xlfn.XLOOKUP(Table811[[#This Row],[Product]],Table912[Cookie Type],Table912[Cost Per Cookie],"Not available")</f>
        <v>-2.75</v>
      </c>
    </row>
    <row r="658" spans="1:6" x14ac:dyDescent="0.25">
      <c r="A658" s="14">
        <v>696979</v>
      </c>
      <c r="B658" s="14" t="s">
        <v>77</v>
      </c>
      <c r="C658" s="24">
        <v>1307</v>
      </c>
      <c r="D658" s="18">
        <v>43837</v>
      </c>
      <c r="E658" s="14" t="str">
        <f>_xlfn.TEXTJOIN(" , ", TRUE, _xlfn.XLOOKUP(Table811[[#This Row],[Product]], Table912[Cookie Type], Table912[[Revenue Per Cookie]:[Cost Per Cookie]]))</f>
        <v>6 , -2.75</v>
      </c>
      <c r="F658" s="14">
        <f>_xlfn.XLOOKUP(Table811[[#This Row],[Product]],Table912[Cookie Type],Table912[Cost Per Cookie],"Not available")</f>
        <v>-2.75</v>
      </c>
    </row>
    <row r="659" spans="1:6" x14ac:dyDescent="0.25">
      <c r="A659" s="13">
        <v>609418</v>
      </c>
      <c r="B659" s="13" t="s">
        <v>77</v>
      </c>
      <c r="C659" s="13">
        <v>567</v>
      </c>
      <c r="D659" s="21">
        <v>43839</v>
      </c>
      <c r="E659" s="44" t="str">
        <f>_xlfn.TEXTJOIN(" , ", TRUE, _xlfn.XLOOKUP(Table811[[#This Row],[Product]], Table912[Cookie Type], Table912[[Revenue Per Cookie]:[Cost Per Cookie]]))</f>
        <v>6 , -2.75</v>
      </c>
      <c r="F659" s="13">
        <f>_xlfn.XLOOKUP(Table811[[#This Row],[Product]],Table912[Cookie Type],Table912[Cost Per Cookie],"Not available")</f>
        <v>-2.75</v>
      </c>
    </row>
    <row r="660" spans="1:6" x14ac:dyDescent="0.25">
      <c r="A660" s="14">
        <v>764088</v>
      </c>
      <c r="B660" s="14" t="s">
        <v>77</v>
      </c>
      <c r="C660" s="24">
        <v>2110</v>
      </c>
      <c r="D660" s="18">
        <v>43839</v>
      </c>
      <c r="E660" s="14" t="str">
        <f>_xlfn.TEXTJOIN(" , ", TRUE, _xlfn.XLOOKUP(Table811[[#This Row],[Product]], Table912[Cookie Type], Table912[[Revenue Per Cookie]:[Cost Per Cookie]]))</f>
        <v>6 , -2.75</v>
      </c>
      <c r="F660" s="14">
        <f>_xlfn.XLOOKUP(Table811[[#This Row],[Product]],Table912[Cookie Type],Table912[Cost Per Cookie],"Not available")</f>
        <v>-2.75</v>
      </c>
    </row>
    <row r="661" spans="1:6" x14ac:dyDescent="0.25">
      <c r="A661" s="13">
        <v>447945</v>
      </c>
      <c r="B661" s="13" t="s">
        <v>77</v>
      </c>
      <c r="C661" s="25">
        <v>1269</v>
      </c>
      <c r="D661" s="21">
        <v>43840</v>
      </c>
      <c r="E661" s="44" t="str">
        <f>_xlfn.TEXTJOIN(" , ", TRUE, _xlfn.XLOOKUP(Table811[[#This Row],[Product]], Table912[Cookie Type], Table912[[Revenue Per Cookie]:[Cost Per Cookie]]))</f>
        <v>6 , -2.75</v>
      </c>
      <c r="F661" s="13">
        <f>_xlfn.XLOOKUP(Table811[[#This Row],[Product]],Table912[Cookie Type],Table912[Cost Per Cookie],"Not available")</f>
        <v>-2.75</v>
      </c>
    </row>
    <row r="662" spans="1:6" x14ac:dyDescent="0.25">
      <c r="A662" s="14">
        <v>751733</v>
      </c>
      <c r="B662" s="14" t="s">
        <v>77</v>
      </c>
      <c r="C662" s="24">
        <v>1967</v>
      </c>
      <c r="D662" s="18">
        <v>43833</v>
      </c>
      <c r="E662" s="14" t="str">
        <f>_xlfn.TEXTJOIN(" , ", TRUE, _xlfn.XLOOKUP(Table811[[#This Row],[Product]], Table912[Cookie Type], Table912[[Revenue Per Cookie]:[Cost Per Cookie]]))</f>
        <v>6 , -2.75</v>
      </c>
      <c r="F662" s="14">
        <f>_xlfn.XLOOKUP(Table811[[#This Row],[Product]],Table912[Cookie Type],Table912[Cost Per Cookie],"Not available")</f>
        <v>-2.75</v>
      </c>
    </row>
    <row r="663" spans="1:6" x14ac:dyDescent="0.25">
      <c r="A663" s="13">
        <v>507202</v>
      </c>
      <c r="B663" s="13" t="s">
        <v>77</v>
      </c>
      <c r="C663" s="25">
        <v>2628</v>
      </c>
      <c r="D663" s="21">
        <v>43834</v>
      </c>
      <c r="E663" s="44" t="str">
        <f>_xlfn.TEXTJOIN(" , ", TRUE, _xlfn.XLOOKUP(Table811[[#This Row],[Product]], Table912[Cookie Type], Table912[[Revenue Per Cookie]:[Cost Per Cookie]]))</f>
        <v>6 , -2.75</v>
      </c>
      <c r="F663" s="13">
        <f>_xlfn.XLOOKUP(Table811[[#This Row],[Product]],Table912[Cookie Type],Table912[Cost Per Cookie],"Not available")</f>
        <v>-2.75</v>
      </c>
    </row>
    <row r="664" spans="1:6" x14ac:dyDescent="0.25">
      <c r="A664" s="14">
        <v>311475</v>
      </c>
      <c r="B664" s="14" t="s">
        <v>77</v>
      </c>
      <c r="C664" s="14">
        <v>681</v>
      </c>
      <c r="D664" s="18">
        <v>43831</v>
      </c>
      <c r="E664" s="14" t="str">
        <f>_xlfn.TEXTJOIN(" , ", TRUE, _xlfn.XLOOKUP(Table811[[#This Row],[Product]], Table912[Cookie Type], Table912[[Revenue Per Cookie]:[Cost Per Cookie]]))</f>
        <v>6 , -2.75</v>
      </c>
      <c r="F664" s="14">
        <f>_xlfn.XLOOKUP(Table811[[#This Row],[Product]],Table912[Cookie Type],Table912[Cost Per Cookie],"Not available")</f>
        <v>-2.75</v>
      </c>
    </row>
    <row r="665" spans="1:6" x14ac:dyDescent="0.25">
      <c r="A665" s="13">
        <v>581762</v>
      </c>
      <c r="B665" s="13" t="s">
        <v>77</v>
      </c>
      <c r="C665" s="13">
        <v>510</v>
      </c>
      <c r="D665" s="21">
        <v>43834</v>
      </c>
      <c r="E665" s="44" t="str">
        <f>_xlfn.TEXTJOIN(" , ", TRUE, _xlfn.XLOOKUP(Table811[[#This Row],[Product]], Table912[Cookie Type], Table912[[Revenue Per Cookie]:[Cost Per Cookie]]))</f>
        <v>6 , -2.75</v>
      </c>
      <c r="F665" s="13">
        <f>_xlfn.XLOOKUP(Table811[[#This Row],[Product]],Table912[Cookie Type],Table912[Cost Per Cookie],"Not available")</f>
        <v>-2.75</v>
      </c>
    </row>
    <row r="666" spans="1:6" x14ac:dyDescent="0.25">
      <c r="A666" s="14">
        <v>217808</v>
      </c>
      <c r="B666" s="14" t="s">
        <v>77</v>
      </c>
      <c r="C666" s="14">
        <v>790</v>
      </c>
      <c r="D666" s="18">
        <v>43835</v>
      </c>
      <c r="E666" s="14" t="str">
        <f>_xlfn.TEXTJOIN(" , ", TRUE, _xlfn.XLOOKUP(Table811[[#This Row],[Product]], Table912[Cookie Type], Table912[[Revenue Per Cookie]:[Cost Per Cookie]]))</f>
        <v>6 , -2.75</v>
      </c>
      <c r="F666" s="14">
        <f>_xlfn.XLOOKUP(Table811[[#This Row],[Product]],Table912[Cookie Type],Table912[Cost Per Cookie],"Not available")</f>
        <v>-2.75</v>
      </c>
    </row>
    <row r="667" spans="1:6" x14ac:dyDescent="0.25">
      <c r="A667" s="13">
        <v>897372</v>
      </c>
      <c r="B667" s="13" t="s">
        <v>77</v>
      </c>
      <c r="C667" s="13">
        <v>639</v>
      </c>
      <c r="D667" s="21">
        <v>43837</v>
      </c>
      <c r="E667" s="44" t="str">
        <f>_xlfn.TEXTJOIN(" , ", TRUE, _xlfn.XLOOKUP(Table811[[#This Row],[Product]], Table912[Cookie Type], Table912[[Revenue Per Cookie]:[Cost Per Cookie]]))</f>
        <v>6 , -2.75</v>
      </c>
      <c r="F667" s="13">
        <f>_xlfn.XLOOKUP(Table811[[#This Row],[Product]],Table912[Cookie Type],Table912[Cost Per Cookie],"Not available")</f>
        <v>-2.75</v>
      </c>
    </row>
    <row r="668" spans="1:6" x14ac:dyDescent="0.25">
      <c r="A668" s="14">
        <v>748204</v>
      </c>
      <c r="B668" s="14" t="s">
        <v>77</v>
      </c>
      <c r="C668" s="24">
        <v>1596</v>
      </c>
      <c r="D668" s="18">
        <v>43839</v>
      </c>
      <c r="E668" s="14" t="str">
        <f>_xlfn.TEXTJOIN(" , ", TRUE, _xlfn.XLOOKUP(Table811[[#This Row],[Product]], Table912[Cookie Type], Table912[[Revenue Per Cookie]:[Cost Per Cookie]]))</f>
        <v>6 , -2.75</v>
      </c>
      <c r="F668" s="14">
        <f>_xlfn.XLOOKUP(Table811[[#This Row],[Product]],Table912[Cookie Type],Table912[Cost Per Cookie],"Not available")</f>
        <v>-2.75</v>
      </c>
    </row>
    <row r="669" spans="1:6" x14ac:dyDescent="0.25">
      <c r="A669" s="13">
        <v>378254</v>
      </c>
      <c r="B669" s="13" t="s">
        <v>77</v>
      </c>
      <c r="C669" s="25">
        <v>2294</v>
      </c>
      <c r="D669" s="21">
        <v>43475</v>
      </c>
      <c r="E669" s="44" t="str">
        <f>_xlfn.TEXTJOIN(" , ", TRUE, _xlfn.XLOOKUP(Table811[[#This Row],[Product]], Table912[Cookie Type], Table912[[Revenue Per Cookie]:[Cost Per Cookie]]))</f>
        <v>6 , -2.75</v>
      </c>
      <c r="F669" s="13">
        <f>_xlfn.XLOOKUP(Table811[[#This Row],[Product]],Table912[Cookie Type],Table912[Cost Per Cookie],"Not available")</f>
        <v>-2.75</v>
      </c>
    </row>
    <row r="670" spans="1:6" x14ac:dyDescent="0.25">
      <c r="A670" s="14">
        <v>775311</v>
      </c>
      <c r="B670" s="14" t="s">
        <v>77</v>
      </c>
      <c r="C670" s="14">
        <v>241</v>
      </c>
      <c r="D670" s="18">
        <v>43840</v>
      </c>
      <c r="E670" s="14" t="str">
        <f>_xlfn.TEXTJOIN(" , ", TRUE, _xlfn.XLOOKUP(Table811[[#This Row],[Product]], Table912[Cookie Type], Table912[[Revenue Per Cookie]:[Cost Per Cookie]]))</f>
        <v>6 , -2.75</v>
      </c>
      <c r="F670" s="14">
        <f>_xlfn.XLOOKUP(Table811[[#This Row],[Product]],Table912[Cookie Type],Table912[Cost Per Cookie],"Not available")</f>
        <v>-2.75</v>
      </c>
    </row>
    <row r="671" spans="1:6" x14ac:dyDescent="0.25">
      <c r="A671" s="13">
        <v>632477</v>
      </c>
      <c r="B671" s="13" t="s">
        <v>77</v>
      </c>
      <c r="C671" s="25">
        <v>2665</v>
      </c>
      <c r="D671" s="21">
        <v>43841</v>
      </c>
      <c r="E671" s="44" t="str">
        <f>_xlfn.TEXTJOIN(" , ", TRUE, _xlfn.XLOOKUP(Table811[[#This Row],[Product]], Table912[Cookie Type], Table912[[Revenue Per Cookie]:[Cost Per Cookie]]))</f>
        <v>6 , -2.75</v>
      </c>
      <c r="F671" s="13">
        <f>_xlfn.XLOOKUP(Table811[[#This Row],[Product]],Table912[Cookie Type],Table912[Cost Per Cookie],"Not available")</f>
        <v>-2.75</v>
      </c>
    </row>
    <row r="672" spans="1:6" x14ac:dyDescent="0.25">
      <c r="A672" s="14">
        <v>482625</v>
      </c>
      <c r="B672" s="14" t="s">
        <v>77</v>
      </c>
      <c r="C672" s="24">
        <v>1916</v>
      </c>
      <c r="D672" s="18">
        <v>43477</v>
      </c>
      <c r="E672" s="14" t="str">
        <f>_xlfn.TEXTJOIN(" , ", TRUE, _xlfn.XLOOKUP(Table811[[#This Row],[Product]], Table912[Cookie Type], Table912[[Revenue Per Cookie]:[Cost Per Cookie]]))</f>
        <v>6 , -2.75</v>
      </c>
      <c r="F672" s="14">
        <f>_xlfn.XLOOKUP(Table811[[#This Row],[Product]],Table912[Cookie Type],Table912[Cost Per Cookie],"Not available")</f>
        <v>-2.75</v>
      </c>
    </row>
    <row r="673" spans="1:6" x14ac:dyDescent="0.25">
      <c r="A673" s="13">
        <v>428131</v>
      </c>
      <c r="B673" s="13" t="s">
        <v>77</v>
      </c>
      <c r="C673" s="13">
        <v>853</v>
      </c>
      <c r="D673" s="21">
        <v>43842</v>
      </c>
      <c r="E673" s="44" t="str">
        <f>_xlfn.TEXTJOIN(" , ", TRUE, _xlfn.XLOOKUP(Table811[[#This Row],[Product]], Table912[Cookie Type], Table912[[Revenue Per Cookie]:[Cost Per Cookie]]))</f>
        <v>6 , -2.75</v>
      </c>
      <c r="F673" s="13">
        <f>_xlfn.XLOOKUP(Table811[[#This Row],[Product]],Table912[Cookie Type],Table912[Cost Per Cookie],"Not available")</f>
        <v>-2.75</v>
      </c>
    </row>
    <row r="674" spans="1:6" x14ac:dyDescent="0.25">
      <c r="A674" s="14">
        <v>120418</v>
      </c>
      <c r="B674" s="14" t="s">
        <v>77</v>
      </c>
      <c r="C674" s="14">
        <v>384</v>
      </c>
      <c r="D674" s="18">
        <v>43831</v>
      </c>
      <c r="E674" s="14" t="str">
        <f>_xlfn.TEXTJOIN(" , ", TRUE, _xlfn.XLOOKUP(Table811[[#This Row],[Product]], Table912[Cookie Type], Table912[[Revenue Per Cookie]:[Cost Per Cookie]]))</f>
        <v>6 , -2.75</v>
      </c>
      <c r="F674" s="14">
        <f>_xlfn.XLOOKUP(Table811[[#This Row],[Product]],Table912[Cookie Type],Table912[Cost Per Cookie],"Not available")</f>
        <v>-2.75</v>
      </c>
    </row>
    <row r="675" spans="1:6" x14ac:dyDescent="0.25">
      <c r="A675" s="13">
        <v>885051</v>
      </c>
      <c r="B675" s="13" t="s">
        <v>77</v>
      </c>
      <c r="C675" s="13">
        <v>472</v>
      </c>
      <c r="D675" s="21">
        <v>43840</v>
      </c>
      <c r="E675" s="44" t="str">
        <f>_xlfn.TEXTJOIN(" , ", TRUE, _xlfn.XLOOKUP(Table811[[#This Row],[Product]], Table912[Cookie Type], Table912[[Revenue Per Cookie]:[Cost Per Cookie]]))</f>
        <v>6 , -2.75</v>
      </c>
      <c r="F675" s="13">
        <f>_xlfn.XLOOKUP(Table811[[#This Row],[Product]],Table912[Cookie Type],Table912[Cost Per Cookie],"Not available")</f>
        <v>-2.75</v>
      </c>
    </row>
    <row r="676" spans="1:6" x14ac:dyDescent="0.25">
      <c r="A676" s="14">
        <v>494115</v>
      </c>
      <c r="B676" s="14" t="s">
        <v>77</v>
      </c>
      <c r="C676" s="24">
        <v>2805</v>
      </c>
      <c r="D676" s="18">
        <v>43474</v>
      </c>
      <c r="E676" s="14" t="str">
        <f>_xlfn.TEXTJOIN(" , ", TRUE, _xlfn.XLOOKUP(Table811[[#This Row],[Product]], Table912[Cookie Type], Table912[[Revenue Per Cookie]:[Cost Per Cookie]]))</f>
        <v>6 , -2.75</v>
      </c>
      <c r="F676" s="14">
        <f>_xlfn.XLOOKUP(Table811[[#This Row],[Product]],Table912[Cookie Type],Table912[Cost Per Cookie],"Not available")</f>
        <v>-2.75</v>
      </c>
    </row>
    <row r="677" spans="1:6" x14ac:dyDescent="0.25">
      <c r="A677" s="13">
        <v>573970</v>
      </c>
      <c r="B677" s="13" t="s">
        <v>77</v>
      </c>
      <c r="C677" s="13">
        <v>655</v>
      </c>
      <c r="D677" s="21">
        <v>43474</v>
      </c>
      <c r="E677" s="44" t="str">
        <f>_xlfn.TEXTJOIN(" , ", TRUE, _xlfn.XLOOKUP(Table811[[#This Row],[Product]], Table912[Cookie Type], Table912[[Revenue Per Cookie]:[Cost Per Cookie]]))</f>
        <v>6 , -2.75</v>
      </c>
      <c r="F677" s="13">
        <f>_xlfn.XLOOKUP(Table811[[#This Row],[Product]],Table912[Cookie Type],Table912[Cost Per Cookie],"Not available")</f>
        <v>-2.75</v>
      </c>
    </row>
    <row r="678" spans="1:6" x14ac:dyDescent="0.25">
      <c r="A678" s="14">
        <v>403071</v>
      </c>
      <c r="B678" s="14" t="s">
        <v>77</v>
      </c>
      <c r="C678" s="14">
        <v>344</v>
      </c>
      <c r="D678" s="18">
        <v>43475</v>
      </c>
      <c r="E678" s="14" t="str">
        <f>_xlfn.TEXTJOIN(" , ", TRUE, _xlfn.XLOOKUP(Table811[[#This Row],[Product]], Table912[Cookie Type], Table912[[Revenue Per Cookie]:[Cost Per Cookie]]))</f>
        <v>6 , -2.75</v>
      </c>
      <c r="F678" s="14">
        <f>_xlfn.XLOOKUP(Table811[[#This Row],[Product]],Table912[Cookie Type],Table912[Cost Per Cookie],"Not available")</f>
        <v>-2.75</v>
      </c>
    </row>
    <row r="679" spans="1:6" x14ac:dyDescent="0.25">
      <c r="A679" s="13">
        <v>356550</v>
      </c>
      <c r="B679" s="13" t="s">
        <v>77</v>
      </c>
      <c r="C679" s="25">
        <v>1808</v>
      </c>
      <c r="D679" s="21">
        <v>43841</v>
      </c>
      <c r="E679" s="44" t="str">
        <f>_xlfn.TEXTJOIN(" , ", TRUE, _xlfn.XLOOKUP(Table811[[#This Row],[Product]], Table912[Cookie Type], Table912[[Revenue Per Cookie]:[Cost Per Cookie]]))</f>
        <v>6 , -2.75</v>
      </c>
      <c r="F679" s="13">
        <f>_xlfn.XLOOKUP(Table811[[#This Row],[Product]],Table912[Cookie Type],Table912[Cost Per Cookie],"Not available")</f>
        <v>-2.75</v>
      </c>
    </row>
    <row r="680" spans="1:6" x14ac:dyDescent="0.25">
      <c r="A680" s="14">
        <v>638098</v>
      </c>
      <c r="B680" s="14" t="s">
        <v>77</v>
      </c>
      <c r="C680" s="24">
        <v>1395</v>
      </c>
      <c r="D680" s="18">
        <v>43837</v>
      </c>
      <c r="E680" s="14" t="str">
        <f>_xlfn.TEXTJOIN(" , ", TRUE, _xlfn.XLOOKUP(Table811[[#This Row],[Product]], Table912[Cookie Type], Table912[[Revenue Per Cookie]:[Cost Per Cookie]]))</f>
        <v>6 , -2.75</v>
      </c>
      <c r="F680" s="14">
        <f>_xlfn.XLOOKUP(Table811[[#This Row],[Product]],Table912[Cookie Type],Table912[Cost Per Cookie],"Not available")</f>
        <v>-2.75</v>
      </c>
    </row>
    <row r="681" spans="1:6" x14ac:dyDescent="0.25">
      <c r="A681" s="13">
        <v>382008</v>
      </c>
      <c r="B681" s="13" t="s">
        <v>77</v>
      </c>
      <c r="C681" s="13">
        <v>986</v>
      </c>
      <c r="D681" s="21">
        <v>43840</v>
      </c>
      <c r="E681" s="44" t="str">
        <f>_xlfn.TEXTJOIN(" , ", TRUE, _xlfn.XLOOKUP(Table811[[#This Row],[Product]], Table912[Cookie Type], Table912[[Revenue Per Cookie]:[Cost Per Cookie]]))</f>
        <v>6 , -2.75</v>
      </c>
      <c r="F681" s="13">
        <f>_xlfn.XLOOKUP(Table811[[#This Row],[Product]],Table912[Cookie Type],Table912[Cost Per Cookie],"Not available")</f>
        <v>-2.75</v>
      </c>
    </row>
    <row r="682" spans="1:6" x14ac:dyDescent="0.25">
      <c r="A682" s="14">
        <v>234667</v>
      </c>
      <c r="B682" s="14" t="s">
        <v>77</v>
      </c>
      <c r="C682" s="14">
        <v>905</v>
      </c>
      <c r="D682" s="18">
        <v>43840</v>
      </c>
      <c r="E682" s="14" t="str">
        <f>_xlfn.TEXTJOIN(" , ", TRUE, _xlfn.XLOOKUP(Table811[[#This Row],[Product]], Table912[Cookie Type], Table912[[Revenue Per Cookie]:[Cost Per Cookie]]))</f>
        <v>6 , -2.75</v>
      </c>
      <c r="F682" s="14">
        <f>_xlfn.XLOOKUP(Table811[[#This Row],[Product]],Table912[Cookie Type],Table912[Cost Per Cookie],"Not available")</f>
        <v>-2.75</v>
      </c>
    </row>
    <row r="683" spans="1:6" x14ac:dyDescent="0.25">
      <c r="A683" s="13">
        <v>397386</v>
      </c>
      <c r="B683" s="13" t="s">
        <v>77</v>
      </c>
      <c r="C683" s="25">
        <v>3998</v>
      </c>
      <c r="D683" s="21">
        <v>43831</v>
      </c>
      <c r="E683" s="44" t="str">
        <f>_xlfn.TEXTJOIN(" , ", TRUE, _xlfn.XLOOKUP(Table811[[#This Row],[Product]], Table912[Cookie Type], Table912[[Revenue Per Cookie]:[Cost Per Cookie]]))</f>
        <v>6 , -2.75</v>
      </c>
      <c r="F683" s="13">
        <f>_xlfn.XLOOKUP(Table811[[#This Row],[Product]],Table912[Cookie Type],Table912[Cost Per Cookie],"Not available")</f>
        <v>-2.75</v>
      </c>
    </row>
    <row r="684" spans="1:6" x14ac:dyDescent="0.25">
      <c r="A684" s="14">
        <v>488771</v>
      </c>
      <c r="B684" s="14" t="s">
        <v>77</v>
      </c>
      <c r="C684" s="24">
        <v>2632</v>
      </c>
      <c r="D684" s="18">
        <v>43836</v>
      </c>
      <c r="E684" s="14" t="str">
        <f>_xlfn.TEXTJOIN(" , ", TRUE, _xlfn.XLOOKUP(Table811[[#This Row],[Product]], Table912[Cookie Type], Table912[[Revenue Per Cookie]:[Cost Per Cookie]]))</f>
        <v>6 , -2.75</v>
      </c>
      <c r="F684" s="14">
        <f>_xlfn.XLOOKUP(Table811[[#This Row],[Product]],Table912[Cookie Type],Table912[Cost Per Cookie],"Not available")</f>
        <v>-2.75</v>
      </c>
    </row>
    <row r="685" spans="1:6" x14ac:dyDescent="0.25">
      <c r="A685" s="13">
        <v>168032</v>
      </c>
      <c r="B685" s="13" t="s">
        <v>77</v>
      </c>
      <c r="C685" s="25">
        <v>1190</v>
      </c>
      <c r="D685" s="21">
        <v>43836</v>
      </c>
      <c r="E685" s="44" t="str">
        <f>_xlfn.TEXTJOIN(" , ", TRUE, _xlfn.XLOOKUP(Table811[[#This Row],[Product]], Table912[Cookie Type], Table912[[Revenue Per Cookie]:[Cost Per Cookie]]))</f>
        <v>6 , -2.75</v>
      </c>
      <c r="F685" s="13">
        <f>_xlfn.XLOOKUP(Table811[[#This Row],[Product]],Table912[Cookie Type],Table912[Cost Per Cookie],"Not available")</f>
        <v>-2.75</v>
      </c>
    </row>
    <row r="686" spans="1:6" x14ac:dyDescent="0.25">
      <c r="A686" s="14">
        <v>135967</v>
      </c>
      <c r="B686" s="14" t="s">
        <v>77</v>
      </c>
      <c r="C686" s="14">
        <v>604</v>
      </c>
      <c r="D686" s="18">
        <v>43836</v>
      </c>
      <c r="E686" s="14" t="str">
        <f>_xlfn.TEXTJOIN(" , ", TRUE, _xlfn.XLOOKUP(Table811[[#This Row],[Product]], Table912[Cookie Type], Table912[[Revenue Per Cookie]:[Cost Per Cookie]]))</f>
        <v>6 , -2.75</v>
      </c>
      <c r="F686" s="14">
        <f>_xlfn.XLOOKUP(Table811[[#This Row],[Product]],Table912[Cookie Type],Table912[Cost Per Cookie],"Not available")</f>
        <v>-2.75</v>
      </c>
    </row>
    <row r="687" spans="1:6" x14ac:dyDescent="0.25">
      <c r="A687" s="13">
        <v>899629</v>
      </c>
      <c r="B687" s="13" t="s">
        <v>77</v>
      </c>
      <c r="C687" s="13">
        <v>660</v>
      </c>
      <c r="D687" s="21">
        <v>43474</v>
      </c>
      <c r="E687" s="44" t="str">
        <f>_xlfn.TEXTJOIN(" , ", TRUE, _xlfn.XLOOKUP(Table811[[#This Row],[Product]], Table912[Cookie Type], Table912[[Revenue Per Cookie]:[Cost Per Cookie]]))</f>
        <v>6 , -2.75</v>
      </c>
      <c r="F687" s="13">
        <f>_xlfn.XLOOKUP(Table811[[#This Row],[Product]],Table912[Cookie Type],Table912[Cost Per Cookie],"Not available")</f>
        <v>-2.75</v>
      </c>
    </row>
    <row r="688" spans="1:6" x14ac:dyDescent="0.25">
      <c r="A688" s="14">
        <v>617339</v>
      </c>
      <c r="B688" s="14" t="s">
        <v>77</v>
      </c>
      <c r="C688" s="14">
        <v>410</v>
      </c>
      <c r="D688" s="18">
        <v>43840</v>
      </c>
      <c r="E688" s="14" t="str">
        <f>_xlfn.TEXTJOIN(" , ", TRUE, _xlfn.XLOOKUP(Table811[[#This Row],[Product]], Table912[Cookie Type], Table912[[Revenue Per Cookie]:[Cost Per Cookie]]))</f>
        <v>6 , -2.75</v>
      </c>
      <c r="F688" s="14">
        <f>_xlfn.XLOOKUP(Table811[[#This Row],[Product]],Table912[Cookie Type],Table912[Cost Per Cookie],"Not available")</f>
        <v>-2.75</v>
      </c>
    </row>
    <row r="689" spans="1:6" x14ac:dyDescent="0.25">
      <c r="A689" s="13">
        <v>814769</v>
      </c>
      <c r="B689" s="13" t="s">
        <v>77</v>
      </c>
      <c r="C689" s="25">
        <v>2605</v>
      </c>
      <c r="D689" s="21">
        <v>43476</v>
      </c>
      <c r="E689" s="44" t="str">
        <f>_xlfn.TEXTJOIN(" , ", TRUE, _xlfn.XLOOKUP(Table811[[#This Row],[Product]], Table912[Cookie Type], Table912[[Revenue Per Cookie]:[Cost Per Cookie]]))</f>
        <v>6 , -2.75</v>
      </c>
      <c r="F689" s="13">
        <f>_xlfn.XLOOKUP(Table811[[#This Row],[Product]],Table912[Cookie Type],Table912[Cost Per Cookie],"Not available")</f>
        <v>-2.75</v>
      </c>
    </row>
    <row r="690" spans="1:6" x14ac:dyDescent="0.25">
      <c r="A690" s="14">
        <v>758487</v>
      </c>
      <c r="B690" s="14" t="s">
        <v>77</v>
      </c>
      <c r="C690" s="24">
        <v>1013</v>
      </c>
      <c r="D690" s="18">
        <v>43842</v>
      </c>
      <c r="E690" s="14" t="str">
        <f>_xlfn.TEXTJOIN(" , ", TRUE, _xlfn.XLOOKUP(Table811[[#This Row],[Product]], Table912[Cookie Type], Table912[[Revenue Per Cookie]:[Cost Per Cookie]]))</f>
        <v>6 , -2.75</v>
      </c>
      <c r="F690" s="14">
        <f>_xlfn.XLOOKUP(Table811[[#This Row],[Product]],Table912[Cookie Type],Table912[Cost Per Cookie],"Not available")</f>
        <v>-2.75</v>
      </c>
    </row>
    <row r="691" spans="1:6" x14ac:dyDescent="0.25">
      <c r="A691" s="13">
        <v>674043</v>
      </c>
      <c r="B691" s="13" t="s">
        <v>77</v>
      </c>
      <c r="C691" s="25">
        <v>1575</v>
      </c>
      <c r="D691" s="21">
        <v>43832</v>
      </c>
      <c r="E691" s="44" t="str">
        <f>_xlfn.TEXTJOIN(" , ", TRUE, _xlfn.XLOOKUP(Table811[[#This Row],[Product]], Table912[Cookie Type], Table912[[Revenue Per Cookie]:[Cost Per Cookie]]))</f>
        <v>6 , -2.75</v>
      </c>
      <c r="F691" s="13">
        <f>_xlfn.XLOOKUP(Table811[[#This Row],[Product]],Table912[Cookie Type],Table912[Cost Per Cookie],"Not available")</f>
        <v>-2.75</v>
      </c>
    </row>
    <row r="692" spans="1:6" x14ac:dyDescent="0.25">
      <c r="A692" s="14">
        <v>349645</v>
      </c>
      <c r="B692" s="14" t="s">
        <v>77</v>
      </c>
      <c r="C692" s="14">
        <v>606</v>
      </c>
      <c r="D692" s="18">
        <v>43834</v>
      </c>
      <c r="E692" s="14" t="str">
        <f>_xlfn.TEXTJOIN(" , ", TRUE, _xlfn.XLOOKUP(Table811[[#This Row],[Product]], Table912[Cookie Type], Table912[[Revenue Per Cookie]:[Cost Per Cookie]]))</f>
        <v>6 , -2.75</v>
      </c>
      <c r="F692" s="14">
        <f>_xlfn.XLOOKUP(Table811[[#This Row],[Product]],Table912[Cookie Type],Table912[Cost Per Cookie],"Not available")</f>
        <v>-2.75</v>
      </c>
    </row>
    <row r="693" spans="1:6" x14ac:dyDescent="0.25">
      <c r="A693" s="13">
        <v>233911</v>
      </c>
      <c r="B693" s="13" t="s">
        <v>77</v>
      </c>
      <c r="C693" s="25">
        <v>2460</v>
      </c>
      <c r="D693" s="21">
        <v>43837</v>
      </c>
      <c r="E693" s="44" t="str">
        <f>_xlfn.TEXTJOIN(" , ", TRUE, _xlfn.XLOOKUP(Table811[[#This Row],[Product]], Table912[Cookie Type], Table912[[Revenue Per Cookie]:[Cost Per Cookie]]))</f>
        <v>6 , -2.75</v>
      </c>
      <c r="F693" s="13">
        <f>_xlfn.XLOOKUP(Table811[[#This Row],[Product]],Table912[Cookie Type],Table912[Cost Per Cookie],"Not available")</f>
        <v>-2.75</v>
      </c>
    </row>
    <row r="694" spans="1:6" x14ac:dyDescent="0.25">
      <c r="A694" s="14">
        <v>867907</v>
      </c>
      <c r="B694" s="14" t="s">
        <v>77</v>
      </c>
      <c r="C694" s="14">
        <v>269</v>
      </c>
      <c r="D694" s="18">
        <v>43475</v>
      </c>
      <c r="E694" s="14" t="str">
        <f>_xlfn.TEXTJOIN(" , ", TRUE, _xlfn.XLOOKUP(Table811[[#This Row],[Product]], Table912[Cookie Type], Table912[[Revenue Per Cookie]:[Cost Per Cookie]]))</f>
        <v>6 , -2.75</v>
      </c>
      <c r="F694" s="14">
        <f>_xlfn.XLOOKUP(Table811[[#This Row],[Product]],Table912[Cookie Type],Table912[Cost Per Cookie],"Not available")</f>
        <v>-2.75</v>
      </c>
    </row>
    <row r="695" spans="1:6" x14ac:dyDescent="0.25">
      <c r="A695" s="13">
        <v>752353</v>
      </c>
      <c r="B695" s="13" t="s">
        <v>77</v>
      </c>
      <c r="C695" s="25">
        <v>2536</v>
      </c>
      <c r="D695" s="21">
        <v>43476</v>
      </c>
      <c r="E695" s="44" t="str">
        <f>_xlfn.TEXTJOIN(" , ", TRUE, _xlfn.XLOOKUP(Table811[[#This Row],[Product]], Table912[Cookie Type], Table912[[Revenue Per Cookie]:[Cost Per Cookie]]))</f>
        <v>6 , -2.75</v>
      </c>
      <c r="F695" s="13">
        <f>_xlfn.XLOOKUP(Table811[[#This Row],[Product]],Table912[Cookie Type],Table912[Cost Per Cookie],"Not available")</f>
        <v>-2.75</v>
      </c>
    </row>
    <row r="696" spans="1:6" x14ac:dyDescent="0.25">
      <c r="A696" s="14">
        <v>600167</v>
      </c>
      <c r="B696" s="14" t="s">
        <v>77</v>
      </c>
      <c r="C696" s="14">
        <v>500</v>
      </c>
      <c r="D696" s="18">
        <v>43833</v>
      </c>
      <c r="E696" s="14" t="str">
        <f>_xlfn.TEXTJOIN(" , ", TRUE, _xlfn.XLOOKUP(Table811[[#This Row],[Product]], Table912[Cookie Type], Table912[[Revenue Per Cookie]:[Cost Per Cookie]]))</f>
        <v>6 , -2.75</v>
      </c>
      <c r="F696" s="14">
        <f>_xlfn.XLOOKUP(Table811[[#This Row],[Product]],Table912[Cookie Type],Table912[Cost Per Cookie],"Not available")</f>
        <v>-2.75</v>
      </c>
    </row>
    <row r="697" spans="1:6" x14ac:dyDescent="0.25">
      <c r="A697" s="13">
        <v>853295</v>
      </c>
      <c r="B697" s="13" t="s">
        <v>77</v>
      </c>
      <c r="C697" s="25">
        <v>2826</v>
      </c>
      <c r="D697" s="21">
        <v>43835</v>
      </c>
      <c r="E697" s="44" t="str">
        <f>_xlfn.TEXTJOIN(" , ", TRUE, _xlfn.XLOOKUP(Table811[[#This Row],[Product]], Table912[Cookie Type], Table912[[Revenue Per Cookie]:[Cost Per Cookie]]))</f>
        <v>6 , -2.75</v>
      </c>
      <c r="F697" s="13">
        <f>_xlfn.XLOOKUP(Table811[[#This Row],[Product]],Table912[Cookie Type],Table912[Cost Per Cookie],"Not available")</f>
        <v>-2.75</v>
      </c>
    </row>
    <row r="698" spans="1:6" x14ac:dyDescent="0.25">
      <c r="A698" s="14">
        <v>253981</v>
      </c>
      <c r="B698" s="14" t="s">
        <v>77</v>
      </c>
      <c r="C698" s="14">
        <v>663</v>
      </c>
      <c r="D698" s="18">
        <v>43839</v>
      </c>
      <c r="E698" s="14" t="str">
        <f>_xlfn.TEXTJOIN(" , ", TRUE, _xlfn.XLOOKUP(Table811[[#This Row],[Product]], Table912[Cookie Type], Table912[[Revenue Per Cookie]:[Cost Per Cookie]]))</f>
        <v>6 , -2.75</v>
      </c>
      <c r="F698" s="14">
        <f>_xlfn.XLOOKUP(Table811[[#This Row],[Product]],Table912[Cookie Type],Table912[Cost Per Cookie],"Not available")</f>
        <v>-2.75</v>
      </c>
    </row>
    <row r="699" spans="1:6" x14ac:dyDescent="0.25">
      <c r="A699" s="13">
        <v>208456</v>
      </c>
      <c r="B699" s="13" t="s">
        <v>77</v>
      </c>
      <c r="C699" s="25">
        <v>2574</v>
      </c>
      <c r="D699" s="21">
        <v>43476</v>
      </c>
      <c r="E699" s="44" t="str">
        <f>_xlfn.TEXTJOIN(" , ", TRUE, _xlfn.XLOOKUP(Table811[[#This Row],[Product]], Table912[Cookie Type], Table912[[Revenue Per Cookie]:[Cost Per Cookie]]))</f>
        <v>6 , -2.75</v>
      </c>
      <c r="F699" s="13">
        <f>_xlfn.XLOOKUP(Table811[[#This Row],[Product]],Table912[Cookie Type],Table912[Cost Per Cookie],"Not available")</f>
        <v>-2.75</v>
      </c>
    </row>
    <row r="700" spans="1:6" x14ac:dyDescent="0.25">
      <c r="A700" s="14">
        <v>727940</v>
      </c>
      <c r="B700" s="14" t="s">
        <v>77</v>
      </c>
      <c r="C700" s="24">
        <v>2438</v>
      </c>
      <c r="D700" s="18">
        <v>43477</v>
      </c>
      <c r="E700" s="14" t="str">
        <f>_xlfn.TEXTJOIN(" , ", TRUE, _xlfn.XLOOKUP(Table811[[#This Row],[Product]], Table912[Cookie Type], Table912[[Revenue Per Cookie]:[Cost Per Cookie]]))</f>
        <v>6 , -2.75</v>
      </c>
      <c r="F700" s="14">
        <f>_xlfn.XLOOKUP(Table811[[#This Row],[Product]],Table912[Cookie Type],Table912[Cost Per Cookie],"Not available")</f>
        <v>-2.75</v>
      </c>
    </row>
    <row r="701" spans="1:6" x14ac:dyDescent="0.25">
      <c r="A701" s="13">
        <v>414628</v>
      </c>
      <c r="B701" s="13" t="s">
        <v>77</v>
      </c>
      <c r="C701" s="13">
        <v>914</v>
      </c>
      <c r="D701" s="21">
        <v>43842</v>
      </c>
      <c r="E701" s="44" t="str">
        <f>_xlfn.TEXTJOIN(" , ", TRUE, _xlfn.XLOOKUP(Table811[[#This Row],[Product]], Table912[Cookie Type], Table912[[Revenue Per Cookie]:[Cost Per Cookie]]))</f>
        <v>6 , -2.75</v>
      </c>
      <c r="F701" s="13">
        <f>_xlfn.XLOOKUP(Table811[[#This Row],[Product]],Table912[Cookie Type],Table912[Cost Per Cookie],"Not available")</f>
        <v>-2.75</v>
      </c>
    </row>
  </sheetData>
  <pageMargins left="0.7" right="0.7" top="0.75" bottom="0.75" header="0.3" footer="0.3"/>
  <tableParts count="2">
    <tablePart r:id="rId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4F27B-1DB9-4074-8255-3433F83FAB91}">
  <dimension ref="A1:I10"/>
  <sheetViews>
    <sheetView workbookViewId="0">
      <selection activeCell="E12" sqref="E12"/>
    </sheetView>
  </sheetViews>
  <sheetFormatPr defaultRowHeight="15" x14ac:dyDescent="0.25"/>
  <cols>
    <col min="1" max="1" width="11.85546875" bestFit="1" customWidth="1"/>
    <col min="2" max="2" width="30.28515625" bestFit="1" customWidth="1"/>
    <col min="4" max="4" width="31.7109375" bestFit="1" customWidth="1"/>
    <col min="5" max="5" width="15.140625" bestFit="1" customWidth="1"/>
  </cols>
  <sheetData>
    <row r="1" spans="1:9" x14ac:dyDescent="0.25">
      <c r="A1" s="128" t="s">
        <v>36</v>
      </c>
      <c r="B1" s="128" t="s">
        <v>37</v>
      </c>
      <c r="C1" s="125"/>
      <c r="D1" s="125"/>
      <c r="E1" s="67"/>
      <c r="F1" s="67"/>
      <c r="G1" s="67"/>
      <c r="H1" s="67"/>
      <c r="I1" s="68"/>
    </row>
    <row r="2" spans="1:9" x14ac:dyDescent="0.25">
      <c r="A2" s="128">
        <v>9934</v>
      </c>
      <c r="B2" s="128" t="s">
        <v>39</v>
      </c>
      <c r="C2" s="102"/>
      <c r="D2" s="128" t="s">
        <v>78</v>
      </c>
      <c r="E2" s="70"/>
      <c r="F2" s="70"/>
      <c r="G2" s="70"/>
      <c r="H2" s="70"/>
      <c r="I2" s="79"/>
    </row>
    <row r="3" spans="1:9" x14ac:dyDescent="0.25">
      <c r="A3" s="128">
        <v>7418</v>
      </c>
      <c r="B3" s="128" t="s">
        <v>41</v>
      </c>
      <c r="C3" s="102"/>
      <c r="D3" s="128" t="s">
        <v>37</v>
      </c>
      <c r="E3" s="126" t="s">
        <v>217</v>
      </c>
      <c r="F3" s="126"/>
      <c r="G3" s="126"/>
      <c r="H3" s="126"/>
      <c r="I3" s="127"/>
    </row>
    <row r="4" spans="1:9" x14ac:dyDescent="0.25">
      <c r="A4" s="128">
        <v>5399</v>
      </c>
      <c r="B4" s="128" t="s">
        <v>43</v>
      </c>
      <c r="C4" s="102"/>
      <c r="D4" s="129" t="str">
        <f>_xlfn.XLOOKUP("W*", B2:B7, B2:B7, "Null",2)</f>
        <v>Wholesome Foods</v>
      </c>
      <c r="E4" s="126"/>
      <c r="F4" s="126"/>
      <c r="G4" s="126"/>
      <c r="H4" s="126"/>
      <c r="I4" s="127"/>
    </row>
    <row r="5" spans="1:9" x14ac:dyDescent="0.25">
      <c r="A5" s="128">
        <v>7997</v>
      </c>
      <c r="B5" s="128" t="s">
        <v>45</v>
      </c>
      <c r="C5" s="102"/>
      <c r="D5" s="102"/>
      <c r="E5" s="126"/>
      <c r="F5" s="126"/>
      <c r="G5" s="126"/>
      <c r="H5" s="126"/>
      <c r="I5" s="127"/>
    </row>
    <row r="6" spans="1:9" ht="15" customHeight="1" x14ac:dyDescent="0.25">
      <c r="A6" s="128">
        <v>7630</v>
      </c>
      <c r="B6" s="128" t="s">
        <v>47</v>
      </c>
      <c r="C6" s="102"/>
      <c r="D6" s="102"/>
      <c r="E6" s="70"/>
      <c r="F6" s="70"/>
      <c r="G6" s="70"/>
      <c r="H6" s="70"/>
      <c r="I6" s="79"/>
    </row>
    <row r="7" spans="1:9" x14ac:dyDescent="0.25">
      <c r="A7" s="128">
        <v>2548</v>
      </c>
      <c r="B7" s="128" t="s">
        <v>79</v>
      </c>
      <c r="C7" s="102"/>
      <c r="D7" s="130" t="str" cm="1">
        <f t="array" ref="D7:D8">_xlfn._xlws.FILTER(B2:B7, LEFT(B2:B7,1)="W", "Null")</f>
        <v>Wholesome Foods</v>
      </c>
      <c r="E7" s="126" t="s">
        <v>218</v>
      </c>
      <c r="F7" s="126"/>
      <c r="G7" s="126"/>
      <c r="H7" s="126"/>
      <c r="I7" s="127"/>
    </row>
    <row r="8" spans="1:9" x14ac:dyDescent="0.25">
      <c r="A8" s="69"/>
      <c r="B8" s="70"/>
      <c r="C8" s="70"/>
      <c r="D8" s="131" t="str">
        <v>Wally's Groceries</v>
      </c>
      <c r="E8" s="126"/>
      <c r="F8" s="126"/>
      <c r="G8" s="126"/>
      <c r="H8" s="126"/>
      <c r="I8" s="127"/>
    </row>
    <row r="9" spans="1:9" x14ac:dyDescent="0.25">
      <c r="A9" s="69"/>
      <c r="B9" s="70"/>
      <c r="C9" s="70"/>
      <c r="D9" s="70"/>
      <c r="E9" s="126"/>
      <c r="F9" s="126"/>
      <c r="G9" s="126"/>
      <c r="H9" s="126"/>
      <c r="I9" s="127"/>
    </row>
    <row r="10" spans="1:9" ht="15.75" thickBot="1" x14ac:dyDescent="0.3">
      <c r="A10" s="82"/>
      <c r="B10" s="83"/>
      <c r="C10" s="83"/>
      <c r="D10" s="83"/>
      <c r="E10" s="83"/>
      <c r="F10" s="83"/>
      <c r="G10" s="83"/>
      <c r="H10" s="83"/>
      <c r="I10" s="84"/>
    </row>
  </sheetData>
  <mergeCells count="2">
    <mergeCell ref="E3:I5"/>
    <mergeCell ref="E7:I9"/>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C3350-9468-42CF-A324-0DD3B4EFD3AC}">
  <dimension ref="A1:H32"/>
  <sheetViews>
    <sheetView workbookViewId="0">
      <selection activeCell="I6" sqref="I6"/>
    </sheetView>
  </sheetViews>
  <sheetFormatPr defaultRowHeight="15" x14ac:dyDescent="0.25"/>
  <cols>
    <col min="1" max="1" width="16.140625" customWidth="1"/>
    <col min="2" max="2" width="10.140625" bestFit="1" customWidth="1"/>
    <col min="5" max="5" width="26.140625" bestFit="1" customWidth="1"/>
    <col min="6" max="6" width="10.42578125" bestFit="1" customWidth="1"/>
  </cols>
  <sheetData>
    <row r="1" spans="1:8" x14ac:dyDescent="0.25">
      <c r="A1" s="132" t="s">
        <v>80</v>
      </c>
      <c r="B1" s="132" t="s">
        <v>81</v>
      </c>
    </row>
    <row r="2" spans="1:8" x14ac:dyDescent="0.25">
      <c r="A2" s="133" t="s">
        <v>82</v>
      </c>
      <c r="B2" s="128" t="s">
        <v>83</v>
      </c>
    </row>
    <row r="3" spans="1:8" x14ac:dyDescent="0.25">
      <c r="A3" s="128" t="s">
        <v>84</v>
      </c>
      <c r="B3" s="128" t="s">
        <v>85</v>
      </c>
      <c r="E3" s="13" t="s">
        <v>219</v>
      </c>
      <c r="F3" s="135" t="str">
        <f>_xlfn.XLOOKUP(A2,A2:A32,B2:B32,,,1)</f>
        <v>16-01-2020</v>
      </c>
      <c r="G3" s="124" t="s">
        <v>220</v>
      </c>
      <c r="H3" s="124"/>
    </row>
    <row r="4" spans="1:8" x14ac:dyDescent="0.25">
      <c r="A4" s="128" t="s">
        <v>86</v>
      </c>
      <c r="B4" s="134">
        <v>43863</v>
      </c>
    </row>
    <row r="5" spans="1:8" x14ac:dyDescent="0.25">
      <c r="A5" s="128" t="s">
        <v>87</v>
      </c>
      <c r="B5" s="134">
        <v>44014</v>
      </c>
      <c r="E5" s="45" t="s">
        <v>111</v>
      </c>
      <c r="F5" s="135" t="str">
        <f>_xlfn.XLOOKUP(A2,A2:A32,B2:B32,,,-1)</f>
        <v>13-07-2020</v>
      </c>
      <c r="G5" s="124" t="s">
        <v>221</v>
      </c>
      <c r="H5" s="124"/>
    </row>
    <row r="6" spans="1:8" x14ac:dyDescent="0.25">
      <c r="A6" s="128" t="s">
        <v>88</v>
      </c>
      <c r="B6" s="128" t="s">
        <v>89</v>
      </c>
    </row>
    <row r="7" spans="1:8" x14ac:dyDescent="0.25">
      <c r="A7" s="128" t="s">
        <v>86</v>
      </c>
      <c r="B7" s="128" t="s">
        <v>90</v>
      </c>
    </row>
    <row r="8" spans="1:8" x14ac:dyDescent="0.25">
      <c r="A8" s="128" t="s">
        <v>91</v>
      </c>
      <c r="B8" s="134">
        <v>44107</v>
      </c>
    </row>
    <row r="9" spans="1:8" x14ac:dyDescent="0.25">
      <c r="A9" s="128" t="s">
        <v>91</v>
      </c>
      <c r="B9" s="128" t="s">
        <v>92</v>
      </c>
    </row>
    <row r="10" spans="1:8" x14ac:dyDescent="0.25">
      <c r="A10" s="128" t="s">
        <v>93</v>
      </c>
      <c r="B10" s="128" t="s">
        <v>94</v>
      </c>
    </row>
    <row r="11" spans="1:8" x14ac:dyDescent="0.25">
      <c r="A11" s="128" t="s">
        <v>93</v>
      </c>
      <c r="B11" s="128" t="s">
        <v>95</v>
      </c>
    </row>
    <row r="12" spans="1:8" x14ac:dyDescent="0.25">
      <c r="A12" s="128" t="s">
        <v>84</v>
      </c>
      <c r="B12" s="128" t="s">
        <v>96</v>
      </c>
    </row>
    <row r="13" spans="1:8" x14ac:dyDescent="0.25">
      <c r="A13" s="128" t="s">
        <v>97</v>
      </c>
      <c r="B13" s="134">
        <v>43987</v>
      </c>
    </row>
    <row r="14" spans="1:8" x14ac:dyDescent="0.25">
      <c r="A14" s="128" t="s">
        <v>98</v>
      </c>
      <c r="B14" s="128" t="s">
        <v>99</v>
      </c>
    </row>
    <row r="15" spans="1:8" x14ac:dyDescent="0.25">
      <c r="A15" s="128" t="s">
        <v>97</v>
      </c>
      <c r="B15" s="128" t="s">
        <v>100</v>
      </c>
    </row>
    <row r="16" spans="1:8" x14ac:dyDescent="0.25">
      <c r="A16" s="128" t="s">
        <v>93</v>
      </c>
      <c r="B16" s="128" t="s">
        <v>101</v>
      </c>
    </row>
    <row r="17" spans="1:2" x14ac:dyDescent="0.25">
      <c r="A17" s="128" t="s">
        <v>102</v>
      </c>
      <c r="B17" s="134">
        <v>44049</v>
      </c>
    </row>
    <row r="18" spans="1:2" x14ac:dyDescent="0.25">
      <c r="A18" s="133" t="s">
        <v>82</v>
      </c>
      <c r="B18" s="134">
        <v>44141</v>
      </c>
    </row>
    <row r="19" spans="1:2" x14ac:dyDescent="0.25">
      <c r="A19" s="133" t="s">
        <v>82</v>
      </c>
      <c r="B19" s="128" t="s">
        <v>103</v>
      </c>
    </row>
    <row r="20" spans="1:2" x14ac:dyDescent="0.25">
      <c r="A20" s="128" t="s">
        <v>104</v>
      </c>
      <c r="B20" s="128" t="s">
        <v>105</v>
      </c>
    </row>
    <row r="21" spans="1:2" x14ac:dyDescent="0.25">
      <c r="A21" s="128" t="s">
        <v>97</v>
      </c>
      <c r="B21" s="134">
        <v>43900</v>
      </c>
    </row>
    <row r="22" spans="1:2" x14ac:dyDescent="0.25">
      <c r="A22" s="128" t="s">
        <v>104</v>
      </c>
      <c r="B22" s="134">
        <v>44114</v>
      </c>
    </row>
    <row r="23" spans="1:2" x14ac:dyDescent="0.25">
      <c r="A23" s="128" t="s">
        <v>88</v>
      </c>
      <c r="B23" s="128" t="s">
        <v>106</v>
      </c>
    </row>
    <row r="24" spans="1:2" x14ac:dyDescent="0.25">
      <c r="A24" s="128" t="s">
        <v>102</v>
      </c>
      <c r="B24" s="134">
        <v>44176</v>
      </c>
    </row>
    <row r="25" spans="1:2" x14ac:dyDescent="0.25">
      <c r="A25" s="128" t="s">
        <v>91</v>
      </c>
      <c r="B25" s="134">
        <v>43842</v>
      </c>
    </row>
    <row r="26" spans="1:2" x14ac:dyDescent="0.25">
      <c r="A26" s="128" t="s">
        <v>87</v>
      </c>
      <c r="B26" s="128" t="s">
        <v>107</v>
      </c>
    </row>
    <row r="27" spans="1:2" x14ac:dyDescent="0.25">
      <c r="A27" s="128" t="s">
        <v>102</v>
      </c>
      <c r="B27" s="128" t="s">
        <v>108</v>
      </c>
    </row>
    <row r="28" spans="1:2" x14ac:dyDescent="0.25">
      <c r="A28" s="128" t="s">
        <v>87</v>
      </c>
      <c r="B28" s="134">
        <v>44317</v>
      </c>
    </row>
    <row r="29" spans="1:2" x14ac:dyDescent="0.25">
      <c r="A29" s="128" t="s">
        <v>88</v>
      </c>
      <c r="B29" s="134">
        <v>44348</v>
      </c>
    </row>
    <row r="30" spans="1:2" x14ac:dyDescent="0.25">
      <c r="A30" s="128" t="s">
        <v>86</v>
      </c>
      <c r="B30" s="128" t="s">
        <v>109</v>
      </c>
    </row>
    <row r="31" spans="1:2" x14ac:dyDescent="0.25">
      <c r="A31" s="128" t="s">
        <v>98</v>
      </c>
      <c r="B31" s="128" t="s">
        <v>110</v>
      </c>
    </row>
    <row r="32" spans="1:2" x14ac:dyDescent="0.25">
      <c r="A32" s="128" t="s">
        <v>98</v>
      </c>
      <c r="B32" s="134">
        <v>44319</v>
      </c>
    </row>
  </sheetData>
  <autoFilter ref="A1:B32" xr:uid="{EE2C3350-9468-42CF-A324-0DD3B4EFD3AC}"/>
  <mergeCells count="2">
    <mergeCell ref="G3:H3"/>
    <mergeCell ref="G5:H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C0017-F848-4A85-8B17-B4D8713677D8}">
  <dimension ref="B68:J94"/>
  <sheetViews>
    <sheetView topLeftCell="A91" zoomScaleNormal="100" workbookViewId="0">
      <selection activeCell="G96" sqref="G96"/>
    </sheetView>
  </sheetViews>
  <sheetFormatPr defaultRowHeight="15" x14ac:dyDescent="0.25"/>
  <cols>
    <col min="2" max="2" width="23.42578125" bestFit="1" customWidth="1"/>
    <col min="3" max="3" width="12.7109375" customWidth="1"/>
    <col min="4" max="4" width="13.7109375" customWidth="1"/>
    <col min="5" max="5" width="12.5703125" bestFit="1" customWidth="1"/>
    <col min="7" max="7" width="12.7109375" bestFit="1" customWidth="1"/>
  </cols>
  <sheetData>
    <row r="68" spans="2:5" x14ac:dyDescent="0.25">
      <c r="C68" s="4" t="s">
        <v>117</v>
      </c>
      <c r="D68" s="4"/>
      <c r="E68" s="4"/>
    </row>
    <row r="71" spans="2:5" ht="30" x14ac:dyDescent="0.25">
      <c r="C71" s="2" t="s">
        <v>112</v>
      </c>
      <c r="D71" s="2" t="s">
        <v>113</v>
      </c>
      <c r="E71" s="2" t="s">
        <v>3</v>
      </c>
    </row>
    <row r="72" spans="2:5" x14ac:dyDescent="0.25">
      <c r="C72" s="3">
        <v>101</v>
      </c>
      <c r="D72" s="3" t="s">
        <v>114</v>
      </c>
      <c r="E72" s="3">
        <v>800</v>
      </c>
    </row>
    <row r="73" spans="2:5" x14ac:dyDescent="0.25">
      <c r="C73" s="3">
        <v>102</v>
      </c>
      <c r="D73" s="3" t="s">
        <v>115</v>
      </c>
      <c r="E73" s="3">
        <v>500</v>
      </c>
    </row>
    <row r="74" spans="2:5" x14ac:dyDescent="0.25">
      <c r="C74" s="3">
        <v>103</v>
      </c>
      <c r="D74" s="3" t="s">
        <v>116</v>
      </c>
      <c r="E74" s="3">
        <v>300</v>
      </c>
    </row>
    <row r="77" spans="2:5" x14ac:dyDescent="0.25">
      <c r="B77" t="s">
        <v>118</v>
      </c>
      <c r="C77" t="str">
        <f>INDEX(C72:E74,2,2)</f>
        <v>Smartphone</v>
      </c>
    </row>
    <row r="78" spans="2:5" ht="45" x14ac:dyDescent="0.25">
      <c r="B78" s="26" t="s">
        <v>119</v>
      </c>
      <c r="C78">
        <f>INDEX(C72:E74,3,3)</f>
        <v>300</v>
      </c>
    </row>
    <row r="84" spans="3:10" x14ac:dyDescent="0.25">
      <c r="C84" s="13"/>
      <c r="D84" s="27">
        <v>1</v>
      </c>
      <c r="E84" s="27">
        <v>2</v>
      </c>
      <c r="F84" s="27">
        <v>3</v>
      </c>
      <c r="G84" s="27">
        <v>4</v>
      </c>
      <c r="H84" s="27">
        <v>5</v>
      </c>
      <c r="I84" s="27">
        <v>6</v>
      </c>
      <c r="J84" s="13"/>
    </row>
    <row r="85" spans="3:10" x14ac:dyDescent="0.25">
      <c r="C85" s="28">
        <v>1</v>
      </c>
      <c r="D85" s="13"/>
      <c r="E85" s="13"/>
      <c r="F85" s="13"/>
      <c r="G85" s="13"/>
      <c r="H85" s="13"/>
      <c r="I85" s="13"/>
      <c r="J85" s="13"/>
    </row>
    <row r="86" spans="3:10" x14ac:dyDescent="0.25">
      <c r="C86" s="28">
        <v>2</v>
      </c>
      <c r="D86" s="13"/>
      <c r="E86" s="13"/>
      <c r="F86" s="13"/>
      <c r="G86" s="13"/>
      <c r="H86" s="13"/>
      <c r="I86" s="13"/>
      <c r="J86" s="13"/>
    </row>
    <row r="87" spans="3:10" x14ac:dyDescent="0.25">
      <c r="C87" s="28">
        <v>3</v>
      </c>
      <c r="D87" s="13"/>
      <c r="E87" s="13"/>
      <c r="F87" s="29"/>
      <c r="G87" s="13"/>
      <c r="H87" s="13"/>
      <c r="I87" s="13"/>
      <c r="J87" s="13"/>
    </row>
    <row r="88" spans="3:10" x14ac:dyDescent="0.25">
      <c r="C88" s="28">
        <v>4</v>
      </c>
      <c r="D88" s="13"/>
      <c r="E88" s="13"/>
      <c r="F88" s="13"/>
      <c r="G88" s="13"/>
      <c r="H88" s="13"/>
      <c r="I88" s="13"/>
      <c r="J88" s="13"/>
    </row>
    <row r="89" spans="3:10" x14ac:dyDescent="0.25">
      <c r="C89" s="28">
        <v>5</v>
      </c>
      <c r="D89" s="13"/>
      <c r="E89" s="13"/>
      <c r="F89" s="13"/>
      <c r="G89" s="13" t="e" vm="1">
        <v>#VALUE!</v>
      </c>
      <c r="H89" s="13"/>
      <c r="I89" s="13"/>
      <c r="J89" s="13"/>
    </row>
    <row r="90" spans="3:10" x14ac:dyDescent="0.25">
      <c r="C90" s="28">
        <v>6</v>
      </c>
      <c r="D90" s="13"/>
      <c r="E90" s="13"/>
      <c r="F90" s="13"/>
      <c r="G90" s="13"/>
      <c r="H90" s="13"/>
      <c r="I90" s="13"/>
      <c r="J90" s="13"/>
    </row>
    <row r="91" spans="3:10" x14ac:dyDescent="0.25">
      <c r="C91" s="13"/>
      <c r="D91" s="13"/>
      <c r="E91" s="13"/>
      <c r="F91" s="13"/>
      <c r="G91" s="13"/>
      <c r="H91" s="13"/>
      <c r="I91" s="13"/>
      <c r="J91" s="13"/>
    </row>
    <row r="94" spans="3:10" x14ac:dyDescent="0.25">
      <c r="E94" t="e" vm="2">
        <f>INDEX(D85:I91,5,4)</f>
        <v>#VALUE!</v>
      </c>
      <c r="F94" t="str">
        <f ca="1">_xlfn.FORMULATEXT(E94)</f>
        <v>=INDEX(D85:I91,5,4)</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8926E-D831-408C-9DF2-8410831CE275}">
  <dimension ref="C3:P51"/>
  <sheetViews>
    <sheetView topLeftCell="A26" workbookViewId="0">
      <selection activeCell="P6" sqref="P6"/>
    </sheetView>
  </sheetViews>
  <sheetFormatPr defaultRowHeight="15" x14ac:dyDescent="0.25"/>
  <cols>
    <col min="3" max="3" width="12.5703125" customWidth="1"/>
    <col min="4" max="4" width="15.85546875" customWidth="1"/>
    <col min="15" max="15" width="17.28515625" bestFit="1" customWidth="1"/>
    <col min="16" max="16" width="12.5703125" bestFit="1" customWidth="1"/>
  </cols>
  <sheetData>
    <row r="3" spans="15:16" ht="23.25" x14ac:dyDescent="0.35">
      <c r="O3" s="63" t="s">
        <v>121</v>
      </c>
      <c r="P3" s="63"/>
    </row>
    <row r="4" spans="15:16" ht="23.25" x14ac:dyDescent="0.35">
      <c r="O4" s="30"/>
      <c r="P4" s="30"/>
    </row>
    <row r="5" spans="15:16" x14ac:dyDescent="0.25">
      <c r="O5" s="31" t="s">
        <v>122</v>
      </c>
      <c r="P5" s="13"/>
    </row>
    <row r="6" spans="15:16" x14ac:dyDescent="0.25">
      <c r="O6" s="32" t="s">
        <v>123</v>
      </c>
      <c r="P6" s="13">
        <f>MATCH(P12,P9:P14)</f>
        <v>4</v>
      </c>
    </row>
    <row r="7" spans="15:16" x14ac:dyDescent="0.25">
      <c r="O7" s="13"/>
      <c r="P7" s="13"/>
    </row>
    <row r="8" spans="15:16" x14ac:dyDescent="0.25">
      <c r="O8" s="33" t="s">
        <v>124</v>
      </c>
      <c r="P8" s="17" t="s">
        <v>72</v>
      </c>
    </row>
    <row r="9" spans="15:16" x14ac:dyDescent="0.25">
      <c r="O9" s="34">
        <v>1</v>
      </c>
      <c r="P9" s="14" t="s">
        <v>125</v>
      </c>
    </row>
    <row r="10" spans="15:16" x14ac:dyDescent="0.25">
      <c r="O10" s="35">
        <v>2</v>
      </c>
      <c r="P10" s="13" t="s">
        <v>126</v>
      </c>
    </row>
    <row r="11" spans="15:16" x14ac:dyDescent="0.25">
      <c r="O11" s="34">
        <v>3</v>
      </c>
      <c r="P11" s="14" t="s">
        <v>73</v>
      </c>
    </row>
    <row r="12" spans="15:16" x14ac:dyDescent="0.25">
      <c r="O12" s="35">
        <v>4</v>
      </c>
      <c r="P12" s="13" t="s">
        <v>123</v>
      </c>
    </row>
    <row r="13" spans="15:16" x14ac:dyDescent="0.25">
      <c r="O13" s="34">
        <v>5</v>
      </c>
      <c r="P13" s="14" t="s">
        <v>76</v>
      </c>
    </row>
    <row r="14" spans="15:16" x14ac:dyDescent="0.25">
      <c r="O14" s="35">
        <v>6</v>
      </c>
      <c r="P14" s="13" t="s">
        <v>4</v>
      </c>
    </row>
    <row r="27" spans="3:3" x14ac:dyDescent="0.25">
      <c r="C27" t="s">
        <v>120</v>
      </c>
    </row>
    <row r="30" spans="3:3" ht="30" x14ac:dyDescent="0.25">
      <c r="C30" s="2" t="s">
        <v>112</v>
      </c>
    </row>
    <row r="31" spans="3:3" x14ac:dyDescent="0.25">
      <c r="C31" s="3">
        <v>101</v>
      </c>
    </row>
    <row r="32" spans="3:3" x14ac:dyDescent="0.25">
      <c r="C32" s="3">
        <v>102</v>
      </c>
    </row>
    <row r="33" spans="3:5" x14ac:dyDescent="0.25">
      <c r="C33" s="3">
        <v>103</v>
      </c>
    </row>
    <row r="36" spans="3:5" x14ac:dyDescent="0.25">
      <c r="C36">
        <f>MATCH(101,C31:C33)</f>
        <v>1</v>
      </c>
      <c r="D36" t="str">
        <f ca="1">_xlfn.FORMULATEXT(C36)</f>
        <v>=MATCH(101,C31:C33)</v>
      </c>
    </row>
    <row r="45" spans="3:5" x14ac:dyDescent="0.25">
      <c r="C45" s="2" t="s">
        <v>112</v>
      </c>
      <c r="D45" s="2" t="s">
        <v>113</v>
      </c>
      <c r="E45" s="2" t="s">
        <v>3</v>
      </c>
    </row>
    <row r="46" spans="3:5" x14ac:dyDescent="0.25">
      <c r="C46" s="3">
        <v>101</v>
      </c>
      <c r="D46" s="3" t="s">
        <v>114</v>
      </c>
      <c r="E46" s="3">
        <v>800</v>
      </c>
    </row>
    <row r="47" spans="3:5" x14ac:dyDescent="0.25">
      <c r="C47" s="3">
        <v>102</v>
      </c>
      <c r="D47" s="3" t="s">
        <v>115</v>
      </c>
      <c r="E47" s="3">
        <v>500</v>
      </c>
    </row>
    <row r="48" spans="3:5" x14ac:dyDescent="0.25">
      <c r="C48" s="3">
        <v>103</v>
      </c>
      <c r="D48" s="3" t="s">
        <v>116</v>
      </c>
      <c r="E48" s="3">
        <v>300</v>
      </c>
    </row>
    <row r="51" spans="3:3" x14ac:dyDescent="0.25">
      <c r="C51">
        <f>MATCH(C47,Table14[Product ID])</f>
        <v>2</v>
      </c>
    </row>
  </sheetData>
  <mergeCells count="1">
    <mergeCell ref="O3:P3"/>
  </mergeCells>
  <pageMargins left="0.7" right="0.7" top="0.75" bottom="0.75" header="0.3" footer="0.3"/>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AB110-A294-48EC-B80F-0CC6B2C309B5}">
  <dimension ref="A1:C11"/>
  <sheetViews>
    <sheetView workbookViewId="0">
      <selection activeCell="E10" sqref="E10"/>
    </sheetView>
  </sheetViews>
  <sheetFormatPr defaultRowHeight="15" x14ac:dyDescent="0.25"/>
  <cols>
    <col min="1" max="1" width="14.42578125" bestFit="1" customWidth="1"/>
    <col min="2" max="2" width="14.85546875" bestFit="1" customWidth="1"/>
    <col min="3" max="3" width="26.28515625" customWidth="1"/>
  </cols>
  <sheetData>
    <row r="1" spans="1:3" x14ac:dyDescent="0.25">
      <c r="A1" s="64" t="s">
        <v>127</v>
      </c>
      <c r="B1" s="64"/>
    </row>
    <row r="2" spans="1:3" x14ac:dyDescent="0.25">
      <c r="A2" s="31" t="s">
        <v>123</v>
      </c>
      <c r="B2" s="13">
        <f>MATCH(A9,A6:A11)</f>
        <v>4</v>
      </c>
      <c r="C2" t="str">
        <f ca="1">_xlfn.FORMULATEXT(B2)</f>
        <v>=MATCH(A9,A6:A11)</v>
      </c>
    </row>
    <row r="3" spans="1:3" x14ac:dyDescent="0.25">
      <c r="A3" s="31" t="s">
        <v>128</v>
      </c>
      <c r="B3" s="13" t="str">
        <f>INDEX(A6:B11,4,2)</f>
        <v xml:space="preserve">$3,76,22,195.00 </v>
      </c>
      <c r="C3" t="str">
        <f ca="1">_xlfn.FORMULATEXT(B3)</f>
        <v>=INDEX(A6:B11,4,2)</v>
      </c>
    </row>
    <row r="4" spans="1:3" x14ac:dyDescent="0.25">
      <c r="A4" s="13"/>
      <c r="B4" s="13"/>
    </row>
    <row r="5" spans="1:3" x14ac:dyDescent="0.25">
      <c r="A5" s="36" t="s">
        <v>72</v>
      </c>
      <c r="B5" s="37" t="s">
        <v>128</v>
      </c>
    </row>
    <row r="6" spans="1:3" x14ac:dyDescent="0.25">
      <c r="A6" s="38" t="s">
        <v>125</v>
      </c>
      <c r="B6" s="39" t="s">
        <v>129</v>
      </c>
    </row>
    <row r="7" spans="1:3" x14ac:dyDescent="0.25">
      <c r="A7" s="38" t="s">
        <v>126</v>
      </c>
      <c r="B7" s="39" t="s">
        <v>130</v>
      </c>
    </row>
    <row r="8" spans="1:3" x14ac:dyDescent="0.25">
      <c r="A8" s="40" t="s">
        <v>73</v>
      </c>
      <c r="B8" s="41" t="s">
        <v>131</v>
      </c>
    </row>
    <row r="9" spans="1:3" x14ac:dyDescent="0.25">
      <c r="A9" s="40" t="s">
        <v>123</v>
      </c>
      <c r="B9" s="41" t="s">
        <v>132</v>
      </c>
    </row>
    <row r="10" spans="1:3" x14ac:dyDescent="0.25">
      <c r="A10" s="38" t="s">
        <v>76</v>
      </c>
      <c r="B10" s="39" t="s">
        <v>133</v>
      </c>
    </row>
    <row r="11" spans="1:3" x14ac:dyDescent="0.25">
      <c r="A11" s="42" t="s">
        <v>4</v>
      </c>
      <c r="B11" s="41" t="s">
        <v>134</v>
      </c>
    </row>
  </sheetData>
  <mergeCells count="1">
    <mergeCell ref="A1:B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C4E97-16D9-4BC9-AAE4-5DE79C88B4C3}">
  <dimension ref="A1:O13"/>
  <sheetViews>
    <sheetView workbookViewId="0">
      <selection activeCell="M16" sqref="M16"/>
    </sheetView>
  </sheetViews>
  <sheetFormatPr defaultRowHeight="15" x14ac:dyDescent="0.25"/>
  <cols>
    <col min="1" max="1" width="12.5703125" bestFit="1" customWidth="1"/>
    <col min="2" max="2" width="11.5703125" bestFit="1" customWidth="1"/>
    <col min="3" max="3" width="12.5703125" bestFit="1" customWidth="1"/>
    <col min="4" max="4" width="12" bestFit="1" customWidth="1"/>
    <col min="5" max="5" width="13.85546875" bestFit="1" customWidth="1"/>
    <col min="6" max="6" width="12" bestFit="1" customWidth="1"/>
    <col min="7" max="7" width="12.5703125" bestFit="1" customWidth="1"/>
    <col min="9" max="9" width="19" customWidth="1"/>
    <col min="10" max="10" width="12.5703125" bestFit="1" customWidth="1"/>
    <col min="11" max="11" width="17.7109375" bestFit="1" customWidth="1"/>
  </cols>
  <sheetData>
    <row r="1" spans="1:15" ht="18.75" x14ac:dyDescent="0.3">
      <c r="A1" s="65" t="s">
        <v>135</v>
      </c>
      <c r="B1" s="65"/>
      <c r="C1" s="65"/>
      <c r="D1" s="65"/>
      <c r="E1" s="65"/>
      <c r="F1" s="65"/>
    </row>
    <row r="2" spans="1:15" x14ac:dyDescent="0.25">
      <c r="A2" s="13"/>
      <c r="B2" s="13"/>
      <c r="C2" s="13"/>
      <c r="D2" s="13"/>
      <c r="E2" s="13"/>
      <c r="F2" s="13"/>
    </row>
    <row r="3" spans="1:15" x14ac:dyDescent="0.25">
      <c r="A3" s="13"/>
      <c r="B3" s="13"/>
      <c r="C3" s="31" t="s">
        <v>73</v>
      </c>
      <c r="D3" s="13"/>
      <c r="E3" s="13"/>
      <c r="F3" s="13"/>
    </row>
    <row r="4" spans="1:15" x14ac:dyDescent="0.25">
      <c r="A4" s="13"/>
      <c r="B4" s="13"/>
      <c r="C4" s="31" t="s">
        <v>21</v>
      </c>
      <c r="D4" s="13"/>
      <c r="E4" s="13"/>
      <c r="F4" s="13"/>
    </row>
    <row r="5" spans="1:15" x14ac:dyDescent="0.25">
      <c r="A5" s="13"/>
      <c r="B5" s="13"/>
      <c r="C5" s="31" t="s">
        <v>136</v>
      </c>
      <c r="D5" s="136" t="str">
        <f>INDEX(B8:B13,MATCH("Chocolate Chip",A8:A13,0),MATCH("India",B7:F7,0))</f>
        <v xml:space="preserve">$3,23,92,679 </v>
      </c>
      <c r="E5" s="124" t="str">
        <f ca="1">_xlfn.FORMULATEXT(D5)</f>
        <v>=INDEX(B8:B13,MATCH("Chocolate Chip",A8:A13,0),MATCH("India",B7:F7,0))</v>
      </c>
      <c r="F5" s="124"/>
      <c r="G5" s="124"/>
      <c r="H5" s="124"/>
      <c r="I5" s="124"/>
      <c r="J5" s="43" t="str">
        <f>INDEX(D8:I13,3,2)</f>
        <v xml:space="preserve"> $1,93,16,966 </v>
      </c>
      <c r="K5" t="str">
        <f ca="1">_xlfn.FORMULATEXT(J5)</f>
        <v>=INDEX(D8:I13,3,2)</v>
      </c>
      <c r="L5" s="62" t="s">
        <v>222</v>
      </c>
      <c r="M5" s="62"/>
      <c r="N5" s="62"/>
      <c r="O5" s="62"/>
    </row>
    <row r="6" spans="1:15" x14ac:dyDescent="0.25">
      <c r="A6" s="13"/>
      <c r="B6" s="13"/>
      <c r="C6" s="13"/>
      <c r="D6" s="13"/>
      <c r="E6" s="13"/>
      <c r="F6" s="13"/>
      <c r="L6" s="62"/>
      <c r="M6" s="62"/>
      <c r="N6" s="62"/>
      <c r="O6" s="62"/>
    </row>
    <row r="7" spans="1:15" x14ac:dyDescent="0.25">
      <c r="A7" s="17" t="s">
        <v>72</v>
      </c>
      <c r="B7" s="17" t="s">
        <v>21</v>
      </c>
      <c r="C7" s="17" t="s">
        <v>138</v>
      </c>
      <c r="D7" s="17" t="s">
        <v>139</v>
      </c>
      <c r="E7" s="17" t="s">
        <v>140</v>
      </c>
      <c r="F7" s="17" t="s">
        <v>22</v>
      </c>
      <c r="L7" s="62"/>
      <c r="M7" s="62"/>
      <c r="N7" s="62"/>
      <c r="O7" s="62"/>
    </row>
    <row r="8" spans="1:15" x14ac:dyDescent="0.25">
      <c r="A8" s="14" t="s">
        <v>125</v>
      </c>
      <c r="B8" s="14" t="s">
        <v>141</v>
      </c>
      <c r="C8" s="14" t="s">
        <v>142</v>
      </c>
      <c r="D8" s="14" t="s">
        <v>143</v>
      </c>
      <c r="E8" s="14" t="s">
        <v>144</v>
      </c>
      <c r="F8" s="14" t="s">
        <v>145</v>
      </c>
      <c r="L8" s="62"/>
      <c r="M8" s="62"/>
      <c r="N8" s="62"/>
      <c r="O8" s="62"/>
    </row>
    <row r="9" spans="1:15" x14ac:dyDescent="0.25">
      <c r="A9" s="13" t="s">
        <v>126</v>
      </c>
      <c r="B9" s="13" t="s">
        <v>146</v>
      </c>
      <c r="C9" s="13" t="s">
        <v>147</v>
      </c>
      <c r="D9" s="13" t="s">
        <v>148</v>
      </c>
      <c r="E9" s="13" t="s">
        <v>149</v>
      </c>
      <c r="F9" s="13" t="s">
        <v>150</v>
      </c>
      <c r="L9" s="62"/>
      <c r="M9" s="62"/>
      <c r="N9" s="62"/>
      <c r="O9" s="62"/>
    </row>
    <row r="10" spans="1:15" x14ac:dyDescent="0.25">
      <c r="A10" s="14" t="s">
        <v>73</v>
      </c>
      <c r="B10" s="43" t="s">
        <v>137</v>
      </c>
      <c r="C10" s="14" t="s">
        <v>151</v>
      </c>
      <c r="D10" s="14" t="s">
        <v>152</v>
      </c>
      <c r="E10" s="14" t="s">
        <v>153</v>
      </c>
      <c r="F10" s="14" t="s">
        <v>154</v>
      </c>
      <c r="L10" s="62"/>
      <c r="M10" s="62"/>
      <c r="N10" s="62"/>
      <c r="O10" s="62"/>
    </row>
    <row r="11" spans="1:15" x14ac:dyDescent="0.25">
      <c r="A11" s="13" t="s">
        <v>123</v>
      </c>
      <c r="B11" s="13" t="s">
        <v>155</v>
      </c>
      <c r="C11" s="13" t="s">
        <v>156</v>
      </c>
      <c r="D11" s="13" t="s">
        <v>157</v>
      </c>
      <c r="E11" s="13" t="s">
        <v>158</v>
      </c>
      <c r="F11" s="13" t="s">
        <v>159</v>
      </c>
    </row>
    <row r="12" spans="1:15" x14ac:dyDescent="0.25">
      <c r="A12" s="14" t="s">
        <v>76</v>
      </c>
      <c r="B12" s="14" t="s">
        <v>160</v>
      </c>
      <c r="C12" s="14" t="s">
        <v>161</v>
      </c>
      <c r="D12" s="14" t="s">
        <v>162</v>
      </c>
      <c r="E12" s="14" t="s">
        <v>163</v>
      </c>
      <c r="F12" s="14" t="s">
        <v>164</v>
      </c>
    </row>
    <row r="13" spans="1:15" x14ac:dyDescent="0.25">
      <c r="A13" s="13" t="s">
        <v>4</v>
      </c>
      <c r="B13" s="13" t="s">
        <v>165</v>
      </c>
      <c r="C13" s="13" t="s">
        <v>166</v>
      </c>
      <c r="D13" s="13" t="s">
        <v>167</v>
      </c>
      <c r="E13" s="13" t="s">
        <v>168</v>
      </c>
      <c r="F13" s="13" t="s">
        <v>169</v>
      </c>
    </row>
  </sheetData>
  <mergeCells count="3">
    <mergeCell ref="A1:F1"/>
    <mergeCell ref="E5:I5"/>
    <mergeCell ref="L5:O10"/>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F1A04-CC51-4224-87A2-512EEF141AA2}">
  <dimension ref="A3:H33"/>
  <sheetViews>
    <sheetView workbookViewId="0">
      <selection activeCell="H8" sqref="H8"/>
    </sheetView>
  </sheetViews>
  <sheetFormatPr defaultRowHeight="15" x14ac:dyDescent="0.25"/>
  <cols>
    <col min="1" max="1" width="17.140625" customWidth="1"/>
    <col min="2" max="2" width="18.28515625" customWidth="1"/>
    <col min="3" max="3" width="18.42578125" customWidth="1"/>
    <col min="7" max="7" width="15" customWidth="1"/>
    <col min="8" max="8" width="17.140625" customWidth="1"/>
  </cols>
  <sheetData>
    <row r="3" spans="1:8" x14ac:dyDescent="0.25">
      <c r="A3" s="17" t="s">
        <v>72</v>
      </c>
      <c r="B3" s="17" t="s">
        <v>170</v>
      </c>
      <c r="C3" s="17" t="s">
        <v>128</v>
      </c>
    </row>
    <row r="4" spans="1:8" x14ac:dyDescent="0.25">
      <c r="A4" s="14" t="s">
        <v>125</v>
      </c>
      <c r="B4" s="14" t="s">
        <v>21</v>
      </c>
      <c r="C4" s="14" t="s">
        <v>171</v>
      </c>
    </row>
    <row r="5" spans="1:8" x14ac:dyDescent="0.25">
      <c r="A5" s="13" t="s">
        <v>125</v>
      </c>
      <c r="B5" s="13" t="s">
        <v>138</v>
      </c>
      <c r="C5" s="13" t="s">
        <v>172</v>
      </c>
      <c r="G5" s="31" t="s">
        <v>123</v>
      </c>
      <c r="H5" s="13"/>
    </row>
    <row r="6" spans="1:8" x14ac:dyDescent="0.25">
      <c r="A6" s="14" t="s">
        <v>125</v>
      </c>
      <c r="B6" s="14" t="s">
        <v>139</v>
      </c>
      <c r="C6" s="14" t="s">
        <v>173</v>
      </c>
      <c r="G6" s="31" t="s">
        <v>21</v>
      </c>
      <c r="H6" s="13"/>
    </row>
    <row r="7" spans="1:8" x14ac:dyDescent="0.25">
      <c r="A7" s="13" t="s">
        <v>125</v>
      </c>
      <c r="B7" s="13" t="s">
        <v>140</v>
      </c>
      <c r="C7" s="13" t="s">
        <v>174</v>
      </c>
      <c r="G7" s="31"/>
      <c r="H7" s="13"/>
    </row>
    <row r="8" spans="1:8" x14ac:dyDescent="0.25">
      <c r="A8" s="14" t="s">
        <v>125</v>
      </c>
      <c r="B8" s="14" t="s">
        <v>22</v>
      </c>
      <c r="C8" s="14" t="s">
        <v>129</v>
      </c>
      <c r="G8" s="31" t="s">
        <v>136</v>
      </c>
      <c r="H8" s="43" t="str" cm="1">
        <f t="array" ref="H8">INDEX(C2:C32, MATCH(1, (A2:A32="Fortune")*(B2:B32="India"), 0))</f>
        <v xml:space="preserve">$1,12,64,068.00 </v>
      </c>
    </row>
    <row r="9" spans="1:8" x14ac:dyDescent="0.25">
      <c r="A9" s="13" t="s">
        <v>126</v>
      </c>
      <c r="B9" s="13" t="s">
        <v>21</v>
      </c>
      <c r="C9" s="13" t="s">
        <v>175</v>
      </c>
      <c r="G9" s="13"/>
      <c r="H9" s="13"/>
    </row>
    <row r="10" spans="1:8" x14ac:dyDescent="0.25">
      <c r="A10" s="14" t="s">
        <v>126</v>
      </c>
      <c r="B10" s="14" t="s">
        <v>138</v>
      </c>
      <c r="C10" s="14" t="s">
        <v>176</v>
      </c>
    </row>
    <row r="11" spans="1:8" x14ac:dyDescent="0.25">
      <c r="A11" s="13" t="s">
        <v>126</v>
      </c>
      <c r="B11" s="13" t="s">
        <v>139</v>
      </c>
      <c r="C11" s="13" t="s">
        <v>177</v>
      </c>
    </row>
    <row r="12" spans="1:8" x14ac:dyDescent="0.25">
      <c r="A12" s="14" t="s">
        <v>126</v>
      </c>
      <c r="B12" s="14" t="s">
        <v>140</v>
      </c>
      <c r="C12" s="14" t="s">
        <v>178</v>
      </c>
    </row>
    <row r="13" spans="1:8" x14ac:dyDescent="0.25">
      <c r="A13" s="13" t="s">
        <v>126</v>
      </c>
      <c r="B13" s="13" t="s">
        <v>22</v>
      </c>
      <c r="C13" s="13" t="s">
        <v>130</v>
      </c>
    </row>
    <row r="14" spans="1:8" x14ac:dyDescent="0.25">
      <c r="A14" s="14" t="s">
        <v>73</v>
      </c>
      <c r="B14" s="14" t="s">
        <v>21</v>
      </c>
      <c r="C14" s="14" t="s">
        <v>179</v>
      </c>
    </row>
    <row r="15" spans="1:8" x14ac:dyDescent="0.25">
      <c r="A15" s="13" t="s">
        <v>73</v>
      </c>
      <c r="B15" s="13" t="s">
        <v>138</v>
      </c>
      <c r="C15" s="13" t="s">
        <v>180</v>
      </c>
    </row>
    <row r="16" spans="1:8" x14ac:dyDescent="0.25">
      <c r="A16" s="14" t="s">
        <v>73</v>
      </c>
      <c r="B16" s="14" t="s">
        <v>139</v>
      </c>
      <c r="C16" s="14" t="s">
        <v>181</v>
      </c>
    </row>
    <row r="17" spans="1:3" x14ac:dyDescent="0.25">
      <c r="A17" s="13" t="s">
        <v>73</v>
      </c>
      <c r="B17" s="13" t="s">
        <v>140</v>
      </c>
      <c r="C17" s="13" t="s">
        <v>182</v>
      </c>
    </row>
    <row r="18" spans="1:3" x14ac:dyDescent="0.25">
      <c r="A18" s="14" t="s">
        <v>73</v>
      </c>
      <c r="B18" s="14" t="s">
        <v>22</v>
      </c>
      <c r="C18" s="14" t="s">
        <v>131</v>
      </c>
    </row>
    <row r="19" spans="1:3" x14ac:dyDescent="0.25">
      <c r="A19" s="13" t="s">
        <v>123</v>
      </c>
      <c r="B19" s="13" t="s">
        <v>21</v>
      </c>
      <c r="C19" s="13" t="s">
        <v>183</v>
      </c>
    </row>
    <row r="20" spans="1:3" x14ac:dyDescent="0.25">
      <c r="A20" s="14" t="s">
        <v>123</v>
      </c>
      <c r="B20" s="14" t="s">
        <v>138</v>
      </c>
      <c r="C20" s="14" t="s">
        <v>184</v>
      </c>
    </row>
    <row r="21" spans="1:3" x14ac:dyDescent="0.25">
      <c r="A21" s="13" t="s">
        <v>123</v>
      </c>
      <c r="B21" s="13" t="s">
        <v>139</v>
      </c>
      <c r="C21" s="13" t="s">
        <v>185</v>
      </c>
    </row>
    <row r="22" spans="1:3" x14ac:dyDescent="0.25">
      <c r="A22" s="14" t="s">
        <v>123</v>
      </c>
      <c r="B22" s="14" t="s">
        <v>140</v>
      </c>
      <c r="C22" s="14" t="s">
        <v>186</v>
      </c>
    </row>
    <row r="23" spans="1:3" x14ac:dyDescent="0.25">
      <c r="A23" s="13" t="s">
        <v>123</v>
      </c>
      <c r="B23" s="13" t="s">
        <v>22</v>
      </c>
      <c r="C23" s="13" t="s">
        <v>132</v>
      </c>
    </row>
    <row r="24" spans="1:3" x14ac:dyDescent="0.25">
      <c r="A24" s="14" t="s">
        <v>76</v>
      </c>
      <c r="B24" s="14" t="s">
        <v>21</v>
      </c>
      <c r="C24" s="14" t="s">
        <v>187</v>
      </c>
    </row>
    <row r="25" spans="1:3" x14ac:dyDescent="0.25">
      <c r="A25" s="13" t="s">
        <v>76</v>
      </c>
      <c r="B25" s="13" t="s">
        <v>138</v>
      </c>
      <c r="C25" s="13" t="s">
        <v>188</v>
      </c>
    </row>
    <row r="26" spans="1:3" x14ac:dyDescent="0.25">
      <c r="A26" s="14" t="s">
        <v>76</v>
      </c>
      <c r="B26" s="14" t="s">
        <v>139</v>
      </c>
      <c r="C26" s="14" t="s">
        <v>189</v>
      </c>
    </row>
    <row r="27" spans="1:3" x14ac:dyDescent="0.25">
      <c r="A27" s="13" t="s">
        <v>76</v>
      </c>
      <c r="B27" s="13" t="s">
        <v>140</v>
      </c>
      <c r="C27" s="13" t="s">
        <v>190</v>
      </c>
    </row>
    <row r="28" spans="1:3" x14ac:dyDescent="0.25">
      <c r="A28" s="14" t="s">
        <v>76</v>
      </c>
      <c r="B28" s="14" t="s">
        <v>22</v>
      </c>
      <c r="C28" s="14" t="s">
        <v>133</v>
      </c>
    </row>
    <row r="29" spans="1:3" x14ac:dyDescent="0.25">
      <c r="A29" s="13" t="s">
        <v>4</v>
      </c>
      <c r="B29" s="13" t="s">
        <v>21</v>
      </c>
      <c r="C29" s="13" t="s">
        <v>191</v>
      </c>
    </row>
    <row r="30" spans="1:3" x14ac:dyDescent="0.25">
      <c r="A30" s="14" t="s">
        <v>4</v>
      </c>
      <c r="B30" s="14" t="s">
        <v>138</v>
      </c>
      <c r="C30" s="14" t="s">
        <v>192</v>
      </c>
    </row>
    <row r="31" spans="1:3" x14ac:dyDescent="0.25">
      <c r="A31" s="13" t="s">
        <v>4</v>
      </c>
      <c r="B31" s="13" t="s">
        <v>139</v>
      </c>
      <c r="C31" s="13" t="s">
        <v>193</v>
      </c>
    </row>
    <row r="32" spans="1:3" x14ac:dyDescent="0.25">
      <c r="A32" s="14" t="s">
        <v>4</v>
      </c>
      <c r="B32" s="14" t="s">
        <v>140</v>
      </c>
      <c r="C32" s="14" t="s">
        <v>194</v>
      </c>
    </row>
    <row r="33" spans="1:3" x14ac:dyDescent="0.25">
      <c r="A33" s="13" t="s">
        <v>4</v>
      </c>
      <c r="B33" s="13" t="s">
        <v>22</v>
      </c>
      <c r="C33" s="13" t="s">
        <v>134</v>
      </c>
    </row>
  </sheetData>
  <autoFilter ref="A3:C33" xr:uid="{416F1A04-CC51-4224-87A2-512EEF141AA2}"/>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D88E1C03C1BD94D8B73AC2E5A6F3676" ma:contentTypeVersion="5" ma:contentTypeDescription="Create a new document." ma:contentTypeScope="" ma:versionID="e4ed4cc5097945b30abfe93306590ddf">
  <xsd:schema xmlns:xsd="http://www.w3.org/2001/XMLSchema" xmlns:xs="http://www.w3.org/2001/XMLSchema" xmlns:p="http://schemas.microsoft.com/office/2006/metadata/properties" xmlns:ns3="c7bd4ae3-05e0-4c05-89cb-91382a5ed0cd" targetNamespace="http://schemas.microsoft.com/office/2006/metadata/properties" ma:root="true" ma:fieldsID="b5e7985f16f59ef64a6993a754dd2e55" ns3:_="">
    <xsd:import namespace="c7bd4ae3-05e0-4c05-89cb-91382a5ed0cd"/>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bd4ae3-05e0-4c05-89cb-91382a5ed0cd"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3B903B7-2C71-4CCA-9E3C-11F8C1881969}">
  <ds:schemaRefs>
    <ds:schemaRef ds:uri="http://schemas.microsoft.com/sharepoint/v3/contenttype/forms"/>
  </ds:schemaRefs>
</ds:datastoreItem>
</file>

<file path=customXml/itemProps2.xml><?xml version="1.0" encoding="utf-8"?>
<ds:datastoreItem xmlns:ds="http://schemas.openxmlformats.org/officeDocument/2006/customXml" ds:itemID="{1A85E7A7-AF87-420C-88F7-5E1E54C166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bd4ae3-05e0-4c05-89cb-91382a5ed0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1480854-2687-4EEE-9882-4E3E6FBB0157}">
  <ds:schemaRefs>
    <ds:schemaRef ds:uri="http://purl.org/dc/dcmitype/"/>
    <ds:schemaRef ds:uri="http://purl.org/dc/elements/1.1/"/>
    <ds:schemaRef ds:uri="c7bd4ae3-05e0-4c05-89cb-91382a5ed0cd"/>
    <ds:schemaRef ds:uri="http://schemas.microsoft.com/office/2006/documentManagement/types"/>
    <ds:schemaRef ds:uri="http://schemas.openxmlformats.org/package/2006/metadata/core-properties"/>
    <ds:schemaRef ds:uri="http://schemas.microsoft.com/office/2006/metadata/properties"/>
    <ds:schemaRef ds:uri="http://schemas.microsoft.com/office/infopath/2007/PartnerControls"/>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Revision</vt:lpstr>
      <vt:lpstr>Topics to Covered</vt:lpstr>
      <vt:lpstr>Predicting The number of Custom</vt:lpstr>
      <vt:lpstr>Coffee Demand Curve Estimaation</vt:lpstr>
      <vt:lpstr>Range Names</vt:lpstr>
      <vt:lpstr>Vlook up</vt:lpstr>
      <vt:lpstr>EX - 1</vt:lpstr>
      <vt:lpstr>EX - 2</vt:lpstr>
      <vt:lpstr>EX - 3</vt:lpstr>
      <vt:lpstr>EX - 4 Different sheet</vt:lpstr>
      <vt:lpstr>EX - 4 Lookup table</vt:lpstr>
      <vt:lpstr>Hlook up</vt:lpstr>
      <vt:lpstr>H EX - 1</vt:lpstr>
      <vt:lpstr>Xlookup</vt:lpstr>
      <vt:lpstr>Xlookup Return Multiple Value</vt:lpstr>
      <vt:lpstr>Xlookup Wild Card Mode</vt:lpstr>
      <vt:lpstr>Xlookup Search Mode</vt:lpstr>
      <vt:lpstr>index</vt:lpstr>
      <vt:lpstr>Match</vt:lpstr>
      <vt:lpstr>Ex 1 Index and match</vt:lpstr>
      <vt:lpstr>Ex 2 Index and match</vt:lpstr>
      <vt:lpstr>Ex 3 Index and Match</vt:lpstr>
      <vt:lpstr>Education</vt:lpstr>
      <vt:lpstr>General_Govt</vt:lpstr>
      <vt:lpstr>Public_Works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social</dc:creator>
  <cp:lastModifiedBy>Desktop</cp:lastModifiedBy>
  <dcterms:created xsi:type="dcterms:W3CDTF">2025-02-02T12:44:17Z</dcterms:created>
  <dcterms:modified xsi:type="dcterms:W3CDTF">2025-02-10T09:57:19Z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0x0101003D88E1C03C1BD94D8B73AC2E5A6F3676</vt:lpwstr>
  </property>
</Properties>
</file>