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aledu-my.sharepoint.com/personal/apinzonh_unal_edu_co/Documents/Docs/Universidad/2024-2/Mediciones en Óptica/Exp1_Snell/"/>
    </mc:Choice>
  </mc:AlternateContent>
  <xr:revisionPtr revIDLastSave="274" documentId="8_{430E88F5-1078-43E4-864E-5C1EAA16C2F8}" xr6:coauthVersionLast="47" xr6:coauthVersionMax="47" xr10:uidLastSave="{325B232A-791D-4311-9A4F-F7432EAACE29}"/>
  <bookViews>
    <workbookView minimized="1" xWindow="6000" yWindow="3360" windowWidth="17040" windowHeight="8880" activeTab="3" xr2:uid="{ADF9D1AB-469D-4BF6-B869-047BBA001BBB}"/>
  </bookViews>
  <sheets>
    <sheet name="info" sheetId="2" r:id="rId1"/>
    <sheet name="Parte 1" sheetId="4" r:id="rId2"/>
    <sheet name="Parte 1 (tracker)" sheetId="1" state="hidden" r:id="rId3"/>
    <sheet name="Parte 2" sheetId="5" r:id="rId4"/>
    <sheet name="Parte 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5" l="1"/>
  <c r="I13" i="4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12" i="4"/>
  <c r="E12" i="4"/>
  <c r="F12" i="4" s="1"/>
  <c r="D11" i="4"/>
  <c r="E11" i="4"/>
  <c r="D10" i="4"/>
  <c r="E10" i="4"/>
  <c r="F10" i="4" s="1"/>
  <c r="D9" i="4"/>
  <c r="E9" i="4"/>
  <c r="D8" i="4"/>
  <c r="E8" i="4"/>
  <c r="D7" i="4"/>
  <c r="E7" i="4"/>
  <c r="D6" i="4"/>
  <c r="E6" i="4"/>
  <c r="D5" i="4"/>
  <c r="E5" i="4"/>
  <c r="D4" i="4"/>
  <c r="E4" i="4"/>
  <c r="E2" i="4"/>
  <c r="E3" i="4"/>
  <c r="D2" i="4"/>
  <c r="G2" i="4" s="1"/>
  <c r="I2" i="4" s="1"/>
  <c r="D3" i="4"/>
  <c r="G3" i="4" s="1"/>
  <c r="I3" i="4" s="1"/>
  <c r="F8" i="4" l="1"/>
  <c r="J8" i="4" s="1"/>
  <c r="K3" i="4"/>
  <c r="K2" i="4"/>
  <c r="F8" i="6"/>
  <c r="G3" i="6"/>
  <c r="I3" i="6" s="1"/>
  <c r="K3" i="6" s="1"/>
  <c r="F2" i="6"/>
  <c r="F4" i="5"/>
  <c r="G2" i="5"/>
  <c r="I2" i="5" s="1"/>
  <c r="K2" i="5" s="1"/>
  <c r="F8" i="5"/>
  <c r="F6" i="5"/>
  <c r="F5" i="4"/>
  <c r="F9" i="4"/>
  <c r="F11" i="4"/>
  <c r="J11" i="4" s="1"/>
  <c r="F5" i="6"/>
  <c r="G4" i="6"/>
  <c r="I4" i="6" s="1"/>
  <c r="K4" i="6" s="1"/>
  <c r="G10" i="6"/>
  <c r="I10" i="6" s="1"/>
  <c r="K10" i="6" s="1"/>
  <c r="G8" i="6"/>
  <c r="I8" i="6" s="1"/>
  <c r="K8" i="6" s="1"/>
  <c r="F7" i="6"/>
  <c r="G6" i="6"/>
  <c r="I6" i="6" s="1"/>
  <c r="K6" i="6" s="1"/>
  <c r="G5" i="6"/>
  <c r="I5" i="6" s="1"/>
  <c r="K5" i="6" s="1"/>
  <c r="G2" i="6"/>
  <c r="I2" i="6" s="1"/>
  <c r="F10" i="6"/>
  <c r="F4" i="6"/>
  <c r="G7" i="6"/>
  <c r="I7" i="6" s="1"/>
  <c r="K7" i="6" s="1"/>
  <c r="G9" i="6"/>
  <c r="I9" i="6" s="1"/>
  <c r="K9" i="6" s="1"/>
  <c r="F3" i="6"/>
  <c r="F9" i="6"/>
  <c r="F6" i="6"/>
  <c r="F7" i="5"/>
  <c r="G11" i="5"/>
  <c r="I11" i="5" s="1"/>
  <c r="K11" i="5" s="1"/>
  <c r="F9" i="5"/>
  <c r="F10" i="5"/>
  <c r="G9" i="5"/>
  <c r="I9" i="5" s="1"/>
  <c r="K9" i="5" s="1"/>
  <c r="G8" i="5"/>
  <c r="I8" i="5" s="1"/>
  <c r="K8" i="5" s="1"/>
  <c r="G7" i="5"/>
  <c r="I7" i="5" s="1"/>
  <c r="K7" i="5" s="1"/>
  <c r="G6" i="5"/>
  <c r="I6" i="5" s="1"/>
  <c r="K6" i="5" s="1"/>
  <c r="G5" i="5"/>
  <c r="I5" i="5" s="1"/>
  <c r="K5" i="5" s="1"/>
  <c r="F3" i="5"/>
  <c r="F2" i="5"/>
  <c r="F5" i="5"/>
  <c r="F11" i="5"/>
  <c r="G4" i="5"/>
  <c r="I4" i="5" s="1"/>
  <c r="K4" i="5" s="1"/>
  <c r="G10" i="5"/>
  <c r="I10" i="5" s="1"/>
  <c r="K10" i="5" s="1"/>
  <c r="G3" i="5"/>
  <c r="I3" i="5" s="1"/>
  <c r="K3" i="5" s="1"/>
  <c r="G12" i="4"/>
  <c r="F6" i="4"/>
  <c r="J6" i="4" s="1"/>
  <c r="G11" i="4"/>
  <c r="F4" i="4"/>
  <c r="F7" i="4"/>
  <c r="G10" i="4"/>
  <c r="G9" i="4"/>
  <c r="F2" i="4"/>
  <c r="G8" i="4"/>
  <c r="G7" i="4"/>
  <c r="G6" i="4"/>
  <c r="F3" i="4"/>
  <c r="G5" i="4"/>
  <c r="G4" i="4"/>
  <c r="I11" i="6" l="1"/>
  <c r="K2" i="6"/>
  <c r="I5" i="4"/>
  <c r="K5" i="4"/>
  <c r="I9" i="4"/>
  <c r="K9" i="4"/>
  <c r="I12" i="4"/>
  <c r="K12" i="4"/>
  <c r="I4" i="4"/>
  <c r="K4" i="4"/>
  <c r="J3" i="4"/>
  <c r="I6" i="4"/>
  <c r="K6" i="4"/>
  <c r="J7" i="4"/>
  <c r="J4" i="4"/>
  <c r="J9" i="4"/>
  <c r="J10" i="4"/>
  <c r="I10" i="4"/>
  <c r="K10" i="4"/>
  <c r="I7" i="4"/>
  <c r="K7" i="4"/>
  <c r="I8" i="4"/>
  <c r="K8" i="4"/>
  <c r="I11" i="4"/>
  <c r="K11" i="4"/>
  <c r="J5" i="4"/>
  <c r="J12" i="4"/>
  <c r="H5" i="6"/>
  <c r="H6" i="6"/>
  <c r="J6" i="6" s="1"/>
  <c r="H7" i="6"/>
  <c r="J7" i="6" s="1"/>
  <c r="H4" i="6"/>
  <c r="J4" i="6" s="1"/>
  <c r="H2" i="6"/>
  <c r="J2" i="6" s="1"/>
  <c r="H8" i="6"/>
  <c r="H3" i="6"/>
  <c r="J3" i="6" s="1"/>
  <c r="H9" i="6"/>
  <c r="J9" i="6" s="1"/>
  <c r="H10" i="6"/>
  <c r="J10" i="6" s="1"/>
  <c r="H4" i="5"/>
  <c r="J4" i="5" s="1"/>
  <c r="H10" i="5"/>
  <c r="J10" i="5" s="1"/>
  <c r="H5" i="5"/>
  <c r="H11" i="5"/>
  <c r="J11" i="5" s="1"/>
  <c r="H3" i="5"/>
  <c r="H6" i="5"/>
  <c r="H9" i="5"/>
  <c r="H7" i="5"/>
  <c r="J7" i="5" s="1"/>
  <c r="H2" i="5"/>
  <c r="J2" i="5" s="1"/>
  <c r="H8" i="5"/>
  <c r="J8" i="5" s="1"/>
  <c r="H6" i="4"/>
  <c r="H12" i="4"/>
  <c r="H8" i="4"/>
  <c r="H4" i="4"/>
  <c r="H10" i="4"/>
  <c r="H7" i="4"/>
  <c r="H2" i="4"/>
  <c r="H5" i="4"/>
  <c r="H11" i="4"/>
  <c r="H3" i="4"/>
  <c r="H9" i="4"/>
  <c r="J5" i="6" l="1"/>
  <c r="J8" i="6"/>
  <c r="J9" i="5"/>
  <c r="J6" i="5"/>
  <c r="J3" i="5"/>
  <c r="J5" i="5"/>
</calcChain>
</file>

<file path=xl/sharedStrings.xml><?xml version="1.0" encoding="utf-8"?>
<sst xmlns="http://schemas.openxmlformats.org/spreadsheetml/2006/main" count="44" uniqueCount="20">
  <si>
    <t>promedio (x)</t>
  </si>
  <si>
    <t>Descripción variables</t>
  </si>
  <si>
    <t>Todo se toma en centimetros</t>
  </si>
  <si>
    <t>Se determina como en la imagen</t>
  </si>
  <si>
    <t>Se utiliza spread = 10 en el perfil</t>
  </si>
  <si>
    <t>Como punto de inicio se toma el segundo cuadrado</t>
  </si>
  <si>
    <t>No</t>
  </si>
  <si>
    <t>promedio (lumen RED)</t>
  </si>
  <si>
    <t>error nominal (x)</t>
  </si>
  <si>
    <t>min x</t>
  </si>
  <si>
    <t>max x</t>
  </si>
  <si>
    <t>cm</t>
  </si>
  <si>
    <t>error</t>
  </si>
  <si>
    <t>promedio</t>
  </si>
  <si>
    <t>real max x</t>
  </si>
  <si>
    <t>real min x</t>
  </si>
  <si>
    <t>elle</t>
  </si>
  <si>
    <t>error2</t>
  </si>
  <si>
    <t>delta elle</t>
  </si>
  <si>
    <t>error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</si>
</sst>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54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 outline="0">
        <left/>
        <right style="thin">
          <color indexed="64"/>
        </right>
        <top/>
        <bottom/>
      </border>
    </dxf>
    <dxf>
      <numFmt numFmtId="164" formatCode="0.0"/>
      <border diagonalUp="0" diagonalDown="0" outline="0">
        <left style="thin">
          <color indexed="64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  <border diagonalUp="0" diagonalDown="0" outline="0">
        <left/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  <border diagonalUp="0" diagonalDown="0" outline="0">
        <left/>
        <right style="thin">
          <color indexed="64"/>
        </right>
        <top/>
        <bottom/>
      </border>
    </dxf>
    <dxf>
      <numFmt numFmtId="164" formatCode="0.0"/>
      <border diagonalUp="0" diagonalDown="0" outline="0">
        <left style="thin">
          <color indexed="64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 outline="0">
        <left/>
        <right style="thin">
          <color indexed="64"/>
        </right>
        <top/>
        <bottom/>
      </border>
    </dxf>
    <dxf>
      <numFmt numFmtId="164" formatCode="0.0"/>
      <border diagonalUp="0" diagonalDown="0" outline="0">
        <left style="thin">
          <color indexed="64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 outline="0">
        <left style="thin">
          <color indexed="64"/>
        </left>
        <right/>
        <top/>
        <bottom/>
      </border>
    </dxf>
    <dxf>
      <numFmt numFmtId="164" formatCode="0.0"/>
    </dxf>
    <dxf>
      <numFmt numFmtId="164" formatCode="0.0"/>
    </dxf>
    <dxf>
      <border outline="0">
        <right style="thin">
          <color rgb="FF000000"/>
        </right>
      </border>
    </dxf>
    <dxf>
      <alignment horizontal="center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</dxf>
    <dxf>
      <numFmt numFmtId="164" formatCode="0.0"/>
    </dxf>
    <dxf>
      <border outline="0">
        <right style="thin">
          <color rgb="FF000000"/>
        </right>
      </border>
    </dxf>
    <dxf>
      <alignment horizontal="center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</dxf>
    <dxf>
      <numFmt numFmtId="164" formatCode="0.0"/>
    </dxf>
    <dxf>
      <border outline="0">
        <right style="thin">
          <color indexed="64"/>
        </right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9</xdr:row>
      <xdr:rowOff>94034</xdr:rowOff>
    </xdr:from>
    <xdr:to>
      <xdr:col>4</xdr:col>
      <xdr:colOff>716280</xdr:colOff>
      <xdr:row>25</xdr:row>
      <xdr:rowOff>128617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C8CBC5-26D1-AA6F-982A-A1D3D0D42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" y="1739954"/>
          <a:ext cx="3810001" cy="2960663"/>
        </a:xfrm>
        <a:prstGeom prst="rect">
          <a:avLst/>
        </a:prstGeom>
      </xdr:spPr>
    </xdr:pic>
    <xdr:clientData/>
  </xdr:twoCellAnchor>
  <xdr:twoCellAnchor editAs="oneCell">
    <xdr:from>
      <xdr:col>5</xdr:col>
      <xdr:colOff>157653</xdr:colOff>
      <xdr:row>9</xdr:row>
      <xdr:rowOff>60960</xdr:rowOff>
    </xdr:from>
    <xdr:to>
      <xdr:col>11</xdr:col>
      <xdr:colOff>25851</xdr:colOff>
      <xdr:row>29</xdr:row>
      <xdr:rowOff>138037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D05D42-3F4B-51DD-7EC2-203933785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0053" y="1706880"/>
          <a:ext cx="4623078" cy="37346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2196C-A60E-4078-A6B7-3B467F81F3C8}" name="Tabla1" displayName="Tabla1" ref="A1:K13" totalsRowCount="1" headerRowDxfId="53" tableBorderDxfId="52">
  <autoFilter ref="A1:K12" xr:uid="{0802196C-A60E-4078-A6B7-3B467F81F3C8}"/>
  <tableColumns count="11">
    <tableColumn id="1" xr3:uid="{C3A7A2C3-5FEF-426E-95E6-5C1D1BFDE996}" name="No"/>
    <tableColumn id="2" xr3:uid="{2EEDDAB5-7A5D-4461-BEA8-246CFAB6D502}" name="min x"/>
    <tableColumn id="3" xr3:uid="{976A8F87-70DB-4E97-BB47-0A10AFB781A8}" name="max x"/>
    <tableColumn id="4" xr3:uid="{BAE57633-5842-445F-A094-A4F70F30E115}" name="real min x" dataDxfId="51" totalsRowDxfId="23">
      <calculatedColumnFormula>123.9-Tabla1[[#This Row],[min x]]</calculatedColumnFormula>
    </tableColumn>
    <tableColumn id="5" xr3:uid="{59FD4182-CAAA-4521-88D3-31387A876225}" name="real max x" dataDxfId="50" totalsRowDxfId="22">
      <calculatedColumnFormula>123.9-Tabla1[[#This Row],[max x]]</calculatedColumnFormula>
    </tableColumn>
    <tableColumn id="6" xr3:uid="{94037FC0-B6F7-4A34-992D-EB6F496678F0}" name="promedio" dataDxfId="49" totalsRowDxfId="21">
      <calculatedColumnFormula>AVERAGE(Tabla1[[#This Row],[real max x]],Tabla1[[#This Row],[real min x]])</calculatedColumnFormula>
    </tableColumn>
    <tableColumn id="7" xr3:uid="{A2657A0F-AA75-468C-AB30-E180EDC14CA0}" name="error" dataDxfId="48" totalsRowDxfId="20">
      <calculatedColumnFormula>(Tabla1[[#This Row],[real min x]]-Tabla1[[#This Row],[real max x]])/2</calculatedColumnFormula>
    </tableColumn>
    <tableColumn id="8" xr3:uid="{0864B9C3-6398-46E5-A3E0-E200928C3CEA}" name="elle" dataDxfId="47" totalsRowDxfId="19">
      <calculatedColumnFormula>$F$2-Tabla1[[#This Row],[promedio]]</calculatedColumnFormula>
    </tableColumn>
    <tableColumn id="9" xr3:uid="{117060FA-1B86-4E30-8087-C5943ED1CE8E}" name="error2" totalsRowFunction="custom" dataDxfId="46" totalsRowDxfId="1">
      <calculatedColumnFormula>SQRT(Tabla1[[#This Row],[error]]^2+0.1^2)</calculatedColumnFormula>
      <totalsRowFormula>AVERAGE(Tabla1[error2])</totalsRowFormula>
    </tableColumn>
    <tableColumn id="10" xr3:uid="{A682F11E-81F0-4AA8-A7C2-C439C670AAC3}" name="delta elle" dataDxfId="25" totalsRowDxfId="18">
      <calculatedColumnFormula>-Tabla1[[#This Row],[promedio]]+F1</calculatedColumnFormula>
    </tableColumn>
    <tableColumn id="11" xr3:uid="{39F18869-6C7A-4442-9E3F-D9A1C3525FB0}" name="error 3" dataDxfId="24" totalsRowDxfId="17">
      <calculatedColumnFormula>SQRT(Tabla1[[#This Row],[error]]^2+0.1^2)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72E93-92EC-4CF1-BC14-FA8AFC1749FA}" name="Tabla13" displayName="Tabla13" ref="A1:K12" totalsRowCount="1" headerRowDxfId="45" tableBorderDxfId="44">
  <autoFilter ref="A1:K11" xr:uid="{0802196C-A60E-4078-A6B7-3B467F81F3C8}"/>
  <tableColumns count="11">
    <tableColumn id="1" xr3:uid="{1612F1EE-273A-453B-85E5-FD757046DC08}" name="No"/>
    <tableColumn id="2" xr3:uid="{AAED6B7E-7B43-4771-B7FE-6A9723251489}" name="min x"/>
    <tableColumn id="3" xr3:uid="{A42787CE-AEC3-44D8-9B29-280F2F566C7C}" name="max x"/>
    <tableColumn id="4" xr3:uid="{BA510E50-EAB9-4583-999D-23FB5A1E0941}" name="real min x" dataDxfId="43" totalsRowDxfId="16">
      <calculatedColumnFormula>123.9-Tabla13[[#This Row],[min x]]</calculatedColumnFormula>
    </tableColumn>
    <tableColumn id="5" xr3:uid="{BF4273E0-7228-4323-B503-D93EF4E38494}" name="real max x" dataDxfId="42" totalsRowDxfId="15">
      <calculatedColumnFormula>123.9-Tabla13[[#This Row],[max x]]</calculatedColumnFormula>
    </tableColumn>
    <tableColumn id="6" xr3:uid="{37907FC4-0FEE-4F25-9F36-8295A6788E10}" name="promedio" dataDxfId="41" totalsRowDxfId="14">
      <calculatedColumnFormula>AVERAGE(Tabla13[[#This Row],[real max x]],Tabla13[[#This Row],[real min x]])</calculatedColumnFormula>
    </tableColumn>
    <tableColumn id="7" xr3:uid="{0354FC00-3784-4D2E-A519-D3A8FB0A786E}" name="error" dataDxfId="40" totalsRowDxfId="13">
      <calculatedColumnFormula>(Tabla13[[#This Row],[real min x]]-Tabla13[[#This Row],[real max x]])/2</calculatedColumnFormula>
    </tableColumn>
    <tableColumn id="8" xr3:uid="{FC3BA34C-75BB-4B8B-B6EA-B01F3D5F8B66}" name="elle" dataDxfId="39" totalsRowDxfId="12">
      <calculatedColumnFormula>$F$2-Tabla13[[#This Row],[promedio]]</calculatedColumnFormula>
    </tableColumn>
    <tableColumn id="9" xr3:uid="{359A5EFD-9036-40D7-B350-B579CA6FA047}" name="error2" totalsRowFunction="custom" dataDxfId="38" totalsRowDxfId="0">
      <calculatedColumnFormula>SQRT(Tabla13[[#This Row],[error]]^2+0.1^2)</calculatedColumnFormula>
      <totalsRowFormula>AVERAGE(Tabla13[error2])</totalsRowFormula>
    </tableColumn>
    <tableColumn id="10" xr3:uid="{D0C4A40C-5D8A-4323-9DB8-586A3EBFE55B}" name="delta elle" dataDxfId="29" totalsRowDxfId="11">
      <calculatedColumnFormula>Tabla13[[#This Row],[elle]]-H1</calculatedColumnFormula>
    </tableColumn>
    <tableColumn id="11" xr3:uid="{A633019A-FF94-4418-9ACB-097764ADB96F}" name="error 3" dataDxfId="28" totalsRowDxfId="10">
      <calculatedColumnFormula>SQRT(2)*Tabla13[[#This Row],[error2]]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3BB723-B90F-4A2F-BEDF-49B653C94838}" name="Tabla134" displayName="Tabla134" ref="A1:K11" totalsRowCount="1" headerRowDxfId="37" tableBorderDxfId="36">
  <autoFilter ref="A1:K10" xr:uid="{0802196C-A60E-4078-A6B7-3B467F81F3C8}"/>
  <tableColumns count="11">
    <tableColumn id="1" xr3:uid="{471C9835-CD70-4D25-9DCD-984FF2EFF9F6}" name="No"/>
    <tableColumn id="2" xr3:uid="{C84B91D3-370A-44EF-9FBF-2D8BE6220071}" name="min x"/>
    <tableColumn id="3" xr3:uid="{23453248-B734-4C76-9842-09D5DB95C2CA}" name="max x"/>
    <tableColumn id="4" xr3:uid="{6668DB04-5DE2-4448-97B4-9D33706BB070}" name="real min x" dataDxfId="35" totalsRowDxfId="9">
      <calculatedColumnFormula>123.9-Tabla134[[#This Row],[min x]]</calculatedColumnFormula>
    </tableColumn>
    <tableColumn id="5" xr3:uid="{B0372978-F4B8-4172-BDC7-A7101C040522}" name="real max x" dataDxfId="34" totalsRowDxfId="8">
      <calculatedColumnFormula>123.9-Tabla134[[#This Row],[max x]]</calculatedColumnFormula>
    </tableColumn>
    <tableColumn id="6" xr3:uid="{C40EC1D7-3C7A-4B64-867D-40C3825E017E}" name="promedio" dataDxfId="33" totalsRowDxfId="7">
      <calculatedColumnFormula>AVERAGE(Tabla134[[#This Row],[real max x]],Tabla134[[#This Row],[real min x]])</calculatedColumnFormula>
    </tableColumn>
    <tableColumn id="7" xr3:uid="{948750AA-DE4C-4D75-9CBA-414F4719065A}" name="error" dataDxfId="32" totalsRowDxfId="6">
      <calculatedColumnFormula>(Tabla134[[#This Row],[real min x]]-Tabla134[[#This Row],[real max x]])/2</calculatedColumnFormula>
    </tableColumn>
    <tableColumn id="8" xr3:uid="{0451A6B5-9968-471D-AF85-775650484B63}" name="elle" dataDxfId="31" totalsRowDxfId="5">
      <calculatedColumnFormula>$F$2-Tabla134[[#This Row],[promedio]]</calculatedColumnFormula>
    </tableColumn>
    <tableColumn id="9" xr3:uid="{C9BA3234-7142-4F5A-9316-2A57F7EE33C0}" name="error2" totalsRowFunction="custom" dataDxfId="30" totalsRowDxfId="4">
      <calculatedColumnFormula>SQRT(Tabla134[[#This Row],[error]]^2+0.1^2)</calculatedColumnFormula>
      <totalsRowFormula>AVERAGE(Tabla134[error2])</totalsRowFormula>
    </tableColumn>
    <tableColumn id="10" xr3:uid="{99FC2EA1-5C02-4795-8609-7280EC1039D2}" name="delta elle" dataDxfId="27" totalsRowDxfId="3">
      <calculatedColumnFormula>Tabla134[[#This Row],[elle]]-H1</calculatedColumnFormula>
    </tableColumn>
    <tableColumn id="11" xr3:uid="{617A06A4-9E7D-4EA4-9CC8-224AB8F0D433}" name="error 3" dataDxfId="26" totalsRowDxfId="2">
      <calculatedColumnFormula>SQRT(2)*Tabla134[[#This Row],[error2]]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D4E8-3AB1-45DD-87B5-6D914F4FE66C}">
  <dimension ref="A1:A5"/>
  <sheetViews>
    <sheetView workbookViewId="0">
      <selection activeCell="F11" sqref="F11"/>
    </sheetView>
  </sheetViews>
  <sheetFormatPr baseColWidth="10" defaultRowHeight="14.4" x14ac:dyDescent="0.3"/>
  <sheetData>
    <row r="1" spans="1:1" x14ac:dyDescent="0.3">
      <c r="A1" s="2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CE47-CC15-439A-BDA4-D3EC9DF1C91B}">
  <dimension ref="A1:K13"/>
  <sheetViews>
    <sheetView workbookViewId="0">
      <selection activeCell="I13" sqref="I13"/>
    </sheetView>
  </sheetViews>
  <sheetFormatPr baseColWidth="10" defaultRowHeight="14.4" x14ac:dyDescent="0.3"/>
  <cols>
    <col min="1" max="1" width="5.88671875" customWidth="1"/>
    <col min="2" max="3" width="11.44140625" customWidth="1"/>
    <col min="4" max="4" width="13.109375" style="4" customWidth="1"/>
    <col min="5" max="5" width="11.5546875" style="4"/>
    <col min="6" max="6" width="11.5546875" style="6"/>
    <col min="7" max="7" width="11.5546875" style="7"/>
  </cols>
  <sheetData>
    <row r="1" spans="1:11" x14ac:dyDescent="0.3">
      <c r="A1" s="3" t="s">
        <v>6</v>
      </c>
      <c r="B1" s="3" t="s">
        <v>9</v>
      </c>
      <c r="C1" s="3" t="s">
        <v>10</v>
      </c>
      <c r="D1" s="3" t="s">
        <v>15</v>
      </c>
      <c r="E1" s="3" t="s">
        <v>14</v>
      </c>
      <c r="F1" s="5" t="s">
        <v>13</v>
      </c>
      <c r="G1" s="3" t="s">
        <v>12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x14ac:dyDescent="0.3">
      <c r="A2">
        <v>0</v>
      </c>
      <c r="B2">
        <v>2</v>
      </c>
      <c r="C2">
        <v>2.8</v>
      </c>
      <c r="D2" s="4">
        <f>123.9-Tabla1[[#This Row],[min x]]</f>
        <v>121.9</v>
      </c>
      <c r="E2" s="4">
        <f>123.9-Tabla1[[#This Row],[max x]]</f>
        <v>121.10000000000001</v>
      </c>
      <c r="F2" s="6">
        <f>AVERAGE(Tabla1[[#This Row],[real max x]],Tabla1[[#This Row],[real min x]])</f>
        <v>121.5</v>
      </c>
      <c r="G2" s="4">
        <f>(Tabla1[[#This Row],[real min x]]-Tabla1[[#This Row],[real max x]])/2</f>
        <v>0.39999999999999858</v>
      </c>
      <c r="H2" s="4">
        <f>$F$2-Tabla1[[#This Row],[promedio]]</f>
        <v>0</v>
      </c>
      <c r="I2" s="4">
        <f>SQRT(Tabla1[[#This Row],[error]]^2+0.1^2)</f>
        <v>0.41231056256176468</v>
      </c>
      <c r="J2" s="4">
        <v>0</v>
      </c>
      <c r="K2" s="4">
        <f>SQRT(Tabla1[[#This Row],[error]]^2+0.1^2)</f>
        <v>0.41231056256176468</v>
      </c>
    </row>
    <row r="3" spans="1:11" x14ac:dyDescent="0.3">
      <c r="A3">
        <v>1</v>
      </c>
      <c r="B3">
        <v>2.6</v>
      </c>
      <c r="C3">
        <v>3.1</v>
      </c>
      <c r="D3" s="4">
        <f>123.9-Tabla1[[#This Row],[min x]]</f>
        <v>121.30000000000001</v>
      </c>
      <c r="E3" s="4">
        <f>123.9-Tabla1[[#This Row],[max x]]</f>
        <v>120.80000000000001</v>
      </c>
      <c r="F3" s="6">
        <f>AVERAGE(Tabla1[[#This Row],[real max x]],Tabla1[[#This Row],[real min x]])</f>
        <v>121.05000000000001</v>
      </c>
      <c r="G3" s="4">
        <f>(Tabla1[[#This Row],[real min x]]-Tabla1[[#This Row],[real max x]])/2</f>
        <v>0.25</v>
      </c>
      <c r="H3" s="4">
        <f>$F$2-Tabla1[[#This Row],[promedio]]</f>
        <v>0.44999999999998863</v>
      </c>
      <c r="I3" s="4">
        <f>SQRT(Tabla1[[#This Row],[error]]^2+0.1^2)</f>
        <v>0.26925824035672524</v>
      </c>
      <c r="J3" s="4">
        <f>-Tabla1[[#This Row],[promedio]]+F2</f>
        <v>0.44999999999998863</v>
      </c>
      <c r="K3" s="4">
        <f>SQRT(Tabla1[[#This Row],[error]]^2+0.1^2)</f>
        <v>0.26925824035672524</v>
      </c>
    </row>
    <row r="4" spans="1:11" x14ac:dyDescent="0.3">
      <c r="A4">
        <v>2</v>
      </c>
      <c r="B4">
        <v>3.7</v>
      </c>
      <c r="C4">
        <v>4</v>
      </c>
      <c r="D4" s="4">
        <f>123.9-Tabla1[[#This Row],[min x]]</f>
        <v>120.2</v>
      </c>
      <c r="E4" s="4">
        <f>123.9-Tabla1[[#This Row],[max x]]</f>
        <v>119.9</v>
      </c>
      <c r="F4" s="6">
        <f>AVERAGE(Tabla1[[#This Row],[real max x]],Tabla1[[#This Row],[real min x]])</f>
        <v>120.05000000000001</v>
      </c>
      <c r="G4" s="7">
        <f>(Tabla1[[#This Row],[real min x]]-Tabla1[[#This Row],[real max x]])/2</f>
        <v>0.14999999999999858</v>
      </c>
      <c r="H4" s="4">
        <f>$F$2-Tabla1[[#This Row],[promedio]]</f>
        <v>1.4499999999999886</v>
      </c>
      <c r="I4" s="4">
        <f>SQRT(Tabla1[[#This Row],[error]]^2+0.1^2)</f>
        <v>0.18027756377319828</v>
      </c>
      <c r="J4" s="4">
        <f>-Tabla1[[#This Row],[promedio]]+F3</f>
        <v>1</v>
      </c>
      <c r="K4" s="4">
        <f>SQRT(Tabla1[[#This Row],[error]]^2+0.1^2)</f>
        <v>0.18027756377319828</v>
      </c>
    </row>
    <row r="5" spans="1:11" x14ac:dyDescent="0.3">
      <c r="A5">
        <v>3</v>
      </c>
      <c r="B5">
        <v>4.2</v>
      </c>
      <c r="C5">
        <v>4.7</v>
      </c>
      <c r="D5" s="4">
        <f>123.9-Tabla1[[#This Row],[min x]]</f>
        <v>119.7</v>
      </c>
      <c r="E5" s="4">
        <f>123.9-Tabla1[[#This Row],[max x]]</f>
        <v>119.2</v>
      </c>
      <c r="F5" s="6">
        <f>AVERAGE(Tabla1[[#This Row],[real max x]],Tabla1[[#This Row],[real min x]])</f>
        <v>119.45</v>
      </c>
      <c r="G5" s="7">
        <f>(Tabla1[[#This Row],[real min x]]-Tabla1[[#This Row],[real max x]])/2</f>
        <v>0.25</v>
      </c>
      <c r="H5" s="4">
        <f>$F$2-Tabla1[[#This Row],[promedio]]</f>
        <v>2.0499999999999972</v>
      </c>
      <c r="I5" s="4">
        <f>SQRT(Tabla1[[#This Row],[error]]^2+0.1^2)</f>
        <v>0.26925824035672524</v>
      </c>
      <c r="J5" s="4">
        <f>-Tabla1[[#This Row],[promedio]]+F4</f>
        <v>0.60000000000000853</v>
      </c>
      <c r="K5" s="4">
        <f>SQRT(Tabla1[[#This Row],[error]]^2+0.1^2)</f>
        <v>0.26925824035672524</v>
      </c>
    </row>
    <row r="6" spans="1:11" x14ac:dyDescent="0.3">
      <c r="A6">
        <v>4</v>
      </c>
      <c r="B6">
        <v>5.3</v>
      </c>
      <c r="C6">
        <v>5.7</v>
      </c>
      <c r="D6" s="4">
        <f>123.9-Tabla1[[#This Row],[min x]]</f>
        <v>118.60000000000001</v>
      </c>
      <c r="E6" s="4">
        <f>123.9-Tabla1[[#This Row],[max x]]</f>
        <v>118.2</v>
      </c>
      <c r="F6" s="6">
        <f>AVERAGE(Tabla1[[#This Row],[real max x]],Tabla1[[#This Row],[real min x]])</f>
        <v>118.4</v>
      </c>
      <c r="G6" s="7">
        <f>(Tabla1[[#This Row],[real min x]]-Tabla1[[#This Row],[real max x]])/2</f>
        <v>0.20000000000000284</v>
      </c>
      <c r="H6" s="4">
        <f>$F$2-Tabla1[[#This Row],[promedio]]</f>
        <v>3.0999999999999943</v>
      </c>
      <c r="I6" s="4">
        <f>SQRT(Tabla1[[#This Row],[error]]^2+0.1^2)</f>
        <v>0.22360679774998152</v>
      </c>
      <c r="J6" s="4">
        <f>-Tabla1[[#This Row],[promedio]]+F5</f>
        <v>1.0499999999999972</v>
      </c>
      <c r="K6" s="4">
        <f>SQRT(Tabla1[[#This Row],[error]]^2+0.1^2)</f>
        <v>0.22360679774998152</v>
      </c>
    </row>
    <row r="7" spans="1:11" x14ac:dyDescent="0.3">
      <c r="A7">
        <v>5</v>
      </c>
      <c r="B7">
        <v>6.2</v>
      </c>
      <c r="C7">
        <v>6.7</v>
      </c>
      <c r="D7" s="4">
        <f>123.9-Tabla1[[#This Row],[min x]]</f>
        <v>117.7</v>
      </c>
      <c r="E7" s="4">
        <f>123.9-Tabla1[[#This Row],[max x]]</f>
        <v>117.2</v>
      </c>
      <c r="F7" s="6">
        <f>AVERAGE(Tabla1[[#This Row],[real max x]],Tabla1[[#This Row],[real min x]])</f>
        <v>117.45</v>
      </c>
      <c r="G7" s="7">
        <f>(Tabla1[[#This Row],[real min x]]-Tabla1[[#This Row],[real max x]])/2</f>
        <v>0.25</v>
      </c>
      <c r="H7" s="4">
        <f>$F$2-Tabla1[[#This Row],[promedio]]</f>
        <v>4.0499999999999972</v>
      </c>
      <c r="I7" s="4">
        <f>SQRT(Tabla1[[#This Row],[error]]^2+0.1^2)</f>
        <v>0.26925824035672524</v>
      </c>
      <c r="J7" s="4">
        <f>-Tabla1[[#This Row],[promedio]]+F6</f>
        <v>0.95000000000000284</v>
      </c>
      <c r="K7" s="4">
        <f>SQRT(Tabla1[[#This Row],[error]]^2+0.1^2)</f>
        <v>0.26925824035672524</v>
      </c>
    </row>
    <row r="8" spans="1:11" x14ac:dyDescent="0.3">
      <c r="A8">
        <v>6</v>
      </c>
      <c r="B8">
        <v>7.3</v>
      </c>
      <c r="C8">
        <v>7.9</v>
      </c>
      <c r="D8" s="4">
        <f>123.9-Tabla1[[#This Row],[min x]]</f>
        <v>116.60000000000001</v>
      </c>
      <c r="E8" s="4">
        <f>123.9-Tabla1[[#This Row],[max x]]</f>
        <v>116</v>
      </c>
      <c r="F8" s="6">
        <f>AVERAGE(Tabla1[[#This Row],[real max x]],Tabla1[[#This Row],[real min x]])</f>
        <v>116.30000000000001</v>
      </c>
      <c r="G8" s="7">
        <f>(Tabla1[[#This Row],[real min x]]-Tabla1[[#This Row],[real max x]])/2</f>
        <v>0.30000000000000426</v>
      </c>
      <c r="H8" s="4">
        <f>$F$2-Tabla1[[#This Row],[promedio]]</f>
        <v>5.1999999999999886</v>
      </c>
      <c r="I8" s="4">
        <f>SQRT(Tabla1[[#This Row],[error]]^2+0.1^2)</f>
        <v>0.31622776601684199</v>
      </c>
      <c r="J8" s="4">
        <f>-Tabla1[[#This Row],[promedio]]+F7</f>
        <v>1.1499999999999915</v>
      </c>
      <c r="K8" s="4">
        <f>SQRT(Tabla1[[#This Row],[error]]^2+0.1^2)</f>
        <v>0.31622776601684199</v>
      </c>
    </row>
    <row r="9" spans="1:11" x14ac:dyDescent="0.3">
      <c r="A9">
        <v>7</v>
      </c>
      <c r="B9">
        <v>8.1</v>
      </c>
      <c r="C9">
        <v>8.6999999999999993</v>
      </c>
      <c r="D9" s="4">
        <f>123.9-Tabla1[[#This Row],[min x]]</f>
        <v>115.80000000000001</v>
      </c>
      <c r="E9" s="4">
        <f>123.9-Tabla1[[#This Row],[max x]]</f>
        <v>115.2</v>
      </c>
      <c r="F9" s="6">
        <f>AVERAGE(Tabla1[[#This Row],[real max x]],Tabla1[[#This Row],[real min x]])</f>
        <v>115.5</v>
      </c>
      <c r="G9" s="7">
        <f>(Tabla1[[#This Row],[real min x]]-Tabla1[[#This Row],[real max x]])/2</f>
        <v>0.30000000000000426</v>
      </c>
      <c r="H9" s="4">
        <f>$F$2-Tabla1[[#This Row],[promedio]]</f>
        <v>6</v>
      </c>
      <c r="I9" s="4">
        <f>SQRT(Tabla1[[#This Row],[error]]^2+0.1^2)</f>
        <v>0.31622776601684199</v>
      </c>
      <c r="J9" s="4">
        <f>-Tabla1[[#This Row],[promedio]]+F8</f>
        <v>0.80000000000001137</v>
      </c>
      <c r="K9" s="4">
        <f>SQRT(Tabla1[[#This Row],[error]]^2+0.1^2)</f>
        <v>0.31622776601684199</v>
      </c>
    </row>
    <row r="10" spans="1:11" x14ac:dyDescent="0.3">
      <c r="A10">
        <v>8</v>
      </c>
      <c r="B10">
        <v>9</v>
      </c>
      <c r="C10">
        <v>9.6</v>
      </c>
      <c r="D10" s="4">
        <f>123.9-Tabla1[[#This Row],[min x]]</f>
        <v>114.9</v>
      </c>
      <c r="E10" s="4">
        <f>123.9-Tabla1[[#This Row],[max x]]</f>
        <v>114.30000000000001</v>
      </c>
      <c r="F10" s="6">
        <f>AVERAGE(Tabla1[[#This Row],[real max x]],Tabla1[[#This Row],[real min x]])</f>
        <v>114.60000000000001</v>
      </c>
      <c r="G10" s="7">
        <f>(Tabla1[[#This Row],[real min x]]-Tabla1[[#This Row],[real max x]])/2</f>
        <v>0.29999999999999716</v>
      </c>
      <c r="H10" s="4">
        <f>$F$2-Tabla1[[#This Row],[promedio]]</f>
        <v>6.8999999999999915</v>
      </c>
      <c r="I10" s="4">
        <f>SQRT(Tabla1[[#This Row],[error]]^2+0.1^2)</f>
        <v>0.31622776601683522</v>
      </c>
      <c r="J10" s="4">
        <f>-Tabla1[[#This Row],[promedio]]+F9</f>
        <v>0.89999999999999147</v>
      </c>
      <c r="K10" s="4">
        <f>SQRT(Tabla1[[#This Row],[error]]^2+0.1^2)</f>
        <v>0.31622776601683522</v>
      </c>
    </row>
    <row r="11" spans="1:11" x14ac:dyDescent="0.3">
      <c r="A11">
        <v>9</v>
      </c>
      <c r="B11">
        <v>10</v>
      </c>
      <c r="C11">
        <v>10.5</v>
      </c>
      <c r="D11" s="4">
        <f>123.9-Tabla1[[#This Row],[min x]]</f>
        <v>113.9</v>
      </c>
      <c r="E11" s="4">
        <f>123.9-Tabla1[[#This Row],[max x]]</f>
        <v>113.4</v>
      </c>
      <c r="F11" s="6">
        <f>AVERAGE(Tabla1[[#This Row],[real max x]],Tabla1[[#This Row],[real min x]])</f>
        <v>113.65</v>
      </c>
      <c r="G11" s="7">
        <f>(Tabla1[[#This Row],[real min x]]-Tabla1[[#This Row],[real max x]])/2</f>
        <v>0.25</v>
      </c>
      <c r="H11" s="4">
        <f>$F$2-Tabla1[[#This Row],[promedio]]</f>
        <v>7.8499999999999943</v>
      </c>
      <c r="I11" s="4">
        <f>SQRT(Tabla1[[#This Row],[error]]^2+0.1^2)</f>
        <v>0.26925824035672524</v>
      </c>
      <c r="J11" s="4">
        <f>-Tabla1[[#This Row],[promedio]]+F10</f>
        <v>0.95000000000000284</v>
      </c>
      <c r="K11" s="4">
        <f>SQRT(Tabla1[[#This Row],[error]]^2+0.1^2)</f>
        <v>0.26925824035672524</v>
      </c>
    </row>
    <row r="12" spans="1:11" x14ac:dyDescent="0.3">
      <c r="A12">
        <v>10</v>
      </c>
      <c r="B12">
        <v>10.9</v>
      </c>
      <c r="C12">
        <v>11.4</v>
      </c>
      <c r="D12" s="4">
        <f>123.9-Tabla1[[#This Row],[min x]]</f>
        <v>113</v>
      </c>
      <c r="E12" s="4">
        <f>123.9-Tabla1[[#This Row],[max x]]</f>
        <v>112.5</v>
      </c>
      <c r="F12" s="6">
        <f>AVERAGE(Tabla1[[#This Row],[real max x]],Tabla1[[#This Row],[real min x]])</f>
        <v>112.75</v>
      </c>
      <c r="G12" s="7">
        <f>(Tabla1[[#This Row],[real min x]]-Tabla1[[#This Row],[real max x]])/2</f>
        <v>0.25</v>
      </c>
      <c r="H12" s="4">
        <f>$F$2-Tabla1[[#This Row],[promedio]]</f>
        <v>8.75</v>
      </c>
      <c r="I12" s="4">
        <f>SQRT(Tabla1[[#This Row],[error]]^2+0.1^2)</f>
        <v>0.26925824035672524</v>
      </c>
      <c r="J12" s="4">
        <f>-Tabla1[[#This Row],[promedio]]+F11</f>
        <v>0.90000000000000568</v>
      </c>
      <c r="K12" s="4">
        <f>SQRT(Tabla1[[#This Row],[error]]^2+0.1^2)</f>
        <v>0.26925824035672524</v>
      </c>
    </row>
    <row r="13" spans="1:11" x14ac:dyDescent="0.3">
      <c r="H13" s="4"/>
      <c r="I13" s="9">
        <f>AVERAGE(Tabla1[error2])</f>
        <v>0.28283358399264458</v>
      </c>
      <c r="J13" s="4"/>
      <c r="K13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AF0C-36D1-4A49-9B64-223A471E9454}">
  <dimension ref="A1:D5"/>
  <sheetViews>
    <sheetView workbookViewId="0">
      <selection activeCell="D22" sqref="D22"/>
    </sheetView>
  </sheetViews>
  <sheetFormatPr baseColWidth="10" defaultRowHeight="14.4" x14ac:dyDescent="0.3"/>
  <cols>
    <col min="1" max="1" width="5.88671875" customWidth="1"/>
    <col min="2" max="2" width="13.109375" customWidth="1"/>
  </cols>
  <sheetData>
    <row r="1" spans="1:4" ht="28.8" x14ac:dyDescent="0.3">
      <c r="A1" s="3" t="s">
        <v>6</v>
      </c>
      <c r="B1" s="3" t="s">
        <v>7</v>
      </c>
      <c r="C1" s="3" t="s">
        <v>0</v>
      </c>
      <c r="D1" s="3" t="s">
        <v>8</v>
      </c>
    </row>
    <row r="2" spans="1:4" x14ac:dyDescent="0.3">
      <c r="A2">
        <v>0</v>
      </c>
      <c r="B2" s="1">
        <v>254</v>
      </c>
      <c r="C2" s="1">
        <v>0.76180000000000003</v>
      </c>
      <c r="D2" s="1">
        <v>0.2447</v>
      </c>
    </row>
    <row r="3" spans="1:4" x14ac:dyDescent="0.3">
      <c r="A3">
        <v>1</v>
      </c>
      <c r="B3" s="1">
        <v>250</v>
      </c>
      <c r="C3" s="1">
        <v>0.90749999999999997</v>
      </c>
      <c r="D3" s="1">
        <v>0.38</v>
      </c>
    </row>
    <row r="4" spans="1:4" x14ac:dyDescent="0.3">
      <c r="A4">
        <v>2</v>
      </c>
      <c r="B4" s="1">
        <v>230</v>
      </c>
      <c r="C4">
        <v>1.802</v>
      </c>
      <c r="D4">
        <v>0.1515</v>
      </c>
    </row>
    <row r="5" spans="1:4" x14ac:dyDescent="0.3">
      <c r="A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0FAE-6B57-47AE-978C-B96F97FCCEE2}">
  <dimension ref="A1:K12"/>
  <sheetViews>
    <sheetView tabSelected="1" workbookViewId="0">
      <selection activeCell="I12" sqref="I12"/>
    </sheetView>
  </sheetViews>
  <sheetFormatPr baseColWidth="10" defaultRowHeight="14.4" x14ac:dyDescent="0.3"/>
  <cols>
    <col min="1" max="1" width="5.88671875" customWidth="1"/>
    <col min="2" max="3" width="11.44140625" customWidth="1"/>
    <col min="4" max="4" width="13.109375" style="4" customWidth="1"/>
    <col min="5" max="5" width="11.5546875" style="4"/>
    <col min="6" max="6" width="11.5546875" style="6"/>
    <col min="7" max="7" width="11.5546875" style="7"/>
  </cols>
  <sheetData>
    <row r="1" spans="1:11" x14ac:dyDescent="0.3">
      <c r="A1" s="3" t="s">
        <v>6</v>
      </c>
      <c r="B1" s="3" t="s">
        <v>9</v>
      </c>
      <c r="C1" s="3" t="s">
        <v>10</v>
      </c>
      <c r="D1" s="3" t="s">
        <v>15</v>
      </c>
      <c r="E1" s="3" t="s">
        <v>14</v>
      </c>
      <c r="F1" s="5" t="s">
        <v>13</v>
      </c>
      <c r="G1" s="3" t="s">
        <v>12</v>
      </c>
      <c r="H1" s="3" t="s">
        <v>16</v>
      </c>
      <c r="I1" s="3" t="s">
        <v>17</v>
      </c>
      <c r="J1" s="3" t="s">
        <v>18</v>
      </c>
      <c r="K1" s="8" t="s">
        <v>19</v>
      </c>
    </row>
    <row r="2" spans="1:11" x14ac:dyDescent="0.3">
      <c r="A2" t="s">
        <v>12</v>
      </c>
      <c r="B2">
        <v>10.9</v>
      </c>
      <c r="C2">
        <v>11.5</v>
      </c>
      <c r="D2" s="4">
        <f>123.9-Tabla13[[#This Row],[min x]]</f>
        <v>113</v>
      </c>
      <c r="E2" s="4">
        <f>123.9-Tabla13[[#This Row],[max x]]</f>
        <v>112.4</v>
      </c>
      <c r="F2" s="6">
        <f>AVERAGE(Tabla13[[#This Row],[real max x]],Tabla13[[#This Row],[real min x]])</f>
        <v>112.7</v>
      </c>
      <c r="G2" s="4">
        <f>(Tabla13[[#This Row],[real min x]]-Tabla13[[#This Row],[real max x]])/2</f>
        <v>0.29999999999999716</v>
      </c>
      <c r="H2" s="4">
        <f>$F$2-Tabla13[[#This Row],[promedio]]</f>
        <v>0</v>
      </c>
      <c r="I2" s="4">
        <f>SQRT(Tabla13[[#This Row],[error]]^2+0.1^2)</f>
        <v>0.31622776601683522</v>
      </c>
      <c r="J2" s="4" t="e">
        <f>Tabla13[[#This Row],[elle]]-H1</f>
        <v>#VALUE!</v>
      </c>
      <c r="K2" s="7">
        <f>SQRT(2)*Tabla13[[#This Row],[error2]]</f>
        <v>0.44721359549995415</v>
      </c>
    </row>
    <row r="3" spans="1:11" x14ac:dyDescent="0.3">
      <c r="A3">
        <v>1</v>
      </c>
      <c r="B3">
        <v>11.2</v>
      </c>
      <c r="C3">
        <v>11.6</v>
      </c>
      <c r="D3" s="4">
        <f>123.9-Tabla13[[#This Row],[min x]]</f>
        <v>112.7</v>
      </c>
      <c r="E3" s="4">
        <f>123.9-Tabla13[[#This Row],[max x]]</f>
        <v>112.30000000000001</v>
      </c>
      <c r="F3" s="6">
        <f>AVERAGE(Tabla13[[#This Row],[real max x]],Tabla13[[#This Row],[real min x]])</f>
        <v>112.5</v>
      </c>
      <c r="G3" s="4">
        <f>(Tabla13[[#This Row],[real min x]]-Tabla13[[#This Row],[real max x]])/2</f>
        <v>0.19999999999999574</v>
      </c>
      <c r="H3" s="4">
        <f>$F$2-Tabla13[[#This Row],[promedio]]</f>
        <v>0.20000000000000284</v>
      </c>
      <c r="I3" s="4">
        <f>SQRT(Tabla13[[#This Row],[error]]^2+0.1^2)</f>
        <v>0.22360679774997516</v>
      </c>
      <c r="J3" s="4">
        <f>Tabla13[[#This Row],[elle]]-H2</f>
        <v>0.20000000000000284</v>
      </c>
      <c r="K3" s="7">
        <f>SQRT(2)*Tabla13[[#This Row],[error2]]</f>
        <v>0.31622776601683256</v>
      </c>
    </row>
    <row r="4" spans="1:11" x14ac:dyDescent="0.3">
      <c r="A4">
        <v>2</v>
      </c>
      <c r="B4">
        <v>11.4</v>
      </c>
      <c r="C4">
        <v>11.9</v>
      </c>
      <c r="D4" s="4">
        <f>123.9-Tabla13[[#This Row],[min x]]</f>
        <v>112.5</v>
      </c>
      <c r="E4" s="4">
        <f>123.9-Tabla13[[#This Row],[max x]]</f>
        <v>112</v>
      </c>
      <c r="F4" s="6">
        <f>AVERAGE(Tabla13[[#This Row],[real max x]],Tabla13[[#This Row],[real min x]])</f>
        <v>112.25</v>
      </c>
      <c r="G4" s="7">
        <f>(Tabla13[[#This Row],[real min x]]-Tabla13[[#This Row],[real max x]])/2</f>
        <v>0.25</v>
      </c>
      <c r="H4" s="4">
        <f>$F$2-Tabla13[[#This Row],[promedio]]</f>
        <v>0.45000000000000284</v>
      </c>
      <c r="I4" s="4">
        <f>SQRT(Tabla13[[#This Row],[error]]^2+0.1^2)</f>
        <v>0.26925824035672524</v>
      </c>
      <c r="J4" s="4">
        <f>Tabla13[[#This Row],[elle]]-H3</f>
        <v>0.25</v>
      </c>
      <c r="K4" s="7">
        <f>SQRT(2)*Tabla13[[#This Row],[error2]]</f>
        <v>0.3807886552931955</v>
      </c>
    </row>
    <row r="5" spans="1:11" x14ac:dyDescent="0.3">
      <c r="A5">
        <v>3</v>
      </c>
      <c r="B5">
        <v>11.7</v>
      </c>
      <c r="C5">
        <v>12.1</v>
      </c>
      <c r="D5" s="4">
        <f>123.9-Tabla13[[#This Row],[min x]]</f>
        <v>112.2</v>
      </c>
      <c r="E5" s="4">
        <f>123.9-Tabla13[[#This Row],[max x]]</f>
        <v>111.80000000000001</v>
      </c>
      <c r="F5" s="6">
        <f>AVERAGE(Tabla13[[#This Row],[real max x]],Tabla13[[#This Row],[real min x]])</f>
        <v>112</v>
      </c>
      <c r="G5" s="7">
        <f>(Tabla13[[#This Row],[real min x]]-Tabla13[[#This Row],[real max x]])/2</f>
        <v>0.19999999999999574</v>
      </c>
      <c r="H5" s="4">
        <f>$F$2-Tabla13[[#This Row],[promedio]]</f>
        <v>0.70000000000000284</v>
      </c>
      <c r="I5" s="4">
        <f>SQRT(Tabla13[[#This Row],[error]]^2+0.1^2)</f>
        <v>0.22360679774997516</v>
      </c>
      <c r="J5" s="4">
        <f>Tabla13[[#This Row],[elle]]-H4</f>
        <v>0.25</v>
      </c>
      <c r="K5" s="7">
        <f>SQRT(2)*Tabla13[[#This Row],[error2]]</f>
        <v>0.31622776601683256</v>
      </c>
    </row>
    <row r="6" spans="1:11" x14ac:dyDescent="0.3">
      <c r="A6">
        <v>4</v>
      </c>
      <c r="B6">
        <v>12.1</v>
      </c>
      <c r="C6">
        <v>12.4</v>
      </c>
      <c r="D6" s="4">
        <f>123.9-Tabla13[[#This Row],[min x]]</f>
        <v>111.80000000000001</v>
      </c>
      <c r="E6" s="4">
        <f>123.9-Tabla13[[#This Row],[max x]]</f>
        <v>111.5</v>
      </c>
      <c r="F6" s="6">
        <f>AVERAGE(Tabla13[[#This Row],[real max x]],Tabla13[[#This Row],[real min x]])</f>
        <v>111.65</v>
      </c>
      <c r="G6" s="7">
        <f>(Tabla13[[#This Row],[real min x]]-Tabla13[[#This Row],[real max x]])/2</f>
        <v>0.15000000000000568</v>
      </c>
      <c r="H6" s="4">
        <f>$F$2-Tabla13[[#This Row],[promedio]]</f>
        <v>1.0499999999999972</v>
      </c>
      <c r="I6" s="4">
        <f>SQRT(Tabla13[[#This Row],[error]]^2+0.1^2)</f>
        <v>0.1802775637732042</v>
      </c>
      <c r="J6" s="4">
        <f>Tabla13[[#This Row],[elle]]-H5</f>
        <v>0.34999999999999432</v>
      </c>
      <c r="K6" s="7">
        <f>SQRT(2)*Tabla13[[#This Row],[error2]]</f>
        <v>0.25495097567964597</v>
      </c>
    </row>
    <row r="7" spans="1:11" x14ac:dyDescent="0.3">
      <c r="A7">
        <v>5</v>
      </c>
      <c r="B7">
        <v>12.4</v>
      </c>
      <c r="C7">
        <v>12.8</v>
      </c>
      <c r="D7" s="4">
        <f>123.9-Tabla13[[#This Row],[min x]]</f>
        <v>111.5</v>
      </c>
      <c r="E7" s="4">
        <f>123.9-Tabla13[[#This Row],[max x]]</f>
        <v>111.10000000000001</v>
      </c>
      <c r="F7" s="6">
        <f>AVERAGE(Tabla13[[#This Row],[real max x]],Tabla13[[#This Row],[real min x]])</f>
        <v>111.30000000000001</v>
      </c>
      <c r="G7" s="7">
        <f>(Tabla13[[#This Row],[real min x]]-Tabla13[[#This Row],[real max x]])/2</f>
        <v>0.19999999999999574</v>
      </c>
      <c r="H7" s="4">
        <f>$F$2-Tabla13[[#This Row],[promedio]]</f>
        <v>1.3999999999999915</v>
      </c>
      <c r="I7" s="4">
        <f>SQRT(Tabla13[[#This Row],[error]]^2+0.1^2)</f>
        <v>0.22360679774997516</v>
      </c>
      <c r="J7" s="4">
        <f>Tabla13[[#This Row],[elle]]-H6</f>
        <v>0.34999999999999432</v>
      </c>
      <c r="K7" s="7">
        <f>SQRT(2)*Tabla13[[#This Row],[error2]]</f>
        <v>0.31622776601683256</v>
      </c>
    </row>
    <row r="8" spans="1:11" x14ac:dyDescent="0.3">
      <c r="A8">
        <v>6</v>
      </c>
      <c r="B8">
        <v>12.8</v>
      </c>
      <c r="C8">
        <v>13.2</v>
      </c>
      <c r="D8" s="4">
        <f>123.9-Tabla13[[#This Row],[min x]]</f>
        <v>111.10000000000001</v>
      </c>
      <c r="E8" s="4">
        <f>123.9-Tabla13[[#This Row],[max x]]</f>
        <v>110.7</v>
      </c>
      <c r="F8" s="6">
        <f>AVERAGE(Tabla13[[#This Row],[real max x]],Tabla13[[#This Row],[real min x]])</f>
        <v>110.9</v>
      </c>
      <c r="G8" s="7">
        <f>(Tabla13[[#This Row],[real min x]]-Tabla13[[#This Row],[real max x]])/2</f>
        <v>0.20000000000000284</v>
      </c>
      <c r="H8" s="4">
        <f>$F$2-Tabla13[[#This Row],[promedio]]</f>
        <v>1.7999999999999972</v>
      </c>
      <c r="I8" s="4">
        <f>SQRT(Tabla13[[#This Row],[error]]^2+0.1^2)</f>
        <v>0.22360679774998152</v>
      </c>
      <c r="J8" s="4">
        <f>Tabla13[[#This Row],[elle]]-H7</f>
        <v>0.40000000000000568</v>
      </c>
      <c r="K8" s="7">
        <f>SQRT(2)*Tabla13[[#This Row],[error2]]</f>
        <v>0.31622776601684155</v>
      </c>
    </row>
    <row r="9" spans="1:11" x14ac:dyDescent="0.3">
      <c r="A9">
        <v>7</v>
      </c>
      <c r="B9">
        <v>13</v>
      </c>
      <c r="C9">
        <v>13.4</v>
      </c>
      <c r="D9" s="4">
        <f>123.9-Tabla13[[#This Row],[min x]]</f>
        <v>110.9</v>
      </c>
      <c r="E9" s="4">
        <f>123.9-Tabla13[[#This Row],[max x]]</f>
        <v>110.5</v>
      </c>
      <c r="F9" s="6">
        <f>AVERAGE(Tabla13[[#This Row],[real max x]],Tabla13[[#This Row],[real min x]])</f>
        <v>110.7</v>
      </c>
      <c r="G9" s="7">
        <f>(Tabla13[[#This Row],[real min x]]-Tabla13[[#This Row],[real max x]])/2</f>
        <v>0.20000000000000284</v>
      </c>
      <c r="H9" s="4">
        <f>$F$2-Tabla13[[#This Row],[promedio]]</f>
        <v>2</v>
      </c>
      <c r="I9" s="4">
        <f>SQRT(Tabla13[[#This Row],[error]]^2+0.1^2)</f>
        <v>0.22360679774998152</v>
      </c>
      <c r="J9" s="4">
        <f>Tabla13[[#This Row],[elle]]-H8</f>
        <v>0.20000000000000284</v>
      </c>
      <c r="K9" s="7">
        <f>SQRT(2)*Tabla13[[#This Row],[error2]]</f>
        <v>0.31622776601684155</v>
      </c>
    </row>
    <row r="10" spans="1:11" x14ac:dyDescent="0.3">
      <c r="A10">
        <v>8</v>
      </c>
      <c r="B10">
        <v>13.4</v>
      </c>
      <c r="C10">
        <v>13.8</v>
      </c>
      <c r="D10" s="4">
        <f>123.9-Tabla13[[#This Row],[min x]]</f>
        <v>110.5</v>
      </c>
      <c r="E10" s="4">
        <f>123.9-Tabla13[[#This Row],[max x]]</f>
        <v>110.10000000000001</v>
      </c>
      <c r="F10" s="6">
        <f>AVERAGE(Tabla13[[#This Row],[real max x]],Tabla13[[#This Row],[real min x]])</f>
        <v>110.30000000000001</v>
      </c>
      <c r="G10" s="7">
        <f>(Tabla13[[#This Row],[real min x]]-Tabla13[[#This Row],[real max x]])/2</f>
        <v>0.19999999999999574</v>
      </c>
      <c r="H10" s="4">
        <f>$F$2-Tabla13[[#This Row],[promedio]]</f>
        <v>2.3999999999999915</v>
      </c>
      <c r="I10" s="4">
        <f>SQRT(Tabla13[[#This Row],[error]]^2+0.1^2)</f>
        <v>0.22360679774997516</v>
      </c>
      <c r="J10" s="4">
        <f>Tabla13[[#This Row],[elle]]-H9</f>
        <v>0.39999999999999147</v>
      </c>
      <c r="K10" s="7">
        <f>SQRT(2)*Tabla13[[#This Row],[error2]]</f>
        <v>0.31622776601683256</v>
      </c>
    </row>
    <row r="11" spans="1:11" x14ac:dyDescent="0.3">
      <c r="A11">
        <v>9</v>
      </c>
      <c r="B11">
        <v>13.7</v>
      </c>
      <c r="C11">
        <v>14.1</v>
      </c>
      <c r="D11" s="4">
        <f>123.9-Tabla13[[#This Row],[min x]]</f>
        <v>110.2</v>
      </c>
      <c r="E11" s="4">
        <f>123.9-Tabla13[[#This Row],[max x]]</f>
        <v>109.80000000000001</v>
      </c>
      <c r="F11" s="6">
        <f>AVERAGE(Tabla13[[#This Row],[real max x]],Tabla13[[#This Row],[real min x]])</f>
        <v>110</v>
      </c>
      <c r="G11" s="7">
        <f>(Tabla13[[#This Row],[real min x]]-Tabla13[[#This Row],[real max x]])/2</f>
        <v>0.19999999999999574</v>
      </c>
      <c r="H11" s="4">
        <f>$F$2-Tabla13[[#This Row],[promedio]]</f>
        <v>2.7000000000000028</v>
      </c>
      <c r="I11" s="4">
        <f>SQRT(Tabla13[[#This Row],[error]]^2+0.1^2)</f>
        <v>0.22360679774997516</v>
      </c>
      <c r="J11" s="4">
        <f>Tabla13[[#This Row],[elle]]-H10</f>
        <v>0.30000000000001137</v>
      </c>
      <c r="K11" s="7">
        <f>SQRT(2)*Tabla13[[#This Row],[error2]]</f>
        <v>0.31622776601683256</v>
      </c>
    </row>
    <row r="12" spans="1:11" x14ac:dyDescent="0.3">
      <c r="H12" s="4"/>
      <c r="I12" s="9">
        <f>AVERAGE(Tabla13[error2])</f>
        <v>0.23310111543966036</v>
      </c>
      <c r="J12" s="4"/>
      <c r="K12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A3D3-B829-4F51-B980-5D8751D93B8D}">
  <dimension ref="A1:M11"/>
  <sheetViews>
    <sheetView workbookViewId="0">
      <selection activeCell="I11" sqref="I11"/>
    </sheetView>
  </sheetViews>
  <sheetFormatPr baseColWidth="10" defaultRowHeight="14.4" x14ac:dyDescent="0.3"/>
  <cols>
    <col min="1" max="1" width="5.88671875" customWidth="1"/>
    <col min="2" max="3" width="11.44140625" customWidth="1"/>
    <col min="4" max="4" width="13.109375" style="4" customWidth="1"/>
    <col min="5" max="5" width="11.5546875" style="4"/>
    <col min="6" max="6" width="11.5546875" style="6"/>
    <col min="7" max="7" width="11.5546875" style="7"/>
  </cols>
  <sheetData>
    <row r="1" spans="1:13" x14ac:dyDescent="0.3">
      <c r="A1" s="3" t="s">
        <v>6</v>
      </c>
      <c r="B1" s="3" t="s">
        <v>9</v>
      </c>
      <c r="C1" s="3" t="s">
        <v>10</v>
      </c>
      <c r="D1" s="3" t="s">
        <v>15</v>
      </c>
      <c r="E1" s="3" t="s">
        <v>14</v>
      </c>
      <c r="F1" s="5" t="s">
        <v>13</v>
      </c>
      <c r="G1" s="3" t="s">
        <v>12</v>
      </c>
      <c r="H1" s="3" t="s">
        <v>16</v>
      </c>
      <c r="I1" s="3" t="s">
        <v>17</v>
      </c>
      <c r="J1" s="3" t="s">
        <v>18</v>
      </c>
      <c r="K1" s="3" t="s">
        <v>19</v>
      </c>
      <c r="M1" t="s">
        <v>11</v>
      </c>
    </row>
    <row r="2" spans="1:13" x14ac:dyDescent="0.3">
      <c r="A2">
        <v>0</v>
      </c>
      <c r="B2">
        <v>20.3</v>
      </c>
      <c r="C2">
        <v>20.8</v>
      </c>
      <c r="D2" s="4">
        <f>123.9-Tabla134[[#This Row],[min x]]</f>
        <v>103.60000000000001</v>
      </c>
      <c r="E2" s="4">
        <f>123.9-Tabla134[[#This Row],[max x]]</f>
        <v>103.10000000000001</v>
      </c>
      <c r="F2" s="6">
        <f>AVERAGE(Tabla134[[#This Row],[real max x]],Tabla134[[#This Row],[real min x]])</f>
        <v>103.35000000000001</v>
      </c>
      <c r="G2" s="4">
        <f>(Tabla134[[#This Row],[real min x]]-Tabla134[[#This Row],[real max x]])/2</f>
        <v>0.25</v>
      </c>
      <c r="H2" s="4">
        <f>$F$2-Tabla134[[#This Row],[promedio]]</f>
        <v>0</v>
      </c>
      <c r="I2" s="4">
        <f>SQRT(Tabla134[[#This Row],[error]]^2+0.1^2)</f>
        <v>0.26925824035672524</v>
      </c>
      <c r="J2" s="4" t="e">
        <f>Tabla134[[#This Row],[elle]]-H1</f>
        <v>#VALUE!</v>
      </c>
      <c r="K2" s="4">
        <f>SQRT(2)*Tabla134[[#This Row],[error2]]</f>
        <v>0.3807886552931955</v>
      </c>
    </row>
    <row r="3" spans="1:13" x14ac:dyDescent="0.3">
      <c r="A3">
        <v>1</v>
      </c>
      <c r="B3">
        <v>20.5</v>
      </c>
      <c r="C3">
        <v>20.9</v>
      </c>
      <c r="D3" s="4">
        <f>123.9-Tabla134[[#This Row],[min x]]</f>
        <v>103.4</v>
      </c>
      <c r="E3" s="4">
        <f>123.9-Tabla134[[#This Row],[max x]]</f>
        <v>103</v>
      </c>
      <c r="F3" s="6">
        <f>AVERAGE(Tabla134[[#This Row],[real max x]],Tabla134[[#This Row],[real min x]])</f>
        <v>103.2</v>
      </c>
      <c r="G3" s="4">
        <f>(Tabla134[[#This Row],[real min x]]-Tabla134[[#This Row],[real max x]])/2</f>
        <v>0.20000000000000284</v>
      </c>
      <c r="H3" s="4">
        <f>$F$2-Tabla134[[#This Row],[promedio]]</f>
        <v>0.15000000000000568</v>
      </c>
      <c r="I3" s="4">
        <f>SQRT(Tabla134[[#This Row],[error]]^2+0.1^2)</f>
        <v>0.22360679774998152</v>
      </c>
      <c r="J3" s="4">
        <f>Tabla134[[#This Row],[elle]]-H2</f>
        <v>0.15000000000000568</v>
      </c>
      <c r="K3" s="4">
        <f>SQRT(2)*Tabla134[[#This Row],[error2]]</f>
        <v>0.31622776601684155</v>
      </c>
    </row>
    <row r="4" spans="1:13" x14ac:dyDescent="0.3">
      <c r="A4">
        <v>2</v>
      </c>
      <c r="B4">
        <v>20.6</v>
      </c>
      <c r="C4">
        <v>21</v>
      </c>
      <c r="D4" s="4">
        <f>123.9-Tabla134[[#This Row],[min x]]</f>
        <v>103.30000000000001</v>
      </c>
      <c r="E4" s="4">
        <f>123.9-Tabla134[[#This Row],[max x]]</f>
        <v>102.9</v>
      </c>
      <c r="F4" s="6">
        <f>AVERAGE(Tabla134[[#This Row],[real max x]],Tabla134[[#This Row],[real min x]])</f>
        <v>103.10000000000001</v>
      </c>
      <c r="G4" s="7">
        <f>(Tabla134[[#This Row],[real min x]]-Tabla134[[#This Row],[real max x]])/2</f>
        <v>0.20000000000000284</v>
      </c>
      <c r="H4" s="4">
        <f>$F$2-Tabla134[[#This Row],[promedio]]</f>
        <v>0.25</v>
      </c>
      <c r="I4" s="4">
        <f>SQRT(Tabla134[[#This Row],[error]]^2+0.1^2)</f>
        <v>0.22360679774998152</v>
      </c>
      <c r="J4" s="4">
        <f>Tabla134[[#This Row],[elle]]-H3</f>
        <v>9.9999999999994316E-2</v>
      </c>
      <c r="K4" s="4">
        <f>SQRT(2)*Tabla134[[#This Row],[error2]]</f>
        <v>0.31622776601684155</v>
      </c>
    </row>
    <row r="5" spans="1:13" x14ac:dyDescent="0.3">
      <c r="A5">
        <v>3</v>
      </c>
      <c r="B5">
        <v>20.8</v>
      </c>
      <c r="C5">
        <v>21.2</v>
      </c>
      <c r="D5" s="4">
        <f>123.9-Tabla134[[#This Row],[min x]]</f>
        <v>103.10000000000001</v>
      </c>
      <c r="E5" s="4">
        <f>123.9-Tabla134[[#This Row],[max x]]</f>
        <v>102.7</v>
      </c>
      <c r="F5" s="6">
        <f>AVERAGE(Tabla134[[#This Row],[real max x]],Tabla134[[#This Row],[real min x]])</f>
        <v>102.9</v>
      </c>
      <c r="G5" s="7">
        <f>(Tabla134[[#This Row],[real min x]]-Tabla134[[#This Row],[real max x]])/2</f>
        <v>0.20000000000000284</v>
      </c>
      <c r="H5" s="4">
        <f>$F$2-Tabla134[[#This Row],[promedio]]</f>
        <v>0.45000000000000284</v>
      </c>
      <c r="I5" s="4">
        <f>SQRT(Tabla134[[#This Row],[error]]^2+0.1^2)</f>
        <v>0.22360679774998152</v>
      </c>
      <c r="J5" s="4">
        <f>Tabla134[[#This Row],[elle]]-H4</f>
        <v>0.20000000000000284</v>
      </c>
      <c r="K5" s="4">
        <f>SQRT(2)*Tabla134[[#This Row],[error2]]</f>
        <v>0.31622776601684155</v>
      </c>
    </row>
    <row r="6" spans="1:13" x14ac:dyDescent="0.3">
      <c r="A6">
        <v>4</v>
      </c>
      <c r="B6">
        <v>21</v>
      </c>
      <c r="C6">
        <v>21.3</v>
      </c>
      <c r="D6" s="4">
        <f>123.9-Tabla134[[#This Row],[min x]]</f>
        <v>102.9</v>
      </c>
      <c r="E6" s="4">
        <f>123.9-Tabla134[[#This Row],[max x]]</f>
        <v>102.60000000000001</v>
      </c>
      <c r="F6" s="6">
        <f>AVERAGE(Tabla134[[#This Row],[real max x]],Tabla134[[#This Row],[real min x]])</f>
        <v>102.75</v>
      </c>
      <c r="G6" s="7">
        <f>(Tabla134[[#This Row],[real min x]]-Tabla134[[#This Row],[real max x]])/2</f>
        <v>0.14999999999999858</v>
      </c>
      <c r="H6" s="4">
        <f>$F$2-Tabla134[[#This Row],[promedio]]</f>
        <v>0.60000000000000853</v>
      </c>
      <c r="I6" s="4">
        <f>SQRT(Tabla134[[#This Row],[error]]^2+0.1^2)</f>
        <v>0.18027756377319828</v>
      </c>
      <c r="J6" s="4">
        <f>Tabla134[[#This Row],[elle]]-H5</f>
        <v>0.15000000000000568</v>
      </c>
      <c r="K6" s="4">
        <f>SQRT(2)*Tabla134[[#This Row],[error2]]</f>
        <v>0.25495097567963759</v>
      </c>
    </row>
    <row r="7" spans="1:13" x14ac:dyDescent="0.3">
      <c r="A7">
        <v>5</v>
      </c>
      <c r="B7">
        <v>21.2</v>
      </c>
      <c r="C7">
        <v>21.5</v>
      </c>
      <c r="D7" s="4">
        <f>123.9-Tabla134[[#This Row],[min x]]</f>
        <v>102.7</v>
      </c>
      <c r="E7" s="4">
        <f>123.9-Tabla134[[#This Row],[max x]]</f>
        <v>102.4</v>
      </c>
      <c r="F7" s="6">
        <f>AVERAGE(Tabla134[[#This Row],[real max x]],Tabla134[[#This Row],[real min x]])</f>
        <v>102.55000000000001</v>
      </c>
      <c r="G7" s="7">
        <f>(Tabla134[[#This Row],[real min x]]-Tabla134[[#This Row],[real max x]])/2</f>
        <v>0.14999999999999858</v>
      </c>
      <c r="H7" s="4">
        <f>$F$2-Tabla134[[#This Row],[promedio]]</f>
        <v>0.79999999999999716</v>
      </c>
      <c r="I7" s="4">
        <f>SQRT(Tabla134[[#This Row],[error]]^2+0.1^2)</f>
        <v>0.18027756377319828</v>
      </c>
      <c r="J7" s="4">
        <f>Tabla134[[#This Row],[elle]]-H6</f>
        <v>0.19999999999998863</v>
      </c>
      <c r="K7" s="4">
        <f>SQRT(2)*Tabla134[[#This Row],[error2]]</f>
        <v>0.25495097567963759</v>
      </c>
    </row>
    <row r="8" spans="1:13" x14ac:dyDescent="0.3">
      <c r="A8">
        <v>6</v>
      </c>
      <c r="B8">
        <v>21.3</v>
      </c>
      <c r="C8">
        <v>21.8</v>
      </c>
      <c r="D8" s="4">
        <f>123.9-Tabla134[[#This Row],[min x]]</f>
        <v>102.60000000000001</v>
      </c>
      <c r="E8" s="4">
        <f>123.9-Tabla134[[#This Row],[max x]]</f>
        <v>102.10000000000001</v>
      </c>
      <c r="F8" s="6">
        <f>AVERAGE(Tabla134[[#This Row],[real max x]],Tabla134[[#This Row],[real min x]])</f>
        <v>102.35000000000001</v>
      </c>
      <c r="G8" s="7">
        <f>(Tabla134[[#This Row],[real min x]]-Tabla134[[#This Row],[real max x]])/2</f>
        <v>0.25</v>
      </c>
      <c r="H8" s="4">
        <f>$F$2-Tabla134[[#This Row],[promedio]]</f>
        <v>1</v>
      </c>
      <c r="I8" s="4">
        <f>SQRT(Tabla134[[#This Row],[error]]^2+0.1^2)</f>
        <v>0.26925824035672524</v>
      </c>
      <c r="J8" s="4">
        <f>Tabla134[[#This Row],[elle]]-H7</f>
        <v>0.20000000000000284</v>
      </c>
      <c r="K8" s="4">
        <f>SQRT(2)*Tabla134[[#This Row],[error2]]</f>
        <v>0.3807886552931955</v>
      </c>
    </row>
    <row r="9" spans="1:13" x14ac:dyDescent="0.3">
      <c r="A9">
        <v>7</v>
      </c>
      <c r="B9">
        <v>21.4</v>
      </c>
      <c r="C9">
        <v>21.9</v>
      </c>
      <c r="D9" s="4">
        <f>123.9-Tabla134[[#This Row],[min x]]</f>
        <v>102.5</v>
      </c>
      <c r="E9" s="4">
        <f>123.9-Tabla134[[#This Row],[max x]]</f>
        <v>102</v>
      </c>
      <c r="F9" s="6">
        <f>AVERAGE(Tabla134[[#This Row],[real max x]],Tabla134[[#This Row],[real min x]])</f>
        <v>102.25</v>
      </c>
      <c r="G9" s="7">
        <f>(Tabla134[[#This Row],[real min x]]-Tabla134[[#This Row],[real max x]])/2</f>
        <v>0.25</v>
      </c>
      <c r="H9" s="4">
        <f>$F$2-Tabla134[[#This Row],[promedio]]</f>
        <v>1.1000000000000085</v>
      </c>
      <c r="I9" s="4">
        <f>SQRT(Tabla134[[#This Row],[error]]^2+0.1^2)</f>
        <v>0.26925824035672524</v>
      </c>
      <c r="J9" s="4">
        <f>Tabla134[[#This Row],[elle]]-H8</f>
        <v>0.10000000000000853</v>
      </c>
      <c r="K9" s="4">
        <f>SQRT(2)*Tabla134[[#This Row],[error2]]</f>
        <v>0.3807886552931955</v>
      </c>
    </row>
    <row r="10" spans="1:13" x14ac:dyDescent="0.3">
      <c r="A10">
        <v>8</v>
      </c>
      <c r="B10">
        <v>21.7</v>
      </c>
      <c r="C10">
        <v>22.2</v>
      </c>
      <c r="D10" s="4">
        <f>123.9-Tabla134[[#This Row],[min x]]</f>
        <v>102.2</v>
      </c>
      <c r="E10" s="4">
        <f>123.9-Tabla134[[#This Row],[max x]]</f>
        <v>101.7</v>
      </c>
      <c r="F10" s="6">
        <f>AVERAGE(Tabla134[[#This Row],[real max x]],Tabla134[[#This Row],[real min x]])</f>
        <v>101.95</v>
      </c>
      <c r="G10" s="7">
        <f>(Tabla134[[#This Row],[real min x]]-Tabla134[[#This Row],[real max x]])/2</f>
        <v>0.25</v>
      </c>
      <c r="H10" s="4">
        <f>$F$2-Tabla134[[#This Row],[promedio]]</f>
        <v>1.4000000000000057</v>
      </c>
      <c r="I10" s="4">
        <f>SQRT(Tabla134[[#This Row],[error]]^2+0.1^2)</f>
        <v>0.26925824035672524</v>
      </c>
      <c r="J10" s="4">
        <f>Tabla134[[#This Row],[elle]]-H9</f>
        <v>0.29999999999999716</v>
      </c>
      <c r="K10" s="4">
        <f>SQRT(2)*Tabla134[[#This Row],[error2]]</f>
        <v>0.3807886552931955</v>
      </c>
    </row>
    <row r="11" spans="1:13" x14ac:dyDescent="0.3">
      <c r="H11" s="4"/>
      <c r="I11" s="4">
        <f>AVERAGE(Tabla134[error2])</f>
        <v>0.23426760913591579</v>
      </c>
      <c r="J11" s="4"/>
      <c r="K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</vt:lpstr>
      <vt:lpstr>Parte 1</vt:lpstr>
      <vt:lpstr>Parte 1 (tracker)</vt:lpstr>
      <vt:lpstr>Parte 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Pinzón</dc:creator>
  <cp:lastModifiedBy>Andrés Pinzón Harker</cp:lastModifiedBy>
  <dcterms:created xsi:type="dcterms:W3CDTF">2024-11-15T23:53:48Z</dcterms:created>
  <dcterms:modified xsi:type="dcterms:W3CDTF">2024-11-17T16:23:37Z</dcterms:modified>
</cp:coreProperties>
</file>