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gTLD REGISTRIES" state="visible" r:id="rId3"/>
    <sheet sheetId="2" name="REGISTRARS" state="visible" r:id="rId4"/>
  </sheets>
  <definedNames/>
  <calcPr/>
</workbook>
</file>

<file path=xl/sharedStrings.xml><?xml version="1.0" encoding="utf-8"?>
<sst xmlns="http://schemas.openxmlformats.org/spreadsheetml/2006/main" count="2155" uniqueCount="332">
  <si>
    <t>TLD</t>
  </si>
  <si>
    <t>Introduced</t>
  </si>
  <si>
    <t>Sponsored/</t>
  </si>
  <si>
    <t>Purpose</t>
  </si>
  <si>
    <t>Sponsor/Operator</t>
  </si>
  <si>
    <t>Contact</t>
  </si>
  <si>
    <t>Unsponsored</t>
  </si>
  <si>
    <t>.aero</t>
  </si>
  <si>
    <t>Sponsored</t>
  </si>
  <si>
    <t>Air-transport industry</t>
  </si>
  <si>
    <t>Societe Internationale de Telecommunications Aeronautiques (SITA INC USA)</t>
  </si>
  <si>
    <t>Registry Customer Service</t>
  </si>
  <si>
    <t>.asia</t>
  </si>
  <si>
    <t>From Asia/For Asia</t>
  </si>
  <si>
    <t>DotAsia Organisation</t>
  </si>
  <si>
    <t>12/F, Daily House</t>
  </si>
  <si>
    <t>35-37 Haiphong Road </t>
  </si>
  <si>
    <t>Tsim Sha Tsui, Kowloon</t>
  </si>
  <si>
    <t>Hong Kong</t>
  </si>
  <si>
    <t>Tel: +852 5802 2500</t>
  </si>
  <si>
    <t>Fax: +852 5802 2502</t>
  </si>
  <si>
    <t>.biz</t>
  </si>
  <si>
    <t>Businesses</t>
  </si>
  <si>
    <t>NeuStar</t>
  </si>
  <si>
    <t>Director of Registry Operations</t>
  </si>
  <si>
    <t>Tel: +1 571 434 5599</t>
  </si>
  <si>
    <t>Fax: +1 571 434 5788</t>
  </si>
  <si>
    <t>.cat</t>
  </si>
  <si>
    <t>Catalan linguistic &amp; cultural community</t>
  </si>
  <si>
    <t>Fundació puntCAT</t>
  </si>
  <si>
    <t>Santi Ribera</t>
  </si>
  <si>
    <t>Fundacio puntCAT</t>
  </si>
  <si>
    <t>Creapolis</t>
  </si>
  <si>
    <t>Av. Torre Blanca, 57</t>
  </si>
  <si>
    <t>08173 St. Cugat</t>
  </si>
  <si>
    <t>Spain (EU)</t>
  </si>
  <si>
    <t>Tel: +34.93.675.03.54</t>
  </si>
  <si>
    <t>Fax: +34.93.675.03.54</t>
  </si>
  <si>
    <t>.com</t>
  </si>
  <si>
    <t>Unrestricted (but intended for commercial registrants)</t>
  </si>
  <si>
    <t>VeriSign, Inc.</t>
  </si>
  <si>
    <t>VeriSign Naming Services</t>
  </si>
  <si>
    <t>21345 Ridgetop Circle</t>
  </si>
  <si>
    <t>Dulles, Virginia 20166</t>
  </si>
  <si>
    <t>United States</t>
  </si>
  <si>
    <t>Tel : +1 703 925-6999</t>
  </si>
  <si>
    <t>Fax: +1 703 421-5828</t>
  </si>
  <si>
    <t>.coop</t>
  </si>
  <si>
    <t>Cooperatives</t>
  </si>
  <si>
    <t>DotCooperation, LLC</t>
  </si>
  <si>
    <t>DotCooperation LLC</t>
  </si>
  <si>
    <t>1401 New York Avenue, N.W.</t>
  </si>
  <si>
    <t>Suite 1100</t>
  </si>
  <si>
    <t>Washington, DC 20005</t>
  </si>
  <si>
    <t>Tel: +1 202 383 5453</t>
  </si>
  <si>
    <t>Fax: +1 202 347 1968</t>
  </si>
  <si>
    <t>.edu</t>
  </si>
  <si>
    <t>United States educational institutions</t>
  </si>
  <si>
    <t>EDUCAUSE</t>
  </si>
  <si>
    <t>4772 Walnut Street, Suite 206</t>
  </si>
  <si>
    <t>Boulder, Colorado 80301</t>
  </si>
  <si>
    <t>Tel: +1-303-939-0334</t>
  </si>
  <si>
    <t>Fax: +1-303-440-0461</t>
  </si>
  <si>
    <t>.gov</t>
  </si>
  <si>
    <t>United States government</t>
  </si>
  <si>
    <t>US General Services Administration</t>
  </si>
  <si>
    <t>Daisy Bhagowalia</t>
  </si>
  <si>
    <t>General Services Administration</t>
  </si>
  <si>
    <t>10304 Eaton Place</t>
  </si>
  <si>
    <t>Fairfax, Virginia 22030</t>
  </si>
  <si>
    <t>Tel: +1-703-306-6238</t>
  </si>
  <si>
    <t>Fax: +1-703-306-6322</t>
  </si>
  <si>
    <t>.info</t>
  </si>
  <si>
    <t>Unrestricted use</t>
  </si>
  <si>
    <t>Afilias Limited</t>
  </si>
  <si>
    <t>1 La Touche House</t>
  </si>
  <si>
    <t>IFSC</t>
  </si>
  <si>
    <t>Dublin 1</t>
  </si>
  <si>
    <t>Ireland</t>
  </si>
  <si>
    <t>Tel: +353.1.4693700</t>
  </si>
  <si>
    <t>Fax: +353.1.4693399</t>
  </si>
  <si>
    <t>.int</t>
  </si>
  <si>
    <t>Organizations established by international treaties between governments</t>
  </si>
  <si>
    <t>Internet Assigned Numbers Authority</t>
  </si>
  <si>
    <t>4676 Admiralty Way</t>
  </si>
  <si>
    <t>Suite 330</t>
  </si>
  <si>
    <t>Marina del Rey, California 90292</t>
  </si>
  <si>
    <t>Tel: +1 310 823-9358</t>
  </si>
  <si>
    <t>Fax: +1 310 823-8649</t>
  </si>
  <si>
    <t>.jobs</t>
  </si>
  <si>
    <t>The international human resource management community</t>
  </si>
  <si>
    <t>Employ Media LLC</t>
  </si>
  <si>
    <t>3029 Prospect Avenue</t>
  </si>
  <si>
    <t>Cleveland, OH 44115</t>
  </si>
  <si>
    <t>Tel: +1-216-426-1500</t>
  </si>
  <si>
    <t>Fax: +1-216-588-1558</t>
  </si>
  <si>
    <t>.mil</t>
  </si>
  <si>
    <t>United States military</t>
  </si>
  <si>
    <t>US DoD Network Information Center</t>
  </si>
  <si>
    <t>3990 East Broad Street</t>
  </si>
  <si>
    <t>Columbus, Ohio 43213</t>
  </si>
  <si>
    <t>Tel: (800)365-3642</t>
  </si>
  <si>
    <t>Fax: (614)692-3452</t>
  </si>
  <si>
    <t>.mobi</t>
  </si>
  <si>
    <t>Mobile content providers and users community</t>
  </si>
  <si>
    <t>mTLD Top Level Domain Ltd d/b/a dotMobi</t>
  </si>
  <si>
    <t>2 La Touche House</t>
  </si>
  <si>
    <t>IFSC, Dublin 1</t>
  </si>
  <si>
    <t>+353 87 1234244</t>
  </si>
  <si>
    <t>.museum</t>
  </si>
  <si>
    <t>Museums</t>
  </si>
  <si>
    <t>Museum Domain Management Association International, (MDI)</t>
  </si>
  <si>
    <t>.name</t>
  </si>
  <si>
    <t>For registration by individuals</t>
  </si>
  <si>
    <t>VeriSign Information Services, Inc.</t>
  </si>
  <si>
    <t>4th Floor</t>
  </si>
  <si>
    <t>Dulles, VA 20166</t>
  </si>
  <si>
    <t>Tel: +1 703 925-6999</t>
  </si>
  <si>
    <t>.net</t>
  </si>
  <si>
    <t>Unrestricted (but intended for network providers, etc.)</t>
  </si>
  <si>
    <t>.org</t>
  </si>
  <si>
    <t>Unrestricted (but intended for organizations that do not fit elsewhere)</t>
  </si>
  <si>
    <t>Public Interest Registry. Until 31 December 2002, .org was operated by VeriSign Global Registry Services.</t>
  </si>
  <si>
    <t>Michelle Coon</t>
  </si>
  <si>
    <t>Public Interest Registry (PIR)</t>
  </si>
  <si>
    <t>1775 Wiehle Avenue</t>
  </si>
  <si>
    <t>Suite 200</t>
  </si>
  <si>
    <t>Reston, Virginia 20190</t>
  </si>
  <si>
    <t>.post</t>
  </si>
  <si>
    <t>Sponsor is a specialized agency of the United Nations, represented by the Director General of its International Bureau, whose purpose is to secure the organization and improvement of the postal services, to promote in this sphere the development of international collaboration and to take part, as far as possible, in postal technical assistance sought by its member countries.</t>
  </si>
  <si>
    <t>Paul Donohoe</t>
  </si>
  <si>
    <t>3000 Bern 15</t>
  </si>
  <si>
    <t>Switzerland</t>
  </si>
  <si>
    <t>Phone +41 31 350 3111</t>
  </si>
  <si>
    <t>Fax +41 31 350 3110</t>
  </si>
  <si>
    <t>.pro</t>
  </si>
  <si>
    <t>All professionals</t>
  </si>
  <si>
    <t>Registry Services Corporation (dba RegistryPro)</t>
  </si>
  <si>
    <t>300 Welsh Rd</t>
  </si>
  <si>
    <t>Building 3, Suite 105</t>
  </si>
  <si>
    <t>Horsham, PA 19044</t>
  </si>
  <si>
    <t>Tel: +1 215-706-5700</t>
  </si>
  <si>
    <t>Fax: +1 215-706-5701</t>
  </si>
  <si>
    <t>.tel</t>
  </si>
  <si>
    <t>For individuals and businesses to store and manage their contact information in the DNS</t>
  </si>
  <si>
    <t>Telnic Ltd.</t>
  </si>
  <si>
    <t>Khashayar Mahdavi</t>
  </si>
  <si>
    <t>37 Percy Street</t>
  </si>
  <si>
    <t>London W1T 2DJ</t>
  </si>
  <si>
    <t>United Kingdom</t>
  </si>
  <si>
    <t>Tel: +44 20 7467 6450</t>
  </si>
  <si>
    <t>Fax: +44 20 7467 6451</t>
  </si>
  <si>
    <t>.travel</t>
  </si>
  <si>
    <t>Travel and tourism community</t>
  </si>
  <si>
    <t>Tralliance Registry Management Company, LLC.</t>
  </si>
  <si>
    <t>Tralliance Corporation</t>
  </si>
  <si>
    <t>1500 Cordova Road, Suite 302</t>
  </si>
  <si>
    <t>Fort Lauderdale, FL 33316</t>
  </si>
  <si>
    <t>Ph: +1 954 769-5990</t>
  </si>
  <si>
    <t>Fax: +1 954 713-1543</t>
  </si>
  <si>
    <t>.xxx</t>
  </si>
  <si>
    <t>Online Adult Entertainment</t>
  </si>
  <si>
    <t>ICM Registry, LLC</t>
  </si>
  <si>
    <t>PO BOX 30129</t>
  </si>
  <si>
    <t>Palm Beach Gardens, FL 33420</t>
  </si>
  <si>
    <t>Registrar Name</t>
  </si>
  <si>
    <t>RAA</t>
  </si>
  <si>
    <t>Country</t>
  </si>
  <si>
    <t>Accredited TLDs</t>
  </si>
  <si>
    <t>Anguilla</t>
  </si>
  <si>
    <t>.biz .com .info .name .net .org .pro</t>
  </si>
  <si>
    <t>Argentina</t>
  </si>
  <si>
    <t>.asia .biz .com .info .mobi .name .net .org .pro .tel .xxx</t>
  </si>
  <si>
    <t>.aero .asia .biz .cat .com .coop .info .jobs .mobi .museum .name .net .org .pro .tel .travel</t>
  </si>
  <si>
    <t>.com .net</t>
  </si>
  <si>
    <t>Australia</t>
  </si>
  <si>
    <t>.biz .com .info .name .net .org</t>
  </si>
  <si>
    <t>.asia .biz .com .info .name .net .org .pro</t>
  </si>
  <si>
    <t>.aero .asia .biz .cat .com .coop .info .jobs .mobi .museum .name .net .org .pro .tel .travel .xxx</t>
  </si>
  <si>
    <t>.asia .biz .com .info .mobi .name .net .org .pro .tel .travel .xxx</t>
  </si>
  <si>
    <t>.biz .com .info .net .org</t>
  </si>
  <si>
    <t>.asia .biz .com .info .mobi .name .net .org .pro</t>
  </si>
  <si>
    <t>.asia .biz .com .info .net .org</t>
  </si>
  <si>
    <t>.asia .biz .com .info .jobs .mobi .name .net .org .pro .tel .travel .xxx</t>
  </si>
  <si>
    <t>Austria</t>
  </si>
  <si>
    <t>.biz .com .info .name .net .org .pro .tel</t>
  </si>
  <si>
    <t>.com .info .net .org</t>
  </si>
  <si>
    <t>.biz .com .info .mobi .name .net .org .pro .tel .travel .xxx</t>
  </si>
  <si>
    <t>.biz .com .info .mobi .name .net .org</t>
  </si>
  <si>
    <t>Bahamas</t>
  </si>
  <si>
    <t>.asia .biz .com .info .mobi .name .net .org .pro .tel</t>
  </si>
  <si>
    <t>Barbados</t>
  </si>
  <si>
    <t>.aero .asia .biz .com .info .jobs .mobi .museum .name .net .org .pro .travel .xxx</t>
  </si>
  <si>
    <t>Belgium</t>
  </si>
  <si>
    <t>Brazil</t>
  </si>
  <si>
    <t>.biz .com .info .jobs .mobi .name .net .org .pro .tel .travel</t>
  </si>
  <si>
    <t>Burundi</t>
  </si>
  <si>
    <t>Canada</t>
  </si>
  <si>
    <t>.asia .biz .com .info .mobi .net .org</t>
  </si>
  <si>
    <t>.asia .biz .com .info .mobi .net .org .tel</t>
  </si>
  <si>
    <t>.biz .com .info .mobi .net .org</t>
  </si>
  <si>
    <t>.asia .biz .com .info .jobs .mobi .name .net .org .pro .tel</t>
  </si>
  <si>
    <t>.asia .biz .com .info .mobi .net .org .xxx</t>
  </si>
  <si>
    <t>.asia .biz .com .info .mobi .name .net .org</t>
  </si>
  <si>
    <t>.biz .com .info .mobi .name .net .org .pro .tel</t>
  </si>
  <si>
    <t>.aero .asia .biz .com .info .jobs .mobi .museum .name .net .org .pro .xxx</t>
  </si>
  <si>
    <t>.biz .com .info .mobi .net .org .tel .xxx</t>
  </si>
  <si>
    <t>Cayman Islands</t>
  </si>
  <si>
    <t>.com .net .org .xxx</t>
  </si>
  <si>
    <t>.asia .biz .com .info .jobs .mobi .name .net .org .pro .travel .xxx</t>
  </si>
  <si>
    <t>China</t>
  </si>
  <si>
    <t>.asia .biz .com .coop .info .mobi .net .org .tel .travel</t>
  </si>
  <si>
    <t>.com .net .org</t>
  </si>
  <si>
    <t>.com .net .tel</t>
  </si>
  <si>
    <t>.asia .biz .cat .com .info .mobi .name .net .org .pro</t>
  </si>
  <si>
    <t>.asia .biz .com .info .mobi .name .net .org .tel</t>
  </si>
  <si>
    <t>.biz .com .info .mobi .name .net .org .pro</t>
  </si>
  <si>
    <t>.asia .biz .com .info .mobi .name .net .org .xxx</t>
  </si>
  <si>
    <t>.aero .asia .biz .cat .com .coop .info .mobi .museum .name .net .org .pro .tel .travel</t>
  </si>
  <si>
    <t>.asia .biz .com .coop .info .jobs .mobi .name .net .org .pro .tel .travel</t>
  </si>
  <si>
    <t>.asia .biz .com .info .mobi .name .net .org .tel .xxx</t>
  </si>
  <si>
    <t>Colombia</t>
  </si>
  <si>
    <t>Costa Rica</t>
  </si>
  <si>
    <t>Czech Republic</t>
  </si>
  <si>
    <t>Denmark</t>
  </si>
  <si>
    <t>.aero .asia .biz .cat .com .info .jobs .mobi .museum .name .net .org .pro .tel .travel .xxx</t>
  </si>
  <si>
    <t>Finland</t>
  </si>
  <si>
    <t>France</t>
  </si>
  <si>
    <t>.asia .biz .com .info .name .net .org .pro .xxx</t>
  </si>
  <si>
    <t>.asia .biz .com .info .net .org .tel</t>
  </si>
  <si>
    <t>.aero .asia .biz .cat .com .coop .info .jobs .mobi .name .net .org .pro .tel .travel .xxx</t>
  </si>
  <si>
    <t>Germany</t>
  </si>
  <si>
    <t>.asia .biz .cat .com .info .mobi .name .net .org</t>
  </si>
  <si>
    <t>.aero .asia .biz .com .info .jobs .mobi .name .net .org .pro .tel .travel .xxx</t>
  </si>
  <si>
    <t>.aero .asia .biz .com .coop .info .jobs .mobi .museum .name .net .org .pro .tel .travel .xxx</t>
  </si>
  <si>
    <t>.biz .com .info .mobi .name .net .org .tel</t>
  </si>
  <si>
    <t>.aero .asia .biz .cat .com .info .jobs .mobi .name .net .org .pro .tel .travel .xxx</t>
  </si>
  <si>
    <t>.biz .com .info .name .net .org .tel</t>
  </si>
  <si>
    <t>.aero .asia .biz .cat .com .info .mobi .name .net .org .pro .tel .xxx</t>
  </si>
  <si>
    <t>Ghana</t>
  </si>
  <si>
    <t>Gibraltar</t>
  </si>
  <si>
    <t>.biz .com .info .jobs .name .net .org .pro</t>
  </si>
  <si>
    <t>Honduras</t>
  </si>
  <si>
    <t>Hungary</t>
  </si>
  <si>
    <t>.com .name .net</t>
  </si>
  <si>
    <t>India</t>
  </si>
  <si>
    <t>.asia .biz .com .coop .info .name .net .org .pro .travel</t>
  </si>
  <si>
    <t>Indonesia</t>
  </si>
  <si>
    <t>Israel</t>
  </si>
  <si>
    <t>.asia .biz .com .info .jobs .mobi .name .net .org .pro .tel .xxx</t>
  </si>
  <si>
    <t>Italy</t>
  </si>
  <si>
    <t>.aero .biz .com .coop .info .mobi .museum .name .net .org .pro .tel</t>
  </si>
  <si>
    <t>Japan</t>
  </si>
  <si>
    <t>.asia .biz .com .coop .info .mobi .name .net .org</t>
  </si>
  <si>
    <t>.asia .biz .com .info .name .net .org .pro .tel</t>
  </si>
  <si>
    <t>Jordan</t>
  </si>
  <si>
    <t>Korea (South)</t>
  </si>
  <si>
    <t>.asia .biz .com .info .jobs .mobi .name .net .org .tel</t>
  </si>
  <si>
    <t>.asia .biz .com .info .jobs .mobi .name .net .org .tel .travel .xxx</t>
  </si>
  <si>
    <t>.asia .com .net .org</t>
  </si>
  <si>
    <t>.asia .biz .com .info .jobs .mobi .name .net .org .pro .tel .travel</t>
  </si>
  <si>
    <t>Kuwait</t>
  </si>
  <si>
    <t>Latvia</t>
  </si>
  <si>
    <t>Liechtenstein</t>
  </si>
  <si>
    <t>.aero .asia .biz .com .info .jobs .mobi .museum .name .net .org .tel .travel</t>
  </si>
  <si>
    <t>Lithuania</t>
  </si>
  <si>
    <t>.asia .biz .com .info .mobi .name .net .org .pro .xxx</t>
  </si>
  <si>
    <t>Luxembourg</t>
  </si>
  <si>
    <t>.asia .biz .com .coop .info .mobi .net .org .pro .tel .travel .xxx</t>
  </si>
  <si>
    <t>Malaysia</t>
  </si>
  <si>
    <t>.asia .biz .com .info .mobi .name .net .org .tel .travel .xxx</t>
  </si>
  <si>
    <t>Mexico</t>
  </si>
  <si>
    <t>Monaco</t>
  </si>
  <si>
    <t>.aero .asia .biz .com .info .mobi .name .net .org .pro .tel .travel .xxx</t>
  </si>
  <si>
    <t>Morocco</t>
  </si>
  <si>
    <t>Netherlands</t>
  </si>
  <si>
    <t>.biz .com .net</t>
  </si>
  <si>
    <t>.asia .biz .cat .com .coop .info .jobs .mobi .name .net .org .pro .tel .xxx</t>
  </si>
  <si>
    <t>.mobi .tel</t>
  </si>
  <si>
    <t>Netherlands Antilles</t>
  </si>
  <si>
    <t>New Zealand</t>
  </si>
  <si>
    <t>Norway</t>
  </si>
  <si>
    <t>.biz .cat .com .info .mobi .name .net .org .pro .travel</t>
  </si>
  <si>
    <t>Pakistan</t>
  </si>
  <si>
    <t>Panama</t>
  </si>
  <si>
    <t>Philippines</t>
  </si>
  <si>
    <t>.com .info .net</t>
  </si>
  <si>
    <t>Poland</t>
  </si>
  <si>
    <t>Russian Federation</t>
  </si>
  <si>
    <t>.aero .asia .biz .cat .com .info .jobs .mobi .name .net .org .pro .travel .xxx</t>
  </si>
  <si>
    <t>Senegal</t>
  </si>
  <si>
    <t>Singapore</t>
  </si>
  <si>
    <t>South Africa</t>
  </si>
  <si>
    <t>.biz .com .net .org</t>
  </si>
  <si>
    <t>Spain</t>
  </si>
  <si>
    <t>.aero .asia .biz .cat .com .coop .info .mobi .museum .name .net .org .pro .tel .travel .xxx</t>
  </si>
  <si>
    <t>.biz .cat .com .info .mobi .name .net .org .pro</t>
  </si>
  <si>
    <t>.biz .cat .com .info .mobi .name .net .org .pro .tel</t>
  </si>
  <si>
    <t>.biz .cat .com .info .name .net .org .pro</t>
  </si>
  <si>
    <t>.biz .cat .com .info .mobi .name .net .org .tel .xxx</t>
  </si>
  <si>
    <t>.asia .biz .cat .com .info .mobi .net .org .tel .xxx</t>
  </si>
  <si>
    <t>.aero .biz .cat .com .info .jobs .mobi .museum .name .net .org .pro .tel .travel</t>
  </si>
  <si>
    <t>.biz .cat .com .info .name .net .org .pro .tel</t>
  </si>
  <si>
    <t>Sweden</t>
  </si>
  <si>
    <t>.biz .com .coop .info .name .net .org .pro</t>
  </si>
  <si>
    <t>Taiwan</t>
  </si>
  <si>
    <t>Thailand</t>
  </si>
  <si>
    <t>Turkey</t>
  </si>
  <si>
    <t>Ukraine</t>
  </si>
  <si>
    <t>United Arab Emirates</t>
  </si>
  <si>
    <t>.biz .com .info .mobi .net .org .tel</t>
  </si>
  <si>
    <t>.aero .biz .com .info .name .net .org .pro</t>
  </si>
  <si>
    <t>.aero .asia .biz .cat .com .coop .info .jobs .mobi .museum .name .net .org .pro .tel</t>
  </si>
  <si>
    <t>.aero .asia .biz .com .coop .info .jobs .mobi .name .net .org .pro .tel .travel .xxx</t>
  </si>
  <si>
    <t>.asia .biz .com .info .name .net .org</t>
  </si>
  <si>
    <t>.biz .com .info .net .org .pro</t>
  </si>
  <si>
    <t>.aero .asia .biz .com .coop .info .jobs .mobi .museum .name .net .org .pro .tel .travel</t>
  </si>
  <si>
    <t>.biz .com .info .jobs .mobi .net .org .travel</t>
  </si>
  <si>
    <t>.asia .biz .com .info .mobi .net .pro</t>
  </si>
  <si>
    <t>.biz .com .gov .info .name .net .org .pro</t>
  </si>
  <si>
    <t>.com .gov .info .name .net .org .pro</t>
  </si>
  <si>
    <t>.aero .biz .cat .com .coop .info .jobs .mobi .museum .name .net .org .pro .tel .travel</t>
  </si>
  <si>
    <t>.com .info .name .net .org .pro</t>
  </si>
  <si>
    <t>.com .mobi .net .org</t>
  </si>
  <si>
    <t>.asia .biz .com .info .name .net .org .pro .tel .xxx</t>
  </si>
  <si>
    <t>.com .mobi .net</t>
  </si>
  <si>
    <t>.com .info .net .org .pro</t>
  </si>
  <si>
    <t>.aero .asia .biz .com .info .name .net .org .pro</t>
  </si>
  <si>
    <t>.biz .com .info .jobs .mobi .name .net .org .pro .tel</t>
  </si>
  <si>
    <t>.asia .biz .com .info .jobs .mobi .name .net .org .travel</t>
  </si>
  <si>
    <t>.asia .biz .cat .com .coop .jobs .mobi .museum .name .net .org .pro .tel</t>
  </si>
  <si>
    <t>Viet Nam</t>
  </si>
</sst>
</file>

<file path=xl/styles.xml><?xml version="1.0" encoding="utf-8"?>
<styleSheet xmlns="http://schemas.openxmlformats.org/spreadsheetml/2006/main" xmlns:x14ac="http://schemas.microsoft.com/office/spreadsheetml/2009/9/ac" xmlns:mc="http://schemas.openxmlformats.org/markup-compatibility/2006">
  <fonts count="13">
    <font>
      <b val="0"/>
      <i val="0"/>
      <strike val="0"/>
      <u val="none"/>
      <sz val="10.0"/>
      <color rgb="FF000000"/>
      <name val="Arial"/>
    </font>
    <font>
      <b/>
      <i val="0"/>
      <strike val="0"/>
      <u val="none"/>
      <sz val="12.0"/>
      <color rgb="FF555555"/>
      <name val="Arial"/>
    </font>
    <font>
      <b val="0"/>
      <i val="0"/>
      <strike val="0"/>
      <u val="none"/>
      <sz val="12.0"/>
      <color rgb="FF000000"/>
      <name val="Calibri"/>
    </font>
    <font>
      <b val="0"/>
      <i val="0"/>
      <strike val="0"/>
      <u val="none"/>
      <sz val="12.0"/>
      <color rgb="FF000000"/>
      <name val="Arial"/>
    </font>
    <font>
      <b/>
      <i val="0"/>
      <strike val="0"/>
      <u val="none"/>
      <sz val="12.0"/>
      <color rgb="FF000000"/>
      <name val="Arial"/>
    </font>
    <font>
      <b/>
      <i val="0"/>
      <strike val="0"/>
      <u val="none"/>
      <sz val="12.0"/>
      <color rgb="FF000000"/>
      <name val="Arial"/>
    </font>
    <font>
      <b val="0"/>
      <i val="0"/>
      <strike val="0"/>
      <u/>
      <sz val="12.0"/>
      <color rgb="FF0000FF"/>
      <name val="Arial"/>
    </font>
    <font>
      <b val="0"/>
      <i val="0"/>
      <strike val="0"/>
      <u/>
      <sz val="12.0"/>
      <color rgb="FF000000"/>
      <name val="Calibri"/>
    </font>
    <font>
      <b val="0"/>
      <i val="0"/>
      <strike val="0"/>
      <u val="none"/>
      <sz val="12.0"/>
      <color rgb="FF555555"/>
      <name val="Arial"/>
    </font>
    <font>
      <b/>
      <i val="0"/>
      <strike val="0"/>
      <u val="none"/>
      <sz val="12.0"/>
      <color rgb="FF555555"/>
      <name val="Arial"/>
    </font>
    <font>
      <b val="0"/>
      <i val="0"/>
      <strike val="0"/>
      <u val="none"/>
      <sz val="12.0"/>
      <color rgb="FF555555"/>
      <name val="Arial"/>
    </font>
    <font>
      <b val="0"/>
      <i val="0"/>
      <strike val="0"/>
      <u val="none"/>
      <sz val="12.0"/>
      <color rgb="FF000000"/>
      <name val="Arial"/>
    </font>
    <font>
      <b val="0"/>
      <i val="0"/>
      <strike val="0"/>
      <u/>
      <sz val="12.0"/>
      <color rgb="FF0000FF"/>
      <name val="Arial"/>
    </font>
  </fonts>
  <fills count="3">
    <fill>
      <patternFill patternType="none"/>
    </fill>
    <fill>
      <patternFill patternType="gray125">
        <bgColor rgb="FFFFFFFF"/>
      </patternFill>
    </fill>
    <fill>
      <patternFill patternType="solid">
        <fgColor rgb="FFFFFF00"/>
        <bgColor indexed="64"/>
      </patternFill>
    </fill>
  </fills>
  <borders count="1">
    <border>
      <left/>
      <right/>
      <top/>
      <bottom/>
      <diagonal/>
    </border>
  </borders>
  <cellStyleXfs count="1">
    <xf fillId="0" numFmtId="0" borderId="0" fontId="0"/>
  </cellStyleXfs>
  <cellXfs count="13">
    <xf applyAlignment="1" fillId="0" xfId="0" numFmtId="0" borderId="0" fontId="0">
      <alignment vertical="bottom" horizontal="general" wrapText="1"/>
    </xf>
    <xf applyAlignment="1" fillId="0" xfId="0" numFmtId="0" borderId="0" applyFont="1" fontId="1">
      <alignment vertical="bottom" horizontal="general" wrapText="1"/>
    </xf>
    <xf fillId="0" xfId="0" numFmtId="0" borderId="0" applyFont="1" fontId="2"/>
    <xf applyAlignment="1" fillId="0" xfId="0" numFmtId="0" borderId="0" applyFont="1" fontId="3">
      <alignment vertical="bottom" horizontal="general" wrapText="1"/>
    </xf>
    <xf fillId="2" xfId="0" numFmtId="0" borderId="0" applyFont="1" fontId="4" applyFill="1"/>
    <xf fillId="0" xfId="0" numFmtId="0" borderId="0" applyFont="1" fontId="5"/>
    <xf applyAlignment="1" fillId="0" xfId="0" numFmtId="0" borderId="0" applyFont="1" fontId="6">
      <alignment vertical="bottom" horizontal="general" wrapText="1"/>
    </xf>
    <xf fillId="0" xfId="0" numFmtId="0" borderId="0" applyFont="1" fontId="7"/>
    <xf fillId="0" xfId="0" numFmtId="0" borderId="0" applyFont="1" fontId="8"/>
    <xf fillId="0" xfId="0" numFmtId="0" borderId="0" applyFont="1" fontId="9"/>
    <xf applyAlignment="1" fillId="0" xfId="0" numFmtId="0" borderId="0" applyFont="1" fontId="10">
      <alignment vertical="bottom" horizontal="general" wrapText="1"/>
    </xf>
    <xf fillId="0" xfId="0" numFmtId="0" borderId="0" applyFont="1" fontId="11"/>
    <xf fillId="0" xfId="0" numFmtId="0" borderId="0" applyFont="1" fontId="12"/>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57" defaultRowHeight="15.0"/>
  <cols>
    <col min="1" customWidth="1" max="1" style="11" width="10.71"/>
    <col min="2" customWidth="1" max="2" style="11" width="13.0"/>
    <col min="3" customWidth="1" max="3" style="11" width="15.86"/>
    <col min="4" customWidth="1" max="4" style="3" width="39.0"/>
    <col min="5" customWidth="1" max="5" style="3" width="64.29"/>
    <col min="6" customWidth="1" max="6" style="11" width="100.86"/>
  </cols>
  <sheetData>
    <row r="1">
      <c t="s" s="9" r="A1">
        <v>0</v>
      </c>
      <c t="s" s="9" r="B1">
        <v>1</v>
      </c>
      <c t="s" s="9" r="C1">
        <v>2</v>
      </c>
      <c t="s" s="1" r="D1">
        <v>3</v>
      </c>
      <c t="s" s="1" r="E1">
        <v>4</v>
      </c>
      <c t="s" s="9" r="F1">
        <v>5</v>
      </c>
    </row>
    <row r="2">
      <c s="9" r="A2"/>
      <c s="9" r="B2"/>
      <c t="s" s="9" r="C2">
        <v>6</v>
      </c>
      <c s="1" r="D2"/>
      <c s="1" r="E2"/>
      <c s="9" r="F2"/>
    </row>
    <row r="3">
      <c t="s" s="8" r="A3">
        <v>7</v>
      </c>
      <c s="8" r="B3">
        <v>2001</v>
      </c>
      <c t="s" s="8" r="C3">
        <v>8</v>
      </c>
      <c t="s" s="10" r="D3">
        <v>9</v>
      </c>
      <c t="s" s="10" r="E3">
        <v>10</v>
      </c>
      <c t="s" s="8" r="F3">
        <v>11</v>
      </c>
    </row>
    <row r="4">
      <c s="8" r="A4"/>
      <c s="8" r="B4"/>
      <c s="8" r="C4"/>
      <c s="10" r="D4"/>
      <c s="10" r="E4"/>
      <c t="str" s="12" r="F4">
        <f>HYPERLINK("http://www.information.aero/","http://www.information.aero")</f>
        <v>http://www.information.aero</v>
      </c>
    </row>
    <row r="5">
      <c t="s" s="8" r="A5">
        <v>12</v>
      </c>
      <c s="8" r="B5">
        <v>2007</v>
      </c>
      <c t="s" s="8" r="C5">
        <v>8</v>
      </c>
      <c t="s" s="10" r="D5">
        <v>13</v>
      </c>
      <c t="s" s="10" r="E5">
        <v>14</v>
      </c>
      <c t="str" s="12" r="F5">
        <f>HYPERLINK("mailto:info@registry.asia","DotAsia Organisation")</f>
        <v>DotAsia Organisation</v>
      </c>
    </row>
    <row r="6">
      <c s="8" r="A6"/>
      <c s="8" r="B6"/>
      <c s="8" r="C6"/>
      <c s="10" r="D6"/>
      <c s="10" r="E6"/>
      <c t="s" s="8" r="F6">
        <v>15</v>
      </c>
    </row>
    <row r="7">
      <c s="8" r="A7"/>
      <c s="8" r="B7"/>
      <c s="8" r="C7"/>
      <c s="10" r="D7"/>
      <c s="10" r="E7"/>
      <c t="s" s="8" r="F7">
        <v>16</v>
      </c>
    </row>
    <row r="8">
      <c s="8" r="A8"/>
      <c s="8" r="B8"/>
      <c s="8" r="C8"/>
      <c s="10" r="D8"/>
      <c s="10" r="E8"/>
      <c t="s" s="8" r="F8">
        <v>17</v>
      </c>
    </row>
    <row r="9">
      <c s="8" r="A9"/>
      <c s="8" r="B9"/>
      <c s="8" r="C9"/>
      <c s="10" r="D9"/>
      <c s="10" r="E9"/>
      <c t="s" s="8" r="F9">
        <v>18</v>
      </c>
    </row>
    <row r="10">
      <c s="8" r="A10"/>
      <c s="8" r="B10"/>
      <c s="8" r="C10"/>
      <c s="10" r="D10"/>
      <c s="10" r="E10"/>
      <c t="s" s="8" r="F10">
        <v>19</v>
      </c>
    </row>
    <row r="11">
      <c s="8" r="A11"/>
      <c s="8" r="B11"/>
      <c s="8" r="C11"/>
      <c s="10" r="D11"/>
      <c s="10" r="E11"/>
      <c t="s" s="8" r="F11">
        <v>20</v>
      </c>
    </row>
    <row r="12">
      <c s="8" r="A12"/>
      <c s="8" r="B12"/>
      <c s="8" r="C12"/>
      <c s="10" r="D12"/>
      <c s="10" r="E12"/>
      <c t="str" s="12" r="F12">
        <f>HYPERLINK("http://www.registry.asia/","http://www.registry.asia")</f>
        <v>http://www.registry.asia</v>
      </c>
    </row>
    <row r="13">
      <c t="s" s="8" r="A13">
        <v>21</v>
      </c>
      <c s="8" r="B13">
        <v>2001</v>
      </c>
      <c t="s" s="8" r="C13">
        <v>6</v>
      </c>
      <c t="s" s="10" r="D13">
        <v>22</v>
      </c>
      <c t="s" s="10" r="E13">
        <v>23</v>
      </c>
      <c t="str" s="12" r="F13">
        <f>HYPERLINK("mailto:eric.brown@neustar.biz","Eric Brown")</f>
        <v>Eric Brown</v>
      </c>
    </row>
    <row r="14">
      <c s="8" r="A14"/>
      <c s="8" r="B14"/>
      <c s="8" r="C14"/>
      <c s="10" r="D14"/>
      <c s="10" r="E14"/>
      <c t="s" s="8" r="F14">
        <v>24</v>
      </c>
    </row>
    <row r="15">
      <c s="8" r="A15"/>
      <c s="8" r="B15"/>
      <c s="8" r="C15"/>
      <c s="10" r="D15"/>
      <c s="10" r="E15"/>
      <c t="s" s="8" r="F15">
        <v>25</v>
      </c>
    </row>
    <row r="16">
      <c s="8" r="A16"/>
      <c s="8" r="B16"/>
      <c s="8" r="C16"/>
      <c s="10" r="D16"/>
      <c s="10" r="E16"/>
      <c t="s" s="8" r="F16">
        <v>26</v>
      </c>
    </row>
    <row r="17">
      <c s="8" r="A17"/>
      <c s="8" r="B17"/>
      <c s="8" r="C17"/>
      <c s="10" r="D17"/>
      <c s="10" r="E17"/>
      <c t="str" s="12" r="F17">
        <f>HYPERLINK("http://neustarregistry.biz/","http://neustarregistry.biz/")</f>
        <v>http://neustarregistry.biz/</v>
      </c>
    </row>
    <row r="18">
      <c t="s" s="8" r="A18">
        <v>27</v>
      </c>
      <c s="8" r="B18">
        <v>2005</v>
      </c>
      <c t="s" s="8" r="C18">
        <v>8</v>
      </c>
      <c t="s" s="10" r="D18">
        <v>28</v>
      </c>
      <c t="s" s="10" r="E18">
        <v>29</v>
      </c>
      <c t="s" s="8" r="F18">
        <v>30</v>
      </c>
    </row>
    <row r="19">
      <c s="8" r="A19"/>
      <c s="8" r="B19"/>
      <c s="8" r="C19"/>
      <c s="10" r="D19"/>
      <c s="10" r="E19"/>
      <c t="s" s="8" r="F19">
        <v>31</v>
      </c>
    </row>
    <row r="20">
      <c s="8" r="A20"/>
      <c s="8" r="B20"/>
      <c s="8" r="C20"/>
      <c s="10" r="D20"/>
      <c s="10" r="E20"/>
      <c t="s" s="8" r="F20">
        <v>32</v>
      </c>
    </row>
    <row r="21">
      <c s="8" r="A21"/>
      <c s="8" r="B21"/>
      <c s="8" r="C21"/>
      <c s="10" r="D21"/>
      <c s="10" r="E21"/>
      <c t="s" s="8" r="F21">
        <v>33</v>
      </c>
    </row>
    <row r="22">
      <c s="8" r="A22"/>
      <c s="8" r="B22"/>
      <c s="8" r="C22"/>
      <c s="10" r="D22"/>
      <c s="10" r="E22"/>
      <c t="s" s="8" r="F22">
        <v>34</v>
      </c>
    </row>
    <row r="23">
      <c s="8" r="A23"/>
      <c s="8" r="B23"/>
      <c s="8" r="C23"/>
      <c s="10" r="D23"/>
      <c s="10" r="E23"/>
      <c t="s" s="8" r="F23">
        <v>35</v>
      </c>
    </row>
    <row r="24">
      <c s="8" r="A24"/>
      <c s="8" r="B24"/>
      <c s="8" r="C24"/>
      <c s="10" r="D24"/>
      <c s="10" r="E24"/>
      <c t="s" s="8" r="F24">
        <v>36</v>
      </c>
    </row>
    <row r="25">
      <c s="8" r="A25"/>
      <c s="8" r="B25"/>
      <c s="8" r="C25"/>
      <c s="10" r="D25"/>
      <c s="10" r="E25"/>
      <c t="s" s="8" r="F25">
        <v>37</v>
      </c>
    </row>
    <row r="26">
      <c s="8" r="A26"/>
      <c s="8" r="B26"/>
      <c s="8" r="C26"/>
      <c s="10" r="D26"/>
      <c s="10" r="E26"/>
      <c t="str" s="12" r="F26">
        <f>HYPERLINK("http://www.domini.cat/","http://www.domini.cat")</f>
        <v>http://www.domini.cat</v>
      </c>
    </row>
    <row r="27">
      <c t="s" s="8" r="A27">
        <v>38</v>
      </c>
      <c s="8" r="B27">
        <v>1985</v>
      </c>
      <c t="s" s="8" r="C27">
        <v>6</v>
      </c>
      <c t="s" s="10" r="D27">
        <v>39</v>
      </c>
      <c t="s" s="10" r="E27">
        <v>40</v>
      </c>
      <c t="str" s="12" r="F27">
        <f>HYPERLINK("mailto:info@verisign-grs.com","Registry Customer Service")</f>
        <v>Registry Customer Service</v>
      </c>
    </row>
    <row r="28">
      <c s="8" r="A28"/>
      <c s="8" r="B28"/>
      <c s="8" r="C28"/>
      <c s="10" r="D28"/>
      <c s="10" r="E28"/>
      <c t="s" s="8" r="F28">
        <v>41</v>
      </c>
    </row>
    <row r="29">
      <c s="8" r="A29"/>
      <c s="8" r="B29"/>
      <c s="8" r="C29"/>
      <c s="10" r="D29"/>
      <c s="10" r="E29"/>
      <c t="s" s="8" r="F29">
        <v>42</v>
      </c>
    </row>
    <row r="30">
      <c s="8" r="A30"/>
      <c s="8" r="B30"/>
      <c s="8" r="C30"/>
      <c s="10" r="D30"/>
      <c s="10" r="E30"/>
      <c t="s" s="8" r="F30">
        <v>43</v>
      </c>
    </row>
    <row r="31">
      <c s="8" r="A31"/>
      <c s="8" r="B31"/>
      <c s="8" r="C31"/>
      <c s="10" r="D31"/>
      <c s="10" r="E31"/>
      <c t="s" s="8" r="F31">
        <v>44</v>
      </c>
    </row>
    <row r="32">
      <c s="8" r="A32"/>
      <c s="8" r="B32"/>
      <c s="8" r="C32"/>
      <c s="10" r="D32"/>
      <c s="10" r="E32"/>
      <c t="s" s="8" r="F32">
        <v>45</v>
      </c>
    </row>
    <row r="33">
      <c s="8" r="A33"/>
      <c s="8" r="B33"/>
      <c s="8" r="C33"/>
      <c s="10" r="D33"/>
      <c s="10" r="E33"/>
      <c t="s" s="8" r="F33">
        <v>46</v>
      </c>
    </row>
    <row r="34">
      <c s="8" r="A34"/>
      <c s="8" r="B34"/>
      <c s="8" r="C34"/>
      <c s="10" r="D34"/>
      <c s="10" r="E34"/>
      <c t="str" s="12" r="F34">
        <f>HYPERLINK("http://www.verisigninc.com/en_US/products-and-services/domain-name-services/index.xhtml","http://www.verisigninc.com/en_US/products-and-services/domain-name-services/index.xhtml")</f>
        <v>http://www.verisigninc.com/en_US/products-and-services/domain-name-services/index.xhtml</v>
      </c>
    </row>
    <row r="35">
      <c t="s" s="8" r="A35">
        <v>47</v>
      </c>
      <c s="8" r="B35">
        <v>2001</v>
      </c>
      <c t="s" s="8" r="C35">
        <v>8</v>
      </c>
      <c t="s" s="10" r="D35">
        <v>48</v>
      </c>
      <c t="s" s="10" r="E35">
        <v>49</v>
      </c>
      <c t="str" s="12" r="F35">
        <f>HYPERLINK("mailto:support@communicate.coop","Carolyn Hoover")</f>
        <v>Carolyn Hoover</v>
      </c>
    </row>
    <row r="36">
      <c s="8" r="A36"/>
      <c s="8" r="B36"/>
      <c s="8" r="C36"/>
      <c s="10" r="D36"/>
      <c s="10" r="E36"/>
      <c t="s" s="8" r="F36">
        <v>50</v>
      </c>
    </row>
    <row r="37">
      <c s="8" r="A37"/>
      <c s="8" r="B37"/>
      <c s="8" r="C37"/>
      <c s="10" r="D37"/>
      <c s="10" r="E37"/>
      <c t="s" s="8" r="F37">
        <v>51</v>
      </c>
    </row>
    <row r="38">
      <c s="8" r="A38"/>
      <c s="8" r="B38"/>
      <c s="8" r="C38"/>
      <c s="10" r="D38"/>
      <c s="10" r="E38"/>
      <c t="s" s="8" r="F38">
        <v>52</v>
      </c>
    </row>
    <row r="39">
      <c s="8" r="A39"/>
      <c s="8" r="B39"/>
      <c s="8" r="C39"/>
      <c s="10" r="D39"/>
      <c s="10" r="E39"/>
      <c t="s" s="8" r="F39">
        <v>53</v>
      </c>
    </row>
    <row r="40">
      <c s="8" r="A40"/>
      <c s="8" r="B40"/>
      <c s="8" r="C40"/>
      <c s="10" r="D40"/>
      <c s="10" r="E40"/>
      <c t="s" s="8" r="F40">
        <v>44</v>
      </c>
    </row>
    <row r="41">
      <c s="8" r="A41"/>
      <c s="8" r="B41"/>
      <c s="8" r="C41"/>
      <c s="10" r="D41"/>
      <c s="10" r="E41"/>
      <c t="s" s="8" r="F41">
        <v>54</v>
      </c>
    </row>
    <row r="42">
      <c s="8" r="A42"/>
      <c s="8" r="B42"/>
      <c s="8" r="C42"/>
      <c s="10" r="D42"/>
      <c s="10" r="E42"/>
      <c t="s" s="8" r="F42">
        <v>55</v>
      </c>
    </row>
    <row r="43">
      <c s="8" r="A43"/>
      <c s="8" r="B43"/>
      <c s="8" r="C43"/>
      <c s="10" r="D43"/>
      <c s="10" r="E43"/>
      <c t="str" s="12" r="F43">
        <f>HYPERLINK("http://www.coop/","http://www.coop/")</f>
        <v>http://www.coop/</v>
      </c>
    </row>
    <row r="44">
      <c t="s" s="8" r="A44">
        <v>56</v>
      </c>
      <c s="8" r="B44">
        <v>1985</v>
      </c>
      <c t="s" s="8" r="C44">
        <v>8</v>
      </c>
      <c t="s" s="10" r="D44">
        <v>57</v>
      </c>
      <c t="s" s="10" r="E44">
        <v>58</v>
      </c>
      <c t="str" s="12" r="F44">
        <f>HYPERLINK("mailto:rgranger@educause.edu","Becky Granger")</f>
        <v>Becky Granger</v>
      </c>
    </row>
    <row r="45">
      <c s="8" r="A45"/>
      <c s="8" r="B45"/>
      <c s="8" r="C45"/>
      <c s="10" r="D45"/>
      <c s="10" r="E45"/>
      <c t="s" s="8" r="F45">
        <v>58</v>
      </c>
    </row>
    <row r="46">
      <c s="8" r="A46"/>
      <c s="8" r="B46"/>
      <c s="8" r="C46"/>
      <c s="10" r="D46"/>
      <c s="10" r="E46"/>
      <c t="s" s="8" r="F46">
        <v>59</v>
      </c>
    </row>
    <row r="47">
      <c s="8" r="A47"/>
      <c s="8" r="B47"/>
      <c s="8" r="C47"/>
      <c s="10" r="D47"/>
      <c s="10" r="E47"/>
      <c t="s" s="8" r="F47">
        <v>60</v>
      </c>
    </row>
    <row r="48">
      <c s="8" r="A48"/>
      <c s="8" r="B48"/>
      <c s="8" r="C48"/>
      <c s="10" r="D48"/>
      <c s="10" r="E48"/>
      <c t="s" s="8" r="F48">
        <v>44</v>
      </c>
    </row>
    <row r="49">
      <c s="8" r="A49"/>
      <c s="8" r="B49"/>
      <c s="8" r="C49"/>
      <c s="10" r="D49"/>
      <c s="10" r="E49"/>
      <c t="s" s="8" r="F49">
        <v>61</v>
      </c>
    </row>
    <row r="50">
      <c s="8" r="A50"/>
      <c s="8" r="B50"/>
      <c s="8" r="C50"/>
      <c s="10" r="D50"/>
      <c s="10" r="E50"/>
      <c t="s" s="8" r="F50">
        <v>62</v>
      </c>
    </row>
    <row r="51">
      <c s="8" r="A51"/>
      <c s="8" r="B51"/>
      <c s="8" r="C51"/>
      <c s="10" r="D51"/>
      <c s="10" r="E51"/>
      <c t="str" s="12" r="F51">
        <f>HYPERLINK("http://www.educause.edu/edudomain","http://www.educause.edu/edudomain")</f>
        <v>http://www.educause.edu/edudomain</v>
      </c>
    </row>
    <row r="52">
      <c t="s" s="8" r="A52">
        <v>63</v>
      </c>
      <c s="8" r="B52">
        <v>1985</v>
      </c>
      <c t="s" s="8" r="C52">
        <v>8</v>
      </c>
      <c t="s" s="10" r="D52">
        <v>64</v>
      </c>
      <c t="s" s="10" r="E52">
        <v>65</v>
      </c>
      <c t="s" s="8" r="F52">
        <v>66</v>
      </c>
    </row>
    <row r="53">
      <c s="8" r="A53"/>
      <c s="8" r="B53"/>
      <c s="8" r="C53"/>
      <c s="10" r="D53"/>
      <c s="10" r="E53"/>
      <c t="s" s="8" r="F53">
        <v>67</v>
      </c>
    </row>
    <row r="54">
      <c s="8" r="A54"/>
      <c s="8" r="B54"/>
      <c s="8" r="C54"/>
      <c s="10" r="D54"/>
      <c s="10" r="E54"/>
      <c t="s" s="8" r="F54">
        <v>68</v>
      </c>
    </row>
    <row r="55">
      <c s="8" r="A55"/>
      <c s="8" r="B55"/>
      <c s="8" r="C55"/>
      <c s="10" r="D55"/>
      <c s="10" r="E55"/>
      <c t="s" s="8" r="F55">
        <v>69</v>
      </c>
    </row>
    <row r="56">
      <c s="8" r="A56"/>
      <c s="8" r="B56"/>
      <c s="8" r="C56"/>
      <c s="10" r="D56"/>
      <c s="10" r="E56"/>
      <c t="s" s="8" r="F56">
        <v>44</v>
      </c>
    </row>
    <row r="57">
      <c s="8" r="A57"/>
      <c s="8" r="B57"/>
      <c s="8" r="C57"/>
      <c s="10" r="D57"/>
      <c s="10" r="E57"/>
      <c t="s" s="8" r="F57">
        <v>70</v>
      </c>
    </row>
    <row r="58">
      <c s="8" r="A58"/>
      <c s="8" r="B58"/>
      <c s="8" r="C58"/>
      <c s="10" r="D58"/>
      <c s="10" r="E58"/>
      <c t="s" s="8" r="F58">
        <v>71</v>
      </c>
    </row>
    <row r="59">
      <c s="8" r="A59"/>
      <c s="8" r="B59"/>
      <c s="8" r="C59"/>
      <c s="10" r="D59"/>
      <c s="10" r="E59"/>
      <c t="str" s="12" r="F59">
        <f>HYPERLINK("http://www.nic.gov/","http://www.nic.gov")</f>
        <v>http://www.nic.gov</v>
      </c>
    </row>
    <row r="60">
      <c t="s" s="8" r="A60">
        <v>72</v>
      </c>
      <c s="8" r="B60">
        <v>2001</v>
      </c>
      <c t="s" s="8" r="C60">
        <v>6</v>
      </c>
      <c t="s" s="10" r="D60">
        <v>73</v>
      </c>
      <c t="s" s="10" r="E60">
        <v>74</v>
      </c>
      <c t="str" s="12" r="F60">
        <f>HYPERLINK("mailto:info@afilias.info","Roland LaPlante")</f>
        <v>Roland LaPlante</v>
      </c>
    </row>
    <row r="61">
      <c s="8" r="A61"/>
      <c s="8" r="B61"/>
      <c s="8" r="C61"/>
      <c s="10" r="D61"/>
      <c s="10" r="E61"/>
      <c t="s" s="8" r="F61">
        <v>74</v>
      </c>
    </row>
    <row r="62">
      <c s="8" r="A62"/>
      <c s="8" r="B62"/>
      <c s="8" r="C62"/>
      <c s="10" r="D62"/>
      <c s="10" r="E62"/>
      <c t="s" s="8" r="F62">
        <v>75</v>
      </c>
    </row>
    <row r="63">
      <c s="8" r="A63"/>
      <c s="8" r="B63"/>
      <c s="8" r="C63"/>
      <c s="10" r="D63"/>
      <c s="10" r="E63"/>
      <c t="s" s="8" r="F63">
        <v>76</v>
      </c>
    </row>
    <row r="64">
      <c s="8" r="A64"/>
      <c s="8" r="B64"/>
      <c s="8" r="C64"/>
      <c s="10" r="D64"/>
      <c s="10" r="E64"/>
      <c t="s" s="8" r="F64">
        <v>77</v>
      </c>
    </row>
    <row r="65">
      <c s="8" r="A65"/>
      <c s="8" r="B65"/>
      <c s="8" r="C65"/>
      <c s="10" r="D65"/>
      <c s="10" r="E65"/>
      <c t="s" s="8" r="F65">
        <v>78</v>
      </c>
    </row>
    <row r="66">
      <c s="8" r="A66"/>
      <c s="8" r="B66"/>
      <c s="8" r="C66"/>
      <c s="10" r="D66"/>
      <c s="10" r="E66"/>
      <c t="s" s="8" r="F66">
        <v>79</v>
      </c>
    </row>
    <row r="67">
      <c s="8" r="A67"/>
      <c s="8" r="B67"/>
      <c s="8" r="C67"/>
      <c s="10" r="D67"/>
      <c s="10" r="E67"/>
      <c t="s" s="8" r="F67">
        <v>80</v>
      </c>
    </row>
    <row r="68">
      <c s="8" r="A68"/>
      <c s="8" r="B68"/>
      <c s="8" r="C68"/>
      <c s="10" r="D68"/>
      <c s="10" r="E68"/>
      <c t="str" s="12" r="F68">
        <f>HYPERLINK("http://www.afilias.info/","http://www.afilias.info")</f>
        <v>http://www.afilias.info</v>
      </c>
    </row>
    <row r="69">
      <c t="s" s="8" r="A69">
        <v>81</v>
      </c>
      <c s="8" r="B69">
        <v>1998</v>
      </c>
      <c t="s" s="8" r="C69">
        <v>6</v>
      </c>
      <c t="s" s="10" r="D69">
        <v>82</v>
      </c>
      <c t="s" s="10" r="E69">
        <v>83</v>
      </c>
      <c t="str" s="12" r="F69">
        <f>HYPERLINK("mailto:iana@iana.org","IANA .int Domain Registry")</f>
        <v>IANA .int Domain Registry</v>
      </c>
    </row>
    <row r="70">
      <c s="8" r="A70"/>
      <c s="8" r="B70"/>
      <c s="8" r="C70"/>
      <c s="10" r="D70"/>
      <c s="10" r="E70"/>
      <c t="s" s="8" r="F70">
        <v>84</v>
      </c>
    </row>
    <row r="71">
      <c s="8" r="A71"/>
      <c s="8" r="B71"/>
      <c s="8" r="C71"/>
      <c s="10" r="D71"/>
      <c s="10" r="E71"/>
      <c t="s" s="8" r="F71">
        <v>85</v>
      </c>
    </row>
    <row r="72">
      <c s="8" r="A72"/>
      <c s="8" r="B72"/>
      <c s="8" r="C72"/>
      <c s="10" r="D72"/>
      <c s="10" r="E72"/>
      <c t="s" s="8" r="F72">
        <v>86</v>
      </c>
    </row>
    <row r="73">
      <c s="8" r="A73"/>
      <c s="8" r="B73"/>
      <c s="8" r="C73"/>
      <c s="10" r="D73"/>
      <c s="10" r="E73"/>
      <c t="s" s="8" r="F73">
        <v>44</v>
      </c>
    </row>
    <row r="74">
      <c s="8" r="A74"/>
      <c s="8" r="B74"/>
      <c s="8" r="C74"/>
      <c s="10" r="D74"/>
      <c s="10" r="E74"/>
      <c t="s" s="8" r="F74">
        <v>87</v>
      </c>
    </row>
    <row r="75">
      <c s="8" r="A75"/>
      <c s="8" r="B75"/>
      <c s="8" r="C75"/>
      <c s="10" r="D75"/>
      <c s="10" r="E75"/>
      <c t="s" s="8" r="F75">
        <v>88</v>
      </c>
    </row>
    <row r="76">
      <c s="8" r="A76"/>
      <c s="8" r="B76"/>
      <c s="8" r="C76"/>
      <c s="10" r="D76"/>
      <c s="10" r="E76"/>
      <c t="str" s="12" r="F76">
        <f>HYPERLINK("http://www.iana.org/int-dom/int.htm","http://www.iana.org/int-dom/int.htm")</f>
        <v>http://www.iana.org/int-dom/int.htm</v>
      </c>
    </row>
    <row r="77">
      <c t="s" s="8" r="A77">
        <v>89</v>
      </c>
      <c s="8" r="B77">
        <v>2005</v>
      </c>
      <c t="s" s="8" r="C77">
        <v>8</v>
      </c>
      <c t="s" s="10" r="D77">
        <v>90</v>
      </c>
      <c t="s" s="10" r="E77">
        <v>91</v>
      </c>
      <c t="str" s="12" r="F77">
        <f>HYPERLINK("mailto:ray@goto.jobs","Ray Fassett")</f>
        <v>Ray Fassett</v>
      </c>
    </row>
    <row r="78">
      <c s="8" r="A78"/>
      <c s="8" r="B78"/>
      <c s="8" r="C78"/>
      <c s="10" r="D78"/>
      <c s="10" r="E78"/>
      <c t="s" s="8" r="F78">
        <v>91</v>
      </c>
    </row>
    <row r="79">
      <c s="8" r="A79"/>
      <c s="8" r="B79"/>
      <c s="8" r="C79"/>
      <c s="10" r="D79"/>
      <c s="10" r="E79"/>
      <c t="s" s="8" r="F79">
        <v>92</v>
      </c>
    </row>
    <row r="80">
      <c s="8" r="A80"/>
      <c s="8" r="B80"/>
      <c s="8" r="C80"/>
      <c s="10" r="D80"/>
      <c s="10" r="E80"/>
      <c t="s" s="8" r="F80">
        <v>93</v>
      </c>
    </row>
    <row r="81">
      <c s="8" r="A81"/>
      <c s="8" r="B81"/>
      <c s="8" r="C81"/>
      <c s="10" r="D81"/>
      <c s="10" r="E81"/>
      <c t="s" s="8" r="F81">
        <v>44</v>
      </c>
    </row>
    <row r="82">
      <c s="8" r="A82"/>
      <c s="8" r="B82"/>
      <c s="8" r="C82"/>
      <c s="10" r="D82"/>
      <c s="10" r="E82"/>
      <c t="s" s="8" r="F82">
        <v>94</v>
      </c>
    </row>
    <row r="83">
      <c s="8" r="A83"/>
      <c s="8" r="B83"/>
      <c s="8" r="C83"/>
      <c s="10" r="D83"/>
      <c s="10" r="E83"/>
      <c t="s" s="8" r="F83">
        <v>95</v>
      </c>
    </row>
    <row r="84">
      <c s="8" r="A84"/>
      <c s="8" r="B84"/>
      <c s="8" r="C84"/>
      <c s="10" r="D84"/>
      <c s="10" r="E84"/>
      <c t="str" s="12" r="F84">
        <f>HYPERLINK("http://www.goto.jobs/","http://www.goto.jobs/")</f>
        <v>http://www.goto.jobs/</v>
      </c>
    </row>
    <row r="85">
      <c t="s" s="8" r="A85">
        <v>96</v>
      </c>
      <c s="8" r="B85">
        <v>1985</v>
      </c>
      <c t="s" s="8" r="C85">
        <v>8</v>
      </c>
      <c t="s" s="10" r="D85">
        <v>97</v>
      </c>
      <c t="s" s="10" r="E85">
        <v>98</v>
      </c>
      <c t="str" s="12" r="F85">
        <f>HYPERLINK("mailto:hostmaster@nic.mil","DoD Network Information Center")</f>
        <v>DoD Network Information Center</v>
      </c>
    </row>
    <row r="86">
      <c s="8" r="A86"/>
      <c s="8" r="B86"/>
      <c s="8" r="C86"/>
      <c s="10" r="D86"/>
      <c s="10" r="E86"/>
      <c t="s" s="8" r="F86">
        <v>99</v>
      </c>
    </row>
    <row r="87">
      <c s="8" r="A87"/>
      <c s="8" r="B87"/>
      <c s="8" r="C87"/>
      <c s="10" r="D87"/>
      <c s="10" r="E87"/>
      <c t="s" s="8" r="F87">
        <v>100</v>
      </c>
    </row>
    <row r="88">
      <c s="8" r="A88"/>
      <c s="8" r="B88"/>
      <c s="8" r="C88"/>
      <c s="10" r="D88"/>
      <c s="10" r="E88"/>
      <c t="s" s="8" r="F88">
        <v>44</v>
      </c>
    </row>
    <row r="89">
      <c s="8" r="A89"/>
      <c s="8" r="B89"/>
      <c s="8" r="C89"/>
      <c s="10" r="D89"/>
      <c s="10" r="E89"/>
      <c t="s" s="8" r="F89">
        <v>101</v>
      </c>
    </row>
    <row r="90">
      <c s="8" r="A90"/>
      <c s="8" r="B90"/>
      <c s="8" r="C90"/>
      <c s="10" r="D90"/>
      <c s="10" r="E90"/>
      <c t="s" s="8" r="F90">
        <v>102</v>
      </c>
    </row>
    <row r="91">
      <c s="8" r="A91"/>
      <c s="8" r="B91"/>
      <c s="8" r="C91"/>
      <c s="10" r="D91"/>
      <c s="10" r="E91"/>
      <c t="str" s="12" r="F91">
        <f>HYPERLINK("http://www.nic.mil/","http://www.nic.mil")</f>
        <v>http://www.nic.mil</v>
      </c>
    </row>
    <row r="92">
      <c t="s" s="8" r="A92">
        <v>103</v>
      </c>
      <c s="8" r="B92">
        <v>2005</v>
      </c>
      <c t="s" s="8" r="C92">
        <v>8</v>
      </c>
      <c t="s" s="10" r="D92">
        <v>104</v>
      </c>
      <c t="s" s="10" r="E92">
        <v>105</v>
      </c>
      <c t="str" s="12" r="F92">
        <f>HYPERLINK("mailto:eosullivan@mtld.mobi","Eileen O'Sullivan ")</f>
        <v>Eileen O'Sullivan </v>
      </c>
    </row>
    <row r="93">
      <c s="8" r="A93"/>
      <c s="8" r="B93"/>
      <c s="8" r="C93"/>
      <c s="10" r="D93"/>
      <c s="10" r="E93"/>
      <c t="s" s="8" r="F93">
        <v>106</v>
      </c>
    </row>
    <row r="94">
      <c s="8" r="A94"/>
      <c s="8" r="B94"/>
      <c s="8" r="C94"/>
      <c s="10" r="D94"/>
      <c s="10" r="E94"/>
      <c t="s" s="8" r="F94">
        <v>107</v>
      </c>
    </row>
    <row r="95">
      <c s="8" r="A95"/>
      <c s="8" r="B95"/>
      <c s="8" r="C95"/>
      <c s="10" r="D95"/>
      <c s="10" r="E95"/>
      <c t="s" s="8" r="F95">
        <v>78</v>
      </c>
    </row>
    <row r="96">
      <c s="8" r="A96"/>
      <c s="8" r="B96"/>
      <c s="8" r="C96"/>
      <c s="10" r="D96"/>
      <c s="10" r="E96"/>
      <c t="s" s="8" r="F96">
        <v>108</v>
      </c>
    </row>
    <row r="97">
      <c s="8" r="A97"/>
      <c s="8" r="B97"/>
      <c s="8" r="C97"/>
      <c s="10" r="D97"/>
      <c s="10" r="E97"/>
      <c t="str" s="12" r="F97">
        <f>HYPERLINK("http://www.dotmobi.mobi/","http://www.dotmobi.mobi")</f>
        <v>http://www.dotmobi.mobi</v>
      </c>
    </row>
    <row r="98">
      <c t="s" s="8" r="A98">
        <v>109</v>
      </c>
      <c s="8" r="B98">
        <v>2001</v>
      </c>
      <c t="s" s="8" r="C98">
        <v>8</v>
      </c>
      <c t="s" s="10" r="D98">
        <v>110</v>
      </c>
      <c t="s" s="10" r="E98">
        <v>111</v>
      </c>
      <c t="str" s="12" r="F98">
        <f>HYPERLINK("mailto:musedoma@musedoma.org","Cary Karp")</f>
        <v>Cary Karp</v>
      </c>
    </row>
    <row r="99">
      <c s="8" r="A99"/>
      <c s="8" r="B99"/>
      <c s="8" r="C99"/>
      <c s="10" r="D99"/>
      <c s="10" r="E99"/>
      <c t="str" s="12" r="F99">
        <f>HYPERLINK("http://www.nic.museum/","http://www.nic.museum")</f>
        <v>http://www.nic.museum</v>
      </c>
    </row>
    <row r="100">
      <c t="s" s="8" r="A100">
        <v>112</v>
      </c>
      <c s="8" r="B100">
        <v>2001</v>
      </c>
      <c t="s" s="8" r="C100">
        <v>6</v>
      </c>
      <c t="s" s="10" r="D100">
        <v>113</v>
      </c>
      <c t="s" s="10" r="E100">
        <v>114</v>
      </c>
      <c t="str" s="12" r="F100">
        <f>HYPERLINK("mailto:info@verisign-grs.com","Registry Customer Service")</f>
        <v>Registry Customer Service</v>
      </c>
    </row>
    <row r="101">
      <c s="8" r="A101"/>
      <c s="8" r="B101"/>
      <c s="8" r="C101"/>
      <c s="10" r="D101"/>
      <c s="10" r="E101"/>
      <c t="s" s="8" r="F101">
        <v>41</v>
      </c>
    </row>
    <row r="102">
      <c s="8" r="A102"/>
      <c s="8" r="B102"/>
      <c s="8" r="C102"/>
      <c s="10" r="D102"/>
      <c s="10" r="E102"/>
      <c t="s" s="8" r="F102">
        <v>42</v>
      </c>
    </row>
    <row r="103">
      <c s="8" r="A103"/>
      <c s="8" r="B103"/>
      <c s="8" r="C103"/>
      <c s="10" r="D103"/>
      <c s="10" r="E103"/>
      <c t="s" s="8" r="F103">
        <v>115</v>
      </c>
    </row>
    <row r="104">
      <c s="8" r="A104"/>
      <c s="8" r="B104"/>
      <c s="8" r="C104"/>
      <c s="10" r="D104"/>
      <c s="10" r="E104"/>
      <c t="s" s="8" r="F104">
        <v>116</v>
      </c>
    </row>
    <row r="105">
      <c s="8" r="A105"/>
      <c s="8" r="B105"/>
      <c s="8" r="C105"/>
      <c s="10" r="D105"/>
      <c s="10" r="E105"/>
      <c t="s" s="8" r="F105">
        <v>44</v>
      </c>
    </row>
    <row r="106">
      <c s="8" r="A106"/>
      <c s="8" r="B106"/>
      <c s="8" r="C106"/>
      <c s="10" r="D106"/>
      <c s="10" r="E106"/>
      <c t="s" s="8" r="F106">
        <v>117</v>
      </c>
    </row>
    <row r="107">
      <c s="8" r="A107"/>
      <c s="8" r="B107"/>
      <c s="8" r="C107"/>
      <c s="10" r="D107"/>
      <c s="10" r="E107"/>
      <c t="s" s="8" r="F107">
        <v>46</v>
      </c>
    </row>
    <row r="108">
      <c s="8" r="A108"/>
      <c s="8" r="B108"/>
      <c s="8" r="C108"/>
      <c s="10" r="D108"/>
      <c s="10" r="E108"/>
      <c t="str" s="12" r="F108">
        <f>HYPERLINK("http://www.verisigninc.com/en_US/products-and-services/domain-name-services/index.xhtml","http://www.verisigninc.com/en_US/products-and-services/domain-name-services/index.xhtml")</f>
        <v>http://www.verisigninc.com/en_US/products-and-services/domain-name-services/index.xhtml</v>
      </c>
    </row>
    <row r="109">
      <c t="s" s="8" r="A109">
        <v>118</v>
      </c>
      <c s="8" r="B109">
        <v>1985</v>
      </c>
      <c t="s" s="8" r="C109">
        <v>6</v>
      </c>
      <c t="s" s="10" r="D109">
        <v>119</v>
      </c>
      <c t="s" s="10" r="E109">
        <v>40</v>
      </c>
      <c t="str" s="12" r="F109">
        <f>HYPERLINK("mailto:info@verisign-grs.com","Registry Customer Service")</f>
        <v>Registry Customer Service</v>
      </c>
    </row>
    <row r="110">
      <c s="8" r="A110"/>
      <c s="8" r="B110"/>
      <c s="8" r="C110"/>
      <c s="10" r="D110"/>
      <c s="10" r="E110"/>
      <c t="s" s="8" r="F110">
        <v>41</v>
      </c>
    </row>
    <row r="111">
      <c s="8" r="A111"/>
      <c s="8" r="B111"/>
      <c s="8" r="C111"/>
      <c s="10" r="D111"/>
      <c s="10" r="E111"/>
      <c t="s" s="8" r="F111">
        <v>42</v>
      </c>
    </row>
    <row r="112">
      <c s="8" r="A112"/>
      <c s="8" r="B112"/>
      <c s="8" r="C112"/>
      <c s="10" r="D112"/>
      <c s="10" r="E112"/>
      <c t="s" s="8" r="F112">
        <v>43</v>
      </c>
    </row>
    <row r="113">
      <c s="8" r="A113"/>
      <c s="8" r="B113"/>
      <c s="8" r="C113"/>
      <c s="10" r="D113"/>
      <c s="10" r="E113"/>
      <c t="s" s="8" r="F113">
        <v>44</v>
      </c>
    </row>
    <row r="114">
      <c s="8" r="A114"/>
      <c s="8" r="B114"/>
      <c s="8" r="C114"/>
      <c s="10" r="D114"/>
      <c s="10" r="E114"/>
      <c t="s" s="8" r="F114">
        <v>117</v>
      </c>
    </row>
    <row r="115">
      <c s="8" r="A115"/>
      <c s="8" r="B115"/>
      <c s="8" r="C115"/>
      <c s="10" r="D115"/>
      <c s="10" r="E115"/>
      <c t="s" s="8" r="F115">
        <v>46</v>
      </c>
    </row>
    <row r="116">
      <c s="8" r="A116"/>
      <c s="8" r="B116"/>
      <c s="8" r="C116"/>
      <c s="10" r="D116"/>
      <c s="10" r="E116"/>
      <c t="str" s="12" r="F116">
        <f>HYPERLINK("http://www.verisigninc.com/en_US/products-and-services/domain-name-services/index.xhtml","http://www.verisigninc.com/en_US/products-and-services/domain-name-services/index.xhtml")</f>
        <v>http://www.verisigninc.com/en_US/products-and-services/domain-name-services/index.xhtml</v>
      </c>
    </row>
    <row r="117">
      <c t="s" s="8" r="A117">
        <v>120</v>
      </c>
      <c s="8" r="B117">
        <v>1985</v>
      </c>
      <c t="s" s="8" r="C117">
        <v>6</v>
      </c>
      <c t="s" s="10" r="D117">
        <v>121</v>
      </c>
      <c t="s" s="10" r="E117">
        <v>122</v>
      </c>
      <c t="s" s="8" r="F117">
        <v>123</v>
      </c>
    </row>
    <row r="118">
      <c s="8" r="A118"/>
      <c s="8" r="B118"/>
      <c s="8" r="C118"/>
      <c s="10" r="D118"/>
      <c s="10" r="E118"/>
      <c t="s" s="8" r="F118">
        <v>124</v>
      </c>
    </row>
    <row r="119">
      <c s="8" r="A119"/>
      <c s="8" r="B119"/>
      <c s="8" r="C119"/>
      <c s="10" r="D119"/>
      <c s="10" r="E119"/>
      <c t="s" s="8" r="F119">
        <v>125</v>
      </c>
    </row>
    <row r="120">
      <c s="8" r="A120"/>
      <c s="8" r="B120"/>
      <c s="8" r="C120"/>
      <c s="10" r="D120"/>
      <c s="10" r="E120"/>
      <c t="s" s="8" r="F120">
        <v>126</v>
      </c>
    </row>
    <row r="121">
      <c s="8" r="A121"/>
      <c s="8" r="B121"/>
      <c s="8" r="C121"/>
      <c s="10" r="D121"/>
      <c s="10" r="E121"/>
      <c t="s" s="8" r="F121">
        <v>127</v>
      </c>
    </row>
    <row r="122">
      <c s="8" r="A122"/>
      <c s="8" r="B122"/>
      <c s="8" r="C122"/>
      <c s="10" r="D122"/>
      <c s="10" r="E122"/>
      <c t="s" s="8" r="F122">
        <v>44</v>
      </c>
    </row>
    <row r="123">
      <c s="8" r="A123"/>
      <c s="8" r="B123"/>
      <c s="8" r="C123"/>
      <c s="10" r="D123"/>
      <c s="10" r="E123"/>
      <c t="str" s="12" r="F123">
        <f>HYPERLINK("http://www.pir.org/","http://www.pir.org")</f>
        <v>http://www.pir.org</v>
      </c>
    </row>
    <row r="124">
      <c t="s" s="8" r="A124">
        <v>128</v>
      </c>
      <c s="8" r="B124">
        <v>2009</v>
      </c>
      <c t="s" s="8" r="C124">
        <v>8</v>
      </c>
      <c t="s" s="10" r="D124">
        <v>129</v>
      </c>
      <c t="str" s="6" r="E124">
        <f>HYPERLINK("http://www.upu.int/","Universal Postal Union")</f>
        <v>Universal Postal Union</v>
      </c>
      <c t="s" s="8" r="F124">
        <v>130</v>
      </c>
    </row>
    <row r="125">
      <c s="8" r="A125"/>
      <c s="8" r="B125"/>
      <c s="8" r="C125"/>
      <c s="10" r="D125"/>
      <c s="6" r="E125"/>
      <c t="str" s="12" r="F125">
        <f>HYPERLINK("http://www.upu.int/","Universal Postal Union Weltpoststrasse 4")</f>
        <v>Universal Postal Union Weltpoststrasse 4</v>
      </c>
    </row>
    <row r="126">
      <c s="8" r="A126"/>
      <c s="8" r="B126"/>
      <c s="8" r="C126"/>
      <c s="10" r="D126"/>
      <c s="6" r="E126"/>
      <c t="s" s="8" r="F126">
        <v>131</v>
      </c>
    </row>
    <row r="127">
      <c s="8" r="A127"/>
      <c s="8" r="B127"/>
      <c s="8" r="C127"/>
      <c s="10" r="D127"/>
      <c s="6" r="E127"/>
      <c t="s" s="8" r="F127">
        <v>132</v>
      </c>
    </row>
    <row r="128">
      <c s="8" r="A128"/>
      <c s="8" r="B128"/>
      <c s="8" r="C128"/>
      <c s="10" r="D128"/>
      <c s="6" r="E128"/>
      <c t="s" s="8" r="F128">
        <v>133</v>
      </c>
    </row>
    <row r="129">
      <c s="8" r="A129"/>
      <c s="8" r="B129"/>
      <c s="8" r="C129"/>
      <c s="10" r="D129"/>
      <c s="6" r="E129"/>
      <c t="s" s="8" r="F129">
        <v>134</v>
      </c>
    </row>
    <row r="130">
      <c t="s" s="8" r="A130">
        <v>135</v>
      </c>
      <c s="8" r="B130">
        <v>2002</v>
      </c>
      <c t="s" s="8" r="C130">
        <v>6</v>
      </c>
      <c t="s" s="10" r="D130">
        <v>136</v>
      </c>
      <c t="s" s="10" r="E130">
        <v>137</v>
      </c>
      <c t="str" s="12" r="F130">
        <f>HYPERLINK("mailto:techsupport@registry.pro","Registry Customer Service")</f>
        <v>Registry Customer Service</v>
      </c>
    </row>
    <row r="131">
      <c s="8" r="A131"/>
      <c s="8" r="B131"/>
      <c s="8" r="C131"/>
      <c s="10" r="D131"/>
      <c s="10" r="E131"/>
      <c t="s" s="8" r="F131">
        <v>137</v>
      </c>
    </row>
    <row r="132">
      <c s="8" r="A132"/>
      <c s="8" r="B132"/>
      <c s="8" r="C132"/>
      <c s="10" r="D132"/>
      <c s="10" r="E132"/>
      <c t="s" s="8" r="F132">
        <v>138</v>
      </c>
    </row>
    <row r="133">
      <c s="8" r="A133"/>
      <c s="8" r="B133"/>
      <c s="8" r="C133"/>
      <c s="10" r="D133"/>
      <c s="10" r="E133"/>
      <c t="s" s="8" r="F133">
        <v>139</v>
      </c>
    </row>
    <row r="134">
      <c s="8" r="A134"/>
      <c s="8" r="B134"/>
      <c s="8" r="C134"/>
      <c s="10" r="D134"/>
      <c s="10" r="E134"/>
      <c t="s" s="8" r="F134">
        <v>140</v>
      </c>
    </row>
    <row r="135">
      <c s="8" r="A135"/>
      <c s="8" r="B135"/>
      <c s="8" r="C135"/>
      <c s="10" r="D135"/>
      <c s="10" r="E135"/>
      <c t="s" s="8" r="F135">
        <v>44</v>
      </c>
    </row>
    <row r="136">
      <c s="8" r="A136"/>
      <c s="8" r="B136"/>
      <c s="8" r="C136"/>
      <c s="10" r="D136"/>
      <c s="10" r="E136"/>
      <c t="s" s="8" r="F136">
        <v>141</v>
      </c>
    </row>
    <row r="137">
      <c s="8" r="A137"/>
      <c s="8" r="B137"/>
      <c s="8" r="C137"/>
      <c s="10" r="D137"/>
      <c s="10" r="E137"/>
      <c t="s" s="8" r="F137">
        <v>142</v>
      </c>
    </row>
    <row r="138">
      <c s="8" r="A138"/>
      <c s="8" r="B138"/>
      <c s="8" r="C138"/>
      <c s="10" r="D138"/>
      <c s="10" r="E138"/>
      <c t="str" s="12" r="F138">
        <f>HYPERLINK("http://www.registry.pro/","http://www.registry.pro")</f>
        <v>http://www.registry.pro</v>
      </c>
    </row>
    <row r="139">
      <c t="s" s="8" r="A139">
        <v>143</v>
      </c>
      <c s="8" r="B139">
        <v>2006</v>
      </c>
      <c t="s" s="8" r="C139">
        <v>8</v>
      </c>
      <c t="s" s="10" r="D139">
        <v>144</v>
      </c>
      <c t="s" s="10" r="E139">
        <v>145</v>
      </c>
      <c t="s" s="8" r="F139">
        <v>146</v>
      </c>
    </row>
    <row r="140">
      <c s="8" r="A140"/>
      <c s="8" r="B140"/>
      <c s="8" r="C140"/>
      <c s="10" r="D140"/>
      <c s="10" r="E140"/>
      <c t="s" s="8" r="F140">
        <v>145</v>
      </c>
    </row>
    <row r="141">
      <c s="8" r="A141"/>
      <c s="8" r="B141"/>
      <c s="8" r="C141"/>
      <c s="10" r="D141"/>
      <c s="10" r="E141"/>
      <c t="s" s="8" r="F141">
        <v>147</v>
      </c>
    </row>
    <row r="142">
      <c s="8" r="A142"/>
      <c s="8" r="B142"/>
      <c s="8" r="C142"/>
      <c s="10" r="D142"/>
      <c s="10" r="E142"/>
      <c t="s" s="8" r="F142">
        <v>148</v>
      </c>
    </row>
    <row r="143">
      <c s="8" r="A143"/>
      <c s="8" r="B143"/>
      <c s="8" r="C143"/>
      <c s="10" r="D143"/>
      <c s="10" r="E143"/>
      <c t="s" s="8" r="F143">
        <v>149</v>
      </c>
    </row>
    <row r="144">
      <c s="8" r="A144"/>
      <c s="8" r="B144"/>
      <c s="8" r="C144"/>
      <c s="10" r="D144"/>
      <c s="10" r="E144"/>
      <c t="s" s="8" r="F144">
        <v>150</v>
      </c>
    </row>
    <row r="145">
      <c s="8" r="A145"/>
      <c s="8" r="B145"/>
      <c s="8" r="C145"/>
      <c s="10" r="D145"/>
      <c s="10" r="E145"/>
      <c t="s" s="8" r="F145">
        <v>151</v>
      </c>
    </row>
    <row r="146">
      <c s="8" r="A146"/>
      <c s="8" r="B146"/>
      <c s="8" r="C146"/>
      <c s="10" r="D146"/>
      <c s="10" r="E146"/>
      <c t="str" s="12" r="F146">
        <f>HYPERLINK("http://www.telnic.org/","http://www.telnic.org")</f>
        <v>http://www.telnic.org</v>
      </c>
    </row>
    <row r="147">
      <c t="s" s="8" r="A147">
        <v>152</v>
      </c>
      <c s="8" r="B147">
        <v>2005</v>
      </c>
      <c t="s" s="8" r="C147">
        <v>8</v>
      </c>
      <c t="s" s="10" r="D147">
        <v>153</v>
      </c>
      <c t="s" s="10" r="E147">
        <v>154</v>
      </c>
      <c t="str" s="12" r="F147">
        <f>HYPERLINK("mailto:bhenderson@travel.travel","Byron Henderson")</f>
        <v>Byron Henderson</v>
      </c>
    </row>
    <row r="148">
      <c s="8" r="A148"/>
      <c s="8" r="B148"/>
      <c s="8" r="C148"/>
      <c s="10" r="D148"/>
      <c s="10" r="E148"/>
      <c t="s" s="8" r="F148">
        <v>155</v>
      </c>
    </row>
    <row r="149">
      <c s="8" r="A149"/>
      <c s="8" r="B149"/>
      <c s="8" r="C149"/>
      <c s="10" r="D149"/>
      <c s="10" r="E149"/>
      <c t="s" s="8" r="F149">
        <v>156</v>
      </c>
    </row>
    <row r="150">
      <c s="8" r="A150"/>
      <c s="8" r="B150"/>
      <c s="8" r="C150"/>
      <c s="10" r="D150"/>
      <c s="10" r="E150"/>
      <c t="s" s="8" r="F150">
        <v>157</v>
      </c>
    </row>
    <row r="151">
      <c s="8" r="A151"/>
      <c s="8" r="B151"/>
      <c s="8" r="C151"/>
      <c s="10" r="D151"/>
      <c s="10" r="E151"/>
      <c t="s" s="8" r="F151">
        <v>158</v>
      </c>
    </row>
    <row r="152">
      <c s="8" r="A152"/>
      <c s="8" r="B152"/>
      <c s="8" r="C152"/>
      <c s="10" r="D152"/>
      <c s="10" r="E152"/>
      <c t="s" s="8" r="F152">
        <v>159</v>
      </c>
    </row>
    <row r="153">
      <c s="8" r="A153"/>
      <c s="8" r="B153"/>
      <c s="8" r="C153"/>
      <c s="10" r="D153"/>
      <c s="10" r="E153"/>
      <c t="str" s="12" r="F153">
        <f>HYPERLINK("http://www.tralliance.travel/","http://www.tralliance.travel")</f>
        <v>http://www.tralliance.travel</v>
      </c>
    </row>
    <row r="154">
      <c t="s" s="8" r="A154">
        <v>160</v>
      </c>
      <c s="8" r="B154">
        <v>2011</v>
      </c>
      <c t="s" s="8" r="C154">
        <v>8</v>
      </c>
      <c t="s" s="10" r="D154">
        <v>161</v>
      </c>
      <c t="s" s="10" r="E154">
        <v>162</v>
      </c>
      <c t="s" s="8" r="F154">
        <v>162</v>
      </c>
    </row>
    <row r="155">
      <c s="8" r="A155"/>
      <c s="8" r="B155"/>
      <c s="8" r="C155"/>
      <c s="10" r="D155"/>
      <c s="10" r="E155"/>
      <c t="s" s="8" r="F155">
        <v>163</v>
      </c>
    </row>
    <row r="156">
      <c s="8" r="A156"/>
      <c s="8" r="B156"/>
      <c s="8" r="C156"/>
      <c s="10" r="D156"/>
      <c s="10" r="E156"/>
      <c t="s" s="8" r="F156">
        <v>164</v>
      </c>
    </row>
    <row r="157">
      <c s="8" r="A157"/>
      <c s="8" r="B157"/>
      <c s="8" r="C157"/>
      <c s="10" r="D157"/>
      <c s="10" r="E157"/>
      <c t="str" s="12" r="F157">
        <f>HYPERLINK("http://www.about.xxx/","http://www.about.xxx/")</f>
        <v>http://www.about.xxx/</v>
      </c>
    </row>
  </sheetData>
  <mergeCells count="115">
    <mergeCell ref="A1:A2"/>
    <mergeCell ref="B1:B2"/>
    <mergeCell ref="D1:D2"/>
    <mergeCell ref="E1:E2"/>
    <mergeCell ref="F1:F2"/>
    <mergeCell ref="A3:A4"/>
    <mergeCell ref="B3:B4"/>
    <mergeCell ref="C3:C4"/>
    <mergeCell ref="D3:D4"/>
    <mergeCell ref="E3:E4"/>
    <mergeCell ref="A5:A12"/>
    <mergeCell ref="B5:B12"/>
    <mergeCell ref="C5:C12"/>
    <mergeCell ref="D5:D12"/>
    <mergeCell ref="E5:E12"/>
    <mergeCell ref="A13:A17"/>
    <mergeCell ref="B13:B17"/>
    <mergeCell ref="C13:C17"/>
    <mergeCell ref="D13:D17"/>
    <mergeCell ref="E13:E17"/>
    <mergeCell ref="A18:A26"/>
    <mergeCell ref="B18:B26"/>
    <mergeCell ref="C18:C26"/>
    <mergeCell ref="D18:D26"/>
    <mergeCell ref="E18:E26"/>
    <mergeCell ref="A27:A34"/>
    <mergeCell ref="B27:B34"/>
    <mergeCell ref="C27:C34"/>
    <mergeCell ref="D27:D34"/>
    <mergeCell ref="E27:E34"/>
    <mergeCell ref="A35:A43"/>
    <mergeCell ref="B35:B43"/>
    <mergeCell ref="C35:C43"/>
    <mergeCell ref="D35:D43"/>
    <mergeCell ref="E35:E43"/>
    <mergeCell ref="A44:A51"/>
    <mergeCell ref="B44:B51"/>
    <mergeCell ref="C44:C51"/>
    <mergeCell ref="D44:D51"/>
    <mergeCell ref="E44:E51"/>
    <mergeCell ref="A52:A59"/>
    <mergeCell ref="B52:B59"/>
    <mergeCell ref="C52:C59"/>
    <mergeCell ref="D52:D59"/>
    <mergeCell ref="E52:E59"/>
    <mergeCell ref="A60:A68"/>
    <mergeCell ref="B60:B68"/>
    <mergeCell ref="C60:C68"/>
    <mergeCell ref="D60:D68"/>
    <mergeCell ref="E60:E68"/>
    <mergeCell ref="A69:A76"/>
    <mergeCell ref="B69:B76"/>
    <mergeCell ref="C69:C76"/>
    <mergeCell ref="D69:D76"/>
    <mergeCell ref="E69:E76"/>
    <mergeCell ref="A77:A84"/>
    <mergeCell ref="B77:B84"/>
    <mergeCell ref="C77:C84"/>
    <mergeCell ref="D77:D84"/>
    <mergeCell ref="E77:E84"/>
    <mergeCell ref="A85:A91"/>
    <mergeCell ref="B85:B91"/>
    <mergeCell ref="C85:C91"/>
    <mergeCell ref="D85:D91"/>
    <mergeCell ref="E85:E91"/>
    <mergeCell ref="A92:A97"/>
    <mergeCell ref="B92:B97"/>
    <mergeCell ref="C92:C97"/>
    <mergeCell ref="D92:D97"/>
    <mergeCell ref="E92:E97"/>
    <mergeCell ref="A98:A99"/>
    <mergeCell ref="B98:B99"/>
    <mergeCell ref="C98:C99"/>
    <mergeCell ref="D98:D99"/>
    <mergeCell ref="E98:E99"/>
    <mergeCell ref="A100:A108"/>
    <mergeCell ref="B100:B108"/>
    <mergeCell ref="C100:C108"/>
    <mergeCell ref="D100:D108"/>
    <mergeCell ref="E100:E108"/>
    <mergeCell ref="A109:A116"/>
    <mergeCell ref="B109:B116"/>
    <mergeCell ref="C109:C116"/>
    <mergeCell ref="D109:D116"/>
    <mergeCell ref="E109:E116"/>
    <mergeCell ref="A117:A123"/>
    <mergeCell ref="B117:B123"/>
    <mergeCell ref="C117:C123"/>
    <mergeCell ref="D117:D123"/>
    <mergeCell ref="E117:E123"/>
    <mergeCell ref="A124:A129"/>
    <mergeCell ref="B124:B129"/>
    <mergeCell ref="C124:C129"/>
    <mergeCell ref="D124:D129"/>
    <mergeCell ref="E124:E129"/>
    <mergeCell ref="A130:A138"/>
    <mergeCell ref="B130:B138"/>
    <mergeCell ref="C130:C138"/>
    <mergeCell ref="D130:D138"/>
    <mergeCell ref="E130:E138"/>
    <mergeCell ref="A139:A146"/>
    <mergeCell ref="B139:B146"/>
    <mergeCell ref="C139:C146"/>
    <mergeCell ref="D139:D146"/>
    <mergeCell ref="E139:E146"/>
    <mergeCell ref="A147:A153"/>
    <mergeCell ref="B147:B153"/>
    <mergeCell ref="C147:C153"/>
    <mergeCell ref="D147:D153"/>
    <mergeCell ref="E147:E153"/>
    <mergeCell ref="A154:A157"/>
    <mergeCell ref="B154:B157"/>
    <mergeCell ref="C154:C157"/>
    <mergeCell ref="D154:D157"/>
    <mergeCell ref="E154:E157"/>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57" defaultRowHeight="15.0"/>
  <cols>
    <col min="1" customWidth="1" max="1" style="2" width="101.57"/>
    <col min="3" customWidth="1" max="3" width="25.86"/>
    <col min="4" customWidth="1" max="4" width="106.71"/>
  </cols>
  <sheetData>
    <row r="1">
      <c t="s" s="5" r="A1">
        <v>165</v>
      </c>
      <c t="s" s="5" r="B1">
        <v>166</v>
      </c>
      <c t="s" s="4" r="C1">
        <v>167</v>
      </c>
      <c t="s" s="5" r="D1">
        <v>168</v>
      </c>
      <c s="2" r="E1"/>
      <c s="2" r="F1"/>
    </row>
    <row r="2">
      <c t="str" s="7" r="A2">
        <f>HYPERLINK("http://www.newgreatdomains.com/","New Great Domains, Inc.")</f>
        <v>New Great Domains, Inc.</v>
      </c>
      <c s="11" r="B2">
        <v>2009</v>
      </c>
      <c t="s" s="11" r="C2">
        <v>169</v>
      </c>
      <c t="s" s="11" r="D2">
        <v>170</v>
      </c>
      <c s="2" r="E2"/>
      <c s="2" r="F2"/>
    </row>
    <row r="3">
      <c t="str" s="7" r="A3">
        <f>HYPERLINK("http://www.dattatec.com/","Dattatec.com SRL")</f>
        <v>Dattatec.com SRL</v>
      </c>
      <c s="11" r="B3">
        <v>2009</v>
      </c>
      <c t="s" s="11" r="C3">
        <v>171</v>
      </c>
      <c t="s" s="11" r="D3">
        <v>172</v>
      </c>
      <c s="2" r="E3"/>
      <c s="2" r="F3"/>
    </row>
    <row r="4">
      <c t="str" s="7" r="A4">
        <f>HYPERLINK("http://www.elserver.com/","ELSERVER SRL")</f>
        <v>ELSERVER SRL</v>
      </c>
      <c s="11" r="B4">
        <v>2009</v>
      </c>
      <c t="s" s="11" r="C4">
        <v>171</v>
      </c>
      <c t="s" s="11" r="D4">
        <v>173</v>
      </c>
      <c s="2" r="E4"/>
      <c s="2" r="F4"/>
    </row>
    <row r="5">
      <c t="str" s="7" r="A5">
        <f>HYPERLINK("http://www.towebs.com/","Virtucom Networks S.A.")</f>
        <v>Virtucom Networks S.A.</v>
      </c>
      <c s="11" r="B5">
        <v>2009</v>
      </c>
      <c t="s" s="11" r="C5">
        <v>171</v>
      </c>
      <c t="s" s="11" r="D5">
        <v>174</v>
      </c>
      <c s="2" r="E5"/>
      <c s="2" r="F5"/>
    </row>
    <row r="6">
      <c t="str" s="7" r="A6">
        <f>HYPERLINK("http://www.above.com/","Above.com Pty Ltd.")</f>
        <v>Above.com Pty Ltd.</v>
      </c>
      <c s="11" r="B6">
        <v>2009</v>
      </c>
      <c t="s" s="11" r="C6">
        <v>175</v>
      </c>
      <c t="s" s="11" r="D6">
        <v>170</v>
      </c>
      <c s="2" r="E6"/>
      <c s="2" r="F6"/>
    </row>
    <row r="7">
      <c t="str" s="7" r="A7">
        <f>HYPERLINK("http://www.theausregistrygroup.com/","AusRegistry Group Pty Ltd")</f>
        <v>AusRegistry Group Pty Ltd</v>
      </c>
      <c s="11" r="B7">
        <v>2009</v>
      </c>
      <c t="s" s="11" r="C7">
        <v>175</v>
      </c>
      <c t="s" s="11" r="D7">
        <v>176</v>
      </c>
      <c s="2" r="E7"/>
      <c s="2" r="F7"/>
    </row>
    <row r="8">
      <c t="str" s="7" r="A8">
        <f>HYPERLINK("http://www.bottledomains.com.au/","Bottle Domains, Inc.")</f>
        <v>Bottle Domains, Inc.</v>
      </c>
      <c s="11" r="B8">
        <v>2009</v>
      </c>
      <c t="s" s="11" r="C8">
        <v>175</v>
      </c>
      <c t="s" s="11" r="D8">
        <v>177</v>
      </c>
      <c s="2" r="E8"/>
      <c s="2" r="F8"/>
    </row>
    <row r="9">
      <c t="str" s="7" r="A9">
        <f>HYPERLINK("http://www.domaincentral.com.au/","Domain Central Australia Pty Ltd.")</f>
        <v>Domain Central Australia Pty Ltd.</v>
      </c>
      <c s="11" r="B9">
        <v>2009</v>
      </c>
      <c t="s" s="11" r="C9">
        <v>175</v>
      </c>
      <c t="s" s="11" r="D9">
        <v>172</v>
      </c>
      <c s="2" r="E9"/>
      <c s="2" r="F9"/>
    </row>
    <row r="10">
      <c t="str" s="7" r="A10">
        <f>HYPERLINK("http://www.enetica.com.au/","Enetica Pty Ltd")</f>
        <v>Enetica Pty Ltd</v>
      </c>
      <c s="11" r="B10">
        <v>2009</v>
      </c>
      <c t="s" s="11" r="C10">
        <v>175</v>
      </c>
      <c t="s" s="11" r="D10">
        <v>173</v>
      </c>
      <c s="2" r="E10"/>
      <c s="2" r="F10"/>
    </row>
    <row r="11">
      <c t="str" s="7" r="A11">
        <f>HYPERLINK("http://www.fabulous.com/","Fabulous.com Pty Ltd")</f>
        <v>Fabulous.com Pty Ltd</v>
      </c>
      <c s="11" r="B11">
        <v>2009</v>
      </c>
      <c t="s" s="11" r="C11">
        <v>175</v>
      </c>
      <c t="s" s="11" r="D11">
        <v>173</v>
      </c>
      <c s="2" r="E11"/>
      <c s="2" r="F11"/>
    </row>
    <row r="12">
      <c t="str" s="7" r="A12">
        <f>HYPERLINK("http://www.instra.com/","Instra Corporation Pty Ltd.")</f>
        <v>Instra Corporation Pty Ltd.</v>
      </c>
      <c s="11" r="B12">
        <v>2009</v>
      </c>
      <c t="s" s="11" r="C12">
        <v>175</v>
      </c>
      <c t="s" s="11" r="D12">
        <v>178</v>
      </c>
      <c s="2" r="E12"/>
      <c s="2" r="F12"/>
    </row>
    <row r="13">
      <c t="str" s="7" r="A13">
        <f>HYPERLINK("http://www.melbourneit.com.au/","Melbourne IT Ltd")</f>
        <v>Melbourne IT Ltd</v>
      </c>
      <c s="11" r="B13">
        <v>2009</v>
      </c>
      <c t="s" s="11" r="C13">
        <v>175</v>
      </c>
      <c t="s" s="11" r="D13">
        <v>179</v>
      </c>
      <c s="2" r="E13"/>
      <c s="2" r="F13"/>
    </row>
    <row r="14">
      <c t="str" s="7" r="A14">
        <f>HYPERLINK("http://www.myob.com.au/","MYOB Australia E1 Pty Ltd.")</f>
        <v>MYOB Australia E1 Pty Ltd.</v>
      </c>
      <c s="11" r="B14">
        <v>2001</v>
      </c>
      <c t="s" s="11" r="C14">
        <v>175</v>
      </c>
      <c t="s" s="11" r="D14">
        <v>170</v>
      </c>
      <c s="2" r="E14"/>
      <c s="2" r="F14"/>
    </row>
    <row r="15">
      <c t="str" s="7" r="A15">
        <f>HYPERLINK("http://www.netlogistics.com.au/","Net Logistics Pty Ltd.")</f>
        <v>Net Logistics Pty Ltd.</v>
      </c>
      <c s="11" r="B15">
        <v>2009</v>
      </c>
      <c t="s" s="11" r="C15">
        <v>175</v>
      </c>
      <c t="s" s="11" r="D15">
        <v>178</v>
      </c>
      <c s="2" r="E15"/>
      <c s="2" r="F15"/>
    </row>
    <row r="16">
      <c t="str" s="7" r="A16">
        <f>HYPERLINK("http://www.netregistry.com.au/","NetRegistry Pty Ltd.")</f>
        <v>NetRegistry Pty Ltd.</v>
      </c>
      <c s="11" r="B16">
        <v>2009</v>
      </c>
      <c t="s" s="11" r="C16">
        <v>175</v>
      </c>
      <c t="s" s="11" r="D16">
        <v>180</v>
      </c>
      <c s="2" r="E16"/>
      <c s="2" r="F16"/>
    </row>
    <row r="17">
      <c t="str" s="7" r="A17">
        <f>HYPERLINK("http://www.planetdomain.com/","PlanetDomain Pty Ltd")</f>
        <v>PlanetDomain Pty Ltd</v>
      </c>
      <c s="11" r="B17">
        <v>2009</v>
      </c>
      <c t="s" s="11" r="C17">
        <v>175</v>
      </c>
      <c t="s" s="11" r="D17">
        <v>181</v>
      </c>
      <c s="2" r="E17"/>
      <c s="2" r="F17"/>
    </row>
    <row r="18">
      <c t="str" s="7" r="A18">
        <f>HYPERLINK("http://www.tppinternet.com/","TPP Domains Pty Ltd. dba TPP Internet")</f>
        <v>TPP Domains Pty Ltd. dba TPP Internet</v>
      </c>
      <c s="11" r="B18">
        <v>2009</v>
      </c>
      <c t="s" s="11" r="C18">
        <v>175</v>
      </c>
      <c t="s" s="11" r="D18">
        <v>182</v>
      </c>
      <c s="2" r="E18"/>
      <c s="2" r="F18"/>
    </row>
    <row r="19">
      <c t="str" s="7" r="A19">
        <f>HYPERLINK("http://www.tppwholesale.com.au/","TPP Wholesale Pty Ltd")</f>
        <v>TPP Wholesale Pty Ltd</v>
      </c>
      <c s="11" r="B19">
        <v>2009</v>
      </c>
      <c t="s" s="11" r="C19">
        <v>175</v>
      </c>
      <c t="s" s="11" r="D19">
        <v>183</v>
      </c>
      <c s="2" r="E19"/>
      <c s="2" r="F19"/>
    </row>
    <row r="20">
      <c t="str" s="7" r="A20">
        <f>HYPERLINK("http://www.ventraipwholesale.com.au/","VentraIP Group (Australia) Pty Ltd trading as VentraIP Wholesale")</f>
        <v>VentraIP Group (Australia) Pty Ltd trading as VentraIP Wholesale</v>
      </c>
      <c s="11" r="B20">
        <v>2009</v>
      </c>
      <c t="s" s="11" r="C20">
        <v>175</v>
      </c>
      <c t="s" s="11" r="D20">
        <v>178</v>
      </c>
      <c s="2" r="E20"/>
      <c s="2" r="F20"/>
    </row>
    <row r="21">
      <c t="str" s="7" r="A21">
        <f>HYPERLINK("http://www.webip.com.au/","Web IP Pty Ltd.")</f>
        <v>Web IP Pty Ltd.</v>
      </c>
      <c s="11" r="B21">
        <v>2009</v>
      </c>
      <c t="s" s="11" r="C21">
        <v>175</v>
      </c>
      <c t="s" s="11" r="D21">
        <v>178</v>
      </c>
      <c s="2" r="E21"/>
      <c s="2" r="F21"/>
    </row>
    <row r="22">
      <c t="str" s="7" r="A22">
        <f>HYPERLINK("http://www.globedom.com/","Globedom Datenkommunikations GmbH, d/b/a Globedom")</f>
        <v>Globedom Datenkommunikations GmbH, d/b/a Globedom</v>
      </c>
      <c s="11" r="B22">
        <v>2009</v>
      </c>
      <c t="s" s="11" r="C22">
        <v>184</v>
      </c>
      <c t="s" s="11" r="D22">
        <v>185</v>
      </c>
      <c s="2" r="E22"/>
      <c s="2" r="F22"/>
    </row>
    <row r="23">
      <c t="str" s="7" r="A23">
        <f>HYPERLINK("http://www.viennaweb.at/","Internet Viennaweb Service GmbH")</f>
        <v>Internet Viennaweb Service GmbH</v>
      </c>
      <c s="11" r="B23">
        <v>2009</v>
      </c>
      <c t="s" s="11" r="C23">
        <v>184</v>
      </c>
      <c t="s" s="11" r="D23">
        <v>186</v>
      </c>
      <c s="2" r="E23"/>
      <c s="2" r="F23"/>
    </row>
    <row r="24">
      <c t="str" s="7" r="A24">
        <f>HYPERLINK("http://www.domaintechnik.at/","Ledl.net GmbH")</f>
        <v>Ledl.net GmbH</v>
      </c>
      <c s="11" r="B24">
        <v>2009</v>
      </c>
      <c t="s" s="11" r="C24">
        <v>184</v>
      </c>
      <c t="s" s="11" r="D24">
        <v>187</v>
      </c>
      <c s="2" r="E24"/>
      <c s="2" r="F24"/>
    </row>
    <row r="25">
      <c t="str" s="7" r="A25">
        <f>HYPERLINK("http://www.domainname.at/","Webagentur.at Internet Services GmbH d/b/a domainname.at")</f>
        <v>Webagentur.at Internet Services GmbH d/b/a domainname.at</v>
      </c>
      <c s="11" r="B25">
        <v>2009</v>
      </c>
      <c t="s" s="11" r="C25">
        <v>184</v>
      </c>
      <c t="s" s="11" r="D25">
        <v>188</v>
      </c>
      <c s="2" r="E25"/>
      <c s="2" r="F25"/>
    </row>
    <row r="26">
      <c t="str" s="7" r="A26">
        <f>HYPERLINK("http://www.world4you.com/","World4You Internet Services GmbH")</f>
        <v>World4You Internet Services GmbH</v>
      </c>
      <c s="11" r="B26">
        <v>2009</v>
      </c>
      <c t="s" s="11" r="C26">
        <v>184</v>
      </c>
      <c t="s" s="11" r="D26">
        <v>180</v>
      </c>
      <c s="2" r="E26"/>
      <c s="2" r="F26"/>
    </row>
    <row r="27">
      <c t="str" s="7" r="A27">
        <f>HYPERLINK("http://www.namevault.com/","Homestead Limited dba Namevault.com")</f>
        <v>Homestead Limited dba Namevault.com</v>
      </c>
      <c s="11" r="B27">
        <v>2001</v>
      </c>
      <c t="s" s="11" r="C27">
        <v>189</v>
      </c>
      <c t="s" s="11" r="D27">
        <v>178</v>
      </c>
      <c s="2" r="E27"/>
      <c s="2" r="F27"/>
    </row>
    <row r="28">
      <c t="str" s="7" r="A28">
        <f>HYPERLINK("http://www.internet.bs/","Internet.bs Corp.")</f>
        <v>Internet.bs Corp.</v>
      </c>
      <c s="11" r="B28">
        <v>2009</v>
      </c>
      <c t="s" s="11" r="C28">
        <v>189</v>
      </c>
      <c t="s" s="11" r="D28">
        <v>190</v>
      </c>
      <c s="2" r="E28"/>
      <c s="2" r="F28"/>
    </row>
    <row r="29">
      <c t="str" s="7" r="A29">
        <f>HYPERLINK("http://www.namescout.com/","NameScout Corp.")</f>
        <v>NameScout Corp.</v>
      </c>
      <c s="11" r="B29">
        <v>2009</v>
      </c>
      <c t="s" s="11" r="C29">
        <v>191</v>
      </c>
      <c t="s" s="11" r="D29">
        <v>192</v>
      </c>
      <c s="2" r="E29"/>
      <c s="2" r="F29"/>
    </row>
    <row r="30">
      <c t="str" s="7" r="A30">
        <f>HYPERLINK("http://www.nameweb.biz/","NameWeb BVBA")</f>
        <v>NameWeb BVBA</v>
      </c>
      <c s="11" r="B30">
        <v>2009</v>
      </c>
      <c t="s" s="11" r="C30">
        <v>193</v>
      </c>
      <c t="s" s="11" r="D30">
        <v>178</v>
      </c>
      <c s="2" r="E30"/>
      <c s="2" r="F30"/>
    </row>
    <row r="31">
      <c t="str" s="7" r="A31">
        <f>HYPERLINK("http://www.netbulk.com/","Netbulk NV")</f>
        <v>Netbulk NV</v>
      </c>
      <c s="11" r="B31">
        <v>2009</v>
      </c>
      <c t="s" s="11" r="C31">
        <v>193</v>
      </c>
      <c t="s" s="11" r="D31">
        <v>173</v>
      </c>
      <c s="2" r="E31"/>
      <c s="2" r="F31"/>
    </row>
    <row r="32">
      <c t="str" s="7" r="A32">
        <f>HYPERLINK("http://www.register.eu/","Register NV dba Register.eu")</f>
        <v>Register NV dba Register.eu</v>
      </c>
      <c s="11" r="B32">
        <v>2009</v>
      </c>
      <c t="s" s="11" r="C32">
        <v>193</v>
      </c>
      <c t="s" s="11" r="D32">
        <v>178</v>
      </c>
      <c s="2" r="E32"/>
      <c s="2" r="F32"/>
    </row>
    <row r="33">
      <c t="str" s="7" r="A33">
        <f>HYPERLINK("http://www.telefonica.com.br/","A. Telecom S.A.")</f>
        <v>A. Telecom S.A.</v>
      </c>
      <c s="11" r="B33">
        <v>2009</v>
      </c>
      <c t="s" s="11" r="C33">
        <v>194</v>
      </c>
      <c t="s" s="11" r="D33">
        <v>173</v>
      </c>
      <c s="2" r="E33"/>
      <c s="2" r="F33"/>
    </row>
    <row r="34">
      <c t="str" s="7" r="A34">
        <f>HYPERLINK("http://www.hostnet.com.br/","Digirati Informatica Servicos e Telecomunicacoes LTDA dba Hostnet.com")</f>
        <v>Digirati Informatica Servicos e Telecomunicacoes LTDA dba Hostnet.com</v>
      </c>
      <c s="11" r="B34">
        <v>2009</v>
      </c>
      <c t="s" s="11" r="C34">
        <v>194</v>
      </c>
      <c t="s" s="11" r="D34">
        <v>170</v>
      </c>
      <c s="2" r="E34"/>
      <c s="2" r="F34"/>
    </row>
    <row r="35">
      <c t="str" s="7" r="A35">
        <f>HYPERLINK("http://oisolucoespraempresas.com.br/","Internet Group do Brasil S.A.")</f>
        <v>Internet Group do Brasil S.A.</v>
      </c>
      <c s="11" r="B35">
        <v>2009</v>
      </c>
      <c t="s" s="11" r="C35">
        <v>194</v>
      </c>
      <c t="s" s="11" r="D35">
        <v>170</v>
      </c>
      <c s="2" r="E35"/>
      <c s="2" r="F35"/>
    </row>
    <row r="36">
      <c t="str" s="7" r="A36">
        <f>HYPERLINK("http://www.locaweb.com.br/","Locaweb Servicos de Internet S/A dba LocaWeb")</f>
        <v>Locaweb Servicos de Internet S/A dba LocaWeb</v>
      </c>
      <c s="11" r="B36">
        <v>2009</v>
      </c>
      <c t="s" s="11" r="C36">
        <v>194</v>
      </c>
      <c t="s" s="11" r="D36">
        <v>170</v>
      </c>
      <c s="2" r="E36"/>
      <c s="2" r="F36"/>
    </row>
    <row r="37">
      <c t="str" s="7" r="A37">
        <f>HYPERLINK("http://www.nomer.com.br/","Nomer Registro de Dominio e Hospedagem de sites Ltda DBA Nomer.com.br")</f>
        <v>Nomer Registro de Dominio e Hospedagem de sites Ltda DBA Nomer.com.br</v>
      </c>
      <c s="11" r="B37">
        <v>2009</v>
      </c>
      <c t="s" s="11" r="C37">
        <v>194</v>
      </c>
      <c t="s" s="11" r="D37">
        <v>195</v>
      </c>
      <c s="2" r="E37"/>
      <c s="2" r="F37"/>
    </row>
    <row r="38">
      <c t="str" s="7" r="A38">
        <f>HYPERLINK("http://www.turbosite.com.br/","Open System Ltda - Me")</f>
        <v>Open System Ltda - Me</v>
      </c>
      <c s="11" r="B38">
        <v>2009</v>
      </c>
      <c t="s" s="11" r="C38">
        <v>194</v>
      </c>
      <c t="s" s="11" r="D38">
        <v>170</v>
      </c>
      <c s="2" r="E38"/>
      <c s="2" r="F38"/>
    </row>
    <row r="39">
      <c t="str" s="7" r="A39">
        <f>HYPERLINK("http://www.uolhost.com.br/","Universo Online S/A (UOL)")</f>
        <v>Universo Online S/A (UOL)</v>
      </c>
      <c s="11" r="B39">
        <v>2009</v>
      </c>
      <c t="s" s="11" r="C39">
        <v>194</v>
      </c>
      <c t="s" s="11" r="D39">
        <v>170</v>
      </c>
      <c s="2" r="E39"/>
      <c s="2" r="F39"/>
    </row>
    <row r="40">
      <c t="str" s="7" r="A40">
        <f>HYPERLINK("http://www.afriregister.com/","AFRIREGISTER S.A.")</f>
        <v>AFRIREGISTER S.A.</v>
      </c>
      <c s="11" r="B40">
        <v>2009</v>
      </c>
      <c t="s" s="11" r="C40">
        <v>196</v>
      </c>
      <c t="s" s="11" r="D40">
        <v>170</v>
      </c>
      <c s="2" r="E40"/>
      <c s="2" r="F40"/>
    </row>
    <row r="41">
      <c t="str" s="7" r="A41">
        <f>HYPERLINK("http://www.adoptadomain.net/","AdoptADomain.net Inc.")</f>
        <v>AdoptADomain.net Inc.</v>
      </c>
      <c s="11" r="B41">
        <v>2009</v>
      </c>
      <c t="s" s="11" r="C41">
        <v>197</v>
      </c>
      <c t="s" s="11" r="D41">
        <v>198</v>
      </c>
      <c s="2" r="E41"/>
      <c s="2" r="F41"/>
    </row>
    <row r="42">
      <c t="str" s="7" r="A42">
        <f>HYPERLINK("http://www.airnames.com/","AirNames.com Inc.")</f>
        <v>AirNames.com Inc.</v>
      </c>
      <c s="11" r="B42">
        <v>2009</v>
      </c>
      <c t="s" s="11" r="C42">
        <v>197</v>
      </c>
      <c t="s" s="11" r="D42">
        <v>170</v>
      </c>
      <c s="2" r="E42"/>
      <c s="2" r="F42"/>
    </row>
    <row r="43">
      <c t="str" s="7" r="A43">
        <f>HYPERLINK("http://www.alpinedomains.com/","Alpine Domains Inc.")</f>
        <v>Alpine Domains Inc.</v>
      </c>
      <c s="11" r="B43">
        <v>2009</v>
      </c>
      <c t="s" s="11" r="C43">
        <v>197</v>
      </c>
      <c t="s" s="11" r="D43">
        <v>190</v>
      </c>
      <c s="2" r="E43"/>
      <c s="2" r="F43"/>
    </row>
    <row r="44">
      <c t="str" s="7" r="A44">
        <f>HYPERLINK("http://www.arcticnames.com/","Arctic Names, Inc.")</f>
        <v>Arctic Names, Inc.</v>
      </c>
      <c s="11" r="B44">
        <v>2009</v>
      </c>
      <c t="s" s="11" r="C44">
        <v>197</v>
      </c>
      <c t="s" s="11" r="D44">
        <v>199</v>
      </c>
      <c s="2" r="E44"/>
      <c s="2" r="F44"/>
    </row>
    <row r="45">
      <c t="str" s="7" r="A45">
        <f>HYPERLINK("http://www.backup.ca/","Backup.ca Corporation")</f>
        <v>Backup.ca Corporation</v>
      </c>
      <c s="11" r="B45">
        <v>2009</v>
      </c>
      <c t="s" s="11" r="C45">
        <v>197</v>
      </c>
      <c t="s" s="11" r="D45">
        <v>198</v>
      </c>
      <c s="2" r="E45"/>
      <c s="2" r="F45"/>
    </row>
    <row r="46">
      <c t="str" s="7" r="A46">
        <f>HYPERLINK("http://www.batdomains.com/","BatDomains.com Ltd.")</f>
        <v>BatDomains.com Ltd.</v>
      </c>
      <c s="11" r="B46">
        <v>2009</v>
      </c>
      <c t="s" s="11" r="C46">
        <v>197</v>
      </c>
      <c t="s" s="11" r="D46">
        <v>180</v>
      </c>
      <c s="2" r="E46"/>
      <c s="2" r="F46"/>
    </row>
    <row r="47">
      <c t="str" s="7" r="A47">
        <f>HYPERLINK("http://www.bignamesdomain.com/","BigNamesDomain.com Inc")</f>
        <v>BigNamesDomain.com Inc</v>
      </c>
      <c s="11" r="B47">
        <v>2009</v>
      </c>
      <c t="s" s="11" r="C47">
        <v>197</v>
      </c>
      <c t="s" s="11" r="D47">
        <v>181</v>
      </c>
      <c s="2" r="E47"/>
      <c s="2" r="F47"/>
    </row>
    <row r="48">
      <c t="str" s="7" r="A48">
        <f>HYPERLINK("http://www.namejuice.com/","BRANDON GRAY INTERNET SERVICES INC. (dba "NameJuice.com")")</f>
        <v>#ERROR!:parse</v>
      </c>
      <c s="11" r="B48">
        <v>2001</v>
      </c>
      <c t="s" s="11" r="C48">
        <v>197</v>
      </c>
      <c t="s" s="11" r="D48">
        <v>180</v>
      </c>
      <c s="2" r="E48"/>
      <c s="2" r="F48"/>
    </row>
    <row r="49">
      <c t="str" s="7" r="A49">
        <f>HYPERLINK("http://www.cheapies.com/","Cheapies.com Inc.")</f>
        <v>Cheapies.com Inc.</v>
      </c>
      <c s="11" r="B49">
        <v>2009</v>
      </c>
      <c t="s" s="11" r="C49">
        <v>197</v>
      </c>
      <c t="s" s="11" r="D49">
        <v>180</v>
      </c>
      <c s="2" r="E49"/>
      <c s="2" r="F49"/>
    </row>
    <row r="50">
      <c t="str" s="7" r="A50">
        <f>HYPERLINK("http://www.classdomainnames.com/","ClassDomainNames.com Inc.")</f>
        <v>ClassDomainNames.com Inc.</v>
      </c>
      <c s="11" r="B50">
        <v>2009</v>
      </c>
      <c t="s" s="11" r="C50">
        <v>197</v>
      </c>
      <c t="s" s="11" r="D50">
        <v>181</v>
      </c>
      <c s="2" r="E50"/>
      <c s="2" r="F50"/>
    </row>
    <row r="51">
      <c t="str" s="7" r="A51">
        <f>HYPERLINK("http://www.condomainium.com/","Condomainium.com Inc.")</f>
        <v>Condomainium.com Inc.</v>
      </c>
      <c s="11" r="B51">
        <v>2009</v>
      </c>
      <c t="s" s="11" r="C51">
        <v>197</v>
      </c>
      <c t="s" s="11" r="D51">
        <v>198</v>
      </c>
      <c s="2" r="E51"/>
      <c s="2" r="F51"/>
    </row>
    <row r="52">
      <c t="str" s="7" r="A52">
        <f>HYPERLINK("http://www.crazy8domains.com/","Crazy8Domains.com Inc.")</f>
        <v>Crazy8Domains.com Inc.</v>
      </c>
      <c s="11" r="B52">
        <v>2009</v>
      </c>
      <c t="s" s="11" r="C52">
        <v>197</v>
      </c>
      <c t="s" s="11" r="D52">
        <v>198</v>
      </c>
      <c s="2" r="E52"/>
      <c s="2" r="F52"/>
    </row>
    <row r="53">
      <c t="str" s="7" r="A53">
        <f>HYPERLINK("http://www.domainbuzz.ca/","DomainBuzz.ca Inc.")</f>
        <v>DomainBuzz.ca Inc.</v>
      </c>
      <c s="11" r="B53">
        <v>2009</v>
      </c>
      <c t="s" s="11" r="C53">
        <v>197</v>
      </c>
      <c t="s" s="11" r="D53">
        <v>198</v>
      </c>
      <c s="2" r="E53"/>
      <c s="2" r="F53"/>
    </row>
    <row r="54">
      <c t="str" s="7" r="A54">
        <f>HYPERLINK("http://www.domainclip.com/","Domainclip Domains, Inc.")</f>
        <v>Domainclip Domains, Inc.</v>
      </c>
      <c s="11" r="B54">
        <v>2009</v>
      </c>
      <c t="s" s="11" r="C54">
        <v>197</v>
      </c>
      <c t="s" s="11" r="D54">
        <v>200</v>
      </c>
      <c s="2" r="E54"/>
      <c s="2" r="F54"/>
    </row>
    <row r="55">
      <c t="str" s="7" r="A55">
        <f>HYPERLINK("http://www.domaingrabber.ca/","Domaingrabber.ca Inc.")</f>
        <v>Domaingrabber.ca Inc.</v>
      </c>
      <c s="11" r="B55">
        <v>2009</v>
      </c>
      <c t="s" s="11" r="C55">
        <v>197</v>
      </c>
      <c t="s" s="11" r="D55">
        <v>200</v>
      </c>
      <c s="2" r="E55"/>
      <c s="2" r="F55"/>
    </row>
    <row r="56">
      <c t="str" s="7" r="A56">
        <f>HYPERLINK("http://www.domainos.ca/","Domainos.ca Inc.")</f>
        <v>Domainos.ca Inc.</v>
      </c>
      <c s="11" r="B56">
        <v>2009</v>
      </c>
      <c t="s" s="11" r="C56">
        <v>197</v>
      </c>
      <c t="s" s="11" r="D56">
        <v>198</v>
      </c>
      <c s="2" r="E56"/>
      <c s="2" r="F56"/>
    </row>
    <row r="57">
      <c t="str" s="7" r="A57">
        <f>HYPERLINK("http://www.domainpeople.com/","DomainPeople, Inc.")</f>
        <v>DomainPeople, Inc.</v>
      </c>
      <c s="11" r="B57">
        <v>2009</v>
      </c>
      <c t="s" s="11" r="C57">
        <v>197</v>
      </c>
      <c t="s" s="11" r="D57">
        <v>201</v>
      </c>
      <c s="2" r="E57"/>
      <c s="2" r="F57"/>
    </row>
    <row r="58">
      <c t="str" s="7" r="A58">
        <f>HYPERLINK("http://www.domainsatcost.ca/","DomainsAtCost Corporation")</f>
        <v>DomainsAtCost Corporation</v>
      </c>
      <c s="11" r="B58">
        <v>2009</v>
      </c>
      <c t="s" s="11" r="C58">
        <v>197</v>
      </c>
      <c t="s" s="11" r="D58">
        <v>202</v>
      </c>
      <c s="2" r="E58"/>
      <c s="2" r="F58"/>
    </row>
    <row r="59">
      <c t="str" s="7" r="A59">
        <f>HYPERLINK("http://www.dotalliance.com/","DotAlliance Inc.")</f>
        <v>DotAlliance Inc.</v>
      </c>
      <c s="11" r="B59">
        <v>2009</v>
      </c>
      <c t="s" s="11" r="C59">
        <v>197</v>
      </c>
      <c t="s" s="11" r="D59">
        <v>173</v>
      </c>
      <c s="2" r="E59"/>
      <c s="2" r="F59"/>
    </row>
    <row r="60">
      <c t="str" s="7" r="A60">
        <f>HYPERLINK("http://www.easydns.com/","easyDNS Technologies Inc.")</f>
        <v>easyDNS Technologies Inc.</v>
      </c>
      <c s="11" r="B60">
        <v>2009</v>
      </c>
      <c t="s" s="11" r="C60">
        <v>197</v>
      </c>
      <c t="s" s="11" r="D60">
        <v>170</v>
      </c>
      <c s="2" r="E60"/>
      <c s="2" r="F60"/>
    </row>
    <row r="61">
      <c t="str" s="7" r="A61">
        <f>HYPERLINK("http://www.evonames.com/","EvoPlus Ltd.")</f>
        <v>EvoPlus Ltd.</v>
      </c>
      <c s="11" r="B61">
        <v>2009</v>
      </c>
      <c t="s" s="11" r="C61">
        <v>197</v>
      </c>
      <c t="s" s="11" r="D61">
        <v>178</v>
      </c>
      <c s="2" r="E61"/>
      <c s="2" r="F61"/>
    </row>
    <row r="62">
      <c t="str" s="7" r="A62">
        <f>HYPERLINK("http://www.experinom.com/","Experinom Inc.")</f>
        <v>Experinom Inc.</v>
      </c>
      <c s="11" r="B62">
        <v>2009</v>
      </c>
      <c t="s" s="11" r="C62">
        <v>197</v>
      </c>
      <c t="s" s="11" r="D62">
        <v>174</v>
      </c>
      <c s="2" r="E62"/>
      <c s="2" r="F62"/>
    </row>
    <row r="63">
      <c t="str" s="7" r="A63">
        <f>HYPERLINK("http://www.fabdomains.ca/","FabDomains.ca Inc.")</f>
        <v>FabDomains.ca Inc.</v>
      </c>
      <c s="11" r="B63">
        <v>2009</v>
      </c>
      <c t="s" s="11" r="C63">
        <v>197</v>
      </c>
      <c t="s" s="11" r="D63">
        <v>198</v>
      </c>
      <c s="2" r="E63"/>
      <c s="2" r="F63"/>
    </row>
    <row r="64">
      <c t="str" s="7" r="A64">
        <f>HYPERLINK("http://www.gpdomains.org/","GPDOMAINS Inc.")</f>
        <v>GPDOMAINS Inc.</v>
      </c>
      <c s="11" r="B64">
        <v>2009</v>
      </c>
      <c t="s" s="11" r="C64">
        <v>197</v>
      </c>
      <c t="s" s="11" r="D64">
        <v>186</v>
      </c>
      <c s="2" r="E64"/>
      <c s="2" r="F64"/>
    </row>
    <row r="65">
      <c t="str" s="7" r="A65">
        <f>HYPERLINK("http://www.in2net.com/","In2net Network Inc.")</f>
        <v>In2net Network Inc.</v>
      </c>
      <c s="11" r="B65">
        <v>2009</v>
      </c>
      <c t="s" s="11" r="C65">
        <v>197</v>
      </c>
      <c t="s" s="11" r="D65">
        <v>203</v>
      </c>
      <c s="2" r="E65"/>
      <c s="2" r="F65"/>
    </row>
    <row r="66">
      <c t="str" s="7" r="A66">
        <f>HYPERLINK("http://www.invisibledomains.com/","InvisibleDomains.com Inc.")</f>
        <v>InvisibleDomains.com Inc.</v>
      </c>
      <c s="11" r="B66">
        <v>2009</v>
      </c>
      <c t="s" s="11" r="C66">
        <v>197</v>
      </c>
      <c t="s" s="11" r="D66">
        <v>181</v>
      </c>
      <c s="2" r="E66"/>
      <c s="2" r="F66"/>
    </row>
    <row r="67">
      <c t="str" s="7" r="A67">
        <f>HYPERLINK("http://www.itpan.com/","ITpan.com Limited")</f>
        <v>ITpan.com Limited</v>
      </c>
      <c s="11" r="B67">
        <v>2009</v>
      </c>
      <c t="s" s="11" r="C67">
        <v>197</v>
      </c>
      <c t="s" s="11" r="D67">
        <v>170</v>
      </c>
      <c s="2" r="E67"/>
      <c s="2" r="F67"/>
    </row>
    <row r="68">
      <c t="str" s="7" r="A68">
        <f>HYPERLINK("http://www.nametorrent.ca/","NameTorrent.ca Inc.")</f>
        <v>NameTorrent.ca Inc.</v>
      </c>
      <c s="11" r="B68">
        <v>2009</v>
      </c>
      <c t="s" s="11" r="C68">
        <v>197</v>
      </c>
      <c t="s" s="11" r="D68">
        <v>198</v>
      </c>
      <c s="2" r="E68"/>
      <c s="2" r="F68"/>
    </row>
    <row r="69">
      <c t="str" s="7" r="A69">
        <f>HYPERLINK("http://www.expertsrs.com/","NJ Tech Solutions Inc. dba Expertsrs.com")</f>
        <v>NJ Tech Solutions Inc. dba Expertsrs.com</v>
      </c>
      <c s="11" r="B69">
        <v>2009</v>
      </c>
      <c t="s" s="11" r="C69">
        <v>197</v>
      </c>
      <c t="s" s="11" r="D69">
        <v>173</v>
      </c>
      <c s="2" r="E69"/>
      <c s="2" r="F69"/>
    </row>
    <row r="70">
      <c t="str" s="7" r="A70">
        <f>HYPERLINK("http://www.pacificonline.com/","Pacific Online Inc.")</f>
        <v>Pacific Online Inc.</v>
      </c>
      <c s="11" r="B70">
        <v>2009</v>
      </c>
      <c t="s" s="11" r="C70">
        <v>197</v>
      </c>
      <c t="s" s="11" r="D70">
        <v>173</v>
      </c>
      <c s="2" r="E70"/>
      <c s="2" r="F70"/>
    </row>
    <row r="71">
      <c t="str" s="7" r="A71">
        <f>HYPERLINK("http://www.promopeople.com/","Promo People, Inc.")</f>
        <v>Promo People, Inc.</v>
      </c>
      <c s="11" r="B71">
        <v>2009</v>
      </c>
      <c t="s" s="11" r="C71">
        <v>197</v>
      </c>
      <c t="s" s="11" r="D71">
        <v>204</v>
      </c>
      <c s="2" r="E71"/>
      <c s="2" r="F71"/>
    </row>
    <row r="72">
      <c t="str" s="7" r="A72">
        <f>HYPERLINK("http://www.rebel.com/","Rebel.com Corp.")</f>
        <v>Rebel.com Corp.</v>
      </c>
      <c s="11" r="B72">
        <v>2009</v>
      </c>
      <c t="s" s="11" r="C72">
        <v>197</v>
      </c>
      <c t="s" s="11" r="D72">
        <v>205</v>
      </c>
      <c s="2" r="E72"/>
      <c s="2" r="F72"/>
    </row>
    <row r="73">
      <c t="str" s="7" r="A73">
        <f>HYPERLINK("http://www.register.ca/","Register.ca Inc.")</f>
        <v>Register.ca Inc.</v>
      </c>
      <c s="11" r="B73">
        <v>2009</v>
      </c>
      <c t="s" s="11" r="C73">
        <v>197</v>
      </c>
      <c t="s" s="11" r="D73">
        <v>199</v>
      </c>
      <c s="2" r="E73"/>
      <c s="2" r="F73"/>
    </row>
    <row r="74">
      <c t="str" s="7" r="A74">
        <f>HYPERLINK("http://www.searchname.ca/","SearchName.ca Inc.")</f>
        <v>SearchName.ca Inc.</v>
      </c>
      <c s="11" r="B74">
        <v>2009</v>
      </c>
      <c t="s" s="11" r="C74">
        <v>197</v>
      </c>
      <c t="s" s="11" r="D74">
        <v>198</v>
      </c>
      <c s="2" r="E74"/>
      <c s="2" r="F74"/>
    </row>
    <row r="75">
      <c t="str" s="7" r="A75">
        <f>HYPERLINK("http://www.sibername.com/","Sibername Internet and Software Technologies Inc.")</f>
        <v>Sibername Internet and Software Technologies Inc.</v>
      </c>
      <c s="11" r="B75">
        <v>2009</v>
      </c>
      <c t="s" s="11" r="C75">
        <v>197</v>
      </c>
      <c t="s" s="11" r="D75">
        <v>173</v>
      </c>
      <c s="2" r="E75"/>
      <c s="2" r="F75"/>
    </row>
    <row r="76">
      <c t="str" s="7" r="A76">
        <f>HYPERLINK("http://www.superregistry.ca/","Super Registry Inc.")</f>
        <v>Super Registry Inc.</v>
      </c>
      <c s="11" r="B76">
        <v>2009</v>
      </c>
      <c t="s" s="11" r="C76">
        <v>197</v>
      </c>
      <c t="s" s="11" r="D76">
        <v>181</v>
      </c>
      <c s="2" r="E76"/>
      <c s="2" r="F76"/>
    </row>
    <row r="77">
      <c t="str" s="7" r="A77">
        <f>HYPERLINK("http://www.thegreatdomain.ca/","TheGreatDomain.ca Inc.")</f>
        <v>TheGreatDomain.ca Inc.</v>
      </c>
      <c s="11" r="B77">
        <v>2009</v>
      </c>
      <c t="s" s="11" r="C77">
        <v>197</v>
      </c>
      <c t="s" s="11" r="D77">
        <v>181</v>
      </c>
      <c s="2" r="E77"/>
      <c s="2" r="F77"/>
    </row>
    <row r="78">
      <c t="str" s="7" r="A78">
        <f>HYPERLINK("http://www.tucows.com/","Tucows Domains Inc.")</f>
        <v>Tucows Domains Inc.</v>
      </c>
      <c s="11" r="B78">
        <v>2009</v>
      </c>
      <c t="s" s="11" r="C78">
        <v>197</v>
      </c>
      <c t="s" s="11" r="D78">
        <v>172</v>
      </c>
      <c s="2" r="E78"/>
      <c s="2" r="F78"/>
    </row>
    <row r="79">
      <c t="str" s="7" r="A79">
        <f>HYPERLINK("http://www.webnames.ca/","Webnames.ca Inc.")</f>
        <v>Webnames.ca Inc.</v>
      </c>
      <c s="11" r="B79">
        <v>2009</v>
      </c>
      <c t="s" s="11" r="C79">
        <v>197</v>
      </c>
      <c t="s" s="11" r="D79">
        <v>206</v>
      </c>
      <c s="2" r="E79"/>
      <c s="2" r="F79"/>
    </row>
    <row r="80">
      <c t="str" s="7" r="A80">
        <f>HYPERLINK("http://www.assorted.com/","Assorted, LTD")</f>
        <v>Assorted, LTD</v>
      </c>
      <c s="11" r="B80">
        <v>2009</v>
      </c>
      <c t="s" s="11" r="C80">
        <v>207</v>
      </c>
      <c t="s" s="11" r="D80">
        <v>203</v>
      </c>
      <c s="2" r="E80"/>
      <c s="2" r="F80"/>
    </row>
    <row r="81">
      <c t="str" s="7" r="A81">
        <f>HYPERLINK("http://www.iregistry.com/","iRegistry Corp.")</f>
        <v>iRegistry Corp.</v>
      </c>
      <c s="11" r="B81">
        <v>2009</v>
      </c>
      <c t="s" s="11" r="C81">
        <v>207</v>
      </c>
      <c t="s" s="11" r="D81">
        <v>208</v>
      </c>
      <c s="2" r="E81"/>
      <c s="2" r="F81"/>
    </row>
    <row r="82">
      <c t="str" s="7" r="A82">
        <f>HYPERLINK("http://www.uniregistrar.com/","Uniregistrar Corp")</f>
        <v>Uniregistrar Corp</v>
      </c>
      <c s="11" r="B82">
        <v>2009</v>
      </c>
      <c t="s" s="11" r="C82">
        <v>207</v>
      </c>
      <c t="s" s="11" r="D82">
        <v>209</v>
      </c>
      <c s="2" r="E82"/>
      <c s="2" r="F82"/>
    </row>
    <row r="83">
      <c t="str" s="7" r="A83">
        <f>HYPERLINK("http://www.vividdomains.com/","Vivid Domains, Inc.")</f>
        <v>Vivid Domains, Inc.</v>
      </c>
      <c s="11" r="B83">
        <v>2009</v>
      </c>
      <c t="s" s="11" r="C83">
        <v>207</v>
      </c>
      <c t="s" s="11" r="D83">
        <v>173</v>
      </c>
      <c s="2" r="E83"/>
      <c s="2" r="F83"/>
    </row>
    <row r="84">
      <c t="str" s="7" r="A84">
        <f>HYPERLINK("http://www.35.com/","35 Technology Co., Ltd.")</f>
        <v>35 Technology Co., Ltd.</v>
      </c>
      <c s="11" r="B84">
        <v>2009</v>
      </c>
      <c t="s" s="11" r="C84">
        <v>210</v>
      </c>
      <c t="s" s="11" r="D84">
        <v>190</v>
      </c>
      <c s="2" r="E84"/>
      <c s="2" r="F84"/>
    </row>
    <row r="85">
      <c t="str" s="7" r="A85">
        <f>HYPERLINK("http://www.guoxuwang.cn/","Beijing Guoxu Network Technology Co., Ltd.")</f>
        <v>Beijing Guoxu Network Technology Co., Ltd.</v>
      </c>
      <c s="11" r="B85">
        <v>2009</v>
      </c>
      <c t="s" s="11" r="C85">
        <v>210</v>
      </c>
      <c t="s" s="11" r="D85">
        <v>211</v>
      </c>
      <c s="2" r="E85"/>
      <c s="2" r="F85"/>
    </row>
    <row r="86">
      <c t="str" s="7" r="A86">
        <f>HYPERLINK("http://www.dns.com.cn/","Beijing Innovative Linkage Technology Ltd. dba dns.com.cn")</f>
        <v>Beijing Innovative Linkage Technology Ltd. dba dns.com.cn</v>
      </c>
      <c s="11" r="B86">
        <v>2001</v>
      </c>
      <c t="s" s="11" r="C86">
        <v>210</v>
      </c>
      <c t="s" s="11" r="D86">
        <v>173</v>
      </c>
      <c s="2" r="E86"/>
      <c s="2" r="F86"/>
    </row>
    <row r="87">
      <c t="str" s="7" r="A87">
        <f>HYPERLINK("http://www.12114.org.cn/","Beijing RITT - Net Technology Development Co., Ltd")</f>
        <v>Beijing RITT - Net Technology Development Co., Ltd</v>
      </c>
      <c s="11" r="B87">
        <v>2009</v>
      </c>
      <c t="s" s="11" r="C87">
        <v>210</v>
      </c>
      <c t="s" s="11" r="D87">
        <v>173</v>
      </c>
      <c s="2" r="E87"/>
      <c s="2" r="F87"/>
    </row>
    <row r="88">
      <c t="str" s="7" r="A88">
        <f>HYPERLINK("http://www.sfn.cn/","Beijing Sanfront Information Technology Co., Ltd")</f>
        <v>Beijing Sanfront Information Technology Co., Ltd</v>
      </c>
      <c s="11" r="B88">
        <v>2009</v>
      </c>
      <c t="s" s="11" r="C88">
        <v>210</v>
      </c>
      <c t="s" s="11" r="D88">
        <v>212</v>
      </c>
      <c s="2" r="E88"/>
      <c s="2" r="F88"/>
    </row>
    <row r="89">
      <c t="str" s="7" r="A89">
        <f>HYPERLINK("http://www.novaltel.com/","Beijing Tong Guan Xin Tian Technology Ltd (Novaltel)")</f>
        <v>Beijing Tong Guan Xin Tian Technology Ltd (Novaltel)</v>
      </c>
      <c s="11" r="B89">
        <v>2009</v>
      </c>
      <c t="s" s="11" r="C89">
        <v>210</v>
      </c>
      <c t="s" s="11" r="D89">
        <v>213</v>
      </c>
      <c s="2" r="E89"/>
      <c s="2" r="F89"/>
    </row>
    <row r="90">
      <c t="str" s="7" r="A90">
        <f>HYPERLINK("http://www.namemax.cn/","Beijing Wangzun Technology Co., Ltd.")</f>
        <v>Beijing Wangzun Technology Co., Ltd.</v>
      </c>
      <c s="11" r="B90">
        <v>2009</v>
      </c>
      <c t="s" s="11" r="C90">
        <v>210</v>
      </c>
      <c t="s" s="11" r="D90">
        <v>203</v>
      </c>
      <c s="2" r="E90"/>
      <c s="2" r="F90"/>
    </row>
    <row r="91">
      <c t="str" s="7" r="A91">
        <f>HYPERLINK("http://www.bizcn.com/","Bizcn.com, Inc.")</f>
        <v>Bizcn.com, Inc.</v>
      </c>
      <c s="11" r="B91">
        <v>2009</v>
      </c>
      <c t="s" s="11" r="C91">
        <v>210</v>
      </c>
      <c t="s" s="11" r="D91">
        <v>190</v>
      </c>
      <c s="2" r="E91"/>
      <c s="2" r="F91"/>
    </row>
    <row r="92">
      <c t="str" s="7" r="A92">
        <f>HYPERLINK("http://www.sudu.cn/","Chengdu Fly-Digital Technology Co., Ltd.")</f>
        <v>Chengdu Fly-Digital Technology Co., Ltd.</v>
      </c>
      <c s="11" r="B92">
        <v>2009</v>
      </c>
      <c t="s" s="11" r="C92">
        <v>210</v>
      </c>
      <c t="s" s="11" r="D92">
        <v>178</v>
      </c>
      <c s="2" r="E92"/>
      <c s="2" r="F92"/>
    </row>
    <row r="93">
      <c t="str" s="7" r="A93">
        <f>HYPERLINK("http://www.west263.com/","Chengdu West Dimension Digital Technology Co., Ltd.")</f>
        <v>Chengdu West Dimension Digital Technology Co., Ltd.</v>
      </c>
      <c s="11" r="B93">
        <v>2009</v>
      </c>
      <c t="s" s="11" r="C93">
        <v>210</v>
      </c>
      <c t="s" s="11" r="D93">
        <v>203</v>
      </c>
      <c s="2" r="E93"/>
      <c s="2" r="F93"/>
    </row>
    <row r="94">
      <c t="str" s="7" r="A94">
        <f>HYPERLINK("http://www.chinaegov.cn/","China Organizational Name Administration Center (CONAC)")</f>
        <v>China Organizational Name Administration Center (CONAC)</v>
      </c>
      <c s="11" r="B94">
        <v>2009</v>
      </c>
      <c t="s" s="11" r="C94">
        <v>210</v>
      </c>
      <c t="s" s="11" r="D94">
        <v>181</v>
      </c>
      <c s="2" r="E94"/>
      <c s="2" r="F94"/>
    </row>
    <row r="95">
      <c t="str" s="7" r="A95">
        <f>HYPERLINK("http://www.namerich.cn/","China Springboard, Inc.")</f>
        <v>China Springboard, Inc.</v>
      </c>
      <c s="11" r="B95">
        <v>2009</v>
      </c>
      <c t="s" s="11" r="C95">
        <v>210</v>
      </c>
      <c t="s" s="11" r="D95">
        <v>181</v>
      </c>
      <c s="2" r="E95"/>
      <c s="2" r="F95"/>
    </row>
    <row r="96">
      <c t="str" s="7" r="A96">
        <f>HYPERLINK("http://www.chinanet.cc/","ChinaNet Technology (SuZhou) CO., LTD")</f>
        <v>ChinaNet Technology (SuZhou) CO., LTD</v>
      </c>
      <c s="11" r="B96">
        <v>2009</v>
      </c>
      <c t="s" s="11" r="C96">
        <v>210</v>
      </c>
      <c t="s" s="11" r="D96">
        <v>178</v>
      </c>
      <c s="2" r="E96"/>
      <c s="2" r="F96"/>
    </row>
    <row r="97">
      <c t="str" s="7" r="A97">
        <f>HYPERLINK("http://www.ename.com/","eName Pty Ltd.")</f>
        <v>eName Pty Ltd.</v>
      </c>
      <c s="11" r="B97">
        <v>2009</v>
      </c>
      <c t="s" s="11" r="C97">
        <v>210</v>
      </c>
      <c t="s" s="11" r="D97">
        <v>173</v>
      </c>
      <c s="2" r="E97"/>
      <c s="2" r="F97"/>
    </row>
    <row r="98">
      <c t="str" s="7" r="A98">
        <f>HYPERLINK("http://www.ename.net/","eName Technology Co., Ltd.")</f>
        <v>eName Technology Co., Ltd.</v>
      </c>
      <c s="11" r="B98">
        <v>2009</v>
      </c>
      <c t="s" s="11" r="C98">
        <v>210</v>
      </c>
      <c t="s" s="11" r="D98">
        <v>214</v>
      </c>
      <c s="2" r="E98"/>
      <c s="2" r="F98"/>
    </row>
    <row r="99">
      <c t="str" s="7" r="A99">
        <f>HYPERLINK("http://www.72e.net/","Foshan YiDong Network Co., LTD")</f>
        <v>Foshan YiDong Network Co., LTD</v>
      </c>
      <c s="11" r="B99">
        <v>2009</v>
      </c>
      <c t="s" s="11" r="C99">
        <v>210</v>
      </c>
      <c t="s" s="11" r="D99">
        <v>178</v>
      </c>
      <c s="2" r="E99"/>
      <c s="2" r="F99"/>
    </row>
    <row r="100">
      <c t="str" s="7" r="A100">
        <f>HYPERLINK("http://www.qzidc.com/","Fujian Litian Network Technology Co.,Ltd")</f>
        <v>Fujian Litian Network Technology Co.,Ltd</v>
      </c>
      <c s="11" r="B100">
        <v>2009</v>
      </c>
      <c t="s" s="11" r="C100">
        <v>210</v>
      </c>
      <c t="s" s="11" r="D100">
        <v>178</v>
      </c>
      <c s="2" r="E100"/>
      <c s="2" r="F100"/>
    </row>
    <row r="101">
      <c t="str" s="7" r="A101">
        <f>HYPERLINK("http://www.gzidc.com/","Guangdong JinWanBang Technology Investment Co., Ltd.")</f>
        <v>Guangdong JinWanBang Technology Investment Co., Ltd.</v>
      </c>
      <c s="11" r="B101">
        <v>2009</v>
      </c>
      <c t="s" s="11" r="C101">
        <v>210</v>
      </c>
      <c t="s" s="11" r="D101">
        <v>173</v>
      </c>
      <c s="2" r="E101"/>
      <c s="2" r="F101"/>
    </row>
    <row r="102">
      <c t="str" s="7" r="A102">
        <f>HYPERLINK("http://www.5778.com/","Guangzhou Ehost Tech. Co. Ltd.")</f>
        <v>Guangzhou Ehost Tech. Co. Ltd.</v>
      </c>
      <c s="11" r="B102">
        <v>2009</v>
      </c>
      <c t="s" s="11" r="C102">
        <v>210</v>
      </c>
      <c t="s" s="11" r="D102">
        <v>173</v>
      </c>
      <c s="2" r="E102"/>
      <c s="2" r="F102"/>
    </row>
    <row r="103">
      <c t="str" s="7" r="A103">
        <f>HYPERLINK("http://www.hupo.com/","Guangzhou Ming Yang Information Technology Co., Ltd")</f>
        <v>Guangzhou Ming Yang Information Technology Co., Ltd</v>
      </c>
      <c s="11" r="B103">
        <v>2009</v>
      </c>
      <c t="s" s="11" r="C103">
        <v>210</v>
      </c>
      <c t="s" s="11" r="D103">
        <v>181</v>
      </c>
      <c s="2" r="E103"/>
      <c s="2" r="F103"/>
    </row>
    <row r="104">
      <c t="str" s="7" r="A104">
        <f>HYPERLINK("http://www.22.cn/","Hangzhou AiMing Network Co., LTD")</f>
        <v>Hangzhou AiMing Network Co., LTD</v>
      </c>
      <c s="11" r="B104">
        <v>2009</v>
      </c>
      <c t="s" s="11" r="C104">
        <v>210</v>
      </c>
      <c t="s" s="11" r="D104">
        <v>173</v>
      </c>
      <c s="2" r="E104"/>
      <c s="2" r="F104"/>
    </row>
    <row r="105">
      <c t="str" s="7" r="A105">
        <f>HYPERLINK("http://www.4.cn/","Hangzhou Duomai E-Commerce Co., Ltd")</f>
        <v>Hangzhou Duomai E-Commerce Co., Ltd</v>
      </c>
      <c s="11" r="B105">
        <v>2009</v>
      </c>
      <c t="s" s="11" r="C105">
        <v>210</v>
      </c>
      <c t="s" s="11" r="D105">
        <v>212</v>
      </c>
      <c s="2" r="E105"/>
      <c s="2" r="F105"/>
    </row>
    <row r="106">
      <c t="str" s="7" r="A106">
        <f>HYPERLINK("http://www.eb.com.cn/","Hangzhou E-Business Services Co., Ltd.")</f>
        <v>Hangzhou E-Business Services Co., Ltd.</v>
      </c>
      <c s="11" r="B106">
        <v>2009</v>
      </c>
      <c t="s" s="11" r="C106">
        <v>210</v>
      </c>
      <c t="s" s="11" r="D106">
        <v>173</v>
      </c>
      <c s="2" r="E106"/>
      <c s="2" r="F106"/>
    </row>
    <row r="107">
      <c t="str" s="7" r="A107">
        <f>HYPERLINK("http://www.hebeidomains.com/","Hebei Guoji Maoyi (Shanghai) LTD dba HebeiDomains.com")</f>
        <v>Hebei Guoji Maoyi (Shanghai) LTD dba HebeiDomains.com</v>
      </c>
      <c s="11" r="B107">
        <v>2001</v>
      </c>
      <c t="s" s="11" r="C107">
        <v>210</v>
      </c>
      <c t="s" s="11" r="D107">
        <v>182</v>
      </c>
      <c s="2" r="E107"/>
      <c s="2" r="F107"/>
    </row>
    <row r="108">
      <c t="str" s="7" r="A108">
        <f>HYPERLINK("http://www.net.cn/","HiChina Chengdu Zhicheng Technology Ltd.")</f>
        <v>HiChina Chengdu Zhicheng Technology Ltd.</v>
      </c>
      <c s="11" r="B108">
        <v>2009</v>
      </c>
      <c t="s" s="11" r="C108">
        <v>210</v>
      </c>
      <c t="s" s="11" r="D108">
        <v>215</v>
      </c>
      <c s="2" r="E108"/>
      <c s="2" r="F108"/>
    </row>
    <row r="109">
      <c t="str" s="7" r="A109">
        <f>HYPERLINK("http://www.net.cn/","HiChina Zhicheng Technology Limited")</f>
        <v>HiChina Zhicheng Technology Limited</v>
      </c>
      <c s="11" r="B109">
        <v>2009</v>
      </c>
      <c t="s" s="11" r="C109">
        <v>210</v>
      </c>
      <c t="s" s="11" r="D109">
        <v>215</v>
      </c>
      <c s="2" r="E109"/>
      <c s="2" r="F109"/>
    </row>
    <row r="110">
      <c t="str" s="7" r="A110">
        <f>HYPERLINK("http://www.hooyoo.com/","HooYoo Information Technology Co. Ltd.")</f>
        <v>HooYoo Information Technology Co. Ltd.</v>
      </c>
      <c s="11" r="B110">
        <v>2009</v>
      </c>
      <c t="s" s="11" r="C110">
        <v>210</v>
      </c>
      <c t="s" s="11" r="D110">
        <v>170</v>
      </c>
      <c s="2" r="E110"/>
      <c s="2" r="F110"/>
    </row>
    <row r="111">
      <c t="str" s="7" r="A111">
        <f>HYPERLINK("http://www.55hl.com/","Jiangsu Bangning Science &amp; technology Co. Ltd.")</f>
        <v>Jiangsu Bangning Science &amp; technology Co. Ltd.</v>
      </c>
      <c s="11" r="B111">
        <v>2009</v>
      </c>
      <c t="s" s="11" r="C111">
        <v>210</v>
      </c>
      <c t="s" s="11" r="D111">
        <v>173</v>
      </c>
      <c s="2" r="E111"/>
      <c s="2" r="F111"/>
    </row>
    <row r="112">
      <c t="str" s="7" r="A112">
        <f>HYPERLINK("http://www.hyperstreet.com/","MAFF Inc.")</f>
        <v>MAFF Inc.</v>
      </c>
      <c s="11" r="B112">
        <v>2009</v>
      </c>
      <c t="s" s="11" r="C112">
        <v>210</v>
      </c>
      <c t="s" s="11" r="D112">
        <v>173</v>
      </c>
      <c s="2" r="E112"/>
      <c s="2" r="F112"/>
    </row>
    <row r="113">
      <c t="str" s="7" r="A113">
        <f>HYPERLINK("http://www.registermatrix.com/","Media Elite Holdings Limited")</f>
        <v>Media Elite Holdings Limited</v>
      </c>
      <c s="11" r="B113">
        <v>2009</v>
      </c>
      <c t="s" s="11" r="C113">
        <v>210</v>
      </c>
      <c t="s" s="11" r="D113">
        <v>178</v>
      </c>
      <c s="2" r="E113"/>
      <c s="2" r="F113"/>
    </row>
    <row r="114">
      <c t="str" s="7" r="A114">
        <f>HYPERLINK("http://www.domainerschoice.com/","Nanjing Imperiosus Technology Co. Ltd.")</f>
        <v>Nanjing Imperiosus Technology Co. Ltd.</v>
      </c>
      <c s="11" r="B114">
        <v>2009</v>
      </c>
      <c t="s" s="11" r="C114">
        <v>210</v>
      </c>
      <c t="s" s="11" r="D114">
        <v>181</v>
      </c>
      <c s="2" r="E114"/>
      <c s="2" r="F114"/>
    </row>
    <row r="115">
      <c t="str" s="7" r="A115">
        <f>HYPERLINK("http://www.ourdomains.com/","Ourdomains Limited")</f>
        <v>Ourdomains Limited</v>
      </c>
      <c s="11" r="B115">
        <v>2009</v>
      </c>
      <c t="s" s="11" r="C115">
        <v>210</v>
      </c>
      <c t="s" s="11" r="D115">
        <v>178</v>
      </c>
      <c s="2" r="E115"/>
      <c s="2" r="F115"/>
    </row>
    <row r="116">
      <c t="str" s="7" r="A116">
        <f>HYPERLINK("http://pocketdomain.com/","PocketDomain.com Inc.")</f>
        <v>PocketDomain.com Inc.</v>
      </c>
      <c s="11" r="B116">
        <v>2009</v>
      </c>
      <c t="s" s="11" r="C116">
        <v>210</v>
      </c>
      <c t="s" s="11" r="D116">
        <v>216</v>
      </c>
      <c s="2" r="E116"/>
      <c s="2" r="F116"/>
    </row>
    <row r="117">
      <c t="str" s="7" r="A117">
        <f>HYPERLINK("http://www.domainmap.com/","Premierename.ca Inc.")</f>
        <v>Premierename.ca Inc.</v>
      </c>
      <c s="11" r="B117">
        <v>2009</v>
      </c>
      <c t="s" s="11" r="C117">
        <v>210</v>
      </c>
      <c t="s" s="11" r="D117">
        <v>217</v>
      </c>
      <c s="2" r="E117"/>
      <c s="2" r="F117"/>
    </row>
    <row r="118">
      <c t="str" s="7" r="A118">
        <f>HYPERLINK("http://www.oray.com/","Shanghai Best Oray Information S&amp;T Co., Ltd.")</f>
        <v>Shanghai Best Oray Information S&amp;T Co., Ltd.</v>
      </c>
      <c s="11" r="B118">
        <v>2009</v>
      </c>
      <c t="s" s="11" r="C118">
        <v>210</v>
      </c>
      <c t="s" s="11" r="D118">
        <v>173</v>
      </c>
      <c s="2" r="E118"/>
      <c s="2" r="F118"/>
    </row>
    <row r="119">
      <c t="str" s="7" r="A119">
        <f>HYPERLINK("http://www.cndns.com/","Shanghai Meicheng Technology Information Development Co., Ltd.")</f>
        <v>Shanghai Meicheng Technology Information Development Co., Ltd.</v>
      </c>
      <c s="11" r="B119">
        <v>2009</v>
      </c>
      <c t="s" s="11" r="C119">
        <v>210</v>
      </c>
      <c t="s" s="11" r="D119">
        <v>178</v>
      </c>
      <c s="2" r="E119"/>
      <c s="2" r="F119"/>
    </row>
    <row r="120">
      <c t="str" s="7" r="A120">
        <f>HYPERLINK("http://www.edong.com/","Shanghai Oweb Network Co., Ltd")</f>
        <v>Shanghai Oweb Network Co., Ltd</v>
      </c>
      <c s="11" r="B120">
        <v>2009</v>
      </c>
      <c t="s" s="11" r="C120">
        <v>210</v>
      </c>
      <c t="s" s="11" r="D120">
        <v>178</v>
      </c>
      <c s="2" r="E120"/>
      <c s="2" r="F120"/>
    </row>
    <row r="121">
      <c t="str" s="7" r="A121">
        <f>HYPERLINK("http://www.yovole.com/","Shanghai Yovole Networks, Inc.")</f>
        <v>Shanghai Yovole Networks, Inc.</v>
      </c>
      <c s="11" r="B121">
        <v>2009</v>
      </c>
      <c t="s" s="11" r="C121">
        <v>210</v>
      </c>
      <c t="s" s="11" r="D121">
        <v>173</v>
      </c>
      <c s="2" r="E121"/>
      <c s="2" r="F121"/>
    </row>
    <row r="122">
      <c t="str" s="7" r="A122">
        <f>HYPERLINK("http://www.threadagent.com/","Threadagent.com, Inc.")</f>
        <v>Threadagent.com, Inc.</v>
      </c>
      <c s="11" r="B122">
        <v>2009</v>
      </c>
      <c t="s" s="11" r="C122">
        <v>210</v>
      </c>
      <c t="s" s="11" r="D122">
        <v>170</v>
      </c>
      <c s="2" r="E122"/>
      <c s="2" r="F122"/>
    </row>
    <row r="123">
      <c t="str" s="7" r="A123">
        <f>HYPERLINK("http://www.todaynic.com/","Todaynic.com, Inc.")</f>
        <v>Todaynic.com, Inc.</v>
      </c>
      <c s="11" r="B123">
        <v>2009</v>
      </c>
      <c t="s" s="11" r="C123">
        <v>210</v>
      </c>
      <c t="s" s="11" r="D123">
        <v>218</v>
      </c>
      <c s="2" r="E123"/>
      <c s="2" r="F123"/>
    </row>
    <row r="124">
      <c t="str" s="7" r="A124">
        <f>HYPERLINK("http://www.trename.com/","Tong Ji Ming Lian (Beijing) Technology Corporation Ltd. (Trename)")</f>
        <v>Tong Ji Ming Lian (Beijing) Technology Corporation Ltd. (Trename)</v>
      </c>
      <c s="11" r="B124">
        <v>2009</v>
      </c>
      <c t="s" s="11" r="C124">
        <v>210</v>
      </c>
      <c t="s" s="11" r="D124">
        <v>143</v>
      </c>
      <c s="2" r="E124"/>
      <c s="2" r="F124"/>
    </row>
    <row r="125">
      <c t="str" s="7" r="A125">
        <f>HYPERLINK("http://www.zzy.cn/","Xiamen ChinaSource Internet Service Co., Ltd")</f>
        <v>Xiamen ChinaSource Internet Service Co., Ltd</v>
      </c>
      <c s="11" r="B125">
        <v>2009</v>
      </c>
      <c t="s" s="11" r="C125">
        <v>210</v>
      </c>
      <c t="s" s="11" r="D125">
        <v>216</v>
      </c>
      <c s="2" r="E125"/>
      <c s="2" r="F125"/>
    </row>
    <row r="126">
      <c t="str" s="7" r="A126">
        <f>HYPERLINK("http://www.nawang.cn/","Xiamen Nawang Technology Co., Ltd")</f>
        <v>Xiamen Nawang Technology Co., Ltd</v>
      </c>
      <c s="11" r="B126">
        <v>2009</v>
      </c>
      <c t="s" s="11" r="C126">
        <v>210</v>
      </c>
      <c t="s" s="11" r="D126">
        <v>174</v>
      </c>
      <c s="2" r="E126"/>
      <c s="2" r="F126"/>
    </row>
    <row r="127">
      <c t="str" s="7" r="A127">
        <f>HYPERLINK("http://www.xinnet.com/","Xin Net Technology Corporation")</f>
        <v>Xin Net Technology Corporation</v>
      </c>
      <c s="11" r="B127">
        <v>2009</v>
      </c>
      <c t="s" s="11" r="C127">
        <v>210</v>
      </c>
      <c t="s" s="11" r="D127">
        <v>219</v>
      </c>
      <c s="2" r="E127"/>
      <c s="2" r="F127"/>
    </row>
    <row r="128">
      <c t="str" s="7" r="A128">
        <f>HYPERLINK("http://www.iisp.com/","ZhuHai NaiSiNiKe Information Technology Co Ltd.")</f>
        <v>ZhuHai NaiSiNiKe Information Technology Co Ltd.</v>
      </c>
      <c s="11" r="B128">
        <v>2009</v>
      </c>
      <c t="s" s="11" r="C128">
        <v>210</v>
      </c>
      <c t="s" s="11" r="D128">
        <v>220</v>
      </c>
      <c s="2" r="E128"/>
      <c s="2" r="F128"/>
    </row>
    <row r="129">
      <c t="str" s="7" r="A129">
        <f>HYPERLINK("http://www.my.co/","CCI REG S.A.")</f>
        <v>CCI REG S.A.</v>
      </c>
      <c s="11" r="B129">
        <v>2009</v>
      </c>
      <c t="s" s="11" r="C129">
        <v>221</v>
      </c>
      <c t="s" s="11" r="D129">
        <v>178</v>
      </c>
      <c s="2" r="E129"/>
      <c s="2" r="F129"/>
    </row>
    <row r="130">
      <c t="str" s="7" r="A130">
        <f>HYPERLINK("http://toglodo.com/","TOGLODO S.A.")</f>
        <v>TOGLODO S.A.</v>
      </c>
      <c s="11" r="B130">
        <v>2009</v>
      </c>
      <c t="s" s="11" r="C130">
        <v>222</v>
      </c>
      <c t="s" s="11" r="D130">
        <v>173</v>
      </c>
      <c s="2" r="E130"/>
      <c s="2" r="F130"/>
    </row>
    <row r="131">
      <c t="str" s="7" r="A131">
        <f>HYPERLINK("http://subreg.cz/","Gransy, s.r.o. d/b/a subreg.cz")</f>
        <v>Gransy, s.r.o. d/b/a subreg.cz</v>
      </c>
      <c s="11" r="B131">
        <v>2009</v>
      </c>
      <c t="s" s="11" r="C131">
        <v>223</v>
      </c>
      <c t="s" s="11" r="D131">
        <v>178</v>
      </c>
      <c s="2" r="E131"/>
      <c s="2" r="F131"/>
    </row>
    <row r="132">
      <c t="str" s="7" r="A132">
        <f>HYPERLINK("http://www.ascio.com/","Ascio Technologies, Inc. - Denmark")</f>
        <v>Ascio Technologies, Inc. - Denmark</v>
      </c>
      <c s="11" r="B132">
        <v>2009</v>
      </c>
      <c t="s" s="11" r="C132">
        <v>224</v>
      </c>
      <c t="s" s="11" r="D132">
        <v>225</v>
      </c>
      <c s="2" r="E132"/>
      <c s="2" r="F132"/>
    </row>
    <row r="133">
      <c t="str" s="7" r="A133">
        <f>HYPERLINK("http://www.dandomain.dk/","DanDomain A/S")</f>
        <v>DanDomain A/S</v>
      </c>
      <c s="11" r="B133">
        <v>2009</v>
      </c>
      <c t="s" s="11" r="C133">
        <v>224</v>
      </c>
      <c t="s" s="11" r="D133">
        <v>178</v>
      </c>
      <c s="2" r="E133"/>
      <c s="2" r="F133"/>
    </row>
    <row r="134">
      <c t="str" s="7" r="A134">
        <f>HYPERLINK("http://www.gratisdns.dk/","Larsen Data ApS")</f>
        <v>Larsen Data ApS</v>
      </c>
      <c s="11" r="B134">
        <v>2009</v>
      </c>
      <c t="s" s="11" r="C134">
        <v>224</v>
      </c>
      <c t="s" s="11" r="D134">
        <v>178</v>
      </c>
      <c s="2" r="E134"/>
      <c s="2" r="F134"/>
    </row>
    <row r="135">
      <c t="str" s="7" r="A135">
        <f>HYPERLINK("http://www.one.com/","One.com A/S")</f>
        <v>One.com A/S</v>
      </c>
      <c s="11" r="B135">
        <v>2009</v>
      </c>
      <c t="s" s="11" r="C135">
        <v>224</v>
      </c>
      <c t="s" s="11" r="D135">
        <v>173</v>
      </c>
      <c s="2" r="E135"/>
      <c s="2" r="F135"/>
    </row>
    <row r="136">
      <c t="str" s="7" r="A136">
        <f>HYPERLINK("http://www.neonic.com/","NeoNIC OY")</f>
        <v>NeoNIC OY</v>
      </c>
      <c s="11" r="B136">
        <v>2001</v>
      </c>
      <c t="s" s="11" r="C136">
        <v>226</v>
      </c>
      <c t="s" s="11" r="D136">
        <v>180</v>
      </c>
      <c s="2" r="E136"/>
      <c s="2" r="F136"/>
    </row>
    <row r="137">
      <c t="str" s="7" r="A137">
        <f>HYPERLINK("http://www.hosteur.com/","AB CONNECT SARL")</f>
        <v>AB CONNECT SARL</v>
      </c>
      <c s="11" r="B137">
        <v>2009</v>
      </c>
      <c t="s" s="11" r="C137">
        <v>227</v>
      </c>
      <c t="s" s="11" r="D137">
        <v>228</v>
      </c>
      <c s="2" r="E137"/>
      <c s="2" r="F137"/>
    </row>
    <row r="138">
      <c t="str" s="7" r="A138">
        <f>HYPERLINK("http://www.mynameup.net/","Acropolis Telecom SARL")</f>
        <v>Acropolis Telecom SARL</v>
      </c>
      <c s="11" r="B138">
        <v>2009</v>
      </c>
      <c t="s" s="11" r="C138">
        <v>227</v>
      </c>
      <c t="s" s="11" r="D138">
        <v>173</v>
      </c>
      <c s="2" r="E138"/>
      <c s="2" r="F138"/>
    </row>
    <row r="139">
      <c t="str" s="7" r="A139">
        <f>HYPERLINK("http://www.prodomaines.com/","BDL Systemes SAS dba ProDomaines")</f>
        <v>BDL Systemes SAS dba ProDomaines</v>
      </c>
      <c s="11" r="B139">
        <v>2009</v>
      </c>
      <c t="s" s="11" r="C139">
        <v>227</v>
      </c>
      <c t="s" s="11" r="D139">
        <v>178</v>
      </c>
      <c s="2" r="E139"/>
      <c s="2" r="F139"/>
    </row>
    <row r="140">
      <c t="str" s="7" r="A140">
        <f>HYPERLINK("http://www.netissime.com/","ELB Group Inc")</f>
        <v>ELB Group Inc</v>
      </c>
      <c s="11" r="B140">
        <v>2009</v>
      </c>
      <c t="s" s="11" r="C140">
        <v>227</v>
      </c>
      <c t="s" s="11" r="D140">
        <v>178</v>
      </c>
      <c s="2" r="E140"/>
      <c s="2" r="F140"/>
    </row>
    <row r="141">
      <c t="str" s="7" r="A141">
        <f>HYPERLINK("http://www.hebergementweb.orange-business.com/noms-de-domaine","France Telecom SA")</f>
        <v>France Telecom SA</v>
      </c>
      <c s="11" r="B141">
        <v>2009</v>
      </c>
      <c t="s" s="11" r="C141">
        <v>227</v>
      </c>
      <c t="s" s="11" r="D141">
        <v>170</v>
      </c>
      <c s="2" r="E141"/>
      <c s="2" r="F141"/>
    </row>
    <row r="142">
      <c t="str" s="7" r="A142">
        <f>HYPERLINK("http://www.domaine.fr/","French Connexion SARL dba Domaine.fr")</f>
        <v>French Connexion SARL dba Domaine.fr</v>
      </c>
      <c s="11" r="B142">
        <v>2009</v>
      </c>
      <c t="s" s="11" r="C142">
        <v>227</v>
      </c>
      <c t="s" s="11" r="D142">
        <v>178</v>
      </c>
      <c s="2" r="E142"/>
      <c s="2" r="F142"/>
    </row>
    <row r="143">
      <c t="str" s="7" r="A143">
        <f>HYPERLINK("http://www.gandi.net/","Gandi SAS")</f>
        <v>Gandi SAS</v>
      </c>
      <c s="11" r="B143">
        <v>2009</v>
      </c>
      <c t="s" s="11" r="C143">
        <v>227</v>
      </c>
      <c t="s" s="11" r="D143">
        <v>178</v>
      </c>
      <c s="2" r="E143"/>
      <c s="2" r="F143"/>
    </row>
    <row r="144">
      <c t="str" s="7" r="A144">
        <f>HYPERLINK("http://www.groupe-mit.com/","Groupe MIT SARL")</f>
        <v>Groupe MIT SARL</v>
      </c>
      <c s="11" r="B144">
        <v>2009</v>
      </c>
      <c t="s" s="11" r="C144">
        <v>227</v>
      </c>
      <c t="s" s="11" r="D144">
        <v>180</v>
      </c>
      <c s="2" r="E144"/>
      <c s="2" r="F144"/>
    </row>
    <row r="145">
      <c t="str" s="7" r="A145">
        <f>HYPERLINK("http://www.anchovy.com/","Hogan Lovells International LLP")</f>
        <v>Hogan Lovells International LLP</v>
      </c>
      <c s="11" r="B145">
        <v>2009</v>
      </c>
      <c t="s" s="11" r="C145">
        <v>227</v>
      </c>
      <c t="s" s="11" r="D145">
        <v>38</v>
      </c>
      <c s="2" r="E145"/>
      <c s="2" r="F145"/>
    </row>
    <row r="146">
      <c t="str" s="7" r="A146">
        <f>HYPERLINK("http://www.lws.fr/nom-de-domaine.php","Ligne Web Services SARL")</f>
        <v>Ligne Web Services SARL</v>
      </c>
      <c s="11" r="B146">
        <v>2009</v>
      </c>
      <c t="s" s="11" r="C146">
        <v>227</v>
      </c>
      <c t="s" s="11" r="D146">
        <v>178</v>
      </c>
      <c s="2" r="E146"/>
      <c s="2" r="F146"/>
    </row>
    <row r="147">
      <c t="str" s="7" r="A147">
        <f>HYPERLINK("http://www.mailclub.com/","Mailclub SAS")</f>
        <v>Mailclub SAS</v>
      </c>
      <c s="11" r="B147">
        <v>2009</v>
      </c>
      <c t="s" s="11" r="C147">
        <v>227</v>
      </c>
      <c t="s" s="11" r="D147">
        <v>178</v>
      </c>
      <c s="2" r="E147"/>
      <c s="2" r="F147"/>
    </row>
    <row r="148">
      <c t="str" s="7" r="A148">
        <f>HYPERLINK("http://www.mistername.com/","Mister Name SARL")</f>
        <v>Mister Name SARL</v>
      </c>
      <c s="11" r="B148">
        <v>2009</v>
      </c>
      <c t="s" s="11" r="C148">
        <v>227</v>
      </c>
      <c t="s" s="11" r="D148">
        <v>170</v>
      </c>
      <c s="2" r="E148"/>
      <c s="2" r="F148"/>
    </row>
    <row r="149">
      <c t="str" s="7" r="A149">
        <f>HYPERLINK("http://www.nameshield.net/","Nameshield SAS")</f>
        <v>Nameshield SAS</v>
      </c>
      <c s="11" r="B149">
        <v>2009</v>
      </c>
      <c t="s" s="11" r="C149">
        <v>227</v>
      </c>
      <c t="s" s="11" r="D149">
        <v>229</v>
      </c>
      <c s="2" r="E149"/>
      <c s="2" r="F149"/>
    </row>
    <row r="150">
      <c t="str" s="7" r="A150">
        <f>HYPERLINK("http://www.netim.com/","NETIM SARL")</f>
        <v>NETIM SARL</v>
      </c>
      <c s="11" r="B150">
        <v>2009</v>
      </c>
      <c t="s" s="11" r="C150">
        <v>227</v>
      </c>
      <c t="s" s="11" r="D150">
        <v>230</v>
      </c>
      <c s="2" r="E150"/>
      <c s="2" r="F150"/>
    </row>
    <row r="151">
      <c t="str" s="7" r="A151">
        <f>HYPERLINK("http://www.nordnet.net/","Nordnet SA")</f>
        <v>Nordnet SA</v>
      </c>
      <c s="11" r="B151">
        <v>2009</v>
      </c>
      <c t="s" s="11" r="C151">
        <v>227</v>
      </c>
      <c t="s" s="11" r="D151">
        <v>172</v>
      </c>
      <c s="2" r="E151"/>
      <c s="2" r="F151"/>
    </row>
    <row r="152">
      <c t="str" s="7" r="A152">
        <f>HYPERLINK("http://www.bookmyname.com/","Online SAS")</f>
        <v>Online SAS</v>
      </c>
      <c s="11" r="B152">
        <v>2009</v>
      </c>
      <c t="s" s="11" r="C152">
        <v>227</v>
      </c>
      <c t="s" s="11" r="D152">
        <v>172</v>
      </c>
      <c s="2" r="E152"/>
      <c s="2" r="F152"/>
    </row>
    <row r="153">
      <c t="str" s="7" r="A153">
        <f>HYPERLINK("http://www.ovh.com/","OVH sas")</f>
        <v>OVH sas</v>
      </c>
      <c s="11" r="B153">
        <v>2009</v>
      </c>
      <c t="s" s="11" r="C153">
        <v>227</v>
      </c>
      <c t="s" s="11" r="D153">
        <v>178</v>
      </c>
      <c s="2" r="E153"/>
      <c s="2" r="F153"/>
    </row>
    <row r="154">
      <c t="str" s="7" r="A154">
        <f>HYPERLINK("http://www.nom-domaine.fr/","SARL VIADUC")</f>
        <v>SARL VIADUC</v>
      </c>
      <c s="11" r="B154">
        <v>2009</v>
      </c>
      <c t="s" s="11" r="C154">
        <v>227</v>
      </c>
      <c t="s" s="11" r="D154">
        <v>190</v>
      </c>
      <c s="2" r="E154"/>
      <c s="2" r="F154"/>
    </row>
    <row r="155">
      <c t="str" s="7" r="A155">
        <f>HYPERLINK("http://registrar.1and1.info/","1&amp;1 Internet AG")</f>
        <v>1&amp;1 Internet AG</v>
      </c>
      <c s="11" r="B155">
        <v>2009</v>
      </c>
      <c t="s" s="11" r="C155">
        <v>231</v>
      </c>
      <c t="s" s="11" r="D155">
        <v>232</v>
      </c>
      <c s="2" r="E155"/>
      <c s="2" r="F155"/>
    </row>
    <row r="156">
      <c t="str" s="7" r="A156">
        <f>HYPERLINK("http://www.1api.net/","1API GmbH")</f>
        <v>1API GmbH</v>
      </c>
      <c s="11" r="B156">
        <v>2009</v>
      </c>
      <c t="s" s="11" r="C156">
        <v>231</v>
      </c>
      <c t="s" s="11" r="D156">
        <v>233</v>
      </c>
      <c s="2" r="E156"/>
      <c s="2" r="F156"/>
    </row>
    <row r="157">
      <c t="str" s="7" r="A157">
        <f>HYPERLINK("http://www.cps-datensysteme.de/","CPS-Datensysteme GmbH")</f>
        <v>CPS-Datensysteme GmbH</v>
      </c>
      <c s="11" r="B157">
        <v>2009</v>
      </c>
      <c t="s" s="11" r="C157">
        <v>231</v>
      </c>
      <c t="s" s="11" r="D157">
        <v>233</v>
      </c>
      <c s="2" r="E157"/>
      <c s="2" r="F157"/>
    </row>
    <row r="158">
      <c t="str" s="7" r="A158">
        <f>HYPERLINK("http://www.cronon.net/","Cronon AG")</f>
        <v>Cronon AG</v>
      </c>
      <c s="11" r="B158">
        <v>2009</v>
      </c>
      <c t="s" s="11" r="C158">
        <v>231</v>
      </c>
      <c t="s" s="11" r="D158">
        <v>204</v>
      </c>
      <c s="2" r="E158"/>
      <c s="2" r="F158"/>
    </row>
    <row r="159">
      <c t="str" s="7" r="A159">
        <f>HYPERLINK("http://www.joker.com/","CSL Computer Service Langenbach GmbH d/b/a joker.com")</f>
        <v>CSL Computer Service Langenbach GmbH d/b/a joker.com</v>
      </c>
      <c s="11" r="B159">
        <v>2009</v>
      </c>
      <c t="s" s="11" r="C159">
        <v>231</v>
      </c>
      <c t="s" s="11" r="D159">
        <v>172</v>
      </c>
      <c s="2" r="E159"/>
      <c s="2" r="F159"/>
    </row>
    <row r="160">
      <c t="str" s="7" r="A160">
        <f>HYPERLINK("http://www.registrar.telekom.de/","Deutsche Telekom AG")</f>
        <v>Deutsche Telekom AG</v>
      </c>
      <c s="11" r="B160">
        <v>2009</v>
      </c>
      <c t="s" s="11" r="C160">
        <v>231</v>
      </c>
      <c t="s" s="11" r="D160">
        <v>188</v>
      </c>
      <c s="2" r="E160"/>
      <c s="2" r="F160"/>
    </row>
    <row r="161">
      <c t="str" s="7" r="A161">
        <f>HYPERLINK("http://domains.dns-net.de/","DNS:NET Internet Service GmbH")</f>
        <v>DNS:NET Internet Service GmbH</v>
      </c>
      <c s="11" r="B161">
        <v>2001</v>
      </c>
      <c t="s" s="11" r="C161">
        <v>231</v>
      </c>
      <c t="s" s="11" r="D161">
        <v>173</v>
      </c>
      <c s="2" r="E161"/>
      <c s="2" r="F161"/>
    </row>
    <row r="162">
      <c t="str" s="7" r="A162">
        <f>HYPERLINK("http://www.df.eu/","domainfactory GmbH")</f>
        <v>domainfactory GmbH</v>
      </c>
      <c s="11" r="B162">
        <v>2009</v>
      </c>
      <c t="s" s="11" r="C162">
        <v>231</v>
      </c>
      <c t="s" s="11" r="D162">
        <v>170</v>
      </c>
      <c s="2" r="E162"/>
      <c s="2" r="F162"/>
    </row>
    <row r="163">
      <c t="str" s="7" r="A163">
        <f>HYPERLINK("http://www.epag.de/","EPAG Domainservices GmbH")</f>
        <v>EPAG Domainservices GmbH</v>
      </c>
      <c s="11" r="B163">
        <v>2009</v>
      </c>
      <c t="s" s="11" r="C163">
        <v>231</v>
      </c>
      <c t="s" s="11" r="D163">
        <v>234</v>
      </c>
      <c s="2" r="E163"/>
      <c s="2" r="F163"/>
    </row>
    <row r="164">
      <c t="str" s="7" r="A164">
        <f>HYPERLINK("http://www.europeannic.eu/","European NIC Inc.")</f>
        <v>European NIC Inc.</v>
      </c>
      <c s="11" r="B164">
        <v>2009</v>
      </c>
      <c t="s" s="11" r="C164">
        <v>231</v>
      </c>
      <c t="s" s="11" r="D164">
        <v>181</v>
      </c>
      <c s="2" r="E164"/>
      <c s="2" r="F164"/>
    </row>
    <row r="165">
      <c t="str" s="7" r="A165">
        <f>HYPERLINK("http://www.hetzner.de/","Hetzner Online AG")</f>
        <v>Hetzner Online AG</v>
      </c>
      <c s="11" r="B165">
        <v>2009</v>
      </c>
      <c t="s" s="11" r="C165">
        <v>231</v>
      </c>
      <c t="s" s="11" r="D165">
        <v>170</v>
      </c>
      <c s="2" r="E165"/>
      <c s="2" r="F165"/>
    </row>
    <row r="166">
      <c t="str" s="7" r="A166">
        <f>HYPERLINK("http://www.http.net/","http.net Internet GmbH")</f>
        <v>http.net Internet GmbH</v>
      </c>
      <c s="11" r="B166">
        <v>2009</v>
      </c>
      <c t="s" s="11" r="C166">
        <v>231</v>
      </c>
      <c t="s" s="11" r="D166">
        <v>235</v>
      </c>
      <c s="2" r="E166"/>
      <c s="2" r="F166"/>
    </row>
    <row r="167">
      <c t="str" s="7" r="A167">
        <f>HYPERLINK("http://www.inwx.de/","InterNetworX Ltd. &amp; Co. KG")</f>
        <v>InterNetworX Ltd. &amp; Co. KG</v>
      </c>
      <c s="11" r="B167">
        <v>2009</v>
      </c>
      <c t="s" s="11" r="C167">
        <v>231</v>
      </c>
      <c t="s" s="11" r="D167">
        <v>178</v>
      </c>
      <c s="2" r="E167"/>
      <c s="2" r="F167"/>
    </row>
    <row r="168">
      <c t="str" s="7" r="A168">
        <f>HYPERLINK("http://www.key-systems.net/","Key-Systems GmbH")</f>
        <v>Key-Systems GmbH</v>
      </c>
      <c s="11" r="B168">
        <v>2009</v>
      </c>
      <c t="s" s="11" r="C168">
        <v>231</v>
      </c>
      <c t="s" s="11" r="D168">
        <v>233</v>
      </c>
      <c s="2" r="E168"/>
      <c s="2" r="F168"/>
    </row>
    <row r="169">
      <c t="str" s="7" r="A169">
        <f>HYPERLINK("http://www.kontent.com/","Kontent GmbH")</f>
        <v>Kontent GmbH</v>
      </c>
      <c s="11" r="B169">
        <v>2009</v>
      </c>
      <c t="s" s="11" r="C169">
        <v>231</v>
      </c>
      <c t="s" s="11" r="D169">
        <v>170</v>
      </c>
      <c s="2" r="E169"/>
      <c s="2" r="F169"/>
    </row>
    <row r="170">
      <c t="str" s="7" r="A170">
        <f>HYPERLINK("http://www.lemarit.com/","LEMARIT Domain Management GmbH")</f>
        <v>LEMARIT Domain Management GmbH</v>
      </c>
      <c s="11" r="B170">
        <v>2009</v>
      </c>
      <c t="s" s="11" r="C170">
        <v>231</v>
      </c>
      <c t="s" s="11" r="D170">
        <v>178</v>
      </c>
      <c s="2" r="E170"/>
      <c s="2" r="F170"/>
    </row>
    <row r="171">
      <c t="str" s="7" r="A171">
        <f>HYPERLINK("http://www.psi-usa.info/","PSI-USA, Inc. dba Domain Robot")</f>
        <v>PSI-USA, Inc. dba Domain Robot</v>
      </c>
      <c s="11" r="B171">
        <v>2009</v>
      </c>
      <c t="s" s="11" r="C171">
        <v>231</v>
      </c>
      <c t="s" s="11" r="D171">
        <v>236</v>
      </c>
      <c s="2" r="E171"/>
      <c s="2" r="F171"/>
    </row>
    <row r="172">
      <c t="str" s="7" r="A172">
        <f>HYPERLINK("http://www.registrygate.com/","RegistryGate GmbH")</f>
        <v>RegistryGate GmbH</v>
      </c>
      <c s="11" r="B172">
        <v>2009</v>
      </c>
      <c t="s" s="11" r="C172">
        <v>231</v>
      </c>
      <c t="s" s="11" r="D172">
        <v>178</v>
      </c>
      <c s="2" r="E172"/>
      <c s="2" r="F172"/>
    </row>
    <row r="173">
      <c t="str" s="7" r="A173">
        <f>HYPERLINK("http://www.rockenstein.de/","rockenstein AG")</f>
        <v>rockenstein AG</v>
      </c>
      <c s="11" r="B173">
        <v>2009</v>
      </c>
      <c t="s" s="11" r="C173">
        <v>231</v>
      </c>
      <c t="s" s="11" r="D173">
        <v>237</v>
      </c>
      <c s="2" r="E173"/>
      <c s="2" r="F173"/>
    </row>
    <row r="174">
      <c t="str" s="7" r="A174">
        <f>HYPERLINK("http://www.domainregistry.de/","Secura GmbH")</f>
        <v>Secura GmbH</v>
      </c>
      <c s="11" r="B174">
        <v>2009</v>
      </c>
      <c t="s" s="11" r="C174">
        <v>231</v>
      </c>
      <c t="s" s="11" r="D174">
        <v>173</v>
      </c>
      <c s="2" r="E174"/>
      <c s="2" r="F174"/>
    </row>
    <row r="175">
      <c t="str" s="7" r="A175">
        <f>HYPERLINK("http://www.united-domains.de/","united-domains AG")</f>
        <v>united-domains AG</v>
      </c>
      <c s="11" r="B175">
        <v>2009</v>
      </c>
      <c t="s" s="11" r="C175">
        <v>231</v>
      </c>
      <c t="s" s="11" r="D175">
        <v>233</v>
      </c>
      <c s="2" r="E175"/>
      <c s="2" r="F175"/>
    </row>
    <row r="176">
      <c t="str" s="7" r="A176">
        <f>HYPERLINK("http://www.puredomain.com/","Variomedia AG dba puredomain.com")</f>
        <v>Variomedia AG dba puredomain.com</v>
      </c>
      <c s="11" r="B176">
        <v>2009</v>
      </c>
      <c t="s" s="11" r="C176">
        <v>231</v>
      </c>
      <c t="s" s="11" r="D176">
        <v>238</v>
      </c>
      <c s="2" r="E176"/>
      <c s="2" r="F176"/>
    </row>
    <row r="177">
      <c t="str" s="7" r="A177">
        <f>HYPERLINK("http://www.antagus.de/","Vautron Rechenzentrum AG")</f>
        <v>Vautron Rechenzentrum AG</v>
      </c>
      <c s="11" r="B177">
        <v>2001</v>
      </c>
      <c t="s" s="11" r="C177">
        <v>231</v>
      </c>
      <c t="s" s="11" r="D177">
        <v>178</v>
      </c>
      <c s="2" r="E177"/>
      <c s="2" r="F177"/>
    </row>
    <row r="178">
      <c t="str" s="7" r="A178">
        <f>HYPERLINK("http://www.ghana.com/","Ghana Dot Com Ltd.")</f>
        <v>Ghana Dot Com Ltd.</v>
      </c>
      <c s="11" r="B178">
        <v>2009</v>
      </c>
      <c t="s" s="11" r="C178">
        <v>239</v>
      </c>
      <c t="s" s="11" r="D178">
        <v>173</v>
      </c>
      <c s="2" r="E178"/>
      <c s="2" r="F178"/>
    </row>
    <row r="179">
      <c t="str" s="7" r="A179">
        <f>HYPERLINK("http://www.uk2group.com/","Cloud Group Limited")</f>
        <v>Cloud Group Limited</v>
      </c>
      <c s="11" r="B179">
        <v>2009</v>
      </c>
      <c t="s" s="11" r="C179">
        <v>240</v>
      </c>
      <c t="s" s="11" r="D179">
        <v>241</v>
      </c>
      <c s="2" r="E179"/>
      <c s="2" r="F179"/>
    </row>
    <row r="180">
      <c t="str" s="7" r="A180">
        <f>HYPERLINK("http://boterosolutions.com/","BoteroSolutions.com S.A.")</f>
        <v>BoteroSolutions.com S.A.</v>
      </c>
      <c s="11" r="B180">
        <v>2009</v>
      </c>
      <c t="s" s="11" r="C180">
        <v>242</v>
      </c>
      <c t="s" s="11" r="D180">
        <v>173</v>
      </c>
      <c s="2" r="E180"/>
      <c s="2" r="F180"/>
    </row>
    <row r="181">
      <c t="str" s="7" r="A181">
        <f>HYPERLINK("http://www.2imagen.net/","Tecnologia, Desarrollo Y Mercado S. de R.L. de C.V.")</f>
        <v>Tecnologia, Desarrollo Y Mercado S. de R.L. de C.V.</v>
      </c>
      <c s="11" r="B181">
        <v>2009</v>
      </c>
      <c t="s" s="11" r="C181">
        <v>242</v>
      </c>
      <c t="s" s="11" r="D181">
        <v>186</v>
      </c>
      <c s="2" r="E181"/>
      <c s="2" r="F181"/>
    </row>
    <row r="182">
      <c t="str" s="7" r="A182">
        <f>HYPERLINK("http://www.0101domain.com/","0101 Internet, Inc.")</f>
        <v>0101 Internet, Inc.</v>
      </c>
      <c s="11" r="B182">
        <v>2009</v>
      </c>
      <c t="s" s="11" r="C182">
        <v>18</v>
      </c>
      <c t="s" s="11" r="D182">
        <v>190</v>
      </c>
      <c s="2" r="E182"/>
      <c s="2" r="F182"/>
    </row>
    <row r="183">
      <c t="str" s="7" r="A183">
        <f>HYPERLINK("http://www.asiaregister.com/","AsiaRegister, Inc.")</f>
        <v>AsiaRegister, Inc.</v>
      </c>
      <c s="11" r="B183">
        <v>2009</v>
      </c>
      <c t="s" s="11" r="C183">
        <v>18</v>
      </c>
      <c t="s" s="11" r="D183">
        <v>198</v>
      </c>
      <c s="2" r="E183"/>
      <c s="2" r="F183"/>
    </row>
    <row r="184">
      <c t="str" s="7" r="A184">
        <f>HYPERLINK("http://www.51hkidc.com/","HKIDC International Limited")</f>
        <v>HKIDC International Limited</v>
      </c>
      <c s="11" r="B184">
        <v>2009</v>
      </c>
      <c t="s" s="11" r="C184">
        <v>18</v>
      </c>
      <c t="s" s="11" r="D184">
        <v>198</v>
      </c>
      <c s="2" r="E184"/>
      <c s="2" r="F184"/>
    </row>
    <row r="185">
      <c t="str" s="7" r="A185">
        <f>HYPERLINK("http://www.8hy.hk/","Hu Yi Global Information Resources (Holding) Company HongKong Limited")</f>
        <v>Hu Yi Global Information Resources (Holding) Company HongKong Limited</v>
      </c>
      <c s="11" r="B185">
        <v>2009</v>
      </c>
      <c t="s" s="11" r="C185">
        <v>18</v>
      </c>
      <c t="s" s="11" r="D185">
        <v>173</v>
      </c>
      <c s="2" r="E185"/>
      <c s="2" r="F185"/>
    </row>
    <row r="186">
      <c t="str" s="7" r="A186">
        <f>HYPERLINK("http://www.dotroll.com/","DotRoll Kft.")</f>
        <v>DotRoll Kft.</v>
      </c>
      <c s="11" r="B186">
        <v>2009</v>
      </c>
      <c t="s" s="11" r="C186">
        <v>243</v>
      </c>
      <c t="s" s="11" r="D186">
        <v>180</v>
      </c>
      <c s="2" r="E186"/>
      <c s="2" r="F186"/>
    </row>
    <row r="187">
      <c t="str" s="7" r="A187">
        <f>HYPERLINK("http://www.globix.hu/","GLOBIX Kft.")</f>
        <v>GLOBIX Kft.</v>
      </c>
      <c s="11" r="B187">
        <v>2001</v>
      </c>
      <c t="s" s="11" r="C187">
        <v>243</v>
      </c>
      <c t="s" s="11" r="D187">
        <v>244</v>
      </c>
      <c s="2" r="E187"/>
      <c s="2" r="F187"/>
    </row>
    <row r="188">
      <c t="str" s="7" r="A188">
        <f>HYPERLINK("http://www.answerable.com/","Answerable.com (I) Pvt Ltd")</f>
        <v>Answerable.com (I) Pvt Ltd</v>
      </c>
      <c s="11" r="B188">
        <v>2009</v>
      </c>
      <c t="s" s="11" r="C188">
        <v>245</v>
      </c>
      <c t="s" s="11" r="D188">
        <v>173</v>
      </c>
      <c s="2" r="E188"/>
      <c s="2" r="F188"/>
    </row>
    <row r="189">
      <c t="str" s="7" r="A189">
        <f>HYPERLINK("http://www.bhartiairtelservices.in/","Bharti Airtel Services Limited")</f>
        <v>Bharti Airtel Services Limited</v>
      </c>
      <c s="11" r="B189">
        <v>2001</v>
      </c>
      <c t="s" s="11" r="C189">
        <v>245</v>
      </c>
      <c t="s" s="11" r="D189">
        <v>173</v>
      </c>
      <c s="2" r="E189"/>
      <c s="2" r="F189"/>
    </row>
    <row r="190">
      <c t="str" s="7" r="A190">
        <f>HYPERLINK("http://www.bigrock.com/","BigRock Solutions Ltd.")</f>
        <v>BigRock Solutions Ltd.</v>
      </c>
      <c s="11" r="B190">
        <v>2009</v>
      </c>
      <c t="s" s="11" r="C190">
        <v>245</v>
      </c>
      <c t="s" s="11" r="D190">
        <v>178</v>
      </c>
      <c s="2" r="E190"/>
      <c s="2" r="F190"/>
    </row>
    <row r="191">
      <c t="str" s="7" r="A191">
        <f>HYPERLINK("http://www.publicdomainregistry.com/","Directi Web Services Pvt. Ltd.")</f>
        <v>Directi Web Services Pvt. Ltd.</v>
      </c>
      <c s="11" r="B191">
        <v>2009</v>
      </c>
      <c t="s" s="11" r="C191">
        <v>245</v>
      </c>
      <c t="s" s="11" r="D191">
        <v>173</v>
      </c>
      <c s="2" r="E191"/>
      <c s="2" r="F191"/>
    </row>
    <row r="192">
      <c t="str" s="7" r="A192">
        <f>HYPERLINK("http://www.gooddomainregistry.com/","Good Domain Registry Pvt Ltd.")</f>
        <v>Good Domain Registry Pvt Ltd.</v>
      </c>
      <c s="11" r="B192">
        <v>2009</v>
      </c>
      <c t="s" s="11" r="C192">
        <v>245</v>
      </c>
      <c t="s" s="11" r="D192">
        <v>173</v>
      </c>
      <c s="2" r="E192"/>
      <c s="2" r="F192"/>
    </row>
    <row r="193">
      <c t="str" s="7" r="A193">
        <f>HYPERLINK("http://www.goodluckdomain.com/","Good Luck Internet Services PVT, LTD.")</f>
        <v>Good Luck Internet Services PVT, LTD.</v>
      </c>
      <c s="11" r="B193">
        <v>2009</v>
      </c>
      <c t="s" s="11" r="C193">
        <v>245</v>
      </c>
      <c t="s" s="11" r="D193">
        <v>246</v>
      </c>
      <c s="2" r="E193"/>
      <c s="2" r="F193"/>
    </row>
    <row r="194">
      <c t="str" s="7" r="A194">
        <f>HYPERLINK("http://www.domainsrs.net/","IndiaLinks Web Hosting Pvt Ltd.")</f>
        <v>IndiaLinks Web Hosting Pvt Ltd.</v>
      </c>
      <c s="11" r="B194">
        <v>2009</v>
      </c>
      <c t="s" s="11" r="C194">
        <v>245</v>
      </c>
      <c t="s" s="11" r="D194">
        <v>203</v>
      </c>
      <c s="2" r="E194"/>
      <c s="2" r="F194"/>
    </row>
    <row r="195">
      <c t="str" s="7" r="A195">
        <f>HYPERLINK("http://www.tradeindia.com/","Infocom Network Ltd.")</f>
        <v>Infocom Network Ltd.</v>
      </c>
      <c s="11" r="B195">
        <v>2009</v>
      </c>
      <c t="s" s="11" r="C195">
        <v>245</v>
      </c>
      <c t="s" s="11" r="D195">
        <v>188</v>
      </c>
      <c s="2" r="E195"/>
      <c s="2" r="F195"/>
    </row>
    <row r="196">
      <c t="str" s="7" r="A196">
        <f>HYPERLINK("http://www.net4.in/","Net 4 India Limited")</f>
        <v>Net 4 India Limited</v>
      </c>
      <c s="11" r="B196">
        <v>2009</v>
      </c>
      <c t="s" s="11" r="C196">
        <v>245</v>
      </c>
      <c t="s" s="11" r="D196">
        <v>172</v>
      </c>
      <c s="2" r="E196"/>
      <c s="2" r="F196"/>
    </row>
    <row r="197">
      <c t="str" s="7" r="A197">
        <f>HYPERLINK("http://www.netlynx.com/","Netlynx Inc.")</f>
        <v>Netlynx Inc.</v>
      </c>
      <c s="11" r="B197">
        <v>2009</v>
      </c>
      <c t="s" s="11" r="C197">
        <v>245</v>
      </c>
      <c t="s" s="11" r="D197">
        <v>178</v>
      </c>
      <c s="2" r="E197"/>
      <c s="2" r="F197"/>
    </row>
    <row r="198">
      <c t="str" s="7" r="A198">
        <f>HYPERLINK("http://www.publicdomainregistry.com/","PDR Ltd. d/b/a PublicDomainRegistry.com")</f>
        <v>PDR Ltd. d/b/a PublicDomainRegistry.com</v>
      </c>
      <c s="11" r="B198">
        <v>2009</v>
      </c>
      <c t="s" s="11" r="C198">
        <v>245</v>
      </c>
      <c t="s" s="11" r="D198">
        <v>178</v>
      </c>
      <c s="2" r="E198"/>
      <c s="2" r="F198"/>
    </row>
    <row r="199">
      <c t="str" s="7" r="A199">
        <f>HYPERLINK("http://www.siliconhouse.net/","SiliconHouse.Net Pvt Ltd.")</f>
        <v>SiliconHouse.Net Pvt Ltd.</v>
      </c>
      <c s="11" r="B199">
        <v>2009</v>
      </c>
      <c t="s" s="11" r="C199">
        <v>245</v>
      </c>
      <c t="s" s="11" r="D199">
        <v>173</v>
      </c>
      <c s="2" r="E199"/>
      <c s="2" r="F199"/>
    </row>
    <row r="200">
      <c t="str" s="7" r="A200">
        <f>HYPERLINK("http://domains.indiatimes.com/","Times Internet Limited")</f>
        <v>Times Internet Limited</v>
      </c>
      <c s="11" r="B200">
        <v>2009</v>
      </c>
      <c t="s" s="11" r="C200">
        <v>245</v>
      </c>
      <c t="s" s="11" r="D200">
        <v>173</v>
      </c>
      <c s="2" r="E200"/>
      <c s="2" r="F200"/>
    </row>
    <row r="201">
      <c t="str" s="7" r="A201">
        <f>HYPERLINK("http://www.tirupatidomains.in/","Tirupati Domains and Hosting Pvt Ltd.")</f>
        <v>Tirupati Domains and Hosting Pvt Ltd.</v>
      </c>
      <c s="11" r="B201">
        <v>2009</v>
      </c>
      <c t="s" s="11" r="C201">
        <v>245</v>
      </c>
      <c t="s" s="11" r="D201">
        <v>173</v>
      </c>
      <c s="2" r="E201"/>
      <c s="2" r="F201"/>
    </row>
    <row r="202">
      <c t="str" s="7" r="A202">
        <f>HYPERLINK("http://www.ownregistrar.com/","Trunkoz Technologies Pvt Ltd. d/b/a OwnRegistrar.com")</f>
        <v>Trunkoz Technologies Pvt Ltd. d/b/a OwnRegistrar.com</v>
      </c>
      <c s="11" r="B202">
        <v>2009</v>
      </c>
      <c t="s" s="11" r="C202">
        <v>245</v>
      </c>
      <c t="s" s="11" r="D202">
        <v>183</v>
      </c>
      <c s="2" r="E202"/>
      <c s="2" r="F202"/>
    </row>
    <row r="203">
      <c t="str" s="7" r="A203">
        <f>HYPERLINK("http://www.signdomains.com/","Visesh Infotecnics Ltd. d/b/a Signdomains.com")</f>
        <v>Visesh Infotecnics Ltd. d/b/a Signdomains.com</v>
      </c>
      <c s="11" r="B203">
        <v>2009</v>
      </c>
      <c t="s" s="11" r="C203">
        <v>245</v>
      </c>
      <c t="s" s="11" r="D203">
        <v>190</v>
      </c>
      <c s="2" r="E203"/>
      <c s="2" r="F203"/>
    </row>
    <row r="204">
      <c t="str" s="7" r="A204">
        <f>HYPERLINK("http://www.dfordomains.com/","Web Werks India Pvt. Ltd")</f>
        <v>Web Werks India Pvt. Ltd</v>
      </c>
      <c s="11" r="B204">
        <v>2009</v>
      </c>
      <c t="s" s="11" r="C204">
        <v>245</v>
      </c>
      <c t="s" s="11" r="D204">
        <v>173</v>
      </c>
      <c s="2" r="E204"/>
      <c s="2" r="F204"/>
    </row>
    <row r="205">
      <c t="str" s="7" r="A205">
        <f>HYPERLINK("http://www.znetlive.com/","ZNet Technologies Pvt Ltd. d/b/a LemonRegistry.com")</f>
        <v>ZNet Technologies Pvt Ltd. d/b/a LemonRegistry.com</v>
      </c>
      <c s="11" r="B205">
        <v>2009</v>
      </c>
      <c t="s" s="11" r="C205">
        <v>245</v>
      </c>
      <c t="s" s="11" r="D205">
        <v>178</v>
      </c>
      <c s="2" r="E205"/>
      <c s="2" r="F205"/>
    </row>
    <row r="206">
      <c t="str" s="7" r="A206">
        <f>HYPERLINK("http://www.resellercamp.com/","CV. Jogjacamp")</f>
        <v>CV. Jogjacamp</v>
      </c>
      <c s="11" r="B206">
        <v>2009</v>
      </c>
      <c t="s" s="11" r="C206">
        <v>247</v>
      </c>
      <c t="s" s="11" r="D206">
        <v>173</v>
      </c>
      <c s="2" r="E206"/>
      <c s="2" r="F206"/>
    </row>
    <row r="207">
      <c t="str" s="7" r="A207">
        <f>HYPERLINK("http://www.resellerid.com/","PT Ardh Global Indonesia")</f>
        <v>PT Ardh Global Indonesia</v>
      </c>
      <c s="11" r="B207">
        <v>2009</v>
      </c>
      <c t="s" s="11" r="C207">
        <v>247</v>
      </c>
      <c t="s" s="11" r="D207">
        <v>173</v>
      </c>
      <c s="2" r="E207"/>
      <c s="2" r="F207"/>
    </row>
    <row r="208">
      <c t="str" s="7" r="A208">
        <f>HYPERLINK("http://www.blacknight.com/","Blacknight Internet Solutions Ltd.")</f>
        <v>Blacknight Internet Solutions Ltd.</v>
      </c>
      <c s="11" r="B208">
        <v>2009</v>
      </c>
      <c t="s" s="11" r="C208">
        <v>78</v>
      </c>
      <c t="s" s="11" r="D208">
        <v>178</v>
      </c>
      <c s="2" r="E208"/>
      <c s="2" r="F208"/>
    </row>
    <row r="209">
      <c t="str" s="7" r="A209">
        <f>HYPERLINK("http://www.no1registrar.com/","!#No1Registrar, LLC")</f>
        <v>!#No1Registrar, LLC</v>
      </c>
      <c s="11" r="B209">
        <v>2009</v>
      </c>
      <c t="s" s="11" r="C209">
        <v>248</v>
      </c>
      <c t="s" s="11" r="D209">
        <v>173</v>
      </c>
      <c s="2" r="E209"/>
      <c s="2" r="F209"/>
    </row>
    <row r="210">
      <c t="str" s="7" r="A210">
        <f>HYPERLINK("http://www.blackicedomains.com/","Black Ice Domains, Inc.")</f>
        <v>Black Ice Domains, Inc.</v>
      </c>
      <c s="11" r="B210">
        <v>2009</v>
      </c>
      <c t="s" s="11" r="C210">
        <v>248</v>
      </c>
      <c t="s" s="11" r="D210">
        <v>174</v>
      </c>
      <c s="2" r="E210"/>
      <c s="2" r="F210"/>
    </row>
    <row r="211">
      <c t="str" s="7" r="A211">
        <f>HYPERLINK("http://www.domainthenet.com/","Domain The Net Technologies Ltd.")</f>
        <v>Domain The Net Technologies Ltd.</v>
      </c>
      <c s="11" r="B211">
        <v>2009</v>
      </c>
      <c t="s" s="11" r="C211">
        <v>248</v>
      </c>
      <c t="s" s="11" r="D211">
        <v>249</v>
      </c>
      <c s="2" r="E211"/>
      <c s="2" r="F211"/>
    </row>
    <row r="212">
      <c t="str" s="7" r="A212">
        <f>HYPERLINK("http://www.galcomm.com/","Gal Communication (CommuniGal) Ltd.")</f>
        <v>Gal Communication (CommuniGal) Ltd.</v>
      </c>
      <c s="11" r="B212">
        <v>2009</v>
      </c>
      <c t="s" s="11" r="C212">
        <v>248</v>
      </c>
      <c t="s" s="11" r="D212">
        <v>183</v>
      </c>
      <c s="2" r="E212"/>
      <c s="2" r="F212"/>
    </row>
    <row r="213">
      <c t="str" s="7" r="A213">
        <f>HYPERLINK("http://www.sitename.com/","SiteName Ltd.")</f>
        <v>SiteName Ltd.</v>
      </c>
      <c s="11" r="B213">
        <v>2009</v>
      </c>
      <c t="s" s="11" r="C213">
        <v>248</v>
      </c>
      <c t="s" s="11" r="D213">
        <v>199</v>
      </c>
      <c s="2" r="E213"/>
      <c s="2" r="F213"/>
    </row>
    <row r="214">
      <c t="str" s="7" r="A214">
        <f>HYPERLINK("http://www.aruba.it/","Aruba SpA")</f>
        <v>Aruba SpA</v>
      </c>
      <c s="11" r="B214">
        <v>2009</v>
      </c>
      <c t="s" s="11" r="C214">
        <v>250</v>
      </c>
      <c t="s" s="11" r="D214">
        <v>176</v>
      </c>
      <c s="2" r="E214"/>
      <c s="2" r="F214"/>
    </row>
    <row r="215">
      <c t="str" s="7" r="A215">
        <f>HYPERLINK("http://www.groundregistry.com/","Ekados, Inc., d/b/a groundregistry.com")</f>
        <v>Ekados, Inc., d/b/a groundregistry.com</v>
      </c>
      <c s="11" r="B215">
        <v>2009</v>
      </c>
      <c t="s" s="11" r="C215">
        <v>250</v>
      </c>
      <c t="s" s="11" r="D215">
        <v>170</v>
      </c>
      <c s="2" r="E215"/>
      <c s="2" r="F215"/>
    </row>
    <row r="216">
      <c t="str" s="7" r="A216">
        <f>HYPERLINK("http://www.neen.it/","Neen Srl")</f>
        <v>Neen Srl</v>
      </c>
      <c s="11" r="B216">
        <v>2009</v>
      </c>
      <c t="s" s="11" r="C216">
        <v>250</v>
      </c>
      <c t="s" s="11" r="D216">
        <v>173</v>
      </c>
      <c s="2" r="E216"/>
      <c s="2" r="F216"/>
    </row>
    <row r="217">
      <c t="str" s="7" r="A217">
        <f>HYPERLINK("http://www.ownidentity.com/","Own Identity, Inc.")</f>
        <v>Own Identity, Inc.</v>
      </c>
      <c s="11" r="B217">
        <v>2009</v>
      </c>
      <c t="s" s="11" r="C217">
        <v>250</v>
      </c>
      <c t="s" s="11" r="D217">
        <v>178</v>
      </c>
      <c s="2" r="E217"/>
      <c s="2" r="F217"/>
    </row>
    <row r="218">
      <c t="str" s="7" r="A218">
        <f>HYPERLINK("http://we.register.it/","REGISTER.IT SPA")</f>
        <v>REGISTER.IT SPA</v>
      </c>
      <c s="11" r="B218">
        <v>2009</v>
      </c>
      <c t="s" s="11" r="C218">
        <v>250</v>
      </c>
      <c t="s" s="11" r="D218">
        <v>172</v>
      </c>
      <c s="2" r="E218"/>
      <c s="2" r="F218"/>
    </row>
    <row r="219">
      <c t="str" s="7" r="A219">
        <f>HYPERLINK("http://www.serverplan.com/","Server Plan Srl")</f>
        <v>Server Plan Srl</v>
      </c>
      <c s="11" r="B219">
        <v>2009</v>
      </c>
      <c t="s" s="11" r="C219">
        <v>250</v>
      </c>
      <c t="s" s="11" r="D219">
        <v>180</v>
      </c>
      <c s="2" r="E219"/>
      <c s="2" r="F219"/>
    </row>
    <row r="220">
      <c t="str" s="7" r="A220">
        <f>HYPERLINK("http://www.tuonome.it/","Tuonome.it Srl d/b/a APIsrs.com")</f>
        <v>Tuonome.it Srl d/b/a APIsrs.com</v>
      </c>
      <c s="11" r="B220">
        <v>2009</v>
      </c>
      <c t="s" s="11" r="C220">
        <v>250</v>
      </c>
      <c t="s" s="11" r="D220">
        <v>251</v>
      </c>
      <c s="2" r="E220"/>
      <c s="2" r="F220"/>
    </row>
    <row r="221">
      <c t="str" s="7" r="A221">
        <f>HYPERLINK("http://www.twt.it/","TWT S.p.A.")</f>
        <v>TWT S.p.A.</v>
      </c>
      <c s="11" r="B221">
        <v>2001</v>
      </c>
      <c t="s" s="11" r="C221">
        <v>250</v>
      </c>
      <c t="s" s="11" r="D221">
        <v>188</v>
      </c>
      <c s="2" r="E221"/>
      <c s="2" r="F221"/>
    </row>
    <row r="222">
      <c t="str" s="7" r="A222">
        <f>HYPERLINK("http://www.webhosting24.us/","webhosting24, Inc.")</f>
        <v>webhosting24, Inc.</v>
      </c>
      <c s="11" r="B222">
        <v>2009</v>
      </c>
      <c t="s" s="11" r="C222">
        <v>250</v>
      </c>
      <c t="s" s="11" r="D222">
        <v>178</v>
      </c>
      <c s="2" r="E222"/>
      <c s="2" r="F222"/>
    </row>
    <row r="223">
      <c t="str" s="7" r="A223">
        <f>HYPERLINK("http://www.21-domain.com/","21Company, Inc. dba 21-domain.com")</f>
        <v>21Company, Inc. dba 21-domain.com</v>
      </c>
      <c s="11" r="B223">
        <v>2009</v>
      </c>
      <c t="s" s="11" r="C223">
        <v>252</v>
      </c>
      <c t="s" s="11" r="D223">
        <v>177</v>
      </c>
      <c s="2" r="E223"/>
      <c s="2" r="F223"/>
    </row>
    <row r="224">
      <c t="str" s="7" r="A224">
        <f>HYPERLINK("http://brights.jp/","Brights Consulting Inc.")</f>
        <v>Brights Consulting Inc.</v>
      </c>
      <c s="11" r="B224">
        <v>2009</v>
      </c>
      <c t="s" s="11" r="C224">
        <v>252</v>
      </c>
      <c t="s" s="11" r="D224">
        <v>178</v>
      </c>
      <c s="2" r="E224"/>
      <c s="2" r="F224"/>
    </row>
    <row r="225">
      <c t="str" s="7" r="A225">
        <f>HYPERLINK("http://domain.livedoor.com/","DataHotel Co., Ltd.")</f>
        <v>DataHotel Co., Ltd.</v>
      </c>
      <c s="11" r="B225">
        <v>2009</v>
      </c>
      <c t="s" s="11" r="C225">
        <v>252</v>
      </c>
      <c t="s" s="11" r="D225">
        <v>170</v>
      </c>
      <c s="2" r="E225"/>
      <c s="2" r="F225"/>
    </row>
    <row r="226">
      <c t="str" s="7" r="A226">
        <f>HYPERLINK("http://www.fsv.jp/","Firstserver, Inc.")</f>
        <v>Firstserver, Inc.</v>
      </c>
      <c s="11" r="B226">
        <v>2009</v>
      </c>
      <c t="s" s="11" r="C226">
        <v>252</v>
      </c>
      <c t="s" s="11" r="D226">
        <v>253</v>
      </c>
      <c s="2" r="E226"/>
      <c s="2" r="F226"/>
    </row>
    <row r="227">
      <c t="str" s="7" r="A227">
        <f>HYPERLINK("http://www.japanregistry.com/","GMO Domain International, Inc.")</f>
        <v>GMO Domain International, Inc.</v>
      </c>
      <c s="11" r="B227">
        <v>2009</v>
      </c>
      <c t="s" s="11" r="C227">
        <v>252</v>
      </c>
      <c t="s" s="11" r="D227">
        <v>173</v>
      </c>
      <c s="2" r="E227"/>
      <c s="2" r="F227"/>
    </row>
    <row r="228">
      <c t="str" s="7" r="A228">
        <f>HYPERLINK("http://www.onamae.com/","GMO Internet, Inc. d/b/a Onamae.com")</f>
        <v>GMO Internet, Inc. d/b/a Onamae.com</v>
      </c>
      <c s="11" r="B228">
        <v>2009</v>
      </c>
      <c t="s" s="11" r="C228">
        <v>252</v>
      </c>
      <c t="s" s="11" r="D228">
        <v>172</v>
      </c>
      <c s="2" r="E228"/>
      <c s="2" r="F228"/>
    </row>
    <row r="229">
      <c t="str" s="7" r="A229">
        <f>HYPERLINK("http://www.humeia.com/","Humeia Corporation")</f>
        <v>Humeia Corporation</v>
      </c>
      <c s="11" r="B229">
        <v>2009</v>
      </c>
      <c t="s" s="11" r="C229">
        <v>252</v>
      </c>
      <c t="s" s="11" r="D229">
        <v>254</v>
      </c>
      <c s="2" r="E229"/>
      <c s="2" r="F229"/>
    </row>
    <row r="230">
      <c t="str" s="7" r="A230">
        <f>HYPERLINK("http://www.gonbei.jp/","Interlink Co., Ltd.")</f>
        <v>Interlink Co., Ltd.</v>
      </c>
      <c s="11" r="B230">
        <v>2009</v>
      </c>
      <c t="s" s="11" r="C230">
        <v>252</v>
      </c>
      <c t="s" s="11" r="D230">
        <v>172</v>
      </c>
      <c s="2" r="E230"/>
      <c s="2" r="F230"/>
    </row>
    <row r="231">
      <c t="str" s="7" r="A231">
        <f>HYPERLINK("http://jprs.jp/registrar","Japan Registry Services Co., Ltd.")</f>
        <v>Japan Registry Services Co., Ltd.</v>
      </c>
      <c s="11" r="B231">
        <v>2009</v>
      </c>
      <c t="s" s="11" r="C231">
        <v>252</v>
      </c>
      <c t="s" s="11" r="D231">
        <v>203</v>
      </c>
      <c s="2" r="E231"/>
      <c s="2" r="F231"/>
    </row>
    <row r="232">
      <c t="str" s="7" r="A232">
        <f>HYPERLINK("http://www.netowl.jp/","Netowl, Inc.")</f>
        <v>Netowl, Inc.</v>
      </c>
      <c s="11" r="B232">
        <v>2009</v>
      </c>
      <c t="s" s="11" r="C232">
        <v>252</v>
      </c>
      <c t="s" s="11" r="D232">
        <v>173</v>
      </c>
      <c s="2" r="E232"/>
      <c s="2" r="F232"/>
    </row>
    <row r="233">
      <c t="str" s="7" r="A233">
        <f>HYPERLINK("http://www.psi.jp/","PSI Japan")</f>
        <v>PSI Japan</v>
      </c>
      <c s="11" r="B233">
        <v>2009</v>
      </c>
      <c t="s" s="11" r="C233">
        <v>252</v>
      </c>
      <c t="s" s="11" r="D233">
        <v>249</v>
      </c>
      <c s="2" r="E233"/>
      <c s="2" r="F233"/>
    </row>
    <row r="234">
      <c t="str" s="7" r="A234">
        <f>HYPERLINK("http://www.purenic.com/","PURENIC JAPAN Inc.")</f>
        <v>PURENIC JAPAN Inc.</v>
      </c>
      <c s="11" r="B234">
        <v>2001</v>
      </c>
      <c t="s" s="11" r="C234">
        <v>252</v>
      </c>
      <c t="s" s="11" r="D234">
        <v>173</v>
      </c>
      <c s="2" r="E234"/>
      <c s="2" r="F234"/>
    </row>
    <row r="235">
      <c t="str" s="7" r="A235">
        <f>HYPERLINK("http://www.ride.ne.jp/","RIDE Co., Ltd.")</f>
        <v>RIDE Co., Ltd.</v>
      </c>
      <c s="11" r="B235">
        <v>2009</v>
      </c>
      <c t="s" s="11" r="C235">
        <v>252</v>
      </c>
      <c t="s" s="11" r="D235">
        <v>173</v>
      </c>
      <c s="2" r="E235"/>
      <c s="2" r="F235"/>
    </row>
    <row r="236">
      <c t="str" s="7" r="A236">
        <f>HYPERLINK("http://www.tsukaeru.net/","Tsukaerunet Co., Ltd.")</f>
        <v>Tsukaerunet Co., Ltd.</v>
      </c>
      <c s="11" r="B236">
        <v>2009</v>
      </c>
      <c t="s" s="11" r="C236">
        <v>252</v>
      </c>
      <c t="s" s="11" r="D236">
        <v>178</v>
      </c>
      <c s="2" r="E236"/>
      <c s="2" r="F236"/>
    </row>
    <row r="237">
      <c t="str" s="7" r="A237">
        <f>HYPERLINK("http://www.wixi.jp/","WIXI Incorporated")</f>
        <v>WIXI Incorporated</v>
      </c>
      <c s="11" r="B237">
        <v>2009</v>
      </c>
      <c t="s" s="11" r="C237">
        <v>252</v>
      </c>
      <c t="s" s="11" r="D237">
        <v>178</v>
      </c>
      <c s="2" r="E237"/>
      <c s="2" r="F237"/>
    </row>
    <row r="238">
      <c t="str" s="7" r="A238">
        <f>HYPERLINK("http://www.agip.com/","Abu-Ghazaleh Intellectual Property dba TAGIdomains.com")</f>
        <v>Abu-Ghazaleh Intellectual Property dba TAGIdomains.com</v>
      </c>
      <c s="11" r="B238">
        <v>2009</v>
      </c>
      <c t="s" s="11" r="C238">
        <v>255</v>
      </c>
      <c t="s" s="11" r="D238">
        <v>176</v>
      </c>
      <c s="2" r="E238"/>
      <c s="2" r="F238"/>
    </row>
    <row r="239">
      <c t="str" s="7" r="A239">
        <f>HYPERLINK("http://www.asadal.com/","Asadal, Inc.")</f>
        <v>Asadal, Inc.</v>
      </c>
      <c s="11" r="B239">
        <v>2001</v>
      </c>
      <c t="s" s="11" r="C239">
        <v>256</v>
      </c>
      <c t="s" s="11" r="D239">
        <v>182</v>
      </c>
      <c s="2" r="E239"/>
      <c s="2" r="F239"/>
    </row>
    <row r="240">
      <c t="str" s="7" r="A240">
        <f>HYPERLINK("http://www.crosscert.com/","Crosscert, Inc.")</f>
        <v>Crosscert, Inc.</v>
      </c>
      <c s="11" r="B240">
        <v>2009</v>
      </c>
      <c t="s" s="11" r="C240">
        <v>256</v>
      </c>
      <c t="s" s="11" r="D240">
        <v>257</v>
      </c>
      <c s="2" r="E240"/>
      <c s="2" r="F240"/>
    </row>
    <row r="241">
      <c t="str" s="7" r="A241">
        <f>HYPERLINK("http://www.dotname.co.kr/","Dotname Korea Corp.")</f>
        <v>Dotname Korea Corp.</v>
      </c>
      <c s="11" r="B241">
        <v>2009</v>
      </c>
      <c t="s" s="11" r="C241">
        <v>256</v>
      </c>
      <c t="s" s="11" r="D241">
        <v>177</v>
      </c>
      <c s="2" r="E241"/>
      <c s="2" r="F241"/>
    </row>
    <row r="242">
      <c t="str" s="7" r="A242">
        <f>HYPERLINK("http://www.gabia.com/","Gabia, Inc.")</f>
        <v>Gabia, Inc.</v>
      </c>
      <c s="11" r="B242">
        <v>2009</v>
      </c>
      <c t="s" s="11" r="C242">
        <v>256</v>
      </c>
      <c t="s" s="11" r="D242">
        <v>258</v>
      </c>
      <c s="2" r="E242"/>
      <c s="2" r="F242"/>
    </row>
    <row r="243">
      <c t="str" s="7" r="A243">
        <f>HYPERLINK("http://www.gsonsoft.com/","Gsonsoft, Inc.")</f>
        <v>Gsonsoft, Inc.</v>
      </c>
      <c s="11" r="B243">
        <v>2009</v>
      </c>
      <c t="s" s="11" r="C243">
        <v>256</v>
      </c>
      <c t="s" s="11" r="D243">
        <v>174</v>
      </c>
      <c s="2" r="E243"/>
      <c s="2" r="F243"/>
    </row>
    <row r="244">
      <c t="str" s="7" r="A244">
        <f>HYPERLINK("http://www.doregi.com/","HANGANG Systems, Inc. dba Doregi.com")</f>
        <v>HANGANG Systems, Inc. dba Doregi.com</v>
      </c>
      <c s="11" r="B244">
        <v>2009</v>
      </c>
      <c t="s" s="11" r="C244">
        <v>256</v>
      </c>
      <c t="s" s="11" r="D244">
        <v>181</v>
      </c>
      <c s="2" r="E244"/>
      <c s="2" r="F244"/>
    </row>
    <row r="245">
      <c t="str" s="7" r="A245">
        <f>HYPERLINK("http://www.ttpia.com/","HANILNETWORKS Co., Ltd.")</f>
        <v>HANILNETWORKS Co., Ltd.</v>
      </c>
      <c s="11" r="B245">
        <v>2009</v>
      </c>
      <c t="s" s="11" r="C245">
        <v>256</v>
      </c>
      <c t="s" s="11" r="D245">
        <v>259</v>
      </c>
      <c s="2" r="E245"/>
      <c s="2" r="F245"/>
    </row>
    <row r="246">
      <c t="str" s="7" r="A246">
        <f>HYPERLINK("http://www.i-names.co.kr/","Inames Co., Ltd.")</f>
        <v>Inames Co., Ltd.</v>
      </c>
      <c s="11" r="B246">
        <v>2009</v>
      </c>
      <c t="s" s="11" r="C246">
        <v>256</v>
      </c>
      <c t="s" s="11" r="D246">
        <v>260</v>
      </c>
      <c s="2" r="E246"/>
      <c s="2" r="F246"/>
    </row>
    <row r="247">
      <c t="str" s="7" r="A247">
        <f>HYPERLINK("http://nayana.com/","Internet NAYANA Inc.")</f>
        <v>Internet NAYANA Inc.</v>
      </c>
      <c s="11" r="B247">
        <v>2009</v>
      </c>
      <c t="s" s="11" r="C247">
        <v>256</v>
      </c>
      <c t="s" s="11" r="D247">
        <v>170</v>
      </c>
      <c s="2" r="E247"/>
      <c s="2" r="F247"/>
    </row>
    <row r="248">
      <c t="str" s="7" r="A248">
        <f>HYPERLINK("http://jungbo.net/","Jungbonet Co., Ltd")</f>
        <v>Jungbonet Co., Ltd</v>
      </c>
      <c s="11" r="B248">
        <v>2009</v>
      </c>
      <c t="s" s="11" r="C248">
        <v>256</v>
      </c>
      <c t="s" s="11" r="D248">
        <v>173</v>
      </c>
      <c s="2" r="E248"/>
      <c s="2" r="F248"/>
    </row>
    <row r="249">
      <c t="str" s="7" r="A249">
        <f>HYPERLINK("http://domain.kinx.net/","KINX Co., Ltd.")</f>
        <v>KINX Co., Ltd.</v>
      </c>
      <c s="11" r="B249">
        <v>2009</v>
      </c>
      <c t="s" s="11" r="C249">
        <v>256</v>
      </c>
      <c t="s" s="11" r="D249">
        <v>173</v>
      </c>
      <c s="2" r="E249"/>
      <c s="2" r="F249"/>
    </row>
    <row r="250">
      <c t="str" s="7" r="A250">
        <f>HYPERLINK("http://www.domainca.com/","Korea Information Certificate Authority, Inc. d/b/a DomainCA.com")</f>
        <v>Korea Information Certificate Authority, Inc. d/b/a DomainCA.com</v>
      </c>
      <c s="11" r="B250">
        <v>2009</v>
      </c>
      <c t="s" s="11" r="C250">
        <v>256</v>
      </c>
      <c t="s" s="11" r="D250">
        <v>177</v>
      </c>
      <c s="2" r="E250"/>
      <c s="2" r="F250"/>
    </row>
    <row r="251">
      <c t="str" s="7" r="A251">
        <f>HYPERLINK("http://ksdom.kr/","Korea Server Hosting Inc.")</f>
        <v>Korea Server Hosting Inc.</v>
      </c>
      <c s="11" r="B251">
        <v>2009</v>
      </c>
      <c t="s" s="11" r="C251">
        <v>256</v>
      </c>
      <c t="s" s="11" r="D251">
        <v>174</v>
      </c>
      <c s="2" r="E251"/>
      <c s="2" r="F251"/>
    </row>
    <row r="252">
      <c t="str" s="7" r="A252">
        <f>HYPERLINK("http://www.ssandomain.com/","Koreacenter.com co., Ltd.")</f>
        <v>Koreacenter.com co., Ltd.</v>
      </c>
      <c s="11" r="B252">
        <v>2009</v>
      </c>
      <c t="s" s="11" r="C252">
        <v>256</v>
      </c>
      <c t="s" s="11" r="D252">
        <v>215</v>
      </c>
      <c s="2" r="E252"/>
      <c s="2" r="F252"/>
    </row>
    <row r="253">
      <c t="str" s="7" r="A253">
        <f>HYPERLINK("http://www.hosting.kr/","Megazone Corp., dba HOSTING.KR")</f>
        <v>Megazone Corp., dba HOSTING.KR</v>
      </c>
      <c s="11" r="B253">
        <v>2009</v>
      </c>
      <c t="s" s="11" r="C253">
        <v>256</v>
      </c>
      <c t="s" s="11" r="D253">
        <v>178</v>
      </c>
      <c s="2" r="E253"/>
      <c s="2" r="F253"/>
    </row>
    <row r="254">
      <c t="str" s="7" r="A254">
        <f>HYPERLINK("http://www.ibi.net/","Netpia.com, Inc.")</f>
        <v>Netpia.com, Inc.</v>
      </c>
      <c s="11" r="B254">
        <v>2009</v>
      </c>
      <c t="s" s="11" r="C254">
        <v>256</v>
      </c>
      <c t="s" s="11" r="D254">
        <v>177</v>
      </c>
      <c s="2" r="E254"/>
      <c s="2" r="F254"/>
    </row>
    <row r="255">
      <c t="str" s="7" r="A255">
        <f>HYPERLINK("http://www.direct.co.kr/","Samjung Data Service Co., Ltd")</f>
        <v>Samjung Data Service Co., Ltd</v>
      </c>
      <c s="11" r="B255">
        <v>2009</v>
      </c>
      <c t="s" s="11" r="C255">
        <v>256</v>
      </c>
      <c t="s" s="11" r="D255">
        <v>170</v>
      </c>
      <c s="2" r="E255"/>
      <c s="2" r="F255"/>
    </row>
    <row r="256">
      <c t="str" s="7" r="A256">
        <f>HYPERLINK("http://www.r.co.kr/","WHT Co., Ltd")</f>
        <v>WHT Co., Ltd</v>
      </c>
      <c s="11" r="B256">
        <v>2009</v>
      </c>
      <c t="s" s="11" r="C256">
        <v>256</v>
      </c>
      <c t="s" s="11" r="D256">
        <v>178</v>
      </c>
      <c s="2" r="E256"/>
      <c s="2" r="F256"/>
    </row>
    <row r="257">
      <c t="str" s="7" r="A257">
        <f>HYPERLINK("http://www.yesnic.com/","Yesnic Co., Ltd.")</f>
        <v>Yesnic Co., Ltd.</v>
      </c>
      <c s="11" r="B257">
        <v>2009</v>
      </c>
      <c t="s" s="11" r="C257">
        <v>256</v>
      </c>
      <c t="s" s="11" r="D257">
        <v>172</v>
      </c>
      <c s="2" r="E257"/>
      <c s="2" r="F257"/>
    </row>
    <row r="258">
      <c t="str" s="7" r="A258">
        <f>HYPERLINK("http://www.kuwaitnet.net/","KuwaitNET General Trading Co.")</f>
        <v>KuwaitNET General Trading Co.</v>
      </c>
      <c s="11" r="B258">
        <v>2009</v>
      </c>
      <c t="s" s="11" r="C258">
        <v>261</v>
      </c>
      <c t="s" s="11" r="D258">
        <v>181</v>
      </c>
      <c s="2" r="E258"/>
      <c s="2" r="F258"/>
    </row>
    <row r="259">
      <c t="str" s="7" r="A259">
        <f>HYPERLINK("http://www.fiducia.lv/","Fiducia LLC, Latvijas Parstavnieciba")</f>
        <v>Fiducia LLC, Latvijas Parstavnieciba</v>
      </c>
      <c s="11" r="B259">
        <v>2001</v>
      </c>
      <c t="s" s="11" r="C259">
        <v>262</v>
      </c>
      <c t="s" s="11" r="D259">
        <v>180</v>
      </c>
      <c s="2" r="E259"/>
      <c s="2" r="F259"/>
    </row>
    <row r="260">
      <c t="str" s="7" r="A260">
        <f>HYPERLINK("http://www.documentdata.li/","documentdata Anstalt")</f>
        <v>documentdata Anstalt</v>
      </c>
      <c s="11" r="B260">
        <v>2009</v>
      </c>
      <c t="s" s="11" r="C260">
        <v>263</v>
      </c>
      <c t="s" s="11" r="D260">
        <v>264</v>
      </c>
      <c s="2" r="E260"/>
      <c s="2" r="F260"/>
    </row>
    <row r="261">
      <c t="str" s="7" r="A261">
        <f>HYPERLINK("http://www.hostinger.com/","Hostinger, UAB")</f>
        <v>Hostinger, UAB</v>
      </c>
      <c s="11" r="B261">
        <v>2009</v>
      </c>
      <c t="s" s="11" r="C261">
        <v>265</v>
      </c>
      <c t="s" s="11" r="D261">
        <v>266</v>
      </c>
      <c s="2" r="E261"/>
      <c s="2" r="F261"/>
    </row>
    <row r="262">
      <c t="str" s="7" r="A262">
        <f>HYPERLINK("http://domains.domreg.lt/","Kaunas University of Technology, Information Technology Development Institute dba Domreg.lt")</f>
        <v>Kaunas University of Technology, Information Technology Development Institute dba Domreg.lt</v>
      </c>
      <c s="11" r="B262">
        <v>2009</v>
      </c>
      <c t="s" s="11" r="C262">
        <v>265</v>
      </c>
      <c t="s" s="11" r="D262">
        <v>186</v>
      </c>
      <c s="2" r="E262"/>
      <c s="2" r="F262"/>
    </row>
    <row r="263">
      <c t="str" s="7" r="A263">
        <f>HYPERLINK("http://www.ebrandservices.com/","eBrand Services S.A.")</f>
        <v>eBrand Services S.A.</v>
      </c>
      <c s="11" r="B263">
        <v>2009</v>
      </c>
      <c t="s" s="11" r="C263">
        <v>267</v>
      </c>
      <c t="s" s="11" r="D263">
        <v>38</v>
      </c>
      <c s="2" r="E263"/>
      <c s="2" r="F263"/>
    </row>
    <row r="264">
      <c t="str" s="7" r="A264">
        <f>HYPERLINK("http://www.eurodns.com/","EuroDNS S.A.")</f>
        <v>EuroDNS S.A.</v>
      </c>
      <c s="11" r="B264">
        <v>2009</v>
      </c>
      <c t="s" s="11" r="C264">
        <v>267</v>
      </c>
      <c t="s" s="11" r="D264">
        <v>268</v>
      </c>
      <c s="2" r="E264"/>
      <c s="2" r="F264"/>
    </row>
    <row r="265">
      <c t="str" s="7" r="A265">
        <f>HYPERLINK("http://www.ipxcess.com/","IPXcess.com Sdn Bhd")</f>
        <v>IPXcess.com Sdn Bhd</v>
      </c>
      <c s="11" r="B265">
        <v>2009</v>
      </c>
      <c t="s" s="11" r="C265">
        <v>269</v>
      </c>
      <c t="s" s="11" r="D265">
        <v>170</v>
      </c>
      <c s="2" r="E265"/>
      <c s="2" r="F265"/>
    </row>
    <row r="266">
      <c t="str" s="7" r="A266">
        <f>HYPERLINK("http://www.webnic.cc/","Web Commerce Communications Limited dba WebNic.cc")</f>
        <v>Web Commerce Communications Limited dba WebNic.cc</v>
      </c>
      <c s="11" r="B266">
        <v>2009</v>
      </c>
      <c t="s" s="11" r="C266">
        <v>269</v>
      </c>
      <c t="s" s="11" r="D266">
        <v>270</v>
      </c>
      <c s="2" r="E266"/>
      <c s="2" r="F266"/>
    </row>
    <row r="267">
      <c t="str" s="7" r="A267">
        <f>HYPERLINK("http://www.internetworks.com/","Internet Networks S.A. De C.V.")</f>
        <v>Internet Networks S.A. De C.V.</v>
      </c>
      <c s="11" r="B267">
        <v>2001</v>
      </c>
      <c t="s" s="11" r="C267">
        <v>271</v>
      </c>
      <c t="s" s="11" r="D267">
        <v>174</v>
      </c>
      <c s="2" r="E267"/>
      <c s="2" r="F267"/>
    </row>
    <row r="268">
      <c t="str" s="7" r="A268">
        <f>HYPERLINK("http://www.suempresa.com/","Interplanet, S.A. de C.V.")</f>
        <v>Interplanet, S.A. de C.V.</v>
      </c>
      <c s="11" r="B268">
        <v>2001</v>
      </c>
      <c t="s" s="11" r="C268">
        <v>271</v>
      </c>
      <c t="s" s="11" r="D268">
        <v>170</v>
      </c>
      <c s="2" r="E268"/>
      <c s="2" r="F268"/>
    </row>
    <row r="269">
      <c t="str" s="7" r="A269">
        <f>HYPERLINK("http://www.neubox.com/","Neubox Internet S.A. de C.V.")</f>
        <v>Neubox Internet S.A. de C.V.</v>
      </c>
      <c s="11" r="B269">
        <v>2009</v>
      </c>
      <c t="s" s="11" r="C269">
        <v>271</v>
      </c>
      <c t="s" s="11" r="D269">
        <v>173</v>
      </c>
      <c s="2" r="E269"/>
      <c s="2" r="F269"/>
    </row>
    <row r="270">
      <c t="str" s="7" r="A270">
        <f>HYPERLINK("http://www.namebay.com/","Namebay SAM")</f>
        <v>Namebay SAM</v>
      </c>
      <c s="11" r="B270">
        <v>2009</v>
      </c>
      <c t="s" s="11" r="C270">
        <v>272</v>
      </c>
      <c t="s" s="11" r="D270">
        <v>273</v>
      </c>
      <c s="2" r="E270"/>
      <c s="2" r="F270"/>
    </row>
    <row r="271">
      <c t="str" s="7" r="A271">
        <f>HYPERLINK("http://www.genious.net/","Genious Communications SARL/AU")</f>
        <v>Genious Communications SARL/AU</v>
      </c>
      <c s="11" r="B271">
        <v>2009</v>
      </c>
      <c t="s" s="11" r="C271">
        <v>274</v>
      </c>
      <c t="s" s="11" r="D271">
        <v>178</v>
      </c>
      <c s="2" r="E271"/>
      <c s="2" r="F271"/>
    </row>
    <row r="272">
      <c t="str" s="7" r="A272">
        <f>HYPERLINK("http://www.tellus.com/","Domain Services Rotterdam BV")</f>
        <v>Domain Services Rotterdam BV</v>
      </c>
      <c s="11" r="B272">
        <v>2001</v>
      </c>
      <c t="s" s="11" r="C272">
        <v>275</v>
      </c>
      <c t="s" s="11" r="D272">
        <v>276</v>
      </c>
      <c s="2" r="E272"/>
      <c s="2" r="F272"/>
    </row>
    <row r="273">
      <c t="str" s="7" r="A273">
        <f>HYPERLINK("http://www.openprovider.com/","Hosting Concepts B.V. d/b/a Openprovider")</f>
        <v>Hosting Concepts B.V. d/b/a Openprovider</v>
      </c>
      <c s="11" r="B273">
        <v>2009</v>
      </c>
      <c t="s" s="11" r="C273">
        <v>275</v>
      </c>
      <c t="s" s="11" r="D273">
        <v>178</v>
      </c>
      <c s="2" r="E273"/>
      <c s="2" r="F273"/>
    </row>
    <row r="274">
      <c t="str" s="7" r="A274">
        <f>HYPERLINK("http://www.mijninternetoplossing.nl/","Mijn InternetOplossing B.V.")</f>
        <v>Mijn InternetOplossing B.V.</v>
      </c>
      <c s="11" r="B274">
        <v>2009</v>
      </c>
      <c t="s" s="11" r="C274">
        <v>275</v>
      </c>
      <c t="s" s="11" r="D274">
        <v>178</v>
      </c>
      <c s="2" r="E274"/>
      <c s="2" r="F274"/>
    </row>
    <row r="275">
      <c t="str" s="7" r="A275">
        <f>HYPERLINK("http://www.mijndomein.nl/","Mijndomein.nl BV")</f>
        <v>Mijndomein.nl BV</v>
      </c>
      <c s="11" r="B275">
        <v>2009</v>
      </c>
      <c t="s" s="11" r="C275">
        <v>275</v>
      </c>
      <c t="s" s="11" r="D275">
        <v>173</v>
      </c>
      <c s="2" r="E275"/>
      <c s="2" r="F275"/>
    </row>
    <row r="276">
      <c t="str" s="7" r="A276">
        <f>HYPERLINK("http://www.networking4all.com/","Networking4all B.V.")</f>
        <v>Networking4all B.V.</v>
      </c>
      <c s="11" r="B276">
        <v>2009</v>
      </c>
      <c t="s" s="11" r="C276">
        <v>275</v>
      </c>
      <c t="s" s="11" r="D276">
        <v>178</v>
      </c>
      <c s="2" r="E276"/>
      <c s="2" r="F276"/>
    </row>
    <row r="277">
      <c t="str" s="7" r="A277">
        <f>HYPERLINK("http://www.opentld.com/","OpenTLD B.V.")</f>
        <v>OpenTLD B.V.</v>
      </c>
      <c s="11" r="B277">
        <v>2009</v>
      </c>
      <c t="s" s="11" r="C277">
        <v>275</v>
      </c>
      <c t="s" s="11" r="D277">
        <v>277</v>
      </c>
      <c s="2" r="E277"/>
      <c s="2" r="F277"/>
    </row>
    <row r="278">
      <c t="str" s="7" r="A278">
        <f>HYPERLINK("http://www.portingxs.com/","Porting Access B.V.")</f>
        <v>Porting Access B.V.</v>
      </c>
      <c s="11" r="B278">
        <v>2001</v>
      </c>
      <c t="s" s="11" r="C278">
        <v>275</v>
      </c>
      <c t="s" s="11" r="D278">
        <v>278</v>
      </c>
      <c s="2" r="E278"/>
      <c s="2" r="F278"/>
    </row>
    <row r="279">
      <c t="str" s="7" r="A279">
        <f>HYPERLINK("http://www.realtimeregister.com/","Realtime Register B.V.")</f>
        <v>Realtime Register B.V.</v>
      </c>
      <c s="11" r="B279">
        <v>2009</v>
      </c>
      <c t="s" s="11" r="C279">
        <v>275</v>
      </c>
      <c t="s" s="11" r="D279">
        <v>236</v>
      </c>
      <c s="2" r="E279"/>
      <c s="2" r="F279"/>
    </row>
    <row r="280">
      <c t="str" s="7" r="A280">
        <f>HYPERLINK("http://www.yourdomainnameregistrar.com/","Today ISP BV")</f>
        <v>Today ISP BV</v>
      </c>
      <c s="11" r="B280">
        <v>2009</v>
      </c>
      <c t="s" s="11" r="C280">
        <v>275</v>
      </c>
      <c t="s" s="11" r="D280">
        <v>173</v>
      </c>
      <c s="2" r="E280"/>
      <c s="2" r="F280"/>
    </row>
    <row r="281">
      <c t="str" s="7" r="A281">
        <f>HYPERLINK("http://www.transip.nl/","TransIP B.V.")</f>
        <v>TransIP B.V.</v>
      </c>
      <c s="11" r="B281">
        <v>2009</v>
      </c>
      <c t="s" s="11" r="C281">
        <v>275</v>
      </c>
      <c t="s" s="11" r="D281">
        <v>174</v>
      </c>
      <c s="2" r="E281"/>
      <c s="2" r="F281"/>
    </row>
    <row r="282">
      <c t="str" s="7" r="A282">
        <f>HYPERLINK("http://www.dootall.com/","Virtual Registrar, Inc.")</f>
        <v>Virtual Registrar, Inc.</v>
      </c>
      <c s="11" r="B282">
        <v>2009</v>
      </c>
      <c t="s" s="11" r="C282">
        <v>275</v>
      </c>
      <c t="s" s="11" r="D282">
        <v>170</v>
      </c>
      <c s="2" r="E282"/>
      <c s="2" r="F282"/>
    </row>
    <row r="283">
      <c t="str" s="7" r="A283">
        <f>HYPERLINK("http://www.gesloten.an/","Gesloten Domain N.V.")</f>
        <v>Gesloten Domain N.V.</v>
      </c>
      <c s="11" r="B283">
        <v>2009</v>
      </c>
      <c t="s" s="11" r="C283">
        <v>279</v>
      </c>
      <c t="s" s="11" r="D283">
        <v>173</v>
      </c>
      <c s="2" r="E283"/>
      <c s="2" r="F283"/>
    </row>
    <row r="284">
      <c t="str" s="7" r="A284">
        <f>HYPERLINK("http://www.domainz.com/","Domainz Limited")</f>
        <v>Domainz Limited</v>
      </c>
      <c s="11" r="B284">
        <v>2009</v>
      </c>
      <c t="s" s="11" r="C284">
        <v>280</v>
      </c>
      <c t="s" s="11" r="D284">
        <v>173</v>
      </c>
      <c s="2" r="E284"/>
      <c s="2" r="F284"/>
    </row>
    <row r="285">
      <c t="str" s="7" r="A285">
        <f>HYPERLINK("http://www.pacnames.com/","Pacnames Ltd")</f>
        <v>Pacnames Ltd</v>
      </c>
      <c s="11" r="B285">
        <v>2009</v>
      </c>
      <c t="s" s="11" r="C285">
        <v>280</v>
      </c>
      <c t="s" s="11" r="D285">
        <v>170</v>
      </c>
      <c s="2" r="E285"/>
      <c s="2" r="F285"/>
    </row>
    <row r="286">
      <c t="str" s="7" r="A286">
        <f>HYPERLINK("http://www.domainagent.co.nz/","Web Drive Ltd.")</f>
        <v>Web Drive Ltd.</v>
      </c>
      <c s="11" r="B286">
        <v>2009</v>
      </c>
      <c t="s" s="11" r="C286">
        <v>280</v>
      </c>
      <c t="s" s="11" r="D286">
        <v>270</v>
      </c>
      <c s="2" r="E286"/>
      <c s="2" r="F286"/>
    </row>
    <row r="287">
      <c t="str" s="7" r="A287">
        <f>HYPERLINK("http://www.activeisp.com/","Active 24 AS")</f>
        <v>Active 24 AS</v>
      </c>
      <c s="11" r="B287">
        <v>2009</v>
      </c>
      <c t="s" s="11" r="C287">
        <v>281</v>
      </c>
      <c t="s" s="11" r="D287">
        <v>282</v>
      </c>
      <c s="2" r="E287"/>
      <c s="2" r="F287"/>
    </row>
    <row r="288">
      <c t="str" s="7" r="A288">
        <f>HYPERLINK("http://www.domainnameshop.com/","Domeneshop AS dba domainnameshop.com")</f>
        <v>Domeneshop AS dba domainnameshop.com</v>
      </c>
      <c s="11" r="B288">
        <v>2009</v>
      </c>
      <c t="s" s="11" r="C288">
        <v>281</v>
      </c>
      <c t="s" s="11" r="D288">
        <v>203</v>
      </c>
      <c s="2" r="E288"/>
      <c s="2" r="F288"/>
    </row>
    <row r="289">
      <c t="str" s="7" r="A289">
        <f>HYPERLINK("http://www.paknic.com/","Paknic (Private) Limited")</f>
        <v>Paknic (Private) Limited</v>
      </c>
      <c s="11" r="B289">
        <v>2009</v>
      </c>
      <c t="s" s="11" r="C289">
        <v>283</v>
      </c>
      <c t="s" s="11" r="D289">
        <v>190</v>
      </c>
      <c s="2" r="E289"/>
      <c s="2" r="F289"/>
    </row>
    <row r="290">
      <c t="str" s="7" r="A290">
        <f>HYPERLINK("http://www.pananames.com/","URL Solutions, Inc.")</f>
        <v>URL Solutions, Inc.</v>
      </c>
      <c s="11" r="B290">
        <v>2009</v>
      </c>
      <c t="s" s="11" r="C290">
        <v>284</v>
      </c>
      <c t="s" s="11" r="D290">
        <v>270</v>
      </c>
      <c s="2" r="E290"/>
      <c s="2" r="F290"/>
    </row>
    <row r="291">
      <c t="str" s="7" r="A291">
        <f>HYPERLINK("http://www.vigson.com/","Vigson, Inc.")</f>
        <v>Vigson, Inc.</v>
      </c>
      <c s="11" r="B291">
        <v>2009</v>
      </c>
      <c t="s" s="11" r="C291">
        <v>284</v>
      </c>
      <c t="s" s="11" r="D291">
        <v>178</v>
      </c>
      <c s="2" r="E291"/>
      <c s="2" r="F291"/>
    </row>
    <row r="292">
      <c t="str" s="7" r="A292">
        <f>HYPERLINK("http://www.yournamemonkey.com/","ABSYSTEMS INC dba yournamemonkey.com")</f>
        <v>ABSYSTEMS INC dba yournamemonkey.com</v>
      </c>
      <c s="11" r="B292">
        <v>2009</v>
      </c>
      <c t="s" s="11" r="C292">
        <v>285</v>
      </c>
      <c t="s" s="11" r="D292">
        <v>170</v>
      </c>
      <c s="2" r="E292"/>
      <c s="2" r="F292"/>
    </row>
    <row r="293">
      <c t="str" s="7" r="A293">
        <f>HYPERLINK("http://www.hoapdi-inc.com/","HOAPDI INC.")</f>
        <v>HOAPDI INC.</v>
      </c>
      <c s="11" r="B293">
        <v>2009</v>
      </c>
      <c t="s" s="11" r="C293">
        <v>285</v>
      </c>
      <c t="s" s="11" r="D293">
        <v>286</v>
      </c>
      <c s="2" r="E293"/>
      <c s="2" r="F293"/>
    </row>
    <row r="294">
      <c t="str" s="7" r="A294">
        <f>HYPERLINK("http://www.az.pl/","AZ.pl, Inc.")</f>
        <v>AZ.pl, Inc.</v>
      </c>
      <c s="11" r="B294">
        <v>2009</v>
      </c>
      <c t="s" s="11" r="C294">
        <v>287</v>
      </c>
      <c t="s" s="11" r="D294">
        <v>254</v>
      </c>
      <c s="2" r="E294"/>
      <c s="2" r="F294"/>
    </row>
    <row r="295">
      <c t="str" s="7" r="A295">
        <f>HYPERLINK("http://www.home.pl/","Home.pl S.A.")</f>
        <v>Home.pl S.A.</v>
      </c>
      <c s="11" r="B295">
        <v>2009</v>
      </c>
      <c t="s" s="11" r="C295">
        <v>287</v>
      </c>
      <c t="s" s="11" r="D295">
        <v>173</v>
      </c>
      <c s="2" r="E295"/>
      <c s="2" r="F295"/>
    </row>
    <row r="296">
      <c t="str" s="7" r="A296">
        <f>HYPERLINK("http://www.netart-registrar.com/","NetArt Registrar Sp. z o.o.")</f>
        <v>NetArt Registrar Sp. z o.o.</v>
      </c>
      <c s="11" r="B296">
        <v>2009</v>
      </c>
      <c t="s" s="11" r="C296">
        <v>287</v>
      </c>
      <c t="s" s="11" r="D296">
        <v>180</v>
      </c>
      <c s="2" r="E296"/>
      <c s="2" r="F296"/>
    </row>
    <row r="297">
      <c t="str" s="7" r="A297">
        <f>HYPERLINK("http://r01.ru/","CJSC Registrar R01")</f>
        <v>CJSC Registrar R01</v>
      </c>
      <c s="11" r="B297">
        <v>2009</v>
      </c>
      <c t="s" s="11" r="C297">
        <v>288</v>
      </c>
      <c t="s" s="11" r="D297">
        <v>173</v>
      </c>
      <c s="2" r="E297"/>
      <c s="2" r="F297"/>
    </row>
    <row r="298">
      <c t="str" s="7" r="A298">
        <f>HYPERLINK("http://www.libris.com/","DomReg Ltd. d/b/a LIBRIS.COM")</f>
        <v>DomReg Ltd. d/b/a LIBRIS.COM</v>
      </c>
      <c s="11" r="B298">
        <v>2009</v>
      </c>
      <c t="s" s="11" r="C298">
        <v>288</v>
      </c>
      <c t="s" s="11" r="D298">
        <v>180</v>
      </c>
      <c s="2" r="E298"/>
      <c s="2" r="F298"/>
    </row>
    <row r="299">
      <c t="str" s="7" r="A299">
        <f>HYPERLINK("http://www.reg.ru/","LLC "Registrar of domain names REG.RU"")</f>
        <v>#ERROR!:parse</v>
      </c>
      <c s="11" r="B299">
        <v>2009</v>
      </c>
      <c t="s" s="11" r="C299">
        <v>288</v>
      </c>
      <c t="s" s="11" r="D299">
        <v>178</v>
      </c>
      <c s="2" r="E299"/>
      <c s="2" r="F299"/>
    </row>
    <row r="300">
      <c t="str" s="7" r="A300">
        <f>HYPERLINK("http://www.nicco.com/","Nicco Ltd.")</f>
        <v>Nicco Ltd.</v>
      </c>
      <c s="11" r="B300">
        <v>2009</v>
      </c>
      <c t="s" s="11" r="C300">
        <v>288</v>
      </c>
      <c t="s" s="11" r="D300">
        <v>180</v>
      </c>
      <c s="2" r="E300"/>
      <c s="2" r="F300"/>
    </row>
    <row r="301">
      <c t="str" s="7" r="A301">
        <f>HYPERLINK("http://nic.ru/","Regional Network Information Center, JSC dba RU-CENTER")</f>
        <v>Regional Network Information Center, JSC dba RU-CENTER</v>
      </c>
      <c s="11" r="B301">
        <v>2009</v>
      </c>
      <c t="s" s="11" r="C301">
        <v>288</v>
      </c>
      <c t="s" s="11" r="D301">
        <v>234</v>
      </c>
      <c s="2" r="E301"/>
      <c s="2" r="F301"/>
    </row>
    <row r="302">
      <c t="str" s="7" r="A302">
        <f>HYPERLINK("http://www.webnames.ru/","Regtime Ltd.")</f>
        <v>Regtime Ltd.</v>
      </c>
      <c s="11" r="B302">
        <v>2009</v>
      </c>
      <c t="s" s="11" r="C302">
        <v>288</v>
      </c>
      <c t="s" s="11" r="D302">
        <v>289</v>
      </c>
      <c s="2" r="E302"/>
      <c s="2" r="F302"/>
    </row>
    <row r="303">
      <c t="str" s="7" r="A303">
        <f>HYPERLINK("http://www.kheweul.com/","Kheweul.com SA")</f>
        <v>Kheweul.com SA</v>
      </c>
      <c s="11" r="B303">
        <v>2009</v>
      </c>
      <c t="s" s="11" r="C303">
        <v>290</v>
      </c>
      <c t="s" s="11" r="D303">
        <v>185</v>
      </c>
      <c s="2" r="E303"/>
      <c s="2" r="F303"/>
    </row>
    <row r="304">
      <c t="str" s="7" r="A304">
        <f>HYPERLINK("http://www.activeregistrar.com/","Active Registrar, Inc.")</f>
        <v>Active Registrar, Inc.</v>
      </c>
      <c s="11" r="B304">
        <v>2009</v>
      </c>
      <c t="s" s="11" r="C304">
        <v>291</v>
      </c>
      <c t="s" s="11" r="D304">
        <v>203</v>
      </c>
      <c s="2" r="E304"/>
      <c s="2" r="F304"/>
    </row>
    <row r="305">
      <c t="str" s="7" r="A305">
        <f>HYPERLINK("http://www.ipmirror.com/","IP Mirror Pte Ltd dba IP MIRROR")</f>
        <v>IP Mirror Pte Ltd dba IP MIRROR</v>
      </c>
      <c s="11" r="B305">
        <v>2009</v>
      </c>
      <c t="s" s="11" r="C305">
        <v>291</v>
      </c>
      <c t="s" s="11" r="D305">
        <v>183</v>
      </c>
      <c s="2" r="E305"/>
      <c s="2" r="F305"/>
    </row>
    <row r="306">
      <c t="str" s="7" r="A306">
        <f>HYPERLINK("http://www.domains.co.za/","Diamatrix C.C.")</f>
        <v>Diamatrix C.C.</v>
      </c>
      <c s="11" r="B306">
        <v>2009</v>
      </c>
      <c t="s" s="11" r="C306">
        <v>292</v>
      </c>
      <c t="s" s="11" r="D306">
        <v>188</v>
      </c>
      <c s="2" r="E306"/>
      <c s="2" r="F306"/>
    </row>
    <row r="307">
      <c t="str" s="7" r="A307">
        <f>HYPERLINK("http://www.is.co.za/","Internet Solutions (Pty) Ltd.")</f>
        <v>Internet Solutions (Pty) Ltd.</v>
      </c>
      <c s="11" r="B307">
        <v>2009</v>
      </c>
      <c t="s" s="11" r="C307">
        <v>292</v>
      </c>
      <c t="s" s="11" r="D307">
        <v>293</v>
      </c>
      <c s="2" r="E307"/>
      <c s="2" r="F307"/>
    </row>
    <row r="308">
      <c t="str" s="7" r="A308">
        <f>HYPERLINK("http://www.cdmon.com/","10dencehispahard, S.L.")</f>
        <v>10dencehispahard, S.L.</v>
      </c>
      <c s="11" r="B308">
        <v>2009</v>
      </c>
      <c t="s" s="11" r="C308">
        <v>294</v>
      </c>
      <c t="s" s="11" r="D308">
        <v>295</v>
      </c>
      <c s="2" r="E308"/>
      <c s="2" r="F308"/>
    </row>
    <row r="309">
      <c t="str" s="7" r="A309">
        <f>HYPERLINK("http://www.abansys.com/","Abansys &amp; Hostytec, S.L.")</f>
        <v>Abansys &amp; Hostytec, S.L.</v>
      </c>
      <c s="11" r="B309">
        <v>2009</v>
      </c>
      <c t="s" s="11" r="C309">
        <v>294</v>
      </c>
      <c t="s" s="11" r="D309">
        <v>296</v>
      </c>
      <c s="2" r="E309"/>
      <c s="2" r="F309"/>
    </row>
    <row r="310">
      <c t="str" s="7" r="A310">
        <f>HYPERLINK("http://www.interdomain.es/","Acens Technologies, S.L.U.")</f>
        <v>Acens Technologies, S.L.U.</v>
      </c>
      <c s="11" r="B310">
        <v>2009</v>
      </c>
      <c t="s" s="11" r="C310">
        <v>294</v>
      </c>
      <c t="s" s="11" r="D310">
        <v>297</v>
      </c>
      <c s="2" r="E310"/>
      <c s="2" r="F310"/>
    </row>
    <row r="311">
      <c t="str" s="7" r="A311">
        <f>HYPERLINK("http://www.allglobalnames.com/","AllGlobalNames, S.A. dba Cyberegistro.com")</f>
        <v>AllGlobalNames, S.A. dba Cyberegistro.com</v>
      </c>
      <c s="11" r="B311">
        <v>2009</v>
      </c>
      <c t="s" s="11" r="C311">
        <v>294</v>
      </c>
      <c t="s" s="11" r="D311">
        <v>298</v>
      </c>
      <c s="2" r="E311"/>
      <c s="2" r="F311"/>
    </row>
    <row r="312">
      <c t="str" s="7" r="A312">
        <f>HYPERLINK("http://www.nicline.com/","Arsys Internet, S.L. dba NICLINE.COM")</f>
        <v>Arsys Internet, S.L. dba NICLINE.COM</v>
      </c>
      <c s="11" r="B312">
        <v>2009</v>
      </c>
      <c t="s" s="11" r="C312">
        <v>294</v>
      </c>
      <c t="s" s="11" r="D312">
        <v>297</v>
      </c>
      <c s="2" r="E312"/>
      <c s="2" r="F312"/>
    </row>
    <row r="313">
      <c t="str" s="7" r="A313">
        <f>HYPERLINK("http://www.dinahosting.com/","Dinahosting s.l.")</f>
        <v>Dinahosting s.l.</v>
      </c>
      <c s="11" r="B313">
        <v>2009</v>
      </c>
      <c t="s" s="11" r="C313">
        <v>294</v>
      </c>
      <c t="s" s="11" r="D313">
        <v>299</v>
      </c>
      <c s="2" r="E313"/>
      <c s="2" r="F313"/>
    </row>
    <row r="314">
      <c t="str" s="7" r="A314">
        <f>HYPERLINK("http://www.entorno.es/","Entorno Digital, S.A.")</f>
        <v>Entorno Digital, S.A.</v>
      </c>
      <c s="11" r="B314">
        <v>2009</v>
      </c>
      <c t="s" s="11" r="C314">
        <v>294</v>
      </c>
      <c t="s" s="11" r="D314">
        <v>300</v>
      </c>
      <c s="2" r="E314"/>
      <c s="2" r="F314"/>
    </row>
    <row r="315">
      <c t="str" s="7" r="A315">
        <f>HYPERLINK("http://www.virtualpyme.es/","Estrategias WebSite S.L.")</f>
        <v>Estrategias WebSite S.L.</v>
      </c>
      <c s="11" r="B315">
        <v>2009</v>
      </c>
      <c t="s" s="11" r="C315">
        <v>294</v>
      </c>
      <c t="s" s="11" r="D315">
        <v>178</v>
      </c>
      <c s="2" r="E315"/>
      <c s="2" r="F315"/>
    </row>
    <row r="316">
      <c t="str" s="7" r="A316">
        <f>HYPERLINK("http://www.interdominios.com/","Interdominios, Inc.")</f>
        <v>Interdominios, Inc.</v>
      </c>
      <c s="11" r="B316">
        <v>2009</v>
      </c>
      <c t="s" s="11" r="C316">
        <v>294</v>
      </c>
      <c t="s" s="11" r="D316">
        <v>173</v>
      </c>
      <c s="2" r="E316"/>
      <c s="2" r="F316"/>
    </row>
    <row r="317">
      <c t="str" s="7" r="A317">
        <f>HYPERLINK("http://www.nominalia.com/","Nominalia Internet S.L.")</f>
        <v>Nominalia Internet S.L.</v>
      </c>
      <c s="11" r="B317">
        <v>2009</v>
      </c>
      <c t="s" s="11" r="C317">
        <v>294</v>
      </c>
      <c t="s" s="11" r="D317">
        <v>301</v>
      </c>
      <c s="2" r="E317"/>
      <c s="2" r="F317"/>
    </row>
    <row r="318">
      <c t="str" s="7" r="A318">
        <f>HYPERLINK("http://www.dondominio.com/","Soluciones Corporativas IP, SLU")</f>
        <v>Soluciones Corporativas IP, SLU</v>
      </c>
      <c s="11" r="B318">
        <v>2009</v>
      </c>
      <c t="s" s="11" r="C318">
        <v>294</v>
      </c>
      <c t="s" s="11" r="D318">
        <v>178</v>
      </c>
      <c s="2" r="E318"/>
      <c s="2" r="F318"/>
    </row>
    <row r="319">
      <c t="str" s="7" r="A319">
        <f>HYPERLINK("http://www.serveisweb.com/","SW Hosting &amp; Communications Technologies SL dba Serveisweb")</f>
        <v>SW Hosting &amp; Communications Technologies SL dba Serveisweb</v>
      </c>
      <c s="11" r="B319">
        <v>2009</v>
      </c>
      <c t="s" s="11" r="C319">
        <v>294</v>
      </c>
      <c t="s" s="11" r="D319">
        <v>302</v>
      </c>
      <c s="2" r="E319"/>
      <c s="2" r="F319"/>
    </row>
    <row r="320">
      <c t="str" s="7" r="A320">
        <f>HYPERLINK("http://www.nameisp.com/","AB Name ISP")</f>
        <v>AB Name ISP</v>
      </c>
      <c s="11" r="B320">
        <v>2009</v>
      </c>
      <c t="s" s="11" r="C320">
        <v>303</v>
      </c>
      <c t="s" s="11" r="D320">
        <v>178</v>
      </c>
      <c s="2" r="E320"/>
      <c s="2" r="F320"/>
    </row>
    <row r="321">
      <c t="str" s="7" r="A321">
        <f>HYPERLINK("http://www.riktad.com/","AB RIKTAD")</f>
        <v>AB RIKTAD</v>
      </c>
      <c s="11" r="B321">
        <v>2009</v>
      </c>
      <c t="s" s="11" r="C321">
        <v>303</v>
      </c>
      <c t="s" s="11" r="D321">
        <v>38</v>
      </c>
      <c s="2" r="E321"/>
      <c s="2" r="F321"/>
    </row>
    <row r="322">
      <c t="str" s="7" r="A322">
        <f>HYPERLINK("http://www.svenskadomaner.se/","AB Svenska Domaner")</f>
        <v>AB Svenska Domaner</v>
      </c>
      <c s="11" r="B322">
        <v>2009</v>
      </c>
      <c t="s" s="11" r="C322">
        <v>303</v>
      </c>
      <c t="s" s="11" r="D322">
        <v>178</v>
      </c>
      <c s="2" r="E322"/>
      <c s="2" r="F322"/>
    </row>
    <row r="323">
      <c t="str" s="7" r="A323">
        <f>HYPERLINK("http://www.binero.se/","Binero AB")</f>
        <v>Binero AB</v>
      </c>
      <c s="11" r="B323">
        <v>2009</v>
      </c>
      <c t="s" s="11" r="C323">
        <v>303</v>
      </c>
      <c t="s" s="11" r="D323">
        <v>217</v>
      </c>
      <c s="2" r="E323"/>
      <c s="2" r="F323"/>
    </row>
    <row r="324">
      <c t="str" s="7" r="A324">
        <f>HYPERLINK("http://www.domaininfo.com/","Domaininfo AB, aka domaininfo.com")</f>
        <v>Domaininfo AB, aka domaininfo.com</v>
      </c>
      <c s="11" r="B324">
        <v>2009</v>
      </c>
      <c t="s" s="11" r="C324">
        <v>303</v>
      </c>
      <c t="s" s="11" r="D324">
        <v>249</v>
      </c>
      <c s="2" r="E324"/>
      <c s="2" r="F324"/>
    </row>
    <row r="325">
      <c t="str" s="7" r="A325">
        <f>HYPERLINK("http://www.ilait.se/","Ilait AB")</f>
        <v>Ilait AB</v>
      </c>
      <c s="11" r="B325">
        <v>2009</v>
      </c>
      <c t="s" s="11" r="C325">
        <v>303</v>
      </c>
      <c t="s" s="11" r="D325">
        <v>173</v>
      </c>
      <c s="2" r="E325"/>
      <c s="2" r="F325"/>
    </row>
    <row r="326">
      <c t="str" s="7" r="A326">
        <f>HYPERLINK("http://www.nictrade.se/","Nictrade Internet Identity Provider AB")</f>
        <v>Nictrade Internet Identity Provider AB</v>
      </c>
      <c s="11" r="B326">
        <v>2009</v>
      </c>
      <c t="s" s="11" r="C326">
        <v>303</v>
      </c>
      <c t="s" s="11" r="D326">
        <v>173</v>
      </c>
      <c s="2" r="E326"/>
      <c s="2" r="F326"/>
    </row>
    <row r="327">
      <c t="str" s="7" r="A327">
        <f>HYPERLINK("http://www.nordreg.se/","Nordreg AB")</f>
        <v>Nordreg AB</v>
      </c>
      <c s="11" r="B327">
        <v>2009</v>
      </c>
      <c t="s" s="11" r="C327">
        <v>303</v>
      </c>
      <c t="s" s="11" r="D327">
        <v>188</v>
      </c>
      <c s="2" r="E327"/>
      <c s="2" r="F327"/>
    </row>
    <row r="328">
      <c t="str" s="7" r="A328">
        <f>HYPERLINK("http://www.premiumregistrations.com/","Premium Registrations Sweden AB")</f>
        <v>Premium Registrations Sweden AB</v>
      </c>
      <c s="11" r="B328">
        <v>2009</v>
      </c>
      <c t="s" s="11" r="C328">
        <v>303</v>
      </c>
      <c t="s" s="11" r="D328">
        <v>170</v>
      </c>
      <c s="2" r="E328"/>
      <c s="2" r="F328"/>
    </row>
    <row r="329">
      <c t="str" s="7" r="A329">
        <f>HYPERLINK("http://www.inic.ch/","CADiware AG")</f>
        <v>CADiware AG</v>
      </c>
      <c s="11" r="B329">
        <v>2009</v>
      </c>
      <c t="s" s="11" r="C329">
        <v>132</v>
      </c>
      <c t="s" s="11" r="D329">
        <v>304</v>
      </c>
      <c s="2" r="E329"/>
      <c s="2" r="F329"/>
    </row>
    <row r="330">
      <c t="str" s="7" r="A330">
        <f>HYPERLINK("http://www.campoint.ch/","camPoint AG")</f>
        <v>camPoint AG</v>
      </c>
      <c s="11" r="B330">
        <v>2009</v>
      </c>
      <c t="s" s="11" r="C330">
        <v>132</v>
      </c>
      <c t="s" s="11" r="D330">
        <v>173</v>
      </c>
      <c s="2" r="E330"/>
      <c s="2" r="F330"/>
    </row>
    <row r="331">
      <c t="str" s="7" r="A331">
        <f>HYPERLINK("http://www.corenic.org/","CORE Internet Council of Registrars")</f>
        <v>CORE Internet Council of Registrars</v>
      </c>
      <c s="11" r="B331">
        <v>2009</v>
      </c>
      <c t="s" s="11" r="C331">
        <v>132</v>
      </c>
      <c t="s" s="11" r="D331">
        <v>234</v>
      </c>
      <c s="2" r="E331"/>
      <c s="2" r="F331"/>
    </row>
    <row r="332">
      <c t="str" s="7" r="A332">
        <f>HYPERLINK("http://www.net-chinese.com.tw/","Net-Chinese Co., Ltd.")</f>
        <v>Net-Chinese Co., Ltd.</v>
      </c>
      <c s="11" r="B332">
        <v>2009</v>
      </c>
      <c t="s" s="11" r="C332">
        <v>305</v>
      </c>
      <c t="s" s="11" r="D332">
        <v>273</v>
      </c>
      <c s="2" r="E332"/>
      <c s="2" r="F332"/>
    </row>
    <row r="333">
      <c t="str" s="7" r="A333">
        <f>HYPERLINK("http://www.dotarai.co.th/","DotArai Co., Ltd.")</f>
        <v>DotArai Co., Ltd.</v>
      </c>
      <c s="11" r="B333">
        <v>2009</v>
      </c>
      <c t="s" s="11" r="C333">
        <v>306</v>
      </c>
      <c t="s" s="11" r="D333">
        <v>215</v>
      </c>
      <c s="2" r="E333"/>
      <c s="2" r="F333"/>
    </row>
    <row r="334">
      <c t="str" s="7" r="A334">
        <f>HYPERLINK("http://www.aerotek.com.tr/","Aerotek Bilisim Taahut Sanayi Ve Ticaret Ltd Sti.")</f>
        <v>Aerotek Bilisim Taahut Sanayi Ve Ticaret Ltd Sti.</v>
      </c>
      <c s="11" r="B334">
        <v>2009</v>
      </c>
      <c t="s" s="11" r="C334">
        <v>307</v>
      </c>
      <c t="s" s="11" r="D334">
        <v>173</v>
      </c>
      <c s="2" r="E334"/>
      <c s="2" r="F334"/>
    </row>
    <row r="335">
      <c t="str" s="7" r="A335">
        <f>HYPERLINK("http://www.alantron.com/","Alantron Bilişim Ltd Şti.")</f>
        <v>Alantron Bilişim Ltd Şti.</v>
      </c>
      <c s="11" r="B335">
        <v>2009</v>
      </c>
      <c t="s" s="11" r="C335">
        <v>307</v>
      </c>
      <c t="s" s="11" r="D335">
        <v>170</v>
      </c>
      <c s="2" r="E335"/>
      <c s="2" r="F335"/>
    </row>
    <row r="336">
      <c t="str" s="7" r="A336">
        <f>HYPERLINK("http://www.atakteknoloji.com/","Atak Tercume Teknoloji Yayincilik Bilgisayar Ins. Gida San. ve Tic. Ltd. Sti. d/b/a Atak Teknoloji")</f>
        <v>Atak Tercume Teknoloji Yayincilik Bilgisayar Ins. Gida San. ve Tic. Ltd. Sti. d/b/a Atak Teknoloji</v>
      </c>
      <c s="11" r="B336">
        <v>2009</v>
      </c>
      <c t="s" s="11" r="C336">
        <v>307</v>
      </c>
      <c t="s" s="11" r="D336">
        <v>178</v>
      </c>
      <c s="2" r="E336"/>
      <c s="2" r="F336"/>
    </row>
    <row r="337">
      <c t="str" s="7" r="A337">
        <f>HYPERLINK("http://www.isimtescil.net/","FBS Inc.")</f>
        <v>FBS Inc.</v>
      </c>
      <c s="11" r="B337">
        <v>2009</v>
      </c>
      <c t="s" s="11" r="C337">
        <v>307</v>
      </c>
      <c t="s" s="11" r="D337">
        <v>203</v>
      </c>
      <c s="2" r="E337"/>
      <c s="2" r="F337"/>
    </row>
    <row r="338">
      <c t="str" s="7" r="A338">
        <f>HYPERLINK("http://www.groundinternet.com/","Ground Internet, Inc.")</f>
        <v>Ground Internet, Inc.</v>
      </c>
      <c s="11" r="B338">
        <v>2009</v>
      </c>
      <c t="s" s="11" r="C338">
        <v>307</v>
      </c>
      <c t="s" s="11" r="D338">
        <v>170</v>
      </c>
      <c s="2" r="E338"/>
      <c s="2" r="F338"/>
    </row>
    <row r="339">
      <c t="str" s="7" r="A339">
        <f>HYPERLINK("http://www.ihs.com.tr/","IHS Telekom, Inc.")</f>
        <v>IHS Telekom, Inc.</v>
      </c>
      <c s="11" r="B339">
        <v>2009</v>
      </c>
      <c t="s" s="11" r="C339">
        <v>307</v>
      </c>
      <c t="s" s="11" r="D339">
        <v>235</v>
      </c>
      <c s="2" r="E339"/>
      <c s="2" r="F339"/>
    </row>
    <row r="340">
      <c t="str" s="7" r="A340">
        <f>HYPERLINK("http://www.nicproxy.com/","Nics Telekomünikasyon Ticaret Ltd. Şti.")</f>
        <v>Nics Telekomünikasyon Ticaret Ltd. Şti.</v>
      </c>
      <c s="11" r="B340">
        <v>2009</v>
      </c>
      <c t="s" s="11" r="C340">
        <v>307</v>
      </c>
      <c t="s" s="11" r="D340">
        <v>215</v>
      </c>
      <c s="2" r="E340"/>
      <c s="2" r="F340"/>
    </row>
    <row r="341">
      <c t="str" s="7" r="A341">
        <f>HYPERLINK("http://www.reg2c.com/","Reg2C.com Inc.")</f>
        <v>Reg2C.com Inc.</v>
      </c>
      <c s="11" r="B341">
        <v>2009</v>
      </c>
      <c t="s" s="11" r="C341">
        <v>307</v>
      </c>
      <c t="s" s="11" r="D341">
        <v>190</v>
      </c>
      <c s="2" r="E341"/>
      <c s="2" r="F341"/>
    </row>
    <row r="342">
      <c t="str" s="7" r="A342">
        <f>HYPERLINK("http://www.ukrnames.com/","Center of Ukrainian Internet Names (UKRNAMES)")</f>
        <v>Center of Ukrainian Internet Names (UKRNAMES)</v>
      </c>
      <c s="11" r="B342">
        <v>2009</v>
      </c>
      <c t="s" s="11" r="C342">
        <v>308</v>
      </c>
      <c t="s" s="11" r="D342">
        <v>173</v>
      </c>
      <c s="2" r="E342"/>
      <c s="2" r="F342"/>
    </row>
    <row r="343">
      <c t="str" s="7" r="A343">
        <f>HYPERLINK("http://www.imena.ua/","Internet Invest, Ltd. dba Imena.ua")</f>
        <v>Internet Invest, Ltd. dba Imena.ua</v>
      </c>
      <c s="11" r="B343">
        <v>2009</v>
      </c>
      <c t="s" s="11" r="C343">
        <v>308</v>
      </c>
      <c t="s" s="11" r="D343">
        <v>200</v>
      </c>
      <c s="2" r="E343"/>
      <c s="2" r="F343"/>
    </row>
    <row r="344">
      <c t="str" s="7" r="A344">
        <f>HYPERLINK("http://www.crazydomains.com/","Crazy Domains FZ-LLC")</f>
        <v>Crazy Domains FZ-LLC</v>
      </c>
      <c s="11" r="B344">
        <v>2009</v>
      </c>
      <c t="s" s="11" r="C344">
        <v>309</v>
      </c>
      <c t="s" s="11" r="D344">
        <v>178</v>
      </c>
      <c s="2" r="E344"/>
      <c s="2" r="F344"/>
    </row>
    <row r="345">
      <c t="str" s="7" r="A345">
        <f>HYPERLINK("http://www.gulfcomputersociety.org/","dm3 Digital Media Marketing and Monitoring FZ-LLC")</f>
        <v>dm3 Digital Media Marketing and Monitoring FZ-LLC</v>
      </c>
      <c s="11" r="B345">
        <v>2009</v>
      </c>
      <c t="s" s="11" r="C345">
        <v>309</v>
      </c>
      <c t="s" s="11" r="D345">
        <v>173</v>
      </c>
      <c s="2" r="E345"/>
      <c s="2" r="F345"/>
    </row>
    <row r="346">
      <c t="str" s="7" r="A346">
        <f>HYPERLINK("http://www.stardomains.com/","DreamScape Networks FZ-LLC")</f>
        <v>DreamScape Networks FZ-LLC</v>
      </c>
      <c s="11" r="B346">
        <v>2009</v>
      </c>
      <c t="s" s="11" r="C346">
        <v>309</v>
      </c>
      <c t="s" s="11" r="D346">
        <v>236</v>
      </c>
      <c s="2" r="E346"/>
      <c s="2" r="F346"/>
    </row>
    <row r="347">
      <c t="str" s="7" r="A347">
        <f>HYPERLINK("http://http/www.astutium.com/","Astutium Limited")</f>
        <v>Astutium Limited</v>
      </c>
      <c s="11" r="B347">
        <v>2009</v>
      </c>
      <c t="s" s="11" r="C347">
        <v>149</v>
      </c>
      <c t="s" s="11" r="D347">
        <v>178</v>
      </c>
      <c s="2" r="E347"/>
      <c s="2" r="F347"/>
    </row>
    <row r="348">
      <c t="str" s="7" r="A348">
        <f>HYPERLINK("http://www.nominate.net/","BB Online UK Limited")</f>
        <v>BB Online UK Limited</v>
      </c>
      <c s="11" r="B348">
        <v>2009</v>
      </c>
      <c t="s" s="11" r="C348">
        <v>149</v>
      </c>
      <c t="s" s="11" r="D348">
        <v>220</v>
      </c>
      <c s="2" r="E348"/>
      <c s="2" r="F348"/>
    </row>
    <row r="349">
      <c t="str" s="7" r="A349">
        <f>HYPERLINK("http://www.demys.com/","Demys Limited")</f>
        <v>Demys Limited</v>
      </c>
      <c s="11" r="B349">
        <v>2009</v>
      </c>
      <c t="s" s="11" r="C349">
        <v>149</v>
      </c>
      <c t="s" s="11" r="D349">
        <v>178</v>
      </c>
      <c s="2" r="E349"/>
      <c s="2" r="F349"/>
    </row>
    <row r="350">
      <c t="str" s="7" r="A350">
        <f>HYPERLINK("http://www.discountdomainsuk.com/","Discount Domains Ltd.")</f>
        <v>Discount Domains Ltd.</v>
      </c>
      <c s="11" r="B350">
        <v>2009</v>
      </c>
      <c t="s" s="11" r="C350">
        <v>149</v>
      </c>
      <c t="s" s="11" r="D350">
        <v>170</v>
      </c>
      <c s="2" r="E350"/>
      <c s="2" r="F350"/>
    </row>
    <row r="351">
      <c t="str" s="7" r="A351">
        <f>HYPERLINK("http://www.domainbox.com/","Domainbox Limited")</f>
        <v>Domainbox Limited</v>
      </c>
      <c s="11" r="B351">
        <v>2009</v>
      </c>
      <c t="s" s="11" r="C351">
        <v>149</v>
      </c>
      <c t="s" s="11" r="D351">
        <v>178</v>
      </c>
      <c s="2" r="E351"/>
      <c s="2" r="F351"/>
    </row>
    <row r="352">
      <c t="str" s="7" r="A352">
        <f>HYPERLINK("http://www.domainmonster.com/","Domainmonster Limited")</f>
        <v>Domainmonster Limited</v>
      </c>
      <c s="11" r="B352">
        <v>2009</v>
      </c>
      <c t="s" s="11" r="C352">
        <v>149</v>
      </c>
      <c t="s" s="11" r="D352">
        <v>178</v>
      </c>
      <c s="2" r="E352"/>
      <c s="2" r="F352"/>
    </row>
    <row r="353">
      <c t="str" s="7" r="A353">
        <f>HYPERLINK("http://www.easyspace.com/","Easyspace Limited")</f>
        <v>Easyspace Limited</v>
      </c>
      <c s="11" r="B353">
        <v>2009</v>
      </c>
      <c t="s" s="11" r="C353">
        <v>149</v>
      </c>
      <c t="s" s="11" r="D353">
        <v>183</v>
      </c>
      <c s="2" r="E353"/>
      <c s="2" r="F353"/>
    </row>
    <row r="354">
      <c t="str" s="7" r="A354">
        <f>HYPERLINK("http://www.freeparking.co.uk/","Freeparking Domain Registrars, Inc.")</f>
        <v>Freeparking Domain Registrars, Inc.</v>
      </c>
      <c s="11" r="B354">
        <v>2009</v>
      </c>
      <c t="s" s="11" r="C354">
        <v>149</v>
      </c>
      <c t="s" s="11" r="D354">
        <v>170</v>
      </c>
      <c s="2" r="E354"/>
      <c s="2" r="F354"/>
    </row>
    <row r="355">
      <c t="str" s="7" r="A355">
        <f>HYPERLINK("http://www.internetters.co.uk/","Internetters Limited")</f>
        <v>Internetters Limited</v>
      </c>
      <c s="11" r="B355">
        <v>2009</v>
      </c>
      <c t="s" s="11" r="C355">
        <v>149</v>
      </c>
      <c t="s" s="11" r="D355">
        <v>177</v>
      </c>
      <c s="2" r="E355"/>
      <c s="2" r="F355"/>
    </row>
    <row r="356">
      <c t="str" s="7" r="A356">
        <f>HYPERLINK("http://www.lcn.com/","LCN.COM Ltd.")</f>
        <v>LCN.COM Ltd.</v>
      </c>
      <c s="11" r="B356">
        <v>2009</v>
      </c>
      <c t="s" s="11" r="C356">
        <v>149</v>
      </c>
      <c t="s" s="11" r="D356">
        <v>310</v>
      </c>
      <c s="2" r="E356"/>
      <c s="2" r="F356"/>
    </row>
    <row r="357">
      <c t="str" s="7" r="A357">
        <f>HYPERLINK("http://www.lexsynergy.com/","Lexsynergy Limited")</f>
        <v>Lexsynergy Limited</v>
      </c>
      <c s="11" r="B357">
        <v>2009</v>
      </c>
      <c t="s" s="11" r="C357">
        <v>149</v>
      </c>
      <c t="s" s="11" r="D357">
        <v>230</v>
      </c>
      <c s="2" r="E357"/>
      <c s="2" r="F357"/>
    </row>
    <row r="358">
      <c t="str" s="7" r="A358">
        <f>HYPERLINK("http://www.liquidnetlimited.com/","LiquidNet Ltd.")</f>
        <v>LiquidNet Ltd.</v>
      </c>
      <c s="11" r="B358">
        <v>2009</v>
      </c>
      <c t="s" s="11" r="C358">
        <v>149</v>
      </c>
      <c t="s" s="11" r="D358">
        <v>173</v>
      </c>
      <c s="2" r="E358"/>
      <c s="2" r="F358"/>
    </row>
    <row r="359">
      <c t="str" s="7" r="A359">
        <f>HYPERLINK("http://www.domainmonster.com/","Mesh Digital Limited")</f>
        <v>Mesh Digital Limited</v>
      </c>
      <c s="11" r="B359">
        <v>2009</v>
      </c>
      <c t="s" s="11" r="C359">
        <v>149</v>
      </c>
      <c t="s" s="11" r="D359">
        <v>178</v>
      </c>
      <c s="2" r="E359"/>
      <c s="2" r="F359"/>
    </row>
    <row r="360">
      <c t="str" s="7" r="A360">
        <f>HYPERLINK("http://www.netearthone.com/","NetEarth One Inc. d/b/a NetEarth")</f>
        <v>NetEarth One Inc. d/b/a NetEarth</v>
      </c>
      <c s="11" r="B360">
        <v>2009</v>
      </c>
      <c t="s" s="11" r="C360">
        <v>149</v>
      </c>
      <c t="s" s="11" r="D360">
        <v>254</v>
      </c>
      <c s="2" r="E360"/>
      <c s="2" r="F360"/>
    </row>
    <row r="361">
      <c t="str" s="7" r="A361">
        <f>HYPERLINK("http://www.comlaude.com/","Nom-iq Ltd. dba COM LAUDE")</f>
        <v>Nom-iq Ltd. dba COM LAUDE</v>
      </c>
      <c s="11" r="B361">
        <v>2009</v>
      </c>
      <c t="s" s="11" r="C361">
        <v>149</v>
      </c>
      <c t="s" s="11" r="D361">
        <v>172</v>
      </c>
      <c s="2" r="E361"/>
      <c s="2" r="F361"/>
    </row>
    <row r="362">
      <c t="str" s="7" r="A362">
        <f>HYPERLINK("http://www.safenames.net/","SafeNames Ltd.")</f>
        <v>SafeNames Ltd.</v>
      </c>
      <c s="11" r="B362">
        <v>2009</v>
      </c>
      <c t="s" s="11" r="C362">
        <v>149</v>
      </c>
      <c t="s" s="11" r="D362">
        <v>178</v>
      </c>
      <c s="2" r="E362"/>
      <c s="2" r="F362"/>
    </row>
    <row r="363">
      <c t="str" s="7" r="A363">
        <f>HYPERLINK("http://www.domains.coop/","The Midcounties Co-operative Limited dba domains.coop")</f>
        <v>The Midcounties Co-operative Limited dba domains.coop</v>
      </c>
      <c s="11" r="B363">
        <v>2009</v>
      </c>
      <c t="s" s="11" r="C363">
        <v>149</v>
      </c>
      <c t="s" s="11" r="D363">
        <v>304</v>
      </c>
      <c s="2" r="E363"/>
      <c s="2" r="F363"/>
    </row>
    <row r="364">
      <c t="str" s="7" r="A364">
        <f>HYPERLINK("http://www.tldregistrarsolutions.com/","TLD Registrar Solutions Ltd.")</f>
        <v>TLD Registrar Solutions Ltd.</v>
      </c>
      <c s="11" r="B364">
        <v>2009</v>
      </c>
      <c t="s" s="11" r="C364">
        <v>149</v>
      </c>
      <c t="s" s="11" r="D364">
        <v>178</v>
      </c>
      <c s="2" r="E364"/>
      <c s="2" r="F364"/>
    </row>
    <row r="365">
      <c t="str" s="7" r="A365">
        <f>HYPERLINK("http://www.totalregistrations.com/","Total Web Solutions Limited trading as TotalRegistrations")</f>
        <v>Total Web Solutions Limited trading as TotalRegistrations</v>
      </c>
      <c s="11" r="B365">
        <v>2009</v>
      </c>
      <c t="s" s="11" r="C365">
        <v>149</v>
      </c>
      <c t="s" s="11" r="D365">
        <v>190</v>
      </c>
      <c s="2" r="E365"/>
      <c s="2" r="F365"/>
    </row>
    <row r="366">
      <c t="str" s="7" r="A366">
        <f>HYPERLINK("http://www.123-reg.co.uk/","Webfusion Ltd.")</f>
        <v>Webfusion Ltd.</v>
      </c>
      <c s="11" r="B366">
        <v>2009</v>
      </c>
      <c t="s" s="11" r="C366">
        <v>149</v>
      </c>
      <c t="s" s="11" r="D366">
        <v>173</v>
      </c>
      <c s="2" r="E366"/>
      <c s="2" r="F366"/>
    </row>
    <row r="367">
      <c t="str" s="7" r="A367">
        <f>HYPERLINK("http://www.1hostaustralia.com/","! #1 Host Australia, Inc.")</f>
        <v>! #1 Host Australia, Inc.</v>
      </c>
      <c s="11" r="B367">
        <v>2009</v>
      </c>
      <c t="s" s="11" r="C367">
        <v>44</v>
      </c>
      <c t="s" s="11" r="D367">
        <v>170</v>
      </c>
      <c s="2" r="E367"/>
      <c s="2" r="F367"/>
    </row>
    <row r="368">
      <c t="str" s="7" r="A368">
        <f>HYPERLINK("http://www.1hostcanada.com/","! #1 Host Canada, Inc.")</f>
        <v>! #1 Host Canada, Inc.</v>
      </c>
      <c s="11" r="B368">
        <v>2009</v>
      </c>
      <c t="s" s="11" r="C368">
        <v>44</v>
      </c>
      <c t="s" s="11" r="D368">
        <v>170</v>
      </c>
      <c s="2" r="E368"/>
      <c s="2" r="F368"/>
    </row>
    <row r="369">
      <c t="str" s="7" r="A369">
        <f>HYPERLINK("http://www.1hostchina.com/","! #1 Host China, Inc.")</f>
        <v>! #1 Host China, Inc.</v>
      </c>
      <c s="11" r="B369">
        <v>2009</v>
      </c>
      <c t="s" s="11" r="C369">
        <v>44</v>
      </c>
      <c t="s" s="11" r="D369">
        <v>170</v>
      </c>
      <c s="2" r="E369"/>
      <c s="2" r="F369"/>
    </row>
    <row r="370">
      <c t="str" s="7" r="A370">
        <f>HYPERLINK("http://www.1hostgermany.com/","! #1 Host Germany, Inc.")</f>
        <v>! #1 Host Germany, Inc.</v>
      </c>
      <c s="11" r="B370">
        <v>2009</v>
      </c>
      <c t="s" s="11" r="C370">
        <v>44</v>
      </c>
      <c t="s" s="11" r="D370">
        <v>311</v>
      </c>
      <c s="2" r="E370"/>
      <c s="2" r="F370"/>
    </row>
    <row r="371">
      <c t="str" s="7" r="A371">
        <f>HYPERLINK("http://domains.trafficmedia.com/","! #1 Host Israel, Inc.")</f>
        <v>! #1 Host Israel, Inc.</v>
      </c>
      <c s="11" r="B371">
        <v>2009</v>
      </c>
      <c t="s" s="11" r="C371">
        <v>44</v>
      </c>
      <c t="s" s="11" r="D371">
        <v>170</v>
      </c>
      <c s="2" r="E371"/>
      <c s="2" r="F371"/>
    </row>
    <row r="372">
      <c t="str" s="7" r="A372">
        <f>HYPERLINK("http://www.1hostjapan.com/","! #1 Host Japan, Inc.")</f>
        <v>! #1 Host Japan, Inc.</v>
      </c>
      <c s="11" r="B372">
        <v>2009</v>
      </c>
      <c t="s" s="11" r="C372">
        <v>44</v>
      </c>
      <c t="s" s="11" r="D372">
        <v>170</v>
      </c>
      <c s="2" r="E372"/>
      <c s="2" r="F372"/>
    </row>
    <row r="373">
      <c t="str" s="7" r="A373">
        <f>HYPERLINK("http://www.1hostkorea.com/","! #1 Host Korea, Inc.")</f>
        <v>! #1 Host Korea, Inc.</v>
      </c>
      <c s="11" r="B373">
        <v>2009</v>
      </c>
      <c t="s" s="11" r="C373">
        <v>44</v>
      </c>
      <c t="s" s="11" r="D373">
        <v>170</v>
      </c>
      <c s="2" r="E373"/>
      <c s="2" r="F373"/>
    </row>
    <row r="374">
      <c t="str" s="7" r="A374">
        <f>HYPERLINK("http://alohanic.com/","! AlohaNIC LLC")</f>
        <v>! AlohaNIC LLC</v>
      </c>
      <c s="11" r="B374">
        <v>2009</v>
      </c>
      <c t="s" s="11" r="C374">
        <v>44</v>
      </c>
      <c t="s" s="11" r="D374">
        <v>204</v>
      </c>
      <c s="2" r="E374"/>
      <c s="2" r="F374"/>
    </row>
    <row r="375">
      <c t="str" s="7" r="A375">
        <f>HYPERLINK("http://www.1isi.com/","#1 Internet Services International, Inc. dba 1ISI")</f>
        <v>#1 Internet Services International, Inc. dba 1ISI</v>
      </c>
      <c s="11" r="B375">
        <v>2009</v>
      </c>
      <c t="s" s="11" r="C375">
        <v>44</v>
      </c>
      <c t="s" s="11" r="D375">
        <v>170</v>
      </c>
      <c s="2" r="E375"/>
      <c s="2" r="F375"/>
    </row>
    <row r="376">
      <c t="str" s="7" r="A376">
        <f>HYPERLINK("http://www.plisk.com/","$$$ Private Label Internet Service Kiosk, Inc. (dba "PLISK.com")")</f>
        <v>#ERROR!:parse</v>
      </c>
      <c s="11" r="B376">
        <v>2009</v>
      </c>
      <c t="s" s="11" r="C376">
        <v>44</v>
      </c>
      <c t="s" s="11" r="D376">
        <v>312</v>
      </c>
      <c s="2" r="E376"/>
      <c s="2" r="F376"/>
    </row>
    <row r="377">
      <c t="str" s="7" r="A377">
        <f>HYPERLINK("http://www.007names.com/","007Names, Inc.")</f>
        <v>007Names, Inc.</v>
      </c>
      <c s="11" r="B377">
        <v>2009</v>
      </c>
      <c t="s" s="11" r="C377">
        <v>44</v>
      </c>
      <c t="s" s="11" r="D377">
        <v>178</v>
      </c>
      <c s="2" r="E377"/>
      <c s="2" r="F377"/>
    </row>
    <row r="378">
      <c t="str" s="7" r="A378">
        <f>HYPERLINK("http://www.domain1source.com/","1 Domain Source Ltd. dba Domain One Source, Inc.")</f>
        <v>1 Domain Source Ltd. dba Domain One Source, Inc.</v>
      </c>
      <c s="11" r="B378">
        <v>2009</v>
      </c>
      <c t="s" s="11" r="C378">
        <v>44</v>
      </c>
      <c t="s" s="11" r="D378">
        <v>170</v>
      </c>
      <c s="2" r="E378"/>
      <c s="2" r="F378"/>
    </row>
    <row r="379">
      <c t="str" s="7" r="A379">
        <f>HYPERLINK("http://www.1morename.com/","1 More Name, LLC")</f>
        <v>1 More Name, LLC</v>
      </c>
      <c s="11" r="B379">
        <v>2009</v>
      </c>
      <c t="s" s="11" r="C379">
        <v>44</v>
      </c>
      <c t="s" s="11" r="D379">
        <v>170</v>
      </c>
      <c s="2" r="E379"/>
      <c s="2" r="F379"/>
    </row>
    <row r="380">
      <c t="str" s="7" r="A380">
        <f>HYPERLINK("http://www.1-877namebid.com/","1-877NameBid.com LLC")</f>
        <v>1-877NameBid.com LLC</v>
      </c>
      <c s="11" r="B380">
        <v>2009</v>
      </c>
      <c t="s" s="11" r="C380">
        <v>44</v>
      </c>
      <c t="s" s="11" r="D380">
        <v>173</v>
      </c>
      <c s="2" r="E380"/>
      <c s="2" r="F380"/>
    </row>
    <row r="381">
      <c t="str" s="7" r="A381">
        <f>HYPERLINK("http://101domain.com/","101domain, Inc.")</f>
        <v>101domain, Inc.</v>
      </c>
      <c s="11" r="B381">
        <v>2009</v>
      </c>
      <c t="s" s="11" r="C381">
        <v>44</v>
      </c>
      <c t="s" s="11" r="D381">
        <v>233</v>
      </c>
      <c s="2" r="E381"/>
      <c s="2" r="F381"/>
    </row>
    <row r="382">
      <c t="str" s="7" r="A382">
        <f>HYPERLINK("http://www.123domainrenewals.com/","123domainrenewals, LLC")</f>
        <v>123domainrenewals, LLC</v>
      </c>
      <c s="11" r="B382">
        <v>2009</v>
      </c>
      <c t="s" s="11" r="C382">
        <v>44</v>
      </c>
      <c t="s" s="11" r="D382">
        <v>173</v>
      </c>
      <c s="2" r="E382"/>
      <c s="2" r="F382"/>
    </row>
    <row r="383">
      <c t="str" s="7" r="A383">
        <f>HYPERLINK("http://www.1800-website.com/","1800-website, LLC")</f>
        <v>1800-website, LLC</v>
      </c>
      <c s="11" r="B383">
        <v>2009</v>
      </c>
      <c t="s" s="11" r="C383">
        <v>44</v>
      </c>
      <c t="s" s="11" r="D383">
        <v>173</v>
      </c>
      <c s="2" r="E383"/>
      <c s="2" r="F383"/>
    </row>
    <row r="384">
      <c t="str" s="7" r="A384">
        <f>HYPERLINK("http://www.1st-for-domain-names.com/","1st-for-domain-names, LLC")</f>
        <v>1st-for-domain-names, LLC</v>
      </c>
      <c s="11" r="B384">
        <v>2009</v>
      </c>
      <c t="s" s="11" r="C384">
        <v>44</v>
      </c>
      <c t="s" s="11" r="D384">
        <v>173</v>
      </c>
      <c s="2" r="E384"/>
      <c s="2" r="F384"/>
    </row>
    <row r="385">
      <c t="str" s="7" r="A385">
        <f>HYPERLINK("http://www.namesbeyond.com/","2030138 Ontario Inc. dba NamesBeyond.com and dba GoodLuckDomain.com")</f>
        <v>2030138 Ontario Inc. dba NamesBeyond.com and dba GoodLuckDomain.com</v>
      </c>
      <c s="11" r="B385">
        <v>2009</v>
      </c>
      <c t="s" s="11" r="C385">
        <v>44</v>
      </c>
      <c t="s" s="11" r="D385">
        <v>313</v>
      </c>
      <c s="2" r="E385"/>
      <c s="2" r="F385"/>
    </row>
    <row r="386">
      <c t="str" s="7" r="A386">
        <f>HYPERLINK("http://www.24x7domains.com/","24x7domains, LLC")</f>
        <v>24x7domains, LLC</v>
      </c>
      <c s="11" r="B386">
        <v>2009</v>
      </c>
      <c t="s" s="11" r="C386">
        <v>44</v>
      </c>
      <c t="s" s="11" r="D386">
        <v>173</v>
      </c>
      <c s="2" r="E386"/>
      <c s="2" r="F386"/>
    </row>
    <row r="387">
      <c t="str" s="7" r="A387">
        <f>HYPERLINK("http://www.995discountdomains.com/","995discountdomains, LLC")</f>
        <v>995discountdomains, LLC</v>
      </c>
      <c s="11" r="B387">
        <v>2009</v>
      </c>
      <c t="s" s="11" r="C387">
        <v>44</v>
      </c>
      <c t="s" s="11" r="D387">
        <v>173</v>
      </c>
      <c s="2" r="E387"/>
      <c s="2" r="F387"/>
    </row>
    <row r="388">
      <c t="str" s="7" r="A388">
        <f>HYPERLINK("http://www.namesystem.com/","A Technology Company, Inc.")</f>
        <v>A Technology Company, Inc.</v>
      </c>
      <c s="11" r="B388">
        <v>2009</v>
      </c>
      <c t="s" s="11" r="C388">
        <v>44</v>
      </c>
      <c t="s" s="11" r="D388">
        <v>216</v>
      </c>
      <c s="2" r="E388"/>
      <c s="2" r="F388"/>
    </row>
    <row r="389">
      <c t="str" s="7" r="A389">
        <f>HYPERLINK("http://www.aboutdomainsolutions.com/","About Domain Dot Com Solutions Pvt. Ltd. d/b/a www.aboutdomainsolutions.com")</f>
        <v>About Domain Dot Com Solutions Pvt. Ltd. d/b/a www.aboutdomainsolutions.com</v>
      </c>
      <c s="11" r="B389">
        <v>2009</v>
      </c>
      <c t="s" s="11" r="C389">
        <v>44</v>
      </c>
      <c t="s" s="11" r="D389">
        <v>173</v>
      </c>
      <c s="2" r="E389"/>
      <c s="2" r="F389"/>
    </row>
    <row r="390">
      <c t="str" s="7" r="A390">
        <f>HYPERLINK("http://www.accentdomains.com/","AccentDomains LLC")</f>
        <v>AccentDomains LLC</v>
      </c>
      <c s="11" r="B390">
        <v>2009</v>
      </c>
      <c t="s" s="11" r="C390">
        <v>44</v>
      </c>
      <c t="s" s="11" r="D390">
        <v>174</v>
      </c>
      <c s="2" r="E390"/>
      <c s="2" r="F390"/>
    </row>
    <row r="391">
      <c t="str" s="7" r="A391">
        <f>HYPERLINK("http://www.lunarpages.com/","Add2Net Inc.")</f>
        <v>Add2Net Inc.</v>
      </c>
      <c s="11" r="B391">
        <v>2009</v>
      </c>
      <c t="s" s="11" r="C391">
        <v>44</v>
      </c>
      <c t="s" s="11" r="D391">
        <v>170</v>
      </c>
      <c s="2" r="E391"/>
      <c s="2" r="F391"/>
    </row>
    <row r="392">
      <c t="str" s="7" r="A392">
        <f>HYPERLINK("http://www.addresscreation.com/","Address Creation, LLC")</f>
        <v>Address Creation, LLC</v>
      </c>
      <c s="11" r="B392">
        <v>2009</v>
      </c>
      <c t="s" s="11" r="C392">
        <v>44</v>
      </c>
      <c t="s" s="11" r="D392">
        <v>188</v>
      </c>
      <c s="2" r="E392"/>
      <c s="2" r="F392"/>
    </row>
    <row r="393">
      <c t="str" s="7" r="A393">
        <f>HYPERLINK("http://www.addressontheweb.com/","Addressontheweb, LLC")</f>
        <v>Addressontheweb, LLC</v>
      </c>
      <c s="11" r="B393">
        <v>2009</v>
      </c>
      <c t="s" s="11" r="C393">
        <v>44</v>
      </c>
      <c t="s" s="11" r="D393">
        <v>173</v>
      </c>
      <c s="2" r="E393"/>
      <c s="2" r="F393"/>
    </row>
    <row r="394">
      <c t="str" s="7" r="A394">
        <f>HYPERLINK("http://www.adomainofyourown.com/","Adomainofyourown.com LLC")</f>
        <v>Adomainofyourown.com LLC</v>
      </c>
      <c s="11" r="B394">
        <v>2009</v>
      </c>
      <c t="s" s="11" r="C394">
        <v>44</v>
      </c>
      <c t="s" s="11" r="D394">
        <v>180</v>
      </c>
      <c s="2" r="E394"/>
      <c s="2" r="F394"/>
    </row>
    <row r="395">
      <c t="str" s="7" r="A395">
        <f>HYPERLINK("http://www.aitdomains.com/","Advanced Internet Technologies, Inc. (AIT)")</f>
        <v>Advanced Internet Technologies, Inc. (AIT)</v>
      </c>
      <c s="11" r="B395">
        <v>2009</v>
      </c>
      <c t="s" s="11" r="C395">
        <v>44</v>
      </c>
      <c t="s" s="11" r="D395">
        <v>314</v>
      </c>
      <c s="2" r="E395"/>
      <c s="2" r="F395"/>
    </row>
    <row r="396">
      <c t="str" s="7" r="A396">
        <f>HYPERLINK("http://www.afterdarkdomainsincorporated.com/","Afterdark Domains, Incorporated")</f>
        <v>Afterdark Domains, Incorporated</v>
      </c>
      <c s="11" r="B396">
        <v>2009</v>
      </c>
      <c t="s" s="11" r="C396">
        <v>44</v>
      </c>
      <c t="s" s="11" r="D396">
        <v>170</v>
      </c>
      <c s="2" r="E396"/>
      <c s="2" r="F396"/>
    </row>
    <row r="397">
      <c t="str" s="7" r="A397">
        <f>HYPERLINK("http://www.getyername.com/","Aim High!, Inc.")</f>
        <v>Aim High!, Inc.</v>
      </c>
      <c s="11" r="B397">
        <v>2009</v>
      </c>
      <c t="s" s="11" r="C397">
        <v>44</v>
      </c>
      <c t="s" s="11" r="D397">
        <v>315</v>
      </c>
      <c s="2" r="E397"/>
      <c s="2" r="F397"/>
    </row>
    <row r="398">
      <c t="str" s="7" r="A398">
        <f>HYPERLINK("http://www.alfena.com/","Alfena, LLC")</f>
        <v>Alfena, LLC</v>
      </c>
      <c s="11" r="B398">
        <v>2009</v>
      </c>
      <c t="s" s="11" r="C398">
        <v>44</v>
      </c>
      <c t="s" s="11" r="D398">
        <v>181</v>
      </c>
      <c s="2" r="E398"/>
      <c s="2" r="F398"/>
    </row>
    <row r="399">
      <c t="str" s="7" r="A399">
        <f>HYPERLINK("http://alices-registry.com/","Alice's Registry, Inc.")</f>
        <v>Alice's Registry, Inc.</v>
      </c>
      <c s="11" r="B399">
        <v>2009</v>
      </c>
      <c t="s" s="11" r="C399">
        <v>44</v>
      </c>
      <c t="s" s="11" r="D399">
        <v>170</v>
      </c>
      <c s="2" r="E399"/>
      <c s="2" r="F399"/>
    </row>
    <row r="400">
      <c t="str" s="7" r="A400">
        <f>HYPERLINK("http://www.allaccessdomains.com/","Allaccessdomains, LLC")</f>
        <v>Allaccessdomains, LLC</v>
      </c>
      <c s="11" r="B400">
        <v>2009</v>
      </c>
      <c t="s" s="11" r="C400">
        <v>44</v>
      </c>
      <c t="s" s="11" r="D400">
        <v>173</v>
      </c>
      <c s="2" r="E400"/>
      <c s="2" r="F400"/>
    </row>
    <row r="401">
      <c t="str" s="7" r="A401">
        <f>HYPERLINK("http://www.alldomains.com/","Alldomains, LLC")</f>
        <v>Alldomains, LLC</v>
      </c>
      <c s="11" r="B401">
        <v>2009</v>
      </c>
      <c t="s" s="11" r="C401">
        <v>44</v>
      </c>
      <c t="s" s="11" r="D401">
        <v>173</v>
      </c>
      <c s="2" r="E401"/>
      <c s="2" r="F401"/>
    </row>
    <row r="402">
      <c t="str" s="7" r="A402">
        <f>HYPERLINK("http://www.allearthdomains.com/","Allearthdomains.com LLC")</f>
        <v>Allearthdomains.com LLC</v>
      </c>
      <c s="11" r="B402">
        <v>2009</v>
      </c>
      <c t="s" s="11" r="C402">
        <v>44</v>
      </c>
      <c t="s" s="11" r="D402">
        <v>180</v>
      </c>
      <c s="2" r="E402"/>
      <c s="2" r="F402"/>
    </row>
    <row r="403">
      <c t="str" s="7" r="A403">
        <f>HYPERLINK("http://www.allworldnames.com/","Allworldnames.com LLC")</f>
        <v>Allworldnames.com LLC</v>
      </c>
      <c s="11" r="B403">
        <v>2009</v>
      </c>
      <c t="s" s="11" r="C403">
        <v>44</v>
      </c>
      <c t="s" s="11" r="D403">
        <v>180</v>
      </c>
      <c s="2" r="E403"/>
      <c s="2" r="F403"/>
    </row>
    <row r="404">
      <c t="str" s="7" r="A404">
        <f>HYPERLINK("http://registrar.amazon.com/","Amazon Registrar, Inc.")</f>
        <v>Amazon Registrar, Inc.</v>
      </c>
      <c s="11" r="B404">
        <v>2009</v>
      </c>
      <c t="s" s="11" r="C404">
        <v>44</v>
      </c>
      <c t="s" s="11" r="D404">
        <v>180</v>
      </c>
      <c s="2" r="E404"/>
      <c s="2" r="F404"/>
    </row>
    <row r="405">
      <c t="str" s="7" r="A405">
        <f>HYPERLINK("http://www.anessia.com/","Anessia Inc.")</f>
        <v>Anessia Inc.</v>
      </c>
      <c s="11" r="B405">
        <v>2009</v>
      </c>
      <c t="s" s="11" r="C405">
        <v>44</v>
      </c>
      <c t="s" s="11" r="D405">
        <v>178</v>
      </c>
      <c s="2" r="E405"/>
      <c s="2" r="F405"/>
    </row>
    <row r="406">
      <c t="str" s="7" r="A406">
        <f>HYPERLINK("http://www.annulet.com/","Annulet Incorporated")</f>
        <v>Annulet Incorporated</v>
      </c>
      <c s="11" r="B406">
        <v>2009</v>
      </c>
      <c t="s" s="11" r="C406">
        <v>44</v>
      </c>
      <c t="s" s="11" r="D406">
        <v>316</v>
      </c>
      <c s="2" r="E406"/>
      <c s="2" r="F406"/>
    </row>
    <row r="407">
      <c t="str" s="7" r="A407">
        <f>HYPERLINK("http://www.anytimesites.com/","Anytime Sites, Inc.")</f>
        <v>Anytime Sites, Inc.</v>
      </c>
      <c s="11" r="B407">
        <v>2009</v>
      </c>
      <c t="s" s="11" r="C407">
        <v>44</v>
      </c>
      <c t="s" s="11" r="D407">
        <v>170</v>
      </c>
      <c s="2" r="E407"/>
      <c s="2" r="F407"/>
    </row>
    <row r="408">
      <c t="str" s="7" r="A408">
        <f>HYPERLINK("http://www.arabinternetnames.com/","Arab Internet Names, Incorporated")</f>
        <v>Arab Internet Names, Incorporated</v>
      </c>
      <c s="11" r="B408">
        <v>2009</v>
      </c>
      <c t="s" s="11" r="C408">
        <v>44</v>
      </c>
      <c t="s" s="11" r="D408">
        <v>170</v>
      </c>
      <c s="2" r="E408"/>
      <c s="2" r="F408"/>
    </row>
    <row r="409">
      <c t="str" s="7" r="A409">
        <f>HYPERLINK("http://argotech.us/","Argo Technologies LLC")</f>
        <v>Argo Technologies LLC</v>
      </c>
      <c s="11" r="B409">
        <v>2009</v>
      </c>
      <c t="s" s="11" r="C409">
        <v>44</v>
      </c>
      <c t="s" s="11" r="D409">
        <v>173</v>
      </c>
      <c s="2" r="E409"/>
      <c s="2" r="F409"/>
    </row>
    <row r="410">
      <c t="str" s="7" r="A410">
        <f>HYPERLINK("http://www.asiadomains.biz/","AsiaDomains, Incorporated")</f>
        <v>AsiaDomains, Incorporated</v>
      </c>
      <c s="11" r="B410">
        <v>2009</v>
      </c>
      <c t="s" s="11" r="C410">
        <v>44</v>
      </c>
      <c t="s" s="11" r="D410">
        <v>170</v>
      </c>
      <c s="2" r="E410"/>
      <c s="2" r="F410"/>
    </row>
    <row r="411">
      <c t="str" s="7" r="A411">
        <f>HYPERLINK("http://atlanticdomainsllc.com/","AtlanticDomains, LLC")</f>
        <v>AtlanticDomains, LLC</v>
      </c>
      <c s="11" r="B411">
        <v>2009</v>
      </c>
      <c t="s" s="11" r="C411">
        <v>44</v>
      </c>
      <c t="s" s="11" r="D411">
        <v>174</v>
      </c>
      <c s="2" r="E411"/>
      <c s="2" r="F411"/>
    </row>
    <row r="412">
      <c t="str" s="7" r="A412">
        <f>HYPERLINK("http://www.atlanticfriendnames.com/","AtlanticFriendNames.com LLC")</f>
        <v>AtlanticFriendNames.com LLC</v>
      </c>
      <c s="11" r="B412">
        <v>2009</v>
      </c>
      <c t="s" s="11" r="C412">
        <v>44</v>
      </c>
      <c t="s" s="11" r="D412">
        <v>180</v>
      </c>
      <c s="2" r="E412"/>
      <c s="2" r="F412"/>
    </row>
    <row r="413">
      <c t="str" s="7" r="A413">
        <f>HYPERLINK("http://www.atomicdomainnames.com/","Atomicdomainnames.com LLC")</f>
        <v>Atomicdomainnames.com LLC</v>
      </c>
      <c s="11" r="B413">
        <v>2009</v>
      </c>
      <c t="s" s="11" r="C413">
        <v>44</v>
      </c>
      <c t="s" s="11" r="D413">
        <v>180</v>
      </c>
      <c s="2" r="E413"/>
      <c s="2" r="F413"/>
    </row>
    <row r="414">
      <c t="str" s="7" r="A414">
        <f>HYPERLINK("http://www.atozdomainsmarket.com/","Atozdomainsmarket, LLC")</f>
        <v>Atozdomainsmarket, LLC</v>
      </c>
      <c s="11" r="B414">
        <v>2009</v>
      </c>
      <c t="s" s="11" r="C414">
        <v>44</v>
      </c>
      <c t="s" s="11" r="D414">
        <v>173</v>
      </c>
      <c s="2" r="E414"/>
      <c s="2" r="F414"/>
    </row>
    <row r="415">
      <c t="str" s="7" r="A415">
        <f>HYPERLINK("http://www.austriadomains.com/","Austriadomains, LLC")</f>
        <v>Austriadomains, LLC</v>
      </c>
      <c s="11" r="B415">
        <v>2009</v>
      </c>
      <c t="s" s="11" r="C415">
        <v>44</v>
      </c>
      <c t="s" s="11" r="D415">
        <v>173</v>
      </c>
      <c s="2" r="E415"/>
      <c s="2" r="F415"/>
    </row>
    <row r="416">
      <c t="str" s="7" r="A416">
        <f>HYPERLINK("http://www.austriandomains.com/","Austriandomains, LLC")</f>
        <v>Austriandomains, LLC</v>
      </c>
      <c s="11" r="B416">
        <v>2009</v>
      </c>
      <c t="s" s="11" r="C416">
        <v>44</v>
      </c>
      <c t="s" s="11" r="D416">
        <v>173</v>
      </c>
      <c s="2" r="E416"/>
      <c s="2" r="F416"/>
    </row>
    <row r="417">
      <c t="str" s="7" r="A417">
        <f>HYPERLINK("http://www.autica.com/","Autica Domain Services Inc.")</f>
        <v>Autica Domain Services Inc.</v>
      </c>
      <c s="11" r="B417">
        <v>2009</v>
      </c>
      <c t="s" s="11" r="C417">
        <v>44</v>
      </c>
      <c t="s" s="11" r="D417">
        <v>170</v>
      </c>
      <c s="2" r="E417"/>
      <c s="2" r="F417"/>
    </row>
    <row r="418">
      <c t="str" s="7" r="A418">
        <f>HYPERLINK("http://www.wordpress.com/","Automattic Inc.")</f>
        <v>Automattic Inc.</v>
      </c>
      <c s="11" r="B418">
        <v>2009</v>
      </c>
      <c t="s" s="11" r="C418">
        <v>44</v>
      </c>
      <c t="s" s="11" r="D418">
        <v>173</v>
      </c>
      <c s="2" r="E418"/>
      <c s="2" r="F418"/>
    </row>
    <row r="419">
      <c t="str" s="7" r="A419">
        <f>HYPERLINK("http://www.azdomainz.com/","Azdomainz, LLC")</f>
        <v>Azdomainz, LLC</v>
      </c>
      <c s="11" r="B419">
        <v>2009</v>
      </c>
      <c t="s" s="11" r="C419">
        <v>44</v>
      </c>
      <c t="s" s="11" r="D419">
        <v>185</v>
      </c>
      <c s="2" r="E419"/>
      <c s="2" r="F419"/>
    </row>
    <row r="420">
      <c t="str" s="7" r="A420">
        <f>HYPERLINK("http://www.azprivatez.com/","Azprivatez, LLC")</f>
        <v>Azprivatez, LLC</v>
      </c>
      <c s="11" r="B420">
        <v>2009</v>
      </c>
      <c t="s" s="11" r="C420">
        <v>44</v>
      </c>
      <c t="s" s="11" r="D420">
        <v>185</v>
      </c>
      <c s="2" r="E420"/>
      <c s="2" r="F420"/>
    </row>
    <row r="421">
      <c t="str" s="7" r="A421">
        <f>HYPERLINK("http://www.backorderzone.com/","BackorderZone.com, Inc.")</f>
        <v>BackorderZone.com, Inc.</v>
      </c>
      <c s="11" r="B421">
        <v>2009</v>
      </c>
      <c t="s" s="11" r="C421">
        <v>44</v>
      </c>
      <c t="s" s="11" r="D421">
        <v>178</v>
      </c>
      <c s="2" r="E421"/>
      <c s="2" r="F421"/>
    </row>
    <row r="422">
      <c t="str" s="7" r="A422">
        <f>HYPERLINK("http://www.backslapdomains.com/","Backslap Domains, Inc.")</f>
        <v>Backslap Domains, Inc.</v>
      </c>
      <c s="11" r="B422">
        <v>2009</v>
      </c>
      <c t="s" s="11" r="C422">
        <v>44</v>
      </c>
      <c t="s" s="11" r="D422">
        <v>174</v>
      </c>
      <c s="2" r="E422"/>
      <c s="2" r="F422"/>
    </row>
    <row r="423">
      <c t="str" s="7" r="A423">
        <f>HYPERLINK("http://www.badger.com/","Badger Inc.")</f>
        <v>Badger Inc.</v>
      </c>
      <c s="11" r="B423">
        <v>2009</v>
      </c>
      <c t="s" s="11" r="C423">
        <v>44</v>
      </c>
      <c t="s" s="11" r="D423">
        <v>178</v>
      </c>
      <c s="2" r="E423"/>
      <c s="2" r="F423"/>
    </row>
    <row r="424">
      <c t="str" s="7" r="A424">
        <f>HYPERLINK("http://www.baronofdomains.com/","Baronofdomains.com LLC")</f>
        <v>Baronofdomains.com LLC</v>
      </c>
      <c s="11" r="B424">
        <v>2009</v>
      </c>
      <c t="s" s="11" r="C424">
        <v>44</v>
      </c>
      <c t="s" s="11" r="D424">
        <v>180</v>
      </c>
      <c s="2" r="E424"/>
      <c s="2" r="F424"/>
    </row>
    <row r="425">
      <c t="str" s="7" r="A425">
        <f>HYPERLINK("http://www.basicfusion.com/","Basic Fusion, Inc.")</f>
        <v>Basic Fusion, Inc.</v>
      </c>
      <c s="11" r="B425">
        <v>2009</v>
      </c>
      <c t="s" s="11" r="C425">
        <v>44</v>
      </c>
      <c t="s" s="11" r="D425">
        <v>180</v>
      </c>
      <c s="2" r="E425"/>
      <c s="2" r="F425"/>
    </row>
    <row r="426">
      <c t="str" s="7" r="A426">
        <f>HYPERLINK("http://www.beartrapdomains.com/","Beartrapdomains.com LLC")</f>
        <v>Beartrapdomains.com LLC</v>
      </c>
      <c s="11" r="B426">
        <v>2009</v>
      </c>
      <c t="s" s="11" r="C426">
        <v>44</v>
      </c>
      <c t="s" s="11" r="D426">
        <v>180</v>
      </c>
      <c s="2" r="E426"/>
      <c s="2" r="F426"/>
    </row>
    <row r="427">
      <c t="str" s="7" r="A427">
        <f>HYPERLINK("http://www.belmontdomains.com/","Belmontdomains.com LLC")</f>
        <v>Belmontdomains.com LLC</v>
      </c>
      <c s="11" r="B427">
        <v>2009</v>
      </c>
      <c t="s" s="11" r="C427">
        <v>44</v>
      </c>
      <c t="s" s="11" r="D427">
        <v>180</v>
      </c>
      <c s="2" r="E427"/>
      <c s="2" r="F427"/>
    </row>
    <row r="428">
      <c t="str" s="7" r="A428">
        <f>HYPERLINK("http://www.betterthanaveragedomains.com/","Betterthanaveragedomains.com LLC")</f>
        <v>Betterthanaveragedomains.com LLC</v>
      </c>
      <c s="11" r="B428">
        <v>2009</v>
      </c>
      <c t="s" s="11" r="C428">
        <v>44</v>
      </c>
      <c t="s" s="11" r="D428">
        <v>180</v>
      </c>
      <c s="2" r="E428"/>
      <c s="2" r="F428"/>
    </row>
    <row r="429">
      <c t="str" s="7" r="A429">
        <f>HYPERLINK("http://www.bidfordomainnames.com/","Bidfordomainnames, LLC")</f>
        <v>Bidfordomainnames, LLC</v>
      </c>
      <c s="11" r="B429">
        <v>2009</v>
      </c>
      <c t="s" s="11" r="C429">
        <v>44</v>
      </c>
      <c t="s" s="11" r="D429">
        <v>173</v>
      </c>
      <c s="2" r="E429"/>
      <c s="2" r="F429"/>
    </row>
    <row r="430">
      <c t="str" s="7" r="A430">
        <f>HYPERLINK("http://www.bigdomainshop.com/","Big Domain Shop, Inc.")</f>
        <v>Big Domain Shop, Inc.</v>
      </c>
      <c s="11" r="B430">
        <v>2009</v>
      </c>
      <c t="s" s="11" r="C430">
        <v>44</v>
      </c>
      <c t="s" s="11" r="D430">
        <v>174</v>
      </c>
      <c s="2" r="E430"/>
      <c s="2" r="F430"/>
    </row>
    <row r="431">
      <c t="str" s="7" r="A431">
        <f>HYPERLINK("http://www.bighouseservices.com/","Big House Services, Inc.")</f>
        <v>Big House Services, Inc.</v>
      </c>
      <c s="11" r="B431">
        <v>2009</v>
      </c>
      <c t="s" s="11" r="C431">
        <v>44</v>
      </c>
      <c t="s" s="11" r="D431">
        <v>216</v>
      </c>
      <c s="2" r="E431"/>
      <c s="2" r="F431"/>
    </row>
    <row r="432">
      <c t="str" s="7" r="A432">
        <f>HYPERLINK("http://www.biglizarddomains.com/","Biglizarddomains.com LLC")</f>
        <v>Biglizarddomains.com LLC</v>
      </c>
      <c s="11" r="B432">
        <v>2009</v>
      </c>
      <c t="s" s="11" r="C432">
        <v>44</v>
      </c>
      <c t="s" s="11" r="D432">
        <v>180</v>
      </c>
      <c s="2" r="E432"/>
      <c s="2" r="F432"/>
    </row>
    <row r="433">
      <c t="str" s="7" r="A433">
        <f>HYPERLINK("http://www.blisternet.net/","Blisternet, Incorporated")</f>
        <v>Blisternet, Incorporated</v>
      </c>
      <c s="11" r="B433">
        <v>2009</v>
      </c>
      <c t="s" s="11" r="C433">
        <v>44</v>
      </c>
      <c t="s" s="11" r="D433">
        <v>212</v>
      </c>
      <c s="2" r="E433"/>
      <c s="2" r="F433"/>
    </row>
    <row r="434">
      <c t="str" s="7" r="A434">
        <f>HYPERLINK("http://www.bluefractal.com/","Blue Fractal, Inc.")</f>
        <v>Blue Fractal, Inc.</v>
      </c>
      <c s="11" r="B434">
        <v>2009</v>
      </c>
      <c t="s" s="11" r="C434">
        <v>44</v>
      </c>
      <c t="s" s="11" r="D434">
        <v>216</v>
      </c>
      <c s="2" r="E434"/>
      <c s="2" r="F434"/>
    </row>
    <row r="435">
      <c t="str" s="7" r="A435">
        <f>HYPERLINK("http://www.bluerazor.com/","Blue Razor Domains, LLC")</f>
        <v>Blue Razor Domains, LLC</v>
      </c>
      <c s="11" r="B435">
        <v>2009</v>
      </c>
      <c t="s" s="11" r="C435">
        <v>44</v>
      </c>
      <c t="s" s="11" r="D435">
        <v>178</v>
      </c>
      <c s="2" r="E435"/>
      <c s="2" r="F435"/>
    </row>
    <row r="436">
      <c t="str" s="7" r="A436">
        <f>HYPERLINK("http://www.bravenames.com/","BraveNames Inc.")</f>
        <v>BraveNames Inc.</v>
      </c>
      <c s="11" r="B436">
        <v>2009</v>
      </c>
      <c t="s" s="11" r="C436">
        <v>44</v>
      </c>
      <c t="s" s="11" r="D436">
        <v>178</v>
      </c>
      <c s="2" r="E436"/>
      <c s="2" r="F436"/>
    </row>
    <row r="437">
      <c t="str" s="7" r="A437">
        <f>HYPERLINK("http://briarwoodtechnologies.com/","Briarwood Technologies Inc.")</f>
        <v>Briarwood Technologies Inc.</v>
      </c>
      <c s="11" r="B437">
        <v>2009</v>
      </c>
      <c t="s" s="11" r="C437">
        <v>44</v>
      </c>
      <c t="s" s="11" r="D437">
        <v>173</v>
      </c>
      <c s="2" r="E437"/>
      <c s="2" r="F437"/>
    </row>
    <row r="438">
      <c t="str" s="7" r="A438">
        <f>HYPERLINK("http://www.bullrundomains.com/","BullRunDomains.com LLC")</f>
        <v>BullRunDomains.com LLC</v>
      </c>
      <c s="11" r="B438">
        <v>2009</v>
      </c>
      <c t="s" s="11" r="C438">
        <v>44</v>
      </c>
      <c t="s" s="11" r="D438">
        <v>180</v>
      </c>
      <c s="2" r="E438"/>
      <c s="2" r="F438"/>
    </row>
    <row r="439">
      <c t="str" s="7" r="A439">
        <f>HYPERLINK("http://www.burnsidedomains.com/","Burnsidedomains.com LLC")</f>
        <v>Burnsidedomains.com LLC</v>
      </c>
      <c s="11" r="B439">
        <v>2009</v>
      </c>
      <c t="s" s="11" r="C439">
        <v>44</v>
      </c>
      <c t="s" s="11" r="D439">
        <v>180</v>
      </c>
      <c s="2" r="E439"/>
      <c s="2" r="F439"/>
    </row>
    <row r="440">
      <c t="str" s="7" r="A440">
        <f>HYPERLINK("http://canyongate.biz/","Canyon gate Holdings LLC")</f>
        <v>Canyon gate Holdings LLC</v>
      </c>
      <c s="11" r="B440">
        <v>2009</v>
      </c>
      <c t="s" s="11" r="C440">
        <v>44</v>
      </c>
      <c t="s" s="11" r="D440">
        <v>173</v>
      </c>
      <c s="2" r="E440"/>
      <c s="2" r="F440"/>
    </row>
    <row r="441">
      <c t="str" s="7" r="A441">
        <f>HYPERLINK("http://www.capitaldomains.org/","Capitaldomains, LLC")</f>
        <v>Capitaldomains, LLC</v>
      </c>
      <c s="11" r="B441">
        <v>2009</v>
      </c>
      <c t="s" s="11" r="C441">
        <v>44</v>
      </c>
      <c t="s" s="11" r="D441">
        <v>173</v>
      </c>
      <c s="2" r="E441"/>
      <c s="2" r="F441"/>
    </row>
    <row r="442">
      <c t="str" s="7" r="A442">
        <f>HYPERLINK("http://www.catalog.com/","Catalog.com")</f>
        <v>Catalog.com</v>
      </c>
      <c s="11" r="B442">
        <v>2009</v>
      </c>
      <c t="s" s="11" r="C442">
        <v>44</v>
      </c>
      <c t="s" s="11" r="D442">
        <v>204</v>
      </c>
      <c s="2" r="E442"/>
      <c s="2" r="F442"/>
    </row>
    <row r="443">
      <c t="str" s="7" r="A443">
        <f>HYPERLINK("http://www.nameintelligence.com/","Cheap-Registrar.com, LLC")</f>
        <v>Cheap-Registrar.com, LLC</v>
      </c>
      <c s="11" r="B443">
        <v>2001</v>
      </c>
      <c t="s" s="11" r="C443">
        <v>44</v>
      </c>
      <c t="s" s="11" r="D443">
        <v>173</v>
      </c>
      <c s="2" r="E443"/>
      <c s="2" r="F443"/>
    </row>
    <row r="444">
      <c t="str" s="7" r="A444">
        <f>HYPERLINK("http://www.chinesedomain.cn/","Chinesedomains, LLC")</f>
        <v>Chinesedomains, LLC</v>
      </c>
      <c s="11" r="B444">
        <v>2009</v>
      </c>
      <c t="s" s="11" r="C444">
        <v>44</v>
      </c>
      <c t="s" s="11" r="D444">
        <v>173</v>
      </c>
      <c s="2" r="E444"/>
      <c s="2" r="F444"/>
    </row>
    <row r="445">
      <c t="str" s="7" r="A445">
        <f>HYPERLINK("http://www.chocolatecovereddomains.com/","Chocolatecovereddomains,LLC")</f>
        <v>Chocolatecovereddomains,LLC</v>
      </c>
      <c s="11" r="B445">
        <v>2009</v>
      </c>
      <c t="s" s="11" r="C445">
        <v>44</v>
      </c>
      <c t="s" s="11" r="D445">
        <v>173</v>
      </c>
      <c s="2" r="E445"/>
      <c s="2" r="F445"/>
    </row>
    <row r="446">
      <c t="str" s="7" r="A446">
        <f>HYPERLINK("http://cirs.us/","Christian Investments LLC")</f>
        <v>Christian Investments LLC</v>
      </c>
      <c s="11" r="B446">
        <v>2009</v>
      </c>
      <c t="s" s="11" r="C446">
        <v>44</v>
      </c>
      <c t="s" s="11" r="D446">
        <v>173</v>
      </c>
      <c s="2" r="E446"/>
      <c s="2" r="F446"/>
    </row>
    <row r="447">
      <c t="str" s="7" r="A447">
        <f>HYPERLINK("http://www.claimeddomains.com/","Claimeddomains, LLC")</f>
        <v>Claimeddomains, LLC</v>
      </c>
      <c s="11" r="B447">
        <v>2009</v>
      </c>
      <c t="s" s="11" r="C447">
        <v>44</v>
      </c>
      <c t="s" s="11" r="D447">
        <v>173</v>
      </c>
      <c s="2" r="E447"/>
      <c s="2" r="F447"/>
    </row>
    <row r="448">
      <c t="str" s="7" r="A448">
        <f>HYPERLINK("http://www.publicdomainregistry.com/","Click Registrar, Inc. d/b/a publicdomainregistry.com")</f>
        <v>Click Registrar, Inc. d/b/a publicdomainregistry.com</v>
      </c>
      <c s="11" r="B448">
        <v>2009</v>
      </c>
      <c t="s" s="11" r="C448">
        <v>44</v>
      </c>
      <c t="s" s="11" r="D448">
        <v>198</v>
      </c>
      <c s="2" r="E448"/>
      <c s="2" r="F448"/>
    </row>
    <row r="449">
      <c t="str" s="7" r="A449">
        <f>HYPERLINK("http://www.cocosislandsdomains.cc/","Cocosislandsdomains, LLC")</f>
        <v>Cocosislandsdomains, LLC</v>
      </c>
      <c s="11" r="B449">
        <v>2009</v>
      </c>
      <c t="s" s="11" r="C449">
        <v>44</v>
      </c>
      <c t="s" s="11" r="D449">
        <v>173</v>
      </c>
      <c s="2" r="E449"/>
      <c s="2" r="F449"/>
    </row>
    <row r="450">
      <c t="str" s="7" r="A450">
        <f>HYPERLINK("http://www.columbiadomains.net/","Columbiadomains, LLC")</f>
        <v>Columbiadomains, LLC</v>
      </c>
      <c s="11" r="B450">
        <v>2009</v>
      </c>
      <c t="s" s="11" r="C450">
        <v>44</v>
      </c>
      <c t="s" s="11" r="D450">
        <v>173</v>
      </c>
      <c s="2" r="E450"/>
      <c s="2" r="F450"/>
    </row>
    <row r="451">
      <c t="str" s="7" r="A451">
        <f>HYPERLINK("http://www.columbianames.com/","Columbianames.com LLC")</f>
        <v>Columbianames.com LLC</v>
      </c>
      <c s="11" r="B451">
        <v>2009</v>
      </c>
      <c t="s" s="11" r="C451">
        <v>44</v>
      </c>
      <c t="s" s="11" r="D451">
        <v>180</v>
      </c>
      <c s="2" r="E451"/>
      <c s="2" r="F451"/>
    </row>
    <row r="452">
      <c t="str" s="7" r="A452">
        <f>HYPERLINK("http://www.commerceisland.com/","Commerce Island, Inc.")</f>
        <v>Commerce Island, Inc.</v>
      </c>
      <c s="11" r="B452">
        <v>2009</v>
      </c>
      <c t="s" s="11" r="C452">
        <v>44</v>
      </c>
      <c t="s" s="11" r="D452">
        <v>170</v>
      </c>
      <c s="2" r="E452"/>
      <c s="2" r="F452"/>
    </row>
    <row r="453">
      <c t="str" s="7" r="A453">
        <f>HYPERLINK("http://www.compuglobalhypermega.com/","Compuglobalhypermega.com LLC")</f>
        <v>Compuglobalhypermega.com LLC</v>
      </c>
      <c s="11" r="B453">
        <v>2009</v>
      </c>
      <c t="s" s="11" r="C453">
        <v>44</v>
      </c>
      <c t="s" s="11" r="D453">
        <v>180</v>
      </c>
      <c s="2" r="E453"/>
      <c s="2" r="F453"/>
    </row>
    <row r="454">
      <c t="str" s="7" r="A454">
        <f>HYPERLINK("http://www.coolocean.com/","Cool Ocean, Inc.")</f>
        <v>Cool Ocean, Inc.</v>
      </c>
      <c s="11" r="B454">
        <v>2009</v>
      </c>
      <c t="s" s="11" r="C454">
        <v>44</v>
      </c>
      <c t="s" s="11" r="D454">
        <v>188</v>
      </c>
      <c s="2" r="E454"/>
      <c s="2" r="F454"/>
    </row>
    <row r="455">
      <c t="str" s="7" r="A455">
        <f>HYPERLINK("http://www.crispnames.com/","Crisp Names, Inc.")</f>
        <v>Crisp Names, Inc.</v>
      </c>
      <c s="11" r="B455">
        <v>2009</v>
      </c>
      <c t="s" s="11" r="C455">
        <v>44</v>
      </c>
      <c t="s" s="11" r="D455">
        <v>170</v>
      </c>
      <c s="2" r="E455"/>
      <c s="2" r="F455"/>
    </row>
    <row r="456">
      <c t="str" s="7" r="A456">
        <f>HYPERLINK("http://www.crystalcoal.com/","Crystal Coal, Inc.")</f>
        <v>Crystal Coal, Inc.</v>
      </c>
      <c s="11" r="B456">
        <v>2009</v>
      </c>
      <c t="s" s="11" r="C456">
        <v>44</v>
      </c>
      <c t="s" s="11" r="D456">
        <v>198</v>
      </c>
      <c s="2" r="E456"/>
      <c s="2" r="F456"/>
    </row>
    <row r="457">
      <c t="str" s="7" r="A457">
        <f>HYPERLINK("http://www.csccorporatedomains.com/","CSC Corporate Domains, Inc.")</f>
        <v>CSC Corporate Domains, Inc.</v>
      </c>
      <c s="11" r="B457">
        <v>2009</v>
      </c>
      <c t="s" s="11" r="C457">
        <v>44</v>
      </c>
      <c t="s" s="11" r="D457">
        <v>172</v>
      </c>
      <c s="2" r="E457"/>
      <c s="2" r="F457"/>
    </row>
    <row r="458">
      <c t="str" s="7" r="A458">
        <f>HYPERLINK("http://www.curiousnet.com/","Curious Net, Inc.")</f>
        <v>Curious Net, Inc.</v>
      </c>
      <c s="11" r="B458">
        <v>2009</v>
      </c>
      <c t="s" s="11" r="C458">
        <v>44</v>
      </c>
      <c t="s" s="11" r="D458">
        <v>198</v>
      </c>
      <c s="2" r="E458"/>
      <c s="2" r="F458"/>
    </row>
    <row r="459">
      <c t="str" s="7" r="A459">
        <f>HYPERLINK("http://www.dagnabit.biz/","Dagnabit, Incorporated")</f>
        <v>Dagnabit, Incorporated</v>
      </c>
      <c s="11" r="B459">
        <v>2009</v>
      </c>
      <c t="s" s="11" r="C459">
        <v>44</v>
      </c>
      <c t="s" s="11" r="D459">
        <v>212</v>
      </c>
      <c s="2" r="E459"/>
      <c s="2" r="F459"/>
    </row>
    <row r="460">
      <c t="str" s="7" r="A460">
        <f>HYPERLINK("http://www.dancue.com/","DanCue Inc.")</f>
        <v>DanCue Inc.</v>
      </c>
      <c s="11" r="B460">
        <v>2009</v>
      </c>
      <c t="s" s="11" r="C460">
        <v>44</v>
      </c>
      <c t="s" s="11" r="D460">
        <v>178</v>
      </c>
      <c s="2" r="E460"/>
      <c s="2" r="F460"/>
    </row>
    <row r="461">
      <c t="str" s="7" r="A461">
        <f>HYPERLINK("http://www.decentdomains.net/","Decentdomains, LLC")</f>
        <v>Decentdomains, LLC</v>
      </c>
      <c s="11" r="B461">
        <v>2009</v>
      </c>
      <c t="s" s="11" r="C461">
        <v>44</v>
      </c>
      <c t="s" s="11" r="D461">
        <v>173</v>
      </c>
      <c s="2" r="E461"/>
      <c s="2" r="F461"/>
    </row>
    <row r="462">
      <c t="str" s="7" r="A462">
        <f>HYPERLINK("http://deerwood.name/","Deerwood Investments LLC")</f>
        <v>Deerwood Investments LLC</v>
      </c>
      <c s="11" r="B462">
        <v>2009</v>
      </c>
      <c t="s" s="11" r="C462">
        <v>44</v>
      </c>
      <c t="s" s="11" r="D462">
        <v>173</v>
      </c>
      <c s="2" r="E462"/>
      <c s="2" r="F462"/>
    </row>
    <row r="463">
      <c t="str" s="7" r="A463">
        <f>HYPERLINK("http://www.department-of-domains.com/","Department-of-domains, LLC")</f>
        <v>Department-of-domains, LLC</v>
      </c>
      <c s="11" r="B463">
        <v>2009</v>
      </c>
      <c t="s" s="11" r="C463">
        <v>44</v>
      </c>
      <c t="s" s="11" r="D463">
        <v>173</v>
      </c>
      <c s="2" r="E463"/>
      <c s="2" r="F463"/>
    </row>
    <row r="464">
      <c t="str" s="7" r="A464">
        <f>HYPERLINK("http://www.deschutesdomains.com/","Deschutesdomains.com LLC")</f>
        <v>Deschutesdomains.com LLC</v>
      </c>
      <c s="11" r="B464">
        <v>2009</v>
      </c>
      <c t="s" s="11" r="C464">
        <v>44</v>
      </c>
      <c t="s" s="11" r="D464">
        <v>180</v>
      </c>
      <c s="2" r="E464"/>
      <c s="2" r="F464"/>
    </row>
    <row r="465">
      <c t="str" s="7" r="A465">
        <f>HYPERLINK("http://www.desertdevil.com/","Desert Devil, Inc.")</f>
        <v>Desert Devil, Inc.</v>
      </c>
      <c s="11" r="B465">
        <v>2009</v>
      </c>
      <c t="s" s="11" r="C465">
        <v>44</v>
      </c>
      <c t="s" s="11" r="D465">
        <v>216</v>
      </c>
      <c s="2" r="E465"/>
      <c s="2" r="F465"/>
    </row>
    <row r="466">
      <c t="str" s="7" r="A466">
        <f>HYPERLINK("http://www.deutchdomains.de/","Deutchdomains, LLC")</f>
        <v>Deutchdomains, LLC</v>
      </c>
      <c s="11" r="B466">
        <v>2009</v>
      </c>
      <c t="s" s="11" r="C466">
        <v>44</v>
      </c>
      <c t="s" s="11" r="D466">
        <v>173</v>
      </c>
      <c s="2" r="E466"/>
      <c s="2" r="F466"/>
    </row>
    <row r="467">
      <c t="str" s="7" r="A467">
        <f>HYPERLINK("http://dharanadomains.com/","Dharana Domains Inc.")</f>
        <v>Dharana Domains Inc.</v>
      </c>
      <c s="11" r="B467">
        <v>2009</v>
      </c>
      <c t="s" s="11" r="C467">
        <v>44</v>
      </c>
      <c t="s" s="11" r="D467">
        <v>173</v>
      </c>
      <c s="2" r="E467"/>
      <c s="2" r="F467"/>
    </row>
    <row r="468">
      <c t="str" s="7" r="A468">
        <f>HYPERLINK("http://www.diggitydot.com/","Diggitydot, LLC")</f>
        <v>Diggitydot, LLC</v>
      </c>
      <c s="11" r="B468">
        <v>2009</v>
      </c>
      <c t="s" s="11" r="C468">
        <v>44</v>
      </c>
      <c t="s" s="11" r="D468">
        <v>173</v>
      </c>
      <c s="2" r="E468"/>
      <c s="2" r="F468"/>
    </row>
    <row r="469">
      <c t="str" s="7" r="A469">
        <f>HYPERLINK("http://www.discountdomainservices.com/","Discountdomainservices, LLC")</f>
        <v>Discountdomainservices, LLC</v>
      </c>
      <c s="11" r="B469">
        <v>2009</v>
      </c>
      <c t="s" s="11" r="C469">
        <v>44</v>
      </c>
      <c t="s" s="11" r="D469">
        <v>173</v>
      </c>
      <c s="2" r="E469"/>
      <c s="2" r="F469"/>
    </row>
    <row r="470">
      <c t="str" s="7" r="A470">
        <f>HYPERLINK("http://www.directnic.com/","DNC Holdings, Inc.")</f>
        <v>DNC Holdings, Inc.</v>
      </c>
      <c s="11" r="B470">
        <v>2009</v>
      </c>
      <c t="s" s="11" r="C470">
        <v>44</v>
      </c>
      <c t="s" s="11" r="D470">
        <v>172</v>
      </c>
      <c s="2" r="E470"/>
      <c s="2" r="F470"/>
    </row>
    <row r="471">
      <c t="str" s="7" r="A471">
        <f>HYPERLINK("http://www.domainband.com/","Domain Band, Inc.")</f>
        <v>Domain Band, Inc.</v>
      </c>
      <c s="11" r="B471">
        <v>2009</v>
      </c>
      <c t="s" s="11" r="C471">
        <v>44</v>
      </c>
      <c t="s" s="11" r="D471">
        <v>198</v>
      </c>
      <c s="2" r="E471"/>
      <c s="2" r="F471"/>
    </row>
    <row r="472">
      <c t="str" s="7" r="A472">
        <f>HYPERLINK("http://www.dropnation.com/","Domain Guardians, Inc.")</f>
        <v>Domain Guardians, Inc.</v>
      </c>
      <c s="11" r="B472">
        <v>2009</v>
      </c>
      <c t="s" s="11" r="C472">
        <v>44</v>
      </c>
      <c t="s" s="11" r="D472">
        <v>170</v>
      </c>
      <c s="2" r="E472"/>
      <c s="2" r="F472"/>
    </row>
    <row r="473">
      <c t="str" s="7" r="A473">
        <f>HYPERLINK("http://www.domainjamboree.com/","Domain Jamboree, LLC")</f>
        <v>Domain Jamboree, LLC</v>
      </c>
      <c s="11" r="B473">
        <v>2009</v>
      </c>
      <c t="s" s="11" r="C473">
        <v>44</v>
      </c>
      <c t="s" s="11" r="D473">
        <v>170</v>
      </c>
      <c s="2" r="E473"/>
      <c s="2" r="F473"/>
    </row>
    <row r="474">
      <c t="str" s="7" r="A474">
        <f>HYPERLINK("http://www.domainmantra.com/","Domain Mantra, Inc.")</f>
        <v>Domain Mantra, Inc.</v>
      </c>
      <c s="11" r="B474">
        <v>2009</v>
      </c>
      <c t="s" s="11" r="C474">
        <v>44</v>
      </c>
      <c t="s" s="11" r="D474">
        <v>198</v>
      </c>
      <c s="2" r="E474"/>
      <c s="2" r="F474"/>
    </row>
    <row r="475">
      <c t="str" s="7" r="A475">
        <f>HYPERLINK("http://www.domainmonkeys.com/","Domain Monkeys, LLC")</f>
        <v>Domain Monkeys, LLC</v>
      </c>
      <c s="11" r="B475">
        <v>2009</v>
      </c>
      <c t="s" s="11" r="C475">
        <v>44</v>
      </c>
      <c t="s" s="11" r="D475">
        <v>170</v>
      </c>
      <c s="2" r="E475"/>
      <c s="2" r="F475"/>
    </row>
    <row r="476">
      <c t="str" s="7" r="A476">
        <f>HYPERLINK("http://www.domainpro.com/","Domain Pro, LLC")</f>
        <v>Domain Pro, LLC</v>
      </c>
      <c s="11" r="B476">
        <v>2009</v>
      </c>
      <c t="s" s="11" r="C476">
        <v>44</v>
      </c>
      <c t="s" s="11" r="D476">
        <v>188</v>
      </c>
      <c s="2" r="E476"/>
      <c s="2" r="F476"/>
    </row>
    <row r="477">
      <c t="str" s="7" r="A477">
        <f>HYPERLINK("http://www.dotearth.com/","Domain Registration Services, Inc. dba dotEarth.com")</f>
        <v>Domain Registration Services, Inc. dba dotEarth.com</v>
      </c>
      <c s="11" r="B477">
        <v>2009</v>
      </c>
      <c t="s" s="11" r="C477">
        <v>44</v>
      </c>
      <c t="s" s="11" r="D477">
        <v>235</v>
      </c>
      <c s="2" r="E477"/>
      <c s="2" r="F477"/>
    </row>
    <row r="478">
      <c t="str" s="7" r="A478">
        <f>HYPERLINK("http://www.domainrouge.com/","Domain Rouge, Inc.")</f>
        <v>Domain Rouge, Inc.</v>
      </c>
      <c s="11" r="B478">
        <v>2009</v>
      </c>
      <c t="s" s="11" r="C478">
        <v>44</v>
      </c>
      <c t="s" s="11" r="D478">
        <v>170</v>
      </c>
      <c s="2" r="E478"/>
      <c s="2" r="F478"/>
    </row>
    <row r="479">
      <c t="str" s="7" r="A479">
        <f>HYPERLINK("http://www.domain-a-go-go.com/","Domain-A-Go-Go, LLC")</f>
        <v>Domain-A-Go-Go, LLC</v>
      </c>
      <c s="11" r="B479">
        <v>2009</v>
      </c>
      <c t="s" s="11" r="C479">
        <v>44</v>
      </c>
      <c t="s" s="11" r="D479">
        <v>173</v>
      </c>
      <c s="2" r="E479"/>
      <c s="2" r="F479"/>
    </row>
    <row r="480">
      <c t="str" s="7" r="A480">
        <f>HYPERLINK("http://www.domainit.com/","Domain-It!, Inc.")</f>
        <v>Domain-It!, Inc.</v>
      </c>
      <c s="11" r="B480">
        <v>2009</v>
      </c>
      <c t="s" s="11" r="C480">
        <v>44</v>
      </c>
      <c t="s" s="11" r="D480">
        <v>172</v>
      </c>
      <c s="2" r="E480"/>
      <c s="2" r="F480"/>
    </row>
    <row r="481">
      <c t="str" s="7" r="A481">
        <f>HYPERLINK("http://www.domain.com/","Domain.com, LLC")</f>
        <v>Domain.com, LLC</v>
      </c>
      <c s="11" r="B481">
        <v>2009</v>
      </c>
      <c t="s" s="11" r="C481">
        <v>44</v>
      </c>
      <c t="s" s="11" r="D481">
        <v>178</v>
      </c>
      <c s="2" r="E481"/>
      <c s="2" r="F481"/>
    </row>
    <row r="482">
      <c t="str" s="7" r="A482">
        <f>HYPERLINK("http://www.domainadministration.com/","DomainAdministration.com, LLC")</f>
        <v>DomainAdministration.com, LLC</v>
      </c>
      <c s="11" r="B482">
        <v>2009</v>
      </c>
      <c t="s" s="11" r="C482">
        <v>44</v>
      </c>
      <c t="s" s="11" r="D482">
        <v>185</v>
      </c>
      <c s="2" r="E482"/>
      <c s="2" r="F482"/>
    </row>
    <row r="483">
      <c t="str" s="7" r="A483">
        <f>HYPERLINK("http://www.domainahead.com/","DomainAhead LLC")</f>
        <v>DomainAhead LLC</v>
      </c>
      <c s="11" r="B483">
        <v>2009</v>
      </c>
      <c t="s" s="11" r="C483">
        <v>44</v>
      </c>
      <c t="s" s="11" r="D483">
        <v>174</v>
      </c>
      <c s="2" r="E483"/>
      <c s="2" r="F483"/>
    </row>
    <row r="484">
      <c t="str" s="7" r="A484">
        <f>HYPERLINK("http://www.domainallies.com/","DomainAllies.com, Inc.")</f>
        <v>DomainAllies.com, Inc.</v>
      </c>
      <c s="11" r="B484">
        <v>2009</v>
      </c>
      <c t="s" s="11" r="C484">
        <v>44</v>
      </c>
      <c t="s" s="11" r="D484">
        <v>170</v>
      </c>
      <c s="2" r="E484"/>
      <c s="2" r="F484"/>
    </row>
    <row r="485">
      <c t="str" s="7" r="A485">
        <f>HYPERLINK("http://www.domainamania.com/","Domainamania.com LLC")</f>
        <v>Domainamania.com LLC</v>
      </c>
      <c s="11" r="B485">
        <v>2009</v>
      </c>
      <c t="s" s="11" r="C485">
        <v>44</v>
      </c>
      <c t="s" s="11" r="D485">
        <v>180</v>
      </c>
      <c s="2" r="E485"/>
      <c s="2" r="F485"/>
    </row>
    <row r="486">
      <c t="str" s="7" r="A486">
        <f>HYPERLINK("http://www.domainarmada.com/","Domainarmada.com LLC")</f>
        <v>Domainarmada.com LLC</v>
      </c>
      <c s="11" r="B486">
        <v>2009</v>
      </c>
      <c t="s" s="11" r="C486">
        <v>44</v>
      </c>
      <c t="s" s="11" r="D486">
        <v>180</v>
      </c>
      <c s="2" r="E486"/>
      <c s="2" r="F486"/>
    </row>
    <row r="487">
      <c t="str" s="7" r="A487">
        <f>HYPERLINK("http://secure.bellnames.com/","Domainator.ca Inc.")</f>
        <v>Domainator.ca Inc.</v>
      </c>
      <c s="11" r="B487">
        <v>2009</v>
      </c>
      <c t="s" s="11" r="C487">
        <v>44</v>
      </c>
      <c t="s" s="11" r="D487">
        <v>198</v>
      </c>
      <c s="2" r="E487"/>
      <c s="2" r="F487"/>
    </row>
    <row r="488">
      <c t="str" s="7" r="A488">
        <f>HYPERLINK("http://www.domainbulkregistration.com/","Domainbulkregistration, LLC")</f>
        <v>Domainbulkregistration, LLC</v>
      </c>
      <c s="11" r="B488">
        <v>2009</v>
      </c>
      <c t="s" s="11" r="C488">
        <v>44</v>
      </c>
      <c t="s" s="11" r="D488">
        <v>173</v>
      </c>
      <c s="2" r="E488"/>
      <c s="2" r="F488"/>
    </row>
    <row r="489">
      <c t="str" s="7" r="A489">
        <f>HYPERLINK("http://www.domainbusinessnames.com/","Domainbusinessnames, LLC")</f>
        <v>Domainbusinessnames, LLC</v>
      </c>
      <c s="11" r="B489">
        <v>2009</v>
      </c>
      <c t="s" s="11" r="C489">
        <v>44</v>
      </c>
      <c t="s" s="11" r="D489">
        <v>173</v>
      </c>
      <c s="2" r="E489"/>
      <c s="2" r="F489"/>
    </row>
    <row r="490">
      <c t="str" s="7" r="A490">
        <f>HYPERLINK("http://www.domaincamping.com/","Domaincamping, LLC")</f>
        <v>Domaincamping, LLC</v>
      </c>
      <c s="11" r="B490">
        <v>2009</v>
      </c>
      <c t="s" s="11" r="C490">
        <v>44</v>
      </c>
      <c t="s" s="11" r="D490">
        <v>173</v>
      </c>
      <c s="2" r="E490"/>
      <c s="2" r="F490"/>
    </row>
    <row r="491">
      <c t="str" s="7" r="A491">
        <f>HYPERLINK("http://www.domaincapitan.com/","Domaincapitan.com LLC")</f>
        <v>Domaincapitan.com LLC</v>
      </c>
      <c s="11" r="B491">
        <v>2009</v>
      </c>
      <c t="s" s="11" r="C491">
        <v>44</v>
      </c>
      <c t="s" s="11" r="D491">
        <v>180</v>
      </c>
      <c s="2" r="E491"/>
      <c s="2" r="F491"/>
    </row>
    <row r="492">
      <c t="str" s="7" r="A492">
        <f>HYPERLINK("http://www.domainclub.com/","Domainclub.com, LLC")</f>
        <v>Domainclub.com, LLC</v>
      </c>
      <c s="11" r="B492">
        <v>2009</v>
      </c>
      <c t="s" s="11" r="C492">
        <v>44</v>
      </c>
      <c t="s" s="11" r="D492">
        <v>180</v>
      </c>
      <c s="2" r="E492"/>
      <c s="2" r="F492"/>
    </row>
    <row r="493">
      <c t="str" s="7" r="A493">
        <f>HYPERLINK("http://www.domaincomesaround.com/","Domaincomesaround.com LLC")</f>
        <v>Domaincomesaround.com LLC</v>
      </c>
      <c s="11" r="B493">
        <v>2009</v>
      </c>
      <c t="s" s="11" r="C493">
        <v>44</v>
      </c>
      <c t="s" s="11" r="D493">
        <v>180</v>
      </c>
      <c s="2" r="E493"/>
      <c s="2" r="F493"/>
    </row>
    <row r="494">
      <c t="str" s="7" r="A494">
        <f>HYPERLINK("http://www.domaincontext.com/","DomainContext, Inc.")</f>
        <v>DomainContext, Inc.</v>
      </c>
      <c s="11" r="B494">
        <v>2009</v>
      </c>
      <c t="s" s="11" r="C494">
        <v>44</v>
      </c>
      <c t="s" s="11" r="D494">
        <v>215</v>
      </c>
      <c s="2" r="E494"/>
      <c s="2" r="F494"/>
    </row>
    <row r="495">
      <c t="str" s="7" r="A495">
        <f>HYPERLINK("http://www.domaincritics.com/","DomainCritics LLC")</f>
        <v>DomainCritics LLC</v>
      </c>
      <c s="11" r="B495">
        <v>2009</v>
      </c>
      <c t="s" s="11" r="C495">
        <v>44</v>
      </c>
      <c t="s" s="11" r="D495">
        <v>174</v>
      </c>
      <c s="2" r="E495"/>
      <c s="2" r="F495"/>
    </row>
    <row r="496">
      <c t="str" s="7" r="A496">
        <f>HYPERLINK("http://www.domaindelights.com/","DomainDelights LLC")</f>
        <v>DomainDelights LLC</v>
      </c>
      <c s="11" r="B496">
        <v>2009</v>
      </c>
      <c t="s" s="11" r="C496">
        <v>44</v>
      </c>
      <c t="s" s="11" r="D496">
        <v>174</v>
      </c>
      <c s="2" r="E496"/>
      <c s="2" r="F496"/>
    </row>
    <row r="497">
      <c t="str" s="7" r="A497">
        <f>HYPERLINK("http://www.personalnames.com/","Domainducks, LLC")</f>
        <v>Domainducks, LLC</v>
      </c>
      <c s="11" r="B497">
        <v>2009</v>
      </c>
      <c t="s" s="11" r="C497">
        <v>44</v>
      </c>
      <c t="s" s="11" r="D497">
        <v>176</v>
      </c>
      <c s="2" r="E497"/>
      <c s="2" r="F497"/>
    </row>
    <row r="498">
      <c t="str" s="7" r="A498">
        <f>HYPERLINK("http://secure.bellnames.com/","Domaineered.ca Inc.")</f>
        <v>Domaineered.ca Inc.</v>
      </c>
      <c s="11" r="B498">
        <v>2009</v>
      </c>
      <c t="s" s="11" r="C498">
        <v>44</v>
      </c>
      <c t="s" s="11" r="D498">
        <v>198</v>
      </c>
      <c s="2" r="E498"/>
      <c s="2" r="F498"/>
    </row>
    <row r="499">
      <c t="str" s="7" r="A499">
        <f>HYPERLINK("http://www.bellnames.com/","DomainEvent.ca Inc.")</f>
        <v>DomainEvent.ca Inc.</v>
      </c>
      <c s="11" r="B499">
        <v>2009</v>
      </c>
      <c t="s" s="11" r="C499">
        <v>44</v>
      </c>
      <c t="s" s="11" r="D499">
        <v>198</v>
      </c>
      <c s="2" r="E499"/>
      <c s="2" r="F499"/>
    </row>
    <row r="500">
      <c t="str" s="7" r="A500">
        <f>HYPERLINK("http://www.domainextreme.com/","DomainExtreme LLC")</f>
        <v>DomainExtreme LLC</v>
      </c>
      <c s="11" r="B500">
        <v>2009</v>
      </c>
      <c t="s" s="11" r="C500">
        <v>44</v>
      </c>
      <c t="s" s="11" r="D500">
        <v>174</v>
      </c>
      <c s="2" r="E500"/>
      <c s="2" r="F500"/>
    </row>
    <row r="501">
      <c t="str" s="7" r="A501">
        <f>HYPERLINK("http://www.domainfalcon.com/","DomainFalcon LLC")</f>
        <v>DomainFalcon LLC</v>
      </c>
      <c s="11" r="B501">
        <v>2009</v>
      </c>
      <c t="s" s="11" r="C501">
        <v>44</v>
      </c>
      <c t="s" s="11" r="D501">
        <v>174</v>
      </c>
      <c s="2" r="E501"/>
      <c s="2" r="F501"/>
    </row>
    <row r="502">
      <c t="str" s="7" r="A502">
        <f>HYPERLINK("http://www.domaingazelle.com/","Domaingazelle.com LLC")</f>
        <v>Domaingazelle.com LLC</v>
      </c>
      <c s="11" r="B502">
        <v>2009</v>
      </c>
      <c t="s" s="11" r="C502">
        <v>44</v>
      </c>
      <c t="s" s="11" r="D502">
        <v>180</v>
      </c>
      <c s="2" r="E502"/>
      <c s="2" r="F502"/>
    </row>
    <row r="503">
      <c t="str" s="7" r="A503">
        <f>HYPERLINK("http://www.domaingetter.com/","DomainGetter LLC")</f>
        <v>DomainGetter LLC</v>
      </c>
      <c s="11" r="B503">
        <v>2009</v>
      </c>
      <c t="s" s="11" r="C503">
        <v>44</v>
      </c>
      <c t="s" s="11" r="D503">
        <v>174</v>
      </c>
      <c s="2" r="E503"/>
      <c s="2" r="F503"/>
    </row>
    <row r="504">
      <c t="str" s="7" r="A504">
        <f>HYPERLINK("http://www.domainhawks.net/","Domainhawks.net LLC")</f>
        <v>Domainhawks.net LLC</v>
      </c>
      <c s="11" r="B504">
        <v>2009</v>
      </c>
      <c t="s" s="11" r="C504">
        <v>44</v>
      </c>
      <c t="s" s="11" r="D504">
        <v>180</v>
      </c>
      <c s="2" r="E504"/>
      <c s="2" r="F504"/>
    </row>
    <row r="505">
      <c t="str" s="7" r="A505">
        <f>HYPERLINK("http://www.domainhood.com/","DomainHood LLC")</f>
        <v>DomainHood LLC</v>
      </c>
      <c s="11" r="B505">
        <v>2009</v>
      </c>
      <c t="s" s="11" r="C505">
        <v>44</v>
      </c>
      <c t="s" s="11" r="D505">
        <v>174</v>
      </c>
      <c s="2" r="E505"/>
      <c s="2" r="F505"/>
    </row>
    <row r="506">
      <c t="str" s="7" r="A506">
        <f>HYPERLINK("http://www.domainhostingweb.us/","Domainhostingweb, LLC")</f>
        <v>Domainhostingweb, LLC</v>
      </c>
      <c s="11" r="B506">
        <v>2009</v>
      </c>
      <c t="s" s="11" r="C506">
        <v>44</v>
      </c>
      <c t="s" s="11" r="D506">
        <v>174</v>
      </c>
      <c s="2" r="E506"/>
      <c s="2" r="F506"/>
    </row>
    <row r="507">
      <c t="str" s="7" r="A507">
        <f>HYPERLINK("http://www.domainhysteria.com/","Domainhysteria.com LLC")</f>
        <v>Domainhysteria.com LLC</v>
      </c>
      <c s="11" r="B507">
        <v>2009</v>
      </c>
      <c t="s" s="11" r="C507">
        <v>44</v>
      </c>
      <c t="s" s="11" r="D507">
        <v>176</v>
      </c>
      <c s="2" r="E507"/>
      <c s="2" r="F507"/>
    </row>
    <row r="508">
      <c t="str" s="7" r="A508">
        <f>HYPERLINK("http://www.domaininternetname.com/","Domaininternetname, LLC")</f>
        <v>Domaininternetname, LLC</v>
      </c>
      <c s="11" r="B508">
        <v>2009</v>
      </c>
      <c t="s" s="11" r="C508">
        <v>44</v>
      </c>
      <c t="s" s="11" r="D508">
        <v>173</v>
      </c>
      <c s="2" r="E508"/>
      <c s="2" r="F508"/>
    </row>
    <row r="509">
      <c t="str" s="7" r="A509">
        <f>HYPERLINK("http://www.domaininthebasket.com/","Domaininthebasket.com LLC")</f>
        <v>Domaininthebasket.com LLC</v>
      </c>
      <c s="11" r="B509">
        <v>2009</v>
      </c>
      <c t="s" s="11" r="C509">
        <v>44</v>
      </c>
      <c t="s" s="11" r="D509">
        <v>180</v>
      </c>
      <c s="2" r="E509"/>
      <c s="2" r="F509"/>
    </row>
    <row r="510">
      <c t="str" s="7" r="A510">
        <f>HYPERLINK("http://www.domaininthehole.com/","Domaininthehole.com LLC")</f>
        <v>Domaininthehole.com LLC</v>
      </c>
      <c s="11" r="B510">
        <v>2009</v>
      </c>
      <c t="s" s="11" r="C510">
        <v>44</v>
      </c>
      <c t="s" s="11" r="D510">
        <v>176</v>
      </c>
      <c s="2" r="E510"/>
      <c s="2" r="F510"/>
    </row>
    <row r="511">
      <c t="str" s="7" r="A511">
        <f>HYPERLINK("http://www.domainjungle.net/","Domainjungle.net LLC")</f>
        <v>Domainjungle.net LLC</v>
      </c>
      <c s="11" r="B511">
        <v>2009</v>
      </c>
      <c t="s" s="11" r="C511">
        <v>44</v>
      </c>
      <c t="s" s="11" r="D511">
        <v>180</v>
      </c>
      <c s="2" r="E511"/>
      <c s="2" r="F511"/>
    </row>
    <row r="512">
      <c t="str" s="7" r="A512">
        <f>HYPERLINK("http://www.domainlocal.com/","DomainLocal LLC")</f>
        <v>DomainLocal LLC</v>
      </c>
      <c s="11" r="B512">
        <v>2009</v>
      </c>
      <c t="s" s="11" r="C512">
        <v>44</v>
      </c>
      <c t="s" s="11" r="D512">
        <v>174</v>
      </c>
      <c s="2" r="E512"/>
      <c s="2" r="F512"/>
    </row>
    <row r="513">
      <c t="str" s="7" r="A513">
        <f>HYPERLINK("http://secure.bellnames.com/","DomainMania.ca Inc.")</f>
        <v>DomainMania.ca Inc.</v>
      </c>
      <c s="11" r="B513">
        <v>2009</v>
      </c>
      <c t="s" s="11" r="C513">
        <v>44</v>
      </c>
      <c t="s" s="11" r="D513">
        <v>198</v>
      </c>
      <c s="2" r="E513"/>
      <c s="2" r="F513"/>
    </row>
    <row r="514">
      <c t="str" s="7" r="A514">
        <f>HYPERLINK("http://www.domainmonster.com/","Domainmonster.com, Inc.")</f>
        <v>Domainmonster.com, Inc.</v>
      </c>
      <c s="11" r="B514">
        <v>2009</v>
      </c>
      <c t="s" s="11" r="C514">
        <v>44</v>
      </c>
      <c t="s" s="11" r="D514">
        <v>178</v>
      </c>
      <c s="2" r="E514"/>
      <c s="2" r="F514"/>
    </row>
    <row r="515">
      <c t="str" s="7" r="A515">
        <f>HYPERLINK("http://www.domainname.com/","DomainName, Inc.")</f>
        <v>DomainName, Inc.</v>
      </c>
      <c s="11" r="B515">
        <v>2009</v>
      </c>
      <c t="s" s="11" r="C515">
        <v>44</v>
      </c>
      <c t="s" s="11" r="D515">
        <v>170</v>
      </c>
      <c s="2" r="E515"/>
      <c s="2" r="F515"/>
    </row>
    <row r="516">
      <c t="str" s="7" r="A516">
        <f>HYPERLINK("http://www.domainnamebidder.com/","Domainnamebidder, LLC")</f>
        <v>Domainnamebidder, LLC</v>
      </c>
      <c s="11" r="B516">
        <v>2009</v>
      </c>
      <c t="s" s="11" r="C516">
        <v>44</v>
      </c>
      <c t="s" s="11" r="D516">
        <v>173</v>
      </c>
      <c s="2" r="E516"/>
      <c s="2" r="F516"/>
    </row>
    <row r="517">
      <c t="str" s="7" r="A517">
        <f>HYPERLINK("http://www.domainnamelookup.us/","Domainnamelookup, LLC")</f>
        <v>Domainnamelookup, LLC</v>
      </c>
      <c s="11" r="B517">
        <v>2009</v>
      </c>
      <c t="s" s="11" r="C517">
        <v>44</v>
      </c>
      <c t="s" s="11" r="D517">
        <v>173</v>
      </c>
      <c s="2" r="E517"/>
      <c s="2" r="F517"/>
    </row>
    <row r="518">
      <c t="str" s="7" r="A518">
        <f>HYPERLINK("http://www.bellnames.com/","DomainNetwork.ca Inc.")</f>
        <v>DomainNetwork.ca Inc.</v>
      </c>
      <c s="11" r="B518">
        <v>2009</v>
      </c>
      <c t="s" s="11" r="C518">
        <v>44</v>
      </c>
      <c t="s" s="11" r="D518">
        <v>198</v>
      </c>
      <c s="2" r="E518"/>
      <c s="2" r="F518"/>
    </row>
    <row r="519">
      <c t="str" s="7" r="A519">
        <f>HYPERLINK("http://www.domainnovations.com/","Domainnovations, Incorporated")</f>
        <v>Domainnovations, Incorporated</v>
      </c>
      <c s="11" r="B519">
        <v>2009</v>
      </c>
      <c t="s" s="11" r="C519">
        <v>44</v>
      </c>
      <c t="s" s="11" r="D519">
        <v>212</v>
      </c>
      <c s="2" r="E519"/>
      <c s="2" r="F519"/>
    </row>
    <row r="520">
      <c t="str" s="7" r="A520">
        <f>HYPERLINK("http://www.domainparkblock.com/","DomainParkBlock.com LLC")</f>
        <v>DomainParkBlock.com LLC</v>
      </c>
      <c s="11" r="B520">
        <v>2009</v>
      </c>
      <c t="s" s="11" r="C520">
        <v>44</v>
      </c>
      <c t="s" s="11" r="D520">
        <v>180</v>
      </c>
      <c s="2" r="E520"/>
      <c s="2" r="F520"/>
    </row>
    <row r="521">
      <c t="str" s="7" r="A521">
        <f>HYPERLINK("http://www.domainprime.com/","DomainPrime.com LLC")</f>
        <v>DomainPrime.com LLC</v>
      </c>
      <c s="11" r="B521">
        <v>2009</v>
      </c>
      <c t="s" s="11" r="C521">
        <v>44</v>
      </c>
      <c t="s" s="11" r="D521">
        <v>174</v>
      </c>
      <c s="2" r="E521"/>
      <c s="2" r="F521"/>
    </row>
    <row r="522">
      <c t="str" s="7" r="A522">
        <f>HYPERLINK("http://www.domainraker.net/","Domainraker.net LLC")</f>
        <v>Domainraker.net LLC</v>
      </c>
      <c s="11" r="B522">
        <v>2009</v>
      </c>
      <c t="s" s="11" r="C522">
        <v>44</v>
      </c>
      <c t="s" s="11" r="D522">
        <v>180</v>
      </c>
      <c s="2" r="E522"/>
      <c s="2" r="F522"/>
    </row>
    <row r="523">
      <c t="str" s="7" r="A523">
        <f>HYPERLINK("http://www.domainregi.com/","DomainRegi LLC")</f>
        <v>DomainRegi LLC</v>
      </c>
      <c s="11" r="B523">
        <v>2009</v>
      </c>
      <c t="s" s="11" r="C523">
        <v>44</v>
      </c>
      <c t="s" s="11" r="D523">
        <v>173</v>
      </c>
      <c s="2" r="E523"/>
      <c s="2" r="F523"/>
    </row>
    <row r="524">
      <c t="str" s="7" r="A524">
        <f>HYPERLINK("http://www.domainregistry.com/","DomainRegistry.com Inc.")</f>
        <v>DomainRegistry.com Inc.</v>
      </c>
      <c s="11" r="B524">
        <v>2009</v>
      </c>
      <c t="s" s="11" r="C524">
        <v>44</v>
      </c>
      <c t="s" s="11" r="D524">
        <v>170</v>
      </c>
      <c s="2" r="E524"/>
      <c s="2" r="F524"/>
    </row>
    <row r="525">
      <c t="str" s="7" r="A525">
        <f>HYPERLINK("http://www.domainroyale.com/","Domainroyale.com LLC")</f>
        <v>Domainroyale.com LLC</v>
      </c>
      <c s="11" r="B525">
        <v>2009</v>
      </c>
      <c t="s" s="11" r="C525">
        <v>44</v>
      </c>
      <c t="s" s="11" r="D525">
        <v>180</v>
      </c>
      <c s="2" r="E525"/>
      <c s="2" r="F525"/>
    </row>
    <row r="526">
      <c t="str" s="7" r="A526">
        <f>HYPERLINK("http://www.domainsonly.com/","Domains Only, Inc.")</f>
        <v>Domains Only, Inc.</v>
      </c>
      <c s="11" r="B526">
        <v>2009</v>
      </c>
      <c t="s" s="11" r="C526">
        <v>44</v>
      </c>
      <c t="s" s="11" r="D526">
        <v>317</v>
      </c>
      <c s="2" r="E526"/>
      <c s="2" r="F526"/>
    </row>
    <row r="527">
      <c t="str" s="7" r="A527">
        <f>HYPERLINK("http://secure.bellnames.com/","Domains2Register.com Inc.")</f>
        <v>Domains2Register.com Inc.</v>
      </c>
      <c s="11" r="B527">
        <v>2009</v>
      </c>
      <c t="s" s="11" r="C527">
        <v>44</v>
      </c>
      <c t="s" s="11" r="D527">
        <v>318</v>
      </c>
      <c s="2" r="E527"/>
      <c s="2" r="F527"/>
    </row>
    <row r="528">
      <c t="str" s="7" r="A528">
        <f>HYPERLINK("http://www.domainsails.net/","DomainSails.net LLC")</f>
        <v>DomainSails.net LLC</v>
      </c>
      <c s="11" r="B528">
        <v>2009</v>
      </c>
      <c t="s" s="11" r="C528">
        <v>44</v>
      </c>
      <c t="s" s="11" r="D528">
        <v>180</v>
      </c>
      <c s="2" r="E528"/>
      <c s="2" r="F528"/>
    </row>
    <row r="529">
      <c t="str" s="7" r="A529">
        <f>HYPERLINK("http://www.domainsalsa.com/","Domainsalsa.com LLC")</f>
        <v>Domainsalsa.com LLC</v>
      </c>
      <c s="11" r="B529">
        <v>2009</v>
      </c>
      <c t="s" s="11" r="C529">
        <v>44</v>
      </c>
      <c t="s" s="11" r="D529">
        <v>180</v>
      </c>
      <c s="2" r="E529"/>
      <c s="2" r="F529"/>
    </row>
    <row r="530">
      <c t="str" s="7" r="A530">
        <f>HYPERLINK("http://www.domainsareforever.net/","Domainsareforever.net LLC")</f>
        <v>Domainsareforever.net LLC</v>
      </c>
      <c s="11" r="B530">
        <v>2009</v>
      </c>
      <c t="s" s="11" r="C530">
        <v>44</v>
      </c>
      <c t="s" s="11" r="D530">
        <v>180</v>
      </c>
      <c s="2" r="E530"/>
      <c s="2" r="F530"/>
    </row>
    <row r="531">
      <c t="str" s="7" r="A531">
        <f>HYPERLINK("http://www.bellnames.com/","Domainscout.com Inc.")</f>
        <v>Domainscout.com Inc.</v>
      </c>
      <c s="11" r="B531">
        <v>2009</v>
      </c>
      <c t="s" s="11" r="C531">
        <v>44</v>
      </c>
      <c t="s" s="11" r="D531">
        <v>198</v>
      </c>
      <c s="2" r="E531"/>
      <c s="2" r="F531"/>
    </row>
    <row r="532">
      <c t="str" s="7" r="A532">
        <f>HYPERLINK("http://www.bellnames.com/","DomainsForMe.ca Inc.")</f>
        <v>DomainsForMe.ca Inc.</v>
      </c>
      <c s="11" r="B532">
        <v>2009</v>
      </c>
      <c t="s" s="11" r="C532">
        <v>44</v>
      </c>
      <c t="s" s="11" r="D532">
        <v>198</v>
      </c>
      <c s="2" r="E532"/>
      <c s="2" r="F532"/>
    </row>
    <row r="533">
      <c t="str" s="7" r="A533">
        <f>HYPERLINK("http://www.domainshype.com/","Domainshype.com, Inc.")</f>
        <v>Domainshype.com, Inc.</v>
      </c>
      <c s="11" r="B533">
        <v>2009</v>
      </c>
      <c t="s" s="11" r="C533">
        <v>44</v>
      </c>
      <c t="s" s="11" r="D533">
        <v>178</v>
      </c>
      <c s="2" r="E533"/>
      <c s="2" r="F533"/>
    </row>
    <row r="534">
      <c t="str" s="7" r="A534">
        <f>HYPERLINK("http://www.domainsinthebag.com/","Domainsinthebag.com LLC")</f>
        <v>Domainsinthebag.com LLC</v>
      </c>
      <c s="11" r="B534">
        <v>2009</v>
      </c>
      <c t="s" s="11" r="C534">
        <v>44</v>
      </c>
      <c t="s" s="11" r="D534">
        <v>180</v>
      </c>
      <c s="2" r="E534"/>
      <c s="2" r="F534"/>
    </row>
    <row r="535">
      <c t="str" s="7" r="A535">
        <f>HYPERLINK("http://www.domainsnap.com/","DomainSnap, LLC")</f>
        <v>DomainSnap, LLC</v>
      </c>
      <c s="11" r="B535">
        <v>2009</v>
      </c>
      <c t="s" s="11" r="C535">
        <v>44</v>
      </c>
      <c t="s" s="11" r="D535">
        <v>173</v>
      </c>
      <c s="2" r="E535"/>
      <c s="2" r="F535"/>
    </row>
    <row r="536">
      <c t="str" s="7" r="A536">
        <f>HYPERLINK("http://www.domainsofcourse.com/","Domainsofcourse.com LLC")</f>
        <v>Domainsofcourse.com LLC</v>
      </c>
      <c s="11" r="B536">
        <v>2009</v>
      </c>
      <c t="s" s="11" r="C536">
        <v>44</v>
      </c>
      <c t="s" s="11" r="D536">
        <v>180</v>
      </c>
      <c s="2" r="E536"/>
      <c s="2" r="F536"/>
    </row>
    <row r="537">
      <c t="str" s="7" r="A537">
        <f>HYPERLINK("http://www.domainsoftheday.net/","Domainsoftheday.net LLC")</f>
        <v>Domainsoftheday.net LLC</v>
      </c>
      <c s="11" r="B537">
        <v>2009</v>
      </c>
      <c t="s" s="11" r="C537">
        <v>44</v>
      </c>
      <c t="s" s="11" r="D537">
        <v>180</v>
      </c>
      <c s="2" r="E537"/>
      <c s="2" r="F537"/>
    </row>
    <row r="538">
      <c t="str" s="7" r="A538">
        <f>HYPERLINK("http://www.domainsoftheworld.net/","Domainsoftheworld.net LLC")</f>
        <v>Domainsoftheworld.net LLC</v>
      </c>
      <c s="11" r="B538">
        <v>2009</v>
      </c>
      <c t="s" s="11" r="C538">
        <v>44</v>
      </c>
      <c t="s" s="11" r="D538">
        <v>180</v>
      </c>
      <c s="2" r="E538"/>
      <c s="2" r="F538"/>
    </row>
    <row r="539">
      <c t="str" s="7" r="A539">
        <f>HYPERLINK("http://www.domainsofvalue.com/","Domainsofvalue.com LLC")</f>
        <v>Domainsofvalue.com LLC</v>
      </c>
      <c s="11" r="B539">
        <v>2009</v>
      </c>
      <c t="s" s="11" r="C539">
        <v>44</v>
      </c>
      <c t="s" s="11" r="D539">
        <v>180</v>
      </c>
      <c s="2" r="E539"/>
      <c s="2" r="F539"/>
    </row>
    <row r="540">
      <c t="str" s="7" r="A540">
        <f>HYPERLINK("http://www.domainsouffle.com/","Domainsouffle.com LLC")</f>
        <v>Domainsouffle.com LLC</v>
      </c>
      <c s="11" r="B540">
        <v>2009</v>
      </c>
      <c t="s" s="11" r="C540">
        <v>44</v>
      </c>
      <c t="s" s="11" r="D540">
        <v>180</v>
      </c>
      <c s="2" r="E540"/>
      <c s="2" r="F540"/>
    </row>
    <row r="541">
      <c t="str" s="7" r="A541">
        <f>HYPERLINK("http://www.domainsoverboard.com/","Domainsoverboard.com LLC")</f>
        <v>Domainsoverboard.com LLC</v>
      </c>
      <c s="11" r="B541">
        <v>2009</v>
      </c>
      <c t="s" s="11" r="C541">
        <v>44</v>
      </c>
      <c t="s" s="11" r="D541">
        <v>180</v>
      </c>
      <c s="2" r="E541"/>
      <c s="2" r="F541"/>
    </row>
    <row r="542">
      <c t="str" s="7" r="A542">
        <f>HYPERLINK("http://www.domainsovereigns.com/","Domainsovereigns.com LLC")</f>
        <v>Domainsovereigns.com LLC</v>
      </c>
      <c s="11" r="B542">
        <v>2009</v>
      </c>
      <c t="s" s="11" r="C542">
        <v>44</v>
      </c>
      <c t="s" s="11" r="D542">
        <v>180</v>
      </c>
      <c s="2" r="E542"/>
      <c s="2" r="F542"/>
    </row>
    <row r="543">
      <c t="str" s="7" r="A543">
        <f>HYPERLINK("http://www.domainsprouts.com/","DomainSprouts.com LLC")</f>
        <v>DomainSprouts.com LLC</v>
      </c>
      <c s="11" r="B543">
        <v>2009</v>
      </c>
      <c t="s" s="11" r="C543">
        <v>44</v>
      </c>
      <c t="s" s="11" r="D543">
        <v>180</v>
      </c>
      <c s="2" r="E543"/>
      <c s="2" r="F543"/>
    </row>
    <row r="544">
      <c t="str" s="7" r="A544">
        <f>HYPERLINK("http://www.bellnames.com/","Domainstream.ca Inc.")</f>
        <v>Domainstream.ca Inc.</v>
      </c>
      <c s="11" r="B544">
        <v>2009</v>
      </c>
      <c t="s" s="11" r="C544">
        <v>44</v>
      </c>
      <c t="s" s="11" r="D544">
        <v>198</v>
      </c>
      <c s="2" r="E544"/>
      <c s="2" r="F544"/>
    </row>
    <row r="545">
      <c t="str" s="7" r="A545">
        <f>HYPERLINK("http://www.domainstreetdirect.com/","Domainstreetdirect.com LLC")</f>
        <v>Domainstreetdirect.com LLC</v>
      </c>
      <c s="11" r="B545">
        <v>2009</v>
      </c>
      <c t="s" s="11" r="C545">
        <v>44</v>
      </c>
      <c t="s" s="11" r="D545">
        <v>180</v>
      </c>
      <c s="2" r="E545"/>
      <c s="2" r="F545"/>
    </row>
    <row r="546">
      <c t="str" s="7" r="A546">
        <f>HYPERLINK("http://www.domainsurgeon.com/","Domainsurgeon.com LLC")</f>
        <v>Domainsurgeon.com LLC</v>
      </c>
      <c s="11" r="B546">
        <v>2009</v>
      </c>
      <c t="s" s="11" r="C546">
        <v>44</v>
      </c>
      <c t="s" s="11" r="D546">
        <v>180</v>
      </c>
      <c s="2" r="E546"/>
      <c s="2" r="F546"/>
    </row>
    <row r="547">
      <c t="str" s="7" r="A547">
        <f>HYPERLINK("http://www.domaintact.com/","DomainTact LLC")</f>
        <v>DomainTact LLC</v>
      </c>
      <c s="11" r="B547">
        <v>2009</v>
      </c>
      <c t="s" s="11" r="C547">
        <v>44</v>
      </c>
      <c t="s" s="11" r="D547">
        <v>174</v>
      </c>
      <c s="2" r="E547"/>
      <c s="2" r="F547"/>
    </row>
    <row r="548">
      <c t="str" s="7" r="A548">
        <f>HYPERLINK("http://www.domaintimemachine.com/","Domaintimemachine.com LLC")</f>
        <v>Domaintimemachine.com LLC</v>
      </c>
      <c s="11" r="B548">
        <v>2009</v>
      </c>
      <c t="s" s="11" r="C548">
        <v>44</v>
      </c>
      <c t="s" s="11" r="D548">
        <v>180</v>
      </c>
      <c s="2" r="E548"/>
      <c s="2" r="F548"/>
    </row>
    <row r="549">
      <c t="str" s="7" r="A549">
        <f>HYPERLINK("http://secure.bellnames.com/","DomainUtopia.ca Inc.")</f>
        <v>DomainUtopia.ca Inc.</v>
      </c>
      <c s="11" r="B549">
        <v>2009</v>
      </c>
      <c t="s" s="11" r="C549">
        <v>44</v>
      </c>
      <c t="s" s="11" r="D549">
        <v>198</v>
      </c>
      <c s="2" r="E549"/>
      <c s="2" r="F549"/>
    </row>
    <row r="550">
      <c t="str" s="7" r="A550">
        <f>HYPERLINK("http://www.domainwards.com/","Domainwards.com LLC")</f>
        <v>Domainwards.com LLC</v>
      </c>
      <c s="11" r="B550">
        <v>2009</v>
      </c>
      <c t="s" s="11" r="C550">
        <v>44</v>
      </c>
      <c t="s" s="11" r="D550">
        <v>174</v>
      </c>
      <c s="2" r="E550"/>
      <c s="2" r="F550"/>
    </row>
    <row r="551">
      <c t="str" s="7" r="A551">
        <f>HYPERLINK("http://www.domainyeti.com/","Domainyeti.com LLC")</f>
        <v>Domainyeti.com LLC</v>
      </c>
      <c s="11" r="B551">
        <v>2009</v>
      </c>
      <c t="s" s="11" r="C551">
        <v>44</v>
      </c>
      <c t="s" s="11" r="D551">
        <v>180</v>
      </c>
      <c s="2" r="E551"/>
      <c s="2" r="F551"/>
    </row>
    <row r="552">
      <c t="str" s="7" r="A552">
        <f>HYPERLINK("http://www.domdrill.com/","Domdrill.com, Inc.")</f>
        <v>Domdrill.com, Inc.</v>
      </c>
      <c s="11" r="B552">
        <v>2009</v>
      </c>
      <c t="s" s="11" r="C552">
        <v>44</v>
      </c>
      <c t="s" s="11" r="D552">
        <v>178</v>
      </c>
      <c s="2" r="E552"/>
      <c s="2" r="F552"/>
    </row>
    <row r="553">
      <c t="str" s="7" r="A553">
        <f>HYPERLINK("http://www.domerati.com/","Domerati, Inc.")</f>
        <v>Domerati, Inc.</v>
      </c>
      <c s="11" r="B553">
        <v>2009</v>
      </c>
      <c t="s" s="11" r="C553">
        <v>44</v>
      </c>
      <c t="s" s="11" r="D553">
        <v>188</v>
      </c>
      <c s="2" r="E553"/>
      <c s="2" r="F553"/>
    </row>
    <row r="554">
      <c t="str" s="7" r="A554">
        <f>HYPERLINK("http://domainregservices.com/","DomReg Services Inc.")</f>
        <v>DomReg Services Inc.</v>
      </c>
      <c s="11" r="B554">
        <v>2009</v>
      </c>
      <c t="s" s="11" r="C554">
        <v>44</v>
      </c>
      <c t="s" s="11" r="D554">
        <v>173</v>
      </c>
      <c s="2" r="E554"/>
      <c s="2" r="F554"/>
    </row>
    <row r="555">
      <c t="str" s="7" r="A555">
        <f>HYPERLINK("http://www.domus-llc.com/","Domus Enterprises LLC dba DOMUS")</f>
        <v>Domus Enterprises LLC dba DOMUS</v>
      </c>
      <c s="11" r="B555">
        <v>2009</v>
      </c>
      <c t="s" s="11" r="C555">
        <v>44</v>
      </c>
      <c t="s" s="11" r="D555">
        <v>174</v>
      </c>
      <c s="2" r="E555"/>
      <c s="2" r="F555"/>
    </row>
    <row r="556">
      <c t="str" s="7" r="A556">
        <f>HYPERLINK("http://www.dotdomainsale.com/","Dotdomainsale.com, Inc.")</f>
        <v>Dotdomainsale.com, Inc.</v>
      </c>
      <c s="11" r="B556">
        <v>2009</v>
      </c>
      <c t="s" s="11" r="C556">
        <v>44</v>
      </c>
      <c t="s" s="11" r="D556">
        <v>178</v>
      </c>
      <c s="2" r="E556"/>
      <c s="2" r="F556"/>
    </row>
    <row r="557">
      <c t="str" s="7" r="A557">
        <f>HYPERLINK("http://www.dotnamed.com/","DotNamed LLC")</f>
        <v>DotNamed LLC</v>
      </c>
      <c s="11" r="B557">
        <v>2009</v>
      </c>
      <c t="s" s="11" r="C557">
        <v>44</v>
      </c>
      <c t="s" s="11" r="D557">
        <v>174</v>
      </c>
      <c s="2" r="E557"/>
      <c s="2" r="F557"/>
    </row>
    <row r="558">
      <c t="str" s="7" r="A558">
        <f>HYPERLINK("http://www.dottedventures.com/","Dotted Ventures, Inc.")</f>
        <v>Dotted Ventures, Inc.</v>
      </c>
      <c s="11" r="B558">
        <v>2009</v>
      </c>
      <c t="s" s="11" r="C558">
        <v>44</v>
      </c>
      <c t="s" s="11" r="D558">
        <v>170</v>
      </c>
      <c s="2" r="E558"/>
      <c s="2" r="F558"/>
    </row>
    <row r="559">
      <c t="str" s="7" r="A559">
        <f>HYPERLINK("http://secure.bellnames.com/","DropExtra.com, Inc.")</f>
        <v>DropExtra.com, Inc.</v>
      </c>
      <c s="11" r="B559">
        <v>2009</v>
      </c>
      <c t="s" s="11" r="C559">
        <v>44</v>
      </c>
      <c t="s" s="11" r="D559">
        <v>170</v>
      </c>
      <c s="2" r="E559"/>
      <c s="2" r="F559"/>
    </row>
    <row r="560">
      <c t="str" s="7" r="A560">
        <f>HYPERLINK("http://secure.bellnames.com/","DropFall.com Inc.")</f>
        <v>DropFall.com Inc.</v>
      </c>
      <c s="11" r="B560">
        <v>2009</v>
      </c>
      <c t="s" s="11" r="C560">
        <v>44</v>
      </c>
      <c t="s" s="11" r="D560">
        <v>170</v>
      </c>
      <c s="2" r="E560"/>
      <c s="2" r="F560"/>
    </row>
    <row r="561">
      <c t="str" s="7" r="A561">
        <f>HYPERLINK("http://secure.bellnames.com/","DropHub.com, Inc.")</f>
        <v>DropHub.com, Inc.</v>
      </c>
      <c s="11" r="B561">
        <v>2009</v>
      </c>
      <c t="s" s="11" r="C561">
        <v>44</v>
      </c>
      <c t="s" s="11" r="D561">
        <v>170</v>
      </c>
      <c s="2" r="E561"/>
      <c s="2" r="F561"/>
    </row>
    <row r="562">
      <c t="str" s="7" r="A562">
        <f>HYPERLINK("http://secure.bellnames.com/","DropJump.com Inc.")</f>
        <v>DropJump.com Inc.</v>
      </c>
      <c s="11" r="B562">
        <v>2009</v>
      </c>
      <c t="s" s="11" r="C562">
        <v>44</v>
      </c>
      <c t="s" s="11" r="D562">
        <v>170</v>
      </c>
      <c s="2" r="E562"/>
      <c s="2" r="F562"/>
    </row>
    <row r="563">
      <c t="str" s="7" r="A563">
        <f>HYPERLINK("http://www.droplabel.com/","DropLabel.com, Inc.")</f>
        <v>DropLabel.com, Inc.</v>
      </c>
      <c s="11" r="B563">
        <v>2009</v>
      </c>
      <c t="s" s="11" r="C563">
        <v>44</v>
      </c>
      <c t="s" s="11" r="D563">
        <v>170</v>
      </c>
      <c s="2" r="E563"/>
      <c s="2" r="F563"/>
    </row>
    <row r="564">
      <c t="str" s="7" r="A564">
        <f>HYPERLINK("http://www.dropoutlet.com/","Dropoutlet, Incorporated")</f>
        <v>Dropoutlet, Incorporated</v>
      </c>
      <c s="11" r="B564">
        <v>2009</v>
      </c>
      <c t="s" s="11" r="C564">
        <v>44</v>
      </c>
      <c t="s" s="11" r="D564">
        <v>212</v>
      </c>
      <c s="2" r="E564"/>
      <c s="2" r="F564"/>
    </row>
    <row r="565">
      <c t="str" s="7" r="A565">
        <f>HYPERLINK("http://secure.bellnames.com/","DropSave.com, Inc.")</f>
        <v>DropSave.com, Inc.</v>
      </c>
      <c s="11" r="B565">
        <v>2009</v>
      </c>
      <c t="s" s="11" r="C565">
        <v>44</v>
      </c>
      <c t="s" s="11" r="D565">
        <v>170</v>
      </c>
      <c s="2" r="E565"/>
      <c s="2" r="F565"/>
    </row>
    <row r="566">
      <c t="str" s="7" r="A566">
        <f>HYPERLINK("http://secure.bellnames.com/","DropWalk.com, Inc.")</f>
        <v>DropWalk.com, Inc.</v>
      </c>
      <c s="11" r="B566">
        <v>2009</v>
      </c>
      <c t="s" s="11" r="C566">
        <v>44</v>
      </c>
      <c t="s" s="11" r="D566">
        <v>170</v>
      </c>
      <c s="2" r="E566"/>
      <c s="2" r="F566"/>
    </row>
    <row r="567">
      <c t="str" s="7" r="A567">
        <f>HYPERLINK("http://secure.bellnames.com/","DropWeek.com, Inc.")</f>
        <v>DropWeek.com, Inc.</v>
      </c>
      <c s="11" r="B567">
        <v>2009</v>
      </c>
      <c t="s" s="11" r="C567">
        <v>44</v>
      </c>
      <c t="s" s="11" r="D567">
        <v>170</v>
      </c>
      <c s="2" r="E567"/>
      <c s="2" r="F567"/>
    </row>
    <row r="568">
      <c t="str" s="7" r="A568">
        <f>HYPERLINK("http://www.duckbilleddomains.com/","DuckBilledDomains.com LLC")</f>
        <v>DuckBilledDomains.com LLC</v>
      </c>
      <c s="11" r="B568">
        <v>2009</v>
      </c>
      <c t="s" s="11" r="C568">
        <v>44</v>
      </c>
      <c t="s" s="11" r="D568">
        <v>180</v>
      </c>
      <c s="2" r="E568"/>
      <c s="2" r="F568"/>
    </row>
    <row r="569">
      <c t="str" s="7" r="A569">
        <f>HYPERLINK("http://www.dynadot.com/","Dynadot, LLC")</f>
        <v>Dynadot, LLC</v>
      </c>
      <c s="11" r="B569">
        <v>2009</v>
      </c>
      <c t="s" s="11" r="C569">
        <v>44</v>
      </c>
      <c t="s" s="11" r="D569">
        <v>183</v>
      </c>
      <c s="2" r="E569"/>
      <c s="2" r="F569"/>
    </row>
    <row r="570">
      <c t="str" s="7" r="A570">
        <f>HYPERLINK("http://www.dynadot0.com/","Dynadot0 LLC")</f>
        <v>Dynadot0 LLC</v>
      </c>
      <c s="11" r="B570">
        <v>2009</v>
      </c>
      <c t="s" s="11" r="C570">
        <v>44</v>
      </c>
      <c t="s" s="11" r="D570">
        <v>220</v>
      </c>
      <c s="2" r="E570"/>
      <c s="2" r="F570"/>
    </row>
    <row r="571">
      <c t="str" s="7" r="A571">
        <f>HYPERLINK("http://www.dynadot1.com/","Dynadot1 LLC")</f>
        <v>Dynadot1 LLC</v>
      </c>
      <c s="11" r="B571">
        <v>2009</v>
      </c>
      <c t="s" s="11" r="C571">
        <v>44</v>
      </c>
      <c t="s" s="11" r="D571">
        <v>220</v>
      </c>
      <c s="2" r="E571"/>
      <c s="2" r="F571"/>
    </row>
    <row r="572">
      <c t="str" s="7" r="A572">
        <f>HYPERLINK("http://www.dynadot2.com/","Dynadot2 LLC")</f>
        <v>Dynadot2 LLC</v>
      </c>
      <c s="11" r="B572">
        <v>2009</v>
      </c>
      <c t="s" s="11" r="C572">
        <v>44</v>
      </c>
      <c t="s" s="11" r="D572">
        <v>173</v>
      </c>
      <c s="2" r="E572"/>
      <c s="2" r="F572"/>
    </row>
    <row r="573">
      <c t="str" s="7" r="A573">
        <f>HYPERLINK("http://www.dynadot3.com/","Dynadot3 LLC")</f>
        <v>Dynadot3 LLC</v>
      </c>
      <c s="11" r="B573">
        <v>2009</v>
      </c>
      <c t="s" s="11" r="C573">
        <v>44</v>
      </c>
      <c t="s" s="11" r="D573">
        <v>174</v>
      </c>
      <c s="2" r="E573"/>
      <c s="2" r="F573"/>
    </row>
    <row r="574">
      <c t="str" s="7" r="A574">
        <f>HYPERLINK("http://www.dynadot4.com/","Dynadot4 LLC")</f>
        <v>Dynadot4 LLC</v>
      </c>
      <c s="11" r="B574">
        <v>2009</v>
      </c>
      <c t="s" s="11" r="C574">
        <v>44</v>
      </c>
      <c t="s" s="11" r="D574">
        <v>174</v>
      </c>
      <c s="2" r="E574"/>
      <c s="2" r="F574"/>
    </row>
    <row r="575">
      <c t="str" s="7" r="A575">
        <f>HYPERLINK("http://www.dynadot5.com/","Dynadot5 LLC")</f>
        <v>Dynadot5 LLC</v>
      </c>
      <c s="11" r="B575">
        <v>2009</v>
      </c>
      <c t="s" s="11" r="C575">
        <v>44</v>
      </c>
      <c t="s" s="11" r="D575">
        <v>174</v>
      </c>
      <c s="2" r="E575"/>
      <c s="2" r="F575"/>
    </row>
    <row r="576">
      <c t="str" s="7" r="A576">
        <f>HYPERLINK("http://www.dynamicdolphin.com/","Dynamic Dolphin, Inc.")</f>
        <v>Dynamic Dolphin, Inc.</v>
      </c>
      <c s="11" r="B576">
        <v>2009</v>
      </c>
      <c t="s" s="11" r="C576">
        <v>44</v>
      </c>
      <c t="s" s="11" r="D576">
        <v>170</v>
      </c>
      <c s="2" r="E576"/>
      <c s="2" r="F576"/>
    </row>
    <row r="577">
      <c t="str" s="7" r="A577">
        <f>HYPERLINK("http://www.dyn.com/","Dynamic Network Services, Inc.")</f>
        <v>Dynamic Network Services, Inc.</v>
      </c>
      <c s="11" r="B577">
        <v>2009</v>
      </c>
      <c t="s" s="11" r="C577">
        <v>44</v>
      </c>
      <c t="s" s="11" r="D577">
        <v>204</v>
      </c>
      <c s="2" r="E577"/>
      <c s="2" r="F577"/>
    </row>
    <row r="578">
      <c t="str" s="7" r="A578">
        <f>HYPERLINK("http://www.dynanames.com/","DynaNames.com Inc.")</f>
        <v>DynaNames.com Inc.</v>
      </c>
      <c s="11" r="B578">
        <v>2009</v>
      </c>
      <c t="s" s="11" r="C578">
        <v>44</v>
      </c>
      <c t="s" s="11" r="D578">
        <v>170</v>
      </c>
      <c s="2" r="E578"/>
      <c s="2" r="F578"/>
    </row>
    <row r="579">
      <c t="str" s="7" r="A579">
        <f>HYPERLINK("http://eastenddomainsllc.com/","EastEndDomains, LLC")</f>
        <v>EastEndDomains, LLC</v>
      </c>
      <c s="11" r="B579">
        <v>2009</v>
      </c>
      <c t="s" s="11" r="C579">
        <v>44</v>
      </c>
      <c t="s" s="11" r="D579">
        <v>174</v>
      </c>
      <c s="2" r="E579"/>
      <c s="2" r="F579"/>
    </row>
    <row r="580">
      <c t="str" s="7" r="A580">
        <f>HYPERLINK("http://www.eastnames.com/","EastNames Inc.")</f>
        <v>EastNames Inc.</v>
      </c>
      <c s="11" r="B580">
        <v>2009</v>
      </c>
      <c t="s" s="11" r="C580">
        <v>44</v>
      </c>
      <c t="s" s="11" r="D580">
        <v>178</v>
      </c>
      <c s="2" r="E580"/>
      <c s="2" r="F580"/>
    </row>
    <row r="581">
      <c t="str" s="7" r="A581">
        <f>HYPERLINK("http://www.cscprotectsbrands.com/","eBrandSecure, LLC")</f>
        <v>eBrandSecure, LLC</v>
      </c>
      <c s="11" r="B581">
        <v>2009</v>
      </c>
      <c t="s" s="11" r="C581">
        <v>44</v>
      </c>
      <c t="s" s="11" r="D581">
        <v>173</v>
      </c>
      <c s="2" r="E581"/>
      <c s="2" r="F581"/>
    </row>
    <row r="582">
      <c t="str" s="7" r="A582">
        <f>HYPERLINK("http://www.empirestatedomains.com/","EmpireStateDomains Inc.")</f>
        <v>EmpireStateDomains Inc.</v>
      </c>
      <c s="11" r="B582">
        <v>2009</v>
      </c>
      <c t="s" s="11" r="C582">
        <v>44</v>
      </c>
      <c t="s" s="11" r="D582">
        <v>178</v>
      </c>
      <c s="2" r="E582"/>
      <c s="2" r="F582"/>
    </row>
    <row r="583">
      <c t="str" s="7" r="A583">
        <f>HYPERLINK("http://www.enameco.com/","Enameco, LLC")</f>
        <v>Enameco, LLC</v>
      </c>
      <c s="11" r="B583">
        <v>2009</v>
      </c>
      <c t="s" s="11" r="C583">
        <v>44</v>
      </c>
      <c t="s" s="11" r="D583">
        <v>180</v>
      </c>
      <c s="2" r="E583"/>
      <c s="2" r="F583"/>
    </row>
    <row r="584">
      <c t="str" s="7" r="A584">
        <f>HYPERLINK("http://www.encirca.com/","EnCirca, Inc.")</f>
        <v>EnCirca, Inc.</v>
      </c>
      <c s="11" r="B584">
        <v>2009</v>
      </c>
      <c t="s" s="11" r="C584">
        <v>44</v>
      </c>
      <c t="s" s="11" r="D584">
        <v>178</v>
      </c>
      <c s="2" r="E584"/>
      <c s="2" r="F584"/>
    </row>
    <row r="585">
      <c t="str" s="7" r="A585">
        <f>HYPERLINK("http://www.enomcorporate.com/","Enom Corporate, Inc.")</f>
        <v>Enom Corporate, Inc.</v>
      </c>
      <c s="11" r="B585">
        <v>2009</v>
      </c>
      <c t="s" s="11" r="C585">
        <v>44</v>
      </c>
      <c t="s" s="11" r="D585">
        <v>319</v>
      </c>
      <c s="2" r="E585"/>
      <c s="2" r="F585"/>
    </row>
    <row r="586">
      <c t="str" s="7" r="A586">
        <f>HYPERLINK("http://www.enomgmpservices.com/","Enom GMP Services, Inc.")</f>
        <v>Enom GMP Services, Inc.</v>
      </c>
      <c s="11" r="B586">
        <v>2009</v>
      </c>
      <c t="s" s="11" r="C586">
        <v>44</v>
      </c>
      <c t="s" s="11" r="D586">
        <v>320</v>
      </c>
      <c s="2" r="E586"/>
      <c s="2" r="F586"/>
    </row>
    <row r="587">
      <c t="str" s="7" r="A587">
        <f>HYPERLINK("http://www.enomworld.com/","eNom World, Inc.")</f>
        <v>eNom World, Inc.</v>
      </c>
      <c s="11" r="B587">
        <v>2009</v>
      </c>
      <c t="s" s="11" r="C587">
        <v>44</v>
      </c>
      <c t="s" s="11" r="D587">
        <v>170</v>
      </c>
      <c s="2" r="E587"/>
      <c s="2" r="F587"/>
    </row>
    <row r="588">
      <c t="str" s="7" r="A588">
        <f>HYPERLINK("http://www.enom.com/","eNom, Inc.")</f>
        <v>eNom, Inc.</v>
      </c>
      <c s="11" r="B588">
        <v>2009</v>
      </c>
      <c t="s" s="11" r="C588">
        <v>44</v>
      </c>
      <c t="s" s="11" r="D588">
        <v>249</v>
      </c>
      <c s="2" r="E588"/>
      <c s="2" r="F588"/>
    </row>
    <row r="589">
      <c t="str" s="7" r="A589">
        <f>HYPERLINK("http://www.enom1.com/","Enom1, Inc.")</f>
        <v>Enom1, Inc.</v>
      </c>
      <c s="11" r="B589">
        <v>2009</v>
      </c>
      <c t="s" s="11" r="C589">
        <v>44</v>
      </c>
      <c t="s" s="11" r="D589">
        <v>319</v>
      </c>
      <c s="2" r="E589"/>
      <c s="2" r="F589"/>
    </row>
    <row r="590">
      <c t="str" s="7" r="A590">
        <f>HYPERLINK("http://www.enom1008.com/","eNom1008, Inc.")</f>
        <v>eNom1008, Inc.</v>
      </c>
      <c s="11" r="B590">
        <v>2009</v>
      </c>
      <c t="s" s="11" r="C590">
        <v>44</v>
      </c>
      <c t="s" s="11" r="D590">
        <v>174</v>
      </c>
      <c s="2" r="E590"/>
      <c s="2" r="F590"/>
    </row>
    <row r="591">
      <c t="str" s="7" r="A591">
        <f>HYPERLINK("http://www.enom1009.com/","eNom1009, Inc.")</f>
        <v>eNom1009, Inc.</v>
      </c>
      <c s="11" r="B591">
        <v>2009</v>
      </c>
      <c t="s" s="11" r="C591">
        <v>44</v>
      </c>
      <c t="s" s="11" r="D591">
        <v>174</v>
      </c>
      <c s="2" r="E591"/>
      <c s="2" r="F591"/>
    </row>
    <row r="592">
      <c t="str" s="7" r="A592">
        <f>HYPERLINK("http://www.enom1010.com/","eNom1010, Inc.")</f>
        <v>eNom1010, Inc.</v>
      </c>
      <c s="11" r="B592">
        <v>2009</v>
      </c>
      <c t="s" s="11" r="C592">
        <v>44</v>
      </c>
      <c t="s" s="11" r="D592">
        <v>174</v>
      </c>
      <c s="2" r="E592"/>
      <c s="2" r="F592"/>
    </row>
    <row r="593">
      <c t="str" s="7" r="A593">
        <f>HYPERLINK("http://www.enom1012.com/","eNom1012, Inc.")</f>
        <v>eNom1012, Inc.</v>
      </c>
      <c s="11" r="B593">
        <v>2009</v>
      </c>
      <c t="s" s="11" r="C593">
        <v>44</v>
      </c>
      <c t="s" s="11" r="D593">
        <v>174</v>
      </c>
      <c s="2" r="E593"/>
      <c s="2" r="F593"/>
    </row>
    <row r="594">
      <c t="str" s="7" r="A594">
        <f>HYPERLINK("http://www.enom1013.com/","eNom1013, Inc.")</f>
        <v>eNom1013, Inc.</v>
      </c>
      <c s="11" r="B594">
        <v>2009</v>
      </c>
      <c t="s" s="11" r="C594">
        <v>44</v>
      </c>
      <c t="s" s="11" r="D594">
        <v>174</v>
      </c>
      <c s="2" r="E594"/>
      <c s="2" r="F594"/>
    </row>
    <row r="595">
      <c t="str" s="7" r="A595">
        <f>HYPERLINK("http://www.enom1014.com/","eNom1014, Inc.")</f>
        <v>eNom1014, Inc.</v>
      </c>
      <c s="11" r="B595">
        <v>2009</v>
      </c>
      <c t="s" s="11" r="C595">
        <v>44</v>
      </c>
      <c t="s" s="11" r="D595">
        <v>174</v>
      </c>
      <c s="2" r="E595"/>
      <c s="2" r="F595"/>
    </row>
    <row r="596">
      <c t="str" s="7" r="A596">
        <f>HYPERLINK("http://www.enom1033.com/","eNom1033, Inc.")</f>
        <v>eNom1033, Inc.</v>
      </c>
      <c s="11" r="B596">
        <v>2009</v>
      </c>
      <c t="s" s="11" r="C596">
        <v>44</v>
      </c>
      <c t="s" s="11" r="D596">
        <v>174</v>
      </c>
      <c s="2" r="E596"/>
      <c s="2" r="F596"/>
    </row>
    <row r="597">
      <c t="str" s="7" r="A597">
        <f>HYPERLINK("http://www.enom1034.com/","eNom1034, Inc.")</f>
        <v>eNom1034, Inc.</v>
      </c>
      <c s="11" r="B597">
        <v>2009</v>
      </c>
      <c t="s" s="11" r="C597">
        <v>44</v>
      </c>
      <c t="s" s="11" r="D597">
        <v>174</v>
      </c>
      <c s="2" r="E597"/>
      <c s="2" r="F597"/>
    </row>
    <row r="598">
      <c t="str" s="7" r="A598">
        <f>HYPERLINK("http://www.enom1035.com/","eNom1035, Inc.")</f>
        <v>eNom1035, Inc.</v>
      </c>
      <c s="11" r="B598">
        <v>2009</v>
      </c>
      <c t="s" s="11" r="C598">
        <v>44</v>
      </c>
      <c t="s" s="11" r="D598">
        <v>174</v>
      </c>
      <c s="2" r="E598"/>
      <c s="2" r="F598"/>
    </row>
    <row r="599">
      <c t="str" s="7" r="A599">
        <f>HYPERLINK("http://www.enom1036.com/","eNom1036, Inc.")</f>
        <v>eNom1036, Inc.</v>
      </c>
      <c s="11" r="B599">
        <v>2009</v>
      </c>
      <c t="s" s="11" r="C599">
        <v>44</v>
      </c>
      <c t="s" s="11" r="D599">
        <v>174</v>
      </c>
      <c s="2" r="E599"/>
      <c s="2" r="F599"/>
    </row>
    <row r="600">
      <c t="str" s="7" r="A600">
        <f>HYPERLINK("http://www.enom1037.com/","eNom1037, Inc.")</f>
        <v>eNom1037, Inc.</v>
      </c>
      <c s="11" r="B600">
        <v>2009</v>
      </c>
      <c t="s" s="11" r="C600">
        <v>44</v>
      </c>
      <c t="s" s="11" r="D600">
        <v>174</v>
      </c>
      <c s="2" r="E600"/>
      <c s="2" r="F600"/>
    </row>
    <row r="601">
      <c t="str" s="7" r="A601">
        <f>HYPERLINK("http://www.enom1038.com/","eNom1038, Inc.")</f>
        <v>eNom1038, Inc.</v>
      </c>
      <c s="11" r="B601">
        <v>2009</v>
      </c>
      <c t="s" s="11" r="C601">
        <v>44</v>
      </c>
      <c t="s" s="11" r="D601">
        <v>174</v>
      </c>
      <c s="2" r="E601"/>
      <c s="2" r="F601"/>
    </row>
    <row r="602">
      <c t="str" s="7" r="A602">
        <f>HYPERLINK("http://www.enom2.com/","Enom2, Inc.")</f>
        <v>Enom2, Inc.</v>
      </c>
      <c s="11" r="B602">
        <v>2009</v>
      </c>
      <c t="s" s="11" r="C602">
        <v>44</v>
      </c>
      <c t="s" s="11" r="D602">
        <v>319</v>
      </c>
      <c s="2" r="E602"/>
      <c s="2" r="F602"/>
    </row>
    <row r="603">
      <c t="str" s="7" r="A603">
        <f>HYPERLINK("http://www.enom3.com/","Enom3, Inc.")</f>
        <v>Enom3, Inc.</v>
      </c>
      <c s="11" r="B603">
        <v>2009</v>
      </c>
      <c t="s" s="11" r="C603">
        <v>44</v>
      </c>
      <c t="s" s="11" r="D603">
        <v>319</v>
      </c>
      <c s="2" r="E603"/>
      <c s="2" r="F603"/>
    </row>
    <row r="604">
      <c t="str" s="7" r="A604">
        <f>HYPERLINK("http://www.enom371.com/","enom371, Incorporated")</f>
        <v>enom371, Incorporated</v>
      </c>
      <c s="11" r="B604">
        <v>2009</v>
      </c>
      <c t="s" s="11" r="C604">
        <v>44</v>
      </c>
      <c t="s" s="11" r="D604">
        <v>170</v>
      </c>
      <c s="2" r="E604"/>
      <c s="2" r="F604"/>
    </row>
    <row r="605">
      <c t="str" s="7" r="A605">
        <f>HYPERLINK("http://www.enom373.com/","enom373, Incorporated")</f>
        <v>enom373, Incorporated</v>
      </c>
      <c s="11" r="B605">
        <v>2009</v>
      </c>
      <c t="s" s="11" r="C605">
        <v>44</v>
      </c>
      <c t="s" s="11" r="D605">
        <v>170</v>
      </c>
      <c s="2" r="E605"/>
      <c s="2" r="F605"/>
    </row>
    <row r="606">
      <c t="str" s="7" r="A606">
        <f>HYPERLINK("http://www.enom375.com/","enom375, Incorporated")</f>
        <v>enom375, Incorporated</v>
      </c>
      <c s="11" r="B606">
        <v>2009</v>
      </c>
      <c t="s" s="11" r="C606">
        <v>44</v>
      </c>
      <c t="s" s="11" r="D606">
        <v>170</v>
      </c>
      <c s="2" r="E606"/>
      <c s="2" r="F606"/>
    </row>
    <row r="607">
      <c t="str" s="7" r="A607">
        <f>HYPERLINK("http://www.enom377.com/","enom377, Incorporated")</f>
        <v>enom377, Incorporated</v>
      </c>
      <c s="11" r="B607">
        <v>2009</v>
      </c>
      <c t="s" s="11" r="C607">
        <v>44</v>
      </c>
      <c t="s" s="11" r="D607">
        <v>170</v>
      </c>
      <c s="2" r="E607"/>
      <c s="2" r="F607"/>
    </row>
    <row r="608">
      <c t="str" s="7" r="A608">
        <f>HYPERLINK("http://www.enom379.com/","enom379, Incorporated")</f>
        <v>enom379, Incorporated</v>
      </c>
      <c s="11" r="B608">
        <v>2009</v>
      </c>
      <c t="s" s="11" r="C608">
        <v>44</v>
      </c>
      <c t="s" s="11" r="D608">
        <v>170</v>
      </c>
      <c s="2" r="E608"/>
      <c s="2" r="F608"/>
    </row>
    <row r="609">
      <c t="str" s="7" r="A609">
        <f>HYPERLINK("http://www.enom381.com/","enom381, Incorporated")</f>
        <v>enom381, Incorporated</v>
      </c>
      <c s="11" r="B609">
        <v>2009</v>
      </c>
      <c t="s" s="11" r="C609">
        <v>44</v>
      </c>
      <c t="s" s="11" r="D609">
        <v>170</v>
      </c>
      <c s="2" r="E609"/>
      <c s="2" r="F609"/>
    </row>
    <row r="610">
      <c t="str" s="7" r="A610">
        <f>HYPERLINK("http://www.enom383.com/","enom383, Incorporated")</f>
        <v>enom383, Incorporated</v>
      </c>
      <c s="11" r="B610">
        <v>2009</v>
      </c>
      <c t="s" s="11" r="C610">
        <v>44</v>
      </c>
      <c t="s" s="11" r="D610">
        <v>170</v>
      </c>
      <c s="2" r="E610"/>
      <c s="2" r="F610"/>
    </row>
    <row r="611">
      <c t="str" s="7" r="A611">
        <f>HYPERLINK("http://www.enom385.com/","enom385, Incorporated")</f>
        <v>enom385, Incorporated</v>
      </c>
      <c s="11" r="B611">
        <v>2009</v>
      </c>
      <c t="s" s="11" r="C611">
        <v>44</v>
      </c>
      <c t="s" s="11" r="D611">
        <v>170</v>
      </c>
      <c s="2" r="E611"/>
      <c s="2" r="F611"/>
    </row>
    <row r="612">
      <c t="str" s="7" r="A612">
        <f>HYPERLINK("http://www.enom387.com/","enom387, Incorporated")</f>
        <v>enom387, Incorporated</v>
      </c>
      <c s="11" r="B612">
        <v>2009</v>
      </c>
      <c t="s" s="11" r="C612">
        <v>44</v>
      </c>
      <c t="s" s="11" r="D612">
        <v>170</v>
      </c>
      <c s="2" r="E612"/>
      <c s="2" r="F612"/>
    </row>
    <row r="613">
      <c t="str" s="7" r="A613">
        <f>HYPERLINK("http://www.enom389.com/","enom389, Incorporated")</f>
        <v>enom389, Incorporated</v>
      </c>
      <c s="11" r="B613">
        <v>2009</v>
      </c>
      <c t="s" s="11" r="C613">
        <v>44</v>
      </c>
      <c t="s" s="11" r="D613">
        <v>170</v>
      </c>
      <c s="2" r="E613"/>
      <c s="2" r="F613"/>
    </row>
    <row r="614">
      <c t="str" s="7" r="A614">
        <f>HYPERLINK("http://www.enom391.com/","enom391, Incorporated")</f>
        <v>enom391, Incorporated</v>
      </c>
      <c s="11" r="B614">
        <v>2009</v>
      </c>
      <c t="s" s="11" r="C614">
        <v>44</v>
      </c>
      <c t="s" s="11" r="D614">
        <v>170</v>
      </c>
      <c s="2" r="E614"/>
      <c s="2" r="F614"/>
    </row>
    <row r="615">
      <c t="str" s="7" r="A615">
        <f>HYPERLINK("http://www.enom393.com/","enom393, Incorporated")</f>
        <v>enom393, Incorporated</v>
      </c>
      <c s="11" r="B615">
        <v>2009</v>
      </c>
      <c t="s" s="11" r="C615">
        <v>44</v>
      </c>
      <c t="s" s="11" r="D615">
        <v>170</v>
      </c>
      <c s="2" r="E615"/>
      <c s="2" r="F615"/>
    </row>
    <row r="616">
      <c t="str" s="7" r="A616">
        <f>HYPERLINK("http://www.enom395.com/","enom395, Incorporated")</f>
        <v>enom395, Incorporated</v>
      </c>
      <c s="11" r="B616">
        <v>2009</v>
      </c>
      <c t="s" s="11" r="C616">
        <v>44</v>
      </c>
      <c t="s" s="11" r="D616">
        <v>170</v>
      </c>
      <c s="2" r="E616"/>
      <c s="2" r="F616"/>
    </row>
    <row r="617">
      <c t="str" s="7" r="A617">
        <f>HYPERLINK("http://www.enom397.com/","enom397, Incorporated")</f>
        <v>enom397, Incorporated</v>
      </c>
      <c s="11" r="B617">
        <v>2009</v>
      </c>
      <c t="s" s="11" r="C617">
        <v>44</v>
      </c>
      <c t="s" s="11" r="D617">
        <v>170</v>
      </c>
      <c s="2" r="E617"/>
      <c s="2" r="F617"/>
    </row>
    <row r="618">
      <c t="str" s="7" r="A618">
        <f>HYPERLINK("http://www.enom399.com/","enom399, Incorporated")</f>
        <v>enom399, Incorporated</v>
      </c>
      <c s="11" r="B618">
        <v>2009</v>
      </c>
      <c t="s" s="11" r="C618">
        <v>44</v>
      </c>
      <c t="s" s="11" r="D618">
        <v>170</v>
      </c>
      <c s="2" r="E618"/>
      <c s="2" r="F618"/>
    </row>
    <row r="619">
      <c t="str" s="7" r="A619">
        <f>HYPERLINK("http://www.enom4.com/","Enom4, Inc.")</f>
        <v>Enom4, Inc.</v>
      </c>
      <c s="11" r="B619">
        <v>2009</v>
      </c>
      <c t="s" s="11" r="C619">
        <v>44</v>
      </c>
      <c t="s" s="11" r="D619">
        <v>319</v>
      </c>
      <c s="2" r="E619"/>
      <c s="2" r="F619"/>
    </row>
    <row r="620">
      <c t="str" s="7" r="A620">
        <f>HYPERLINK("http://www.enom403.com/","enom403, Incorporated")</f>
        <v>enom403, Incorporated</v>
      </c>
      <c s="11" r="B620">
        <v>2009</v>
      </c>
      <c t="s" s="11" r="C620">
        <v>44</v>
      </c>
      <c t="s" s="11" r="D620">
        <v>170</v>
      </c>
      <c s="2" r="E620"/>
      <c s="2" r="F620"/>
    </row>
    <row r="621">
      <c t="str" s="7" r="A621">
        <f>HYPERLINK("http://www.enom405.com/","enom405, Incorporated")</f>
        <v>enom405, Incorporated</v>
      </c>
      <c s="11" r="B621">
        <v>2009</v>
      </c>
      <c t="s" s="11" r="C621">
        <v>44</v>
      </c>
      <c t="s" s="11" r="D621">
        <v>170</v>
      </c>
      <c s="2" r="E621"/>
      <c s="2" r="F621"/>
    </row>
    <row r="622">
      <c t="str" s="7" r="A622">
        <f>HYPERLINK("http://www.enom407.com/","enom407, Incorporated")</f>
        <v>enom407, Incorporated</v>
      </c>
      <c s="11" r="B622">
        <v>2009</v>
      </c>
      <c t="s" s="11" r="C622">
        <v>44</v>
      </c>
      <c t="s" s="11" r="D622">
        <v>170</v>
      </c>
      <c s="2" r="E622"/>
      <c s="2" r="F622"/>
    </row>
    <row r="623">
      <c t="str" s="7" r="A623">
        <f>HYPERLINK("http://www.enom409.com/","enom409, Incorporated")</f>
        <v>enom409, Incorporated</v>
      </c>
      <c s="11" r="B623">
        <v>2009</v>
      </c>
      <c t="s" s="11" r="C623">
        <v>44</v>
      </c>
      <c t="s" s="11" r="D623">
        <v>170</v>
      </c>
      <c s="2" r="E623"/>
      <c s="2" r="F623"/>
    </row>
    <row r="624">
      <c t="str" s="7" r="A624">
        <f>HYPERLINK("http://www.enom411.com/","enom411, Incorporated")</f>
        <v>enom411, Incorporated</v>
      </c>
      <c s="11" r="B624">
        <v>2009</v>
      </c>
      <c t="s" s="11" r="C624">
        <v>44</v>
      </c>
      <c t="s" s="11" r="D624">
        <v>170</v>
      </c>
      <c s="2" r="E624"/>
      <c s="2" r="F624"/>
    </row>
    <row r="625">
      <c t="str" s="7" r="A625">
        <f>HYPERLINK("http://www.enom413.com/","enom413, Incorporated")</f>
        <v>enom413, Incorporated</v>
      </c>
      <c s="11" r="B625">
        <v>2009</v>
      </c>
      <c t="s" s="11" r="C625">
        <v>44</v>
      </c>
      <c t="s" s="11" r="D625">
        <v>170</v>
      </c>
      <c s="2" r="E625"/>
      <c s="2" r="F625"/>
    </row>
    <row r="626">
      <c t="str" s="7" r="A626">
        <f>HYPERLINK("http://www.enom415.com/","enom415, Incorporated")</f>
        <v>enom415, Incorporated</v>
      </c>
      <c s="11" r="B626">
        <v>2009</v>
      </c>
      <c t="s" s="11" r="C626">
        <v>44</v>
      </c>
      <c t="s" s="11" r="D626">
        <v>170</v>
      </c>
      <c s="2" r="E626"/>
      <c s="2" r="F626"/>
    </row>
    <row r="627">
      <c t="str" s="7" r="A627">
        <f>HYPERLINK("http://www.enom417.com/","enom417, Incorporated")</f>
        <v>enom417, Incorporated</v>
      </c>
      <c s="11" r="B627">
        <v>2009</v>
      </c>
      <c t="s" s="11" r="C627">
        <v>44</v>
      </c>
      <c t="s" s="11" r="D627">
        <v>170</v>
      </c>
      <c s="2" r="E627"/>
      <c s="2" r="F627"/>
    </row>
    <row r="628">
      <c t="str" s="7" r="A628">
        <f>HYPERLINK("http://www.enom413.com/","enom419, Incorporated")</f>
        <v>enom419, Incorporated</v>
      </c>
      <c s="11" r="B628">
        <v>2009</v>
      </c>
      <c t="s" s="11" r="C628">
        <v>44</v>
      </c>
      <c t="s" s="11" r="D628">
        <v>170</v>
      </c>
      <c s="2" r="E628"/>
      <c s="2" r="F628"/>
    </row>
    <row r="629">
      <c t="str" s="7" r="A629">
        <f>HYPERLINK("http://www.enom421.com/","enom421, Incorporated")</f>
        <v>enom421, Incorporated</v>
      </c>
      <c s="11" r="B629">
        <v>2009</v>
      </c>
      <c t="s" s="11" r="C629">
        <v>44</v>
      </c>
      <c t="s" s="11" r="D629">
        <v>170</v>
      </c>
      <c s="2" r="E629"/>
      <c s="2" r="F629"/>
    </row>
    <row r="630">
      <c t="str" s="7" r="A630">
        <f>HYPERLINK("http://www.enom423.com/","enom423, Incorporated")</f>
        <v>enom423, Incorporated</v>
      </c>
      <c s="11" r="B630">
        <v>2009</v>
      </c>
      <c t="s" s="11" r="C630">
        <v>44</v>
      </c>
      <c t="s" s="11" r="D630">
        <v>170</v>
      </c>
      <c s="2" r="E630"/>
      <c s="2" r="F630"/>
    </row>
    <row r="631">
      <c t="str" s="7" r="A631">
        <f>HYPERLINK("http://www.enom425.com/","enom425, Incorporated")</f>
        <v>enom425, Incorporated</v>
      </c>
      <c s="11" r="B631">
        <v>2009</v>
      </c>
      <c t="s" s="11" r="C631">
        <v>44</v>
      </c>
      <c t="s" s="11" r="D631">
        <v>170</v>
      </c>
      <c s="2" r="E631"/>
      <c s="2" r="F631"/>
    </row>
    <row r="632">
      <c t="str" s="7" r="A632">
        <f>HYPERLINK("http://www.enom427.com/","enom427, Incorporated")</f>
        <v>enom427, Incorporated</v>
      </c>
      <c s="11" r="B632">
        <v>2009</v>
      </c>
      <c t="s" s="11" r="C632">
        <v>44</v>
      </c>
      <c t="s" s="11" r="D632">
        <v>170</v>
      </c>
      <c s="2" r="E632"/>
      <c s="2" r="F632"/>
    </row>
    <row r="633">
      <c t="str" s="7" r="A633">
        <f>HYPERLINK("http://www.enom429.com/","enom429, Incorporated")</f>
        <v>enom429, Incorporated</v>
      </c>
      <c s="11" r="B633">
        <v>2009</v>
      </c>
      <c t="s" s="11" r="C633">
        <v>44</v>
      </c>
      <c t="s" s="11" r="D633">
        <v>170</v>
      </c>
      <c s="2" r="E633"/>
      <c s="2" r="F633"/>
    </row>
    <row r="634">
      <c t="str" s="7" r="A634">
        <f>HYPERLINK("http://www.enom431.com/","enom431, Incorporated")</f>
        <v>enom431, Incorporated</v>
      </c>
      <c s="11" r="B634">
        <v>2009</v>
      </c>
      <c t="s" s="11" r="C634">
        <v>44</v>
      </c>
      <c t="s" s="11" r="D634">
        <v>170</v>
      </c>
      <c s="2" r="E634"/>
      <c s="2" r="F634"/>
    </row>
    <row r="635">
      <c t="str" s="7" r="A635">
        <f>HYPERLINK("http://www.enom433.com/","enom433, Incorporated")</f>
        <v>enom433, Incorporated</v>
      </c>
      <c s="11" r="B635">
        <v>2009</v>
      </c>
      <c t="s" s="11" r="C635">
        <v>44</v>
      </c>
      <c t="s" s="11" r="D635">
        <v>170</v>
      </c>
      <c s="2" r="E635"/>
      <c s="2" r="F635"/>
    </row>
    <row r="636">
      <c t="str" s="7" r="A636">
        <f>HYPERLINK("http://www.enom435.com/","enom435, Incorporated")</f>
        <v>enom435, Incorporated</v>
      </c>
      <c s="11" r="B636">
        <v>2009</v>
      </c>
      <c t="s" s="11" r="C636">
        <v>44</v>
      </c>
      <c t="s" s="11" r="D636">
        <v>170</v>
      </c>
      <c s="2" r="E636"/>
      <c s="2" r="F636"/>
    </row>
    <row r="637">
      <c t="str" s="7" r="A637">
        <f>HYPERLINK("http://www.enom437.com/","enom437, Incorporated")</f>
        <v>enom437, Incorporated</v>
      </c>
      <c s="11" r="B637">
        <v>2009</v>
      </c>
      <c t="s" s="11" r="C637">
        <v>44</v>
      </c>
      <c t="s" s="11" r="D637">
        <v>170</v>
      </c>
      <c s="2" r="E637"/>
      <c s="2" r="F637"/>
    </row>
    <row r="638">
      <c t="str" s="7" r="A638">
        <f>HYPERLINK("http://www.enom439.com/","enom439, Incorporated")</f>
        <v>enom439, Incorporated</v>
      </c>
      <c s="11" r="B638">
        <v>2009</v>
      </c>
      <c t="s" s="11" r="C638">
        <v>44</v>
      </c>
      <c t="s" s="11" r="D638">
        <v>170</v>
      </c>
      <c s="2" r="E638"/>
      <c s="2" r="F638"/>
    </row>
    <row r="639">
      <c t="str" s="7" r="A639">
        <f>HYPERLINK("http://www.enom441.com/","enom441, Incorporated")</f>
        <v>enom441, Incorporated</v>
      </c>
      <c s="11" r="B639">
        <v>2009</v>
      </c>
      <c t="s" s="11" r="C639">
        <v>44</v>
      </c>
      <c t="s" s="11" r="D639">
        <v>170</v>
      </c>
      <c s="2" r="E639"/>
      <c s="2" r="F639"/>
    </row>
    <row r="640">
      <c t="str" s="7" r="A640">
        <f>HYPERLINK("http://www.enom443.com/","enom443, Incorporated")</f>
        <v>enom443, Incorporated</v>
      </c>
      <c s="11" r="B640">
        <v>2009</v>
      </c>
      <c t="s" s="11" r="C640">
        <v>44</v>
      </c>
      <c t="s" s="11" r="D640">
        <v>170</v>
      </c>
      <c s="2" r="E640"/>
      <c s="2" r="F640"/>
    </row>
    <row r="641">
      <c t="str" s="7" r="A641">
        <f>HYPERLINK("http://www.enom445.com/","enom445, Incorporated")</f>
        <v>enom445, Incorporated</v>
      </c>
      <c s="11" r="B641">
        <v>2009</v>
      </c>
      <c t="s" s="11" r="C641">
        <v>44</v>
      </c>
      <c t="s" s="11" r="D641">
        <v>170</v>
      </c>
      <c s="2" r="E641"/>
      <c s="2" r="F641"/>
    </row>
    <row r="642">
      <c t="str" s="7" r="A642">
        <f>HYPERLINK("http://www.enom447.com/","enom447, Incorporated")</f>
        <v>enom447, Incorporated</v>
      </c>
      <c s="11" r="B642">
        <v>2009</v>
      </c>
      <c t="s" s="11" r="C642">
        <v>44</v>
      </c>
      <c t="s" s="11" r="D642">
        <v>170</v>
      </c>
      <c s="2" r="E642"/>
      <c s="2" r="F642"/>
    </row>
    <row r="643">
      <c t="str" s="7" r="A643">
        <f>HYPERLINK("http://www.enom449.com/","enom449, Incorporated")</f>
        <v>enom449, Incorporated</v>
      </c>
      <c s="11" r="B643">
        <v>2009</v>
      </c>
      <c t="s" s="11" r="C643">
        <v>44</v>
      </c>
      <c t="s" s="11" r="D643">
        <v>170</v>
      </c>
      <c s="2" r="E643"/>
      <c s="2" r="F643"/>
    </row>
    <row r="644">
      <c t="str" s="7" r="A644">
        <f>HYPERLINK("http://www.enom451.com/","enom451, Incorporated")</f>
        <v>enom451, Incorporated</v>
      </c>
      <c s="11" r="B644">
        <v>2009</v>
      </c>
      <c t="s" s="11" r="C644">
        <v>44</v>
      </c>
      <c t="s" s="11" r="D644">
        <v>170</v>
      </c>
      <c s="2" r="E644"/>
      <c s="2" r="F644"/>
    </row>
    <row r="645">
      <c t="str" s="7" r="A645">
        <f>HYPERLINK("http://www.enom453.com/","enom453, Incorporated")</f>
        <v>enom453, Incorporated</v>
      </c>
      <c s="11" r="B645">
        <v>2009</v>
      </c>
      <c t="s" s="11" r="C645">
        <v>44</v>
      </c>
      <c t="s" s="11" r="D645">
        <v>170</v>
      </c>
      <c s="2" r="E645"/>
      <c s="2" r="F645"/>
    </row>
    <row r="646">
      <c t="str" s="7" r="A646">
        <f>HYPERLINK("http://www.enom455.com/","enom455, Incorporated")</f>
        <v>enom455, Incorporated</v>
      </c>
      <c s="11" r="B646">
        <v>2009</v>
      </c>
      <c t="s" s="11" r="C646">
        <v>44</v>
      </c>
      <c t="s" s="11" r="D646">
        <v>170</v>
      </c>
      <c s="2" r="E646"/>
      <c s="2" r="F646"/>
    </row>
    <row r="647">
      <c t="str" s="7" r="A647">
        <f>HYPERLINK("http://www.enom457.com/","enom457, Incorporated")</f>
        <v>enom457, Incorporated</v>
      </c>
      <c s="11" r="B647">
        <v>2009</v>
      </c>
      <c t="s" s="11" r="C647">
        <v>44</v>
      </c>
      <c t="s" s="11" r="D647">
        <v>170</v>
      </c>
      <c s="2" r="E647"/>
      <c s="2" r="F647"/>
    </row>
    <row r="648">
      <c t="str" s="7" r="A648">
        <f>HYPERLINK("http://www.enom459.com/","enom459, Incorporated")</f>
        <v>enom459, Incorporated</v>
      </c>
      <c s="11" r="B648">
        <v>2009</v>
      </c>
      <c t="s" s="11" r="C648">
        <v>44</v>
      </c>
      <c t="s" s="11" r="D648">
        <v>170</v>
      </c>
      <c s="2" r="E648"/>
      <c s="2" r="F648"/>
    </row>
    <row r="649">
      <c t="str" s="7" r="A649">
        <f>HYPERLINK("http://www.enom461.com/","enom461, Incorporated")</f>
        <v>enom461, Incorporated</v>
      </c>
      <c s="11" r="B649">
        <v>2009</v>
      </c>
      <c t="s" s="11" r="C649">
        <v>44</v>
      </c>
      <c t="s" s="11" r="D649">
        <v>170</v>
      </c>
      <c s="2" r="E649"/>
      <c s="2" r="F649"/>
    </row>
    <row r="650">
      <c t="str" s="7" r="A650">
        <f>HYPERLINK("http://www.enom463.com/","enom463, Incorporated")</f>
        <v>enom463, Incorporated</v>
      </c>
      <c s="11" r="B650">
        <v>2009</v>
      </c>
      <c t="s" s="11" r="C650">
        <v>44</v>
      </c>
      <c t="s" s="11" r="D650">
        <v>170</v>
      </c>
      <c s="2" r="E650"/>
      <c s="2" r="F650"/>
    </row>
    <row r="651">
      <c t="str" s="7" r="A651">
        <f>HYPERLINK("http://www.enom465.com/","enom465.com, Incorporated")</f>
        <v>enom465.com, Incorporated</v>
      </c>
      <c s="11" r="B651">
        <v>2009</v>
      </c>
      <c t="s" s="11" r="C651">
        <v>44</v>
      </c>
      <c t="s" s="11" r="D651">
        <v>170</v>
      </c>
      <c s="2" r="E651"/>
      <c s="2" r="F651"/>
    </row>
    <row r="652">
      <c t="str" s="7" r="A652">
        <f>HYPERLINK("http://www.enom467.com/","enom467, Incorporated")</f>
        <v>enom467, Incorporated</v>
      </c>
      <c s="11" r="B652">
        <v>2009</v>
      </c>
      <c t="s" s="11" r="C652">
        <v>44</v>
      </c>
      <c t="s" s="11" r="D652">
        <v>170</v>
      </c>
      <c s="2" r="E652"/>
      <c s="2" r="F652"/>
    </row>
    <row r="653">
      <c t="str" s="7" r="A653">
        <f>HYPERLINK("http://www.enom469.com/","enom469, Incorporated")</f>
        <v>enom469, Incorporated</v>
      </c>
      <c s="11" r="B653">
        <v>2009</v>
      </c>
      <c t="s" s="11" r="C653">
        <v>44</v>
      </c>
      <c t="s" s="11" r="D653">
        <v>170</v>
      </c>
      <c s="2" r="E653"/>
      <c s="2" r="F653"/>
    </row>
    <row r="654">
      <c t="str" s="7" r="A654">
        <f>HYPERLINK("http://www.enom5.com/","Enom5, Inc.")</f>
        <v>Enom5, Inc.</v>
      </c>
      <c s="11" r="B654">
        <v>2009</v>
      </c>
      <c t="s" s="11" r="C654">
        <v>44</v>
      </c>
      <c t="s" s="11" r="D654">
        <v>319</v>
      </c>
      <c s="2" r="E654"/>
      <c s="2" r="F654"/>
    </row>
    <row r="655">
      <c t="str" s="7" r="A655">
        <f>HYPERLINK("http://www.enom623.com/","eNom623, Inc.")</f>
        <v>eNom623, Inc.</v>
      </c>
      <c s="11" r="B655">
        <v>2001</v>
      </c>
      <c t="s" s="11" r="C655">
        <v>44</v>
      </c>
      <c t="s" s="11" r="D655">
        <v>174</v>
      </c>
      <c s="2" r="E655"/>
      <c s="2" r="F655"/>
    </row>
    <row r="656">
      <c t="str" s="7" r="A656">
        <f>HYPERLINK("http://www.powerpipe.com/","eNom625, Inc.")</f>
        <v>eNom625, Inc.</v>
      </c>
      <c s="11" r="B656">
        <v>2009</v>
      </c>
      <c t="s" s="11" r="C656">
        <v>44</v>
      </c>
      <c t="s" s="11" r="D656">
        <v>178</v>
      </c>
      <c s="2" r="E656"/>
      <c s="2" r="F656"/>
    </row>
    <row r="657">
      <c t="str" s="7" r="A657">
        <f>HYPERLINK("http://www.enom635.com/","eNom635, Inc.")</f>
        <v>eNom635, Inc.</v>
      </c>
      <c s="11" r="B657">
        <v>2001</v>
      </c>
      <c t="s" s="11" r="C657">
        <v>44</v>
      </c>
      <c t="s" s="11" r="D657">
        <v>174</v>
      </c>
      <c s="2" r="E657"/>
      <c s="2" r="F657"/>
    </row>
    <row r="658">
      <c t="str" s="7" r="A658">
        <f>HYPERLINK("http://www.enom646.com/","eNom646, Inc.")</f>
        <v>eNom646, Inc.</v>
      </c>
      <c s="11" r="B658">
        <v>2009</v>
      </c>
      <c t="s" s="11" r="C658">
        <v>44</v>
      </c>
      <c t="s" s="11" r="D658">
        <v>212</v>
      </c>
      <c s="2" r="E658"/>
      <c s="2" r="F658"/>
    </row>
    <row r="659">
      <c t="str" s="7" r="A659">
        <f>HYPERLINK("http://www.enom647.com/","eNom647, Inc.")</f>
        <v>eNom647, Inc.</v>
      </c>
      <c s="11" r="B659">
        <v>2009</v>
      </c>
      <c t="s" s="11" r="C659">
        <v>44</v>
      </c>
      <c t="s" s="11" r="D659">
        <v>212</v>
      </c>
      <c s="2" r="E659"/>
      <c s="2" r="F659"/>
    </row>
    <row r="660">
      <c t="str" s="7" r="A660">
        <f>HYPERLINK("http://www.enom650.com/","eNom650, Inc.")</f>
        <v>eNom650, Inc.</v>
      </c>
      <c s="11" r="B660">
        <v>2009</v>
      </c>
      <c t="s" s="11" r="C660">
        <v>44</v>
      </c>
      <c t="s" s="11" r="D660">
        <v>212</v>
      </c>
      <c s="2" r="E660"/>
      <c s="2" r="F660"/>
    </row>
    <row r="661">
      <c t="str" s="7" r="A661">
        <f>HYPERLINK("http://www.enom652.com/","eNom652, Inc.")</f>
        <v>eNom652, Inc.</v>
      </c>
      <c s="11" r="B661">
        <v>2009</v>
      </c>
      <c t="s" s="11" r="C661">
        <v>44</v>
      </c>
      <c t="s" s="11" r="D661">
        <v>212</v>
      </c>
      <c s="2" r="E661"/>
      <c s="2" r="F661"/>
    </row>
    <row r="662">
      <c t="str" s="7" r="A662">
        <f>HYPERLINK("http://www.enom654.com/","eNom654, Inc.")</f>
        <v>eNom654, Inc.</v>
      </c>
      <c s="11" r="B662">
        <v>2009</v>
      </c>
      <c t="s" s="11" r="C662">
        <v>44</v>
      </c>
      <c t="s" s="11" r="D662">
        <v>212</v>
      </c>
      <c s="2" r="E662"/>
      <c s="2" r="F662"/>
    </row>
    <row r="663">
      <c t="str" s="7" r="A663">
        <f>HYPERLINK("http://www.enom655.com/","eNom655, Inc.")</f>
        <v>eNom655, Inc.</v>
      </c>
      <c s="11" r="B663">
        <v>2009</v>
      </c>
      <c t="s" s="11" r="C663">
        <v>44</v>
      </c>
      <c t="s" s="11" r="D663">
        <v>212</v>
      </c>
      <c s="2" r="E663"/>
      <c s="2" r="F663"/>
    </row>
    <row r="664">
      <c t="str" s="7" r="A664">
        <f>HYPERLINK("http://www.enom656.com/","eNom656, Inc.")</f>
        <v>eNom656, Inc.</v>
      </c>
      <c s="11" r="B664">
        <v>2009</v>
      </c>
      <c t="s" s="11" r="C664">
        <v>44</v>
      </c>
      <c t="s" s="11" r="D664">
        <v>212</v>
      </c>
      <c s="2" r="E664"/>
      <c s="2" r="F664"/>
    </row>
    <row r="665">
      <c t="str" s="7" r="A665">
        <f>HYPERLINK("http://www.enom659.com/","eNom659, Inc.")</f>
        <v>eNom659, Inc.</v>
      </c>
      <c s="11" r="B665">
        <v>2009</v>
      </c>
      <c t="s" s="11" r="C665">
        <v>44</v>
      </c>
      <c t="s" s="11" r="D665">
        <v>212</v>
      </c>
      <c s="2" r="E665"/>
      <c s="2" r="F665"/>
    </row>
    <row r="666">
      <c t="str" s="7" r="A666">
        <f>HYPERLINK("http://www.enom661.com/","eNom661, Inc.")</f>
        <v>eNom661, Inc.</v>
      </c>
      <c s="11" r="B666">
        <v>2009</v>
      </c>
      <c t="s" s="11" r="C666">
        <v>44</v>
      </c>
      <c t="s" s="11" r="D666">
        <v>212</v>
      </c>
      <c s="2" r="E666"/>
      <c s="2" r="F666"/>
    </row>
    <row r="667">
      <c t="str" s="7" r="A667">
        <f>HYPERLINK("http://www.enom662.com/","eNom662, Inc.")</f>
        <v>eNom662, Inc.</v>
      </c>
      <c s="11" r="B667">
        <v>2009</v>
      </c>
      <c t="s" s="11" r="C667">
        <v>44</v>
      </c>
      <c t="s" s="11" r="D667">
        <v>212</v>
      </c>
      <c s="2" r="E667"/>
      <c s="2" r="F667"/>
    </row>
    <row r="668">
      <c t="str" s="7" r="A668">
        <f>HYPERLINK("http://www.enom663.com/","eNom663, Inc.")</f>
        <v>eNom663, Inc.</v>
      </c>
      <c s="11" r="B668">
        <v>2009</v>
      </c>
      <c t="s" s="11" r="C668">
        <v>44</v>
      </c>
      <c t="s" s="11" r="D668">
        <v>212</v>
      </c>
      <c s="2" r="E668"/>
      <c s="2" r="F668"/>
    </row>
    <row r="669">
      <c t="str" s="7" r="A669">
        <f>HYPERLINK("http://www.enom666.com/","eNom666, Inc.")</f>
        <v>eNom666, Inc.</v>
      </c>
      <c s="11" r="B669">
        <v>2009</v>
      </c>
      <c t="s" s="11" r="C669">
        <v>44</v>
      </c>
      <c t="s" s="11" r="D669">
        <v>212</v>
      </c>
      <c s="2" r="E669"/>
      <c s="2" r="F669"/>
    </row>
    <row r="670">
      <c t="str" s="7" r="A670">
        <f>HYPERLINK("http://www.enom672.com/","eNom672, Inc.")</f>
        <v>eNom672, Inc.</v>
      </c>
      <c s="11" r="B670">
        <v>2009</v>
      </c>
      <c t="s" s="11" r="C670">
        <v>44</v>
      </c>
      <c t="s" s="11" r="D670">
        <v>212</v>
      </c>
      <c s="2" r="E670"/>
      <c s="2" r="F670"/>
    </row>
    <row r="671">
      <c t="str" s="7" r="A671">
        <f>HYPERLINK("http://www.enoma1.com/","Enoma1, Inc.")</f>
        <v>Enoma1, Inc.</v>
      </c>
      <c s="11" r="B671">
        <v>2009</v>
      </c>
      <c t="s" s="11" r="C671">
        <v>44</v>
      </c>
      <c t="s" s="11" r="D671">
        <v>170</v>
      </c>
      <c s="2" r="E671"/>
      <c s="2" r="F671"/>
    </row>
    <row r="672">
      <c t="str" s="7" r="A672">
        <f>HYPERLINK("http://www.enomate.com/","EnomAte, Inc.")</f>
        <v>EnomAte, Inc.</v>
      </c>
      <c s="11" r="B672">
        <v>2009</v>
      </c>
      <c t="s" s="11" r="C672">
        <v>44</v>
      </c>
      <c t="s" s="11" r="D672">
        <v>170</v>
      </c>
      <c s="2" r="E672"/>
      <c s="2" r="F672"/>
    </row>
    <row r="673">
      <c t="str" s="7" r="A673">
        <f>HYPERLINK("http://www.enomau.com/","EnomAU, Inc.")</f>
        <v>EnomAU, Inc.</v>
      </c>
      <c s="11" r="B673">
        <v>2009</v>
      </c>
      <c t="s" s="11" r="C673">
        <v>44</v>
      </c>
      <c t="s" s="11" r="D673">
        <v>170</v>
      </c>
      <c s="2" r="E673"/>
      <c s="2" r="F673"/>
    </row>
    <row r="674">
      <c t="str" s="7" r="A674">
        <f>HYPERLINK("http://www.enombre.com/","eNombre Corporation")</f>
        <v>eNombre Corporation</v>
      </c>
      <c s="11" r="B674">
        <v>2009</v>
      </c>
      <c t="s" s="11" r="C674">
        <v>44</v>
      </c>
      <c t="s" s="11" r="D674">
        <v>212</v>
      </c>
      <c s="2" r="E674"/>
      <c s="2" r="F674"/>
    </row>
    <row r="675">
      <c t="str" s="7" r="A675">
        <f>HYPERLINK("http://www.enomeu.com/","EnomEU, Inc.")</f>
        <v>EnomEU, Inc.</v>
      </c>
      <c s="11" r="B675">
        <v>2009</v>
      </c>
      <c t="s" s="11" r="C675">
        <v>44</v>
      </c>
      <c t="s" s="11" r="D675">
        <v>170</v>
      </c>
      <c s="2" r="E675"/>
      <c s="2" r="F675"/>
    </row>
    <row r="676">
      <c t="str" s="7" r="A676">
        <f>HYPERLINK("http://www.enomfor.com/","Enomfor, Inc.")</f>
        <v>Enomfor, Inc.</v>
      </c>
      <c s="11" r="B676">
        <v>2009</v>
      </c>
      <c t="s" s="11" r="C676">
        <v>44</v>
      </c>
      <c t="s" s="11" r="D676">
        <v>170</v>
      </c>
      <c s="2" r="E676"/>
      <c s="2" r="F676"/>
    </row>
    <row r="677">
      <c t="str" s="7" r="A677">
        <f>HYPERLINK("http://www.enommx.com/","EnomMX, Inc.")</f>
        <v>EnomMX, Inc.</v>
      </c>
      <c s="11" r="B677">
        <v>2009</v>
      </c>
      <c t="s" s="11" r="C677">
        <v>44</v>
      </c>
      <c t="s" s="11" r="D677">
        <v>170</v>
      </c>
      <c s="2" r="E677"/>
      <c s="2" r="F677"/>
    </row>
    <row r="678">
      <c t="str" s="7" r="A678">
        <f>HYPERLINK("http://www.enomnz.com/","Enomnz, Inc.")</f>
        <v>Enomnz, Inc.</v>
      </c>
      <c s="11" r="B678">
        <v>2009</v>
      </c>
      <c t="s" s="11" r="C678">
        <v>44</v>
      </c>
      <c t="s" s="11" r="D678">
        <v>170</v>
      </c>
      <c s="2" r="E678"/>
      <c s="2" r="F678"/>
    </row>
    <row r="679">
      <c t="str" s="7" r="A679">
        <f>HYPERLINK("http://www.enomsky.com/","eNomsky, Inc.")</f>
        <v>eNomsky, Inc.</v>
      </c>
      <c s="11" r="B679">
        <v>2009</v>
      </c>
      <c t="s" s="11" r="C679">
        <v>44</v>
      </c>
      <c t="s" s="11" r="D679">
        <v>216</v>
      </c>
      <c s="2" r="E679"/>
      <c s="2" r="F679"/>
    </row>
    <row r="680">
      <c t="str" s="7" r="A680">
        <f>HYPERLINK("http://www.enomten.com/","EnomTen, Inc.")</f>
        <v>EnomTen, Inc.</v>
      </c>
      <c s="11" r="B680">
        <v>2009</v>
      </c>
      <c t="s" s="11" r="C680">
        <v>44</v>
      </c>
      <c t="s" s="11" r="D680">
        <v>170</v>
      </c>
      <c s="2" r="E680"/>
      <c s="2" r="F680"/>
    </row>
    <row r="681">
      <c t="str" s="7" r="A681">
        <f>HYPERLINK("http://www.enomtoo.com/","EnomToo, Inc.")</f>
        <v>EnomToo, Inc.</v>
      </c>
      <c s="11" r="B681">
        <v>2009</v>
      </c>
      <c t="s" s="11" r="C681">
        <v>44</v>
      </c>
      <c t="s" s="11" r="D681">
        <v>170</v>
      </c>
      <c s="2" r="E681"/>
      <c s="2" r="F681"/>
    </row>
    <row r="682">
      <c t="str" s="7" r="A682">
        <f>HYPERLINK("http://www.enomv.com/","EnomV, Inc.")</f>
        <v>EnomV, Inc.</v>
      </c>
      <c s="11" r="B682">
        <v>2009</v>
      </c>
      <c t="s" s="11" r="C682">
        <v>44</v>
      </c>
      <c t="s" s="11" r="D682">
        <v>170</v>
      </c>
      <c s="2" r="E682"/>
      <c s="2" r="F682"/>
    </row>
    <row r="683">
      <c t="str" s="7" r="A683">
        <f>HYPERLINK("http://www.enomx.com/","EnomX, Inc.")</f>
        <v>EnomX, Inc.</v>
      </c>
      <c s="11" r="B683">
        <v>2009</v>
      </c>
      <c t="s" s="11" r="C683">
        <v>44</v>
      </c>
      <c t="s" s="11" r="D683">
        <v>170</v>
      </c>
      <c s="2" r="E683"/>
      <c s="2" r="F683"/>
    </row>
    <row r="684">
      <c t="str" s="7" r="A684">
        <f>HYPERLINK("http://www.entertainmentnames.com/","Entertainment Names, Incorporated")</f>
        <v>Entertainment Names, Incorporated</v>
      </c>
      <c s="11" r="B684">
        <v>2009</v>
      </c>
      <c t="s" s="11" r="C684">
        <v>44</v>
      </c>
      <c t="s" s="11" r="D684">
        <v>170</v>
      </c>
      <c s="2" r="E684"/>
      <c s="2" r="F684"/>
    </row>
    <row r="685">
      <c t="str" s="7" r="A685">
        <f>HYPERLINK("http://www.namequeen.com/","Epik, Inc.")</f>
        <v>Epik, Inc.</v>
      </c>
      <c s="11" r="B685">
        <v>2009</v>
      </c>
      <c t="s" s="11" r="C685">
        <v>44</v>
      </c>
      <c t="s" s="11" r="D685">
        <v>321</v>
      </c>
      <c s="2" r="E685"/>
      <c s="2" r="F685"/>
    </row>
    <row r="686">
      <c t="str" s="7" r="A686">
        <f>HYPERLINK("http://www.eunameflood.com/","EUNameFlood.com LLC")</f>
        <v>EUNameFlood.com LLC</v>
      </c>
      <c s="11" r="B686">
        <v>2009</v>
      </c>
      <c t="s" s="11" r="C686">
        <v>44</v>
      </c>
      <c t="s" s="11" r="D686">
        <v>180</v>
      </c>
      <c s="2" r="E686"/>
      <c s="2" r="F686"/>
    </row>
    <row r="687">
      <c t="str" s="7" r="A687">
        <f>HYPERLINK("http://www.eunamesoregon.com/","EunamesOregon.com LLC")</f>
        <v>EunamesOregon.com LLC</v>
      </c>
      <c s="11" r="B687">
        <v>2009</v>
      </c>
      <c t="s" s="11" r="C687">
        <v>44</v>
      </c>
      <c t="s" s="11" r="D687">
        <v>180</v>
      </c>
      <c s="2" r="E687"/>
      <c s="2" r="F687"/>
    </row>
    <row r="688">
      <c t="str" s="7" r="A688">
        <f>HYPERLINK("http://www.europeanconnectiononline.com/","EuropeanConnectiononline.com LLC")</f>
        <v>EuropeanConnectiononline.com LLC</v>
      </c>
      <c s="11" r="B688">
        <v>2009</v>
      </c>
      <c t="s" s="11" r="C688">
        <v>44</v>
      </c>
      <c t="s" s="11" r="D688">
        <v>180</v>
      </c>
      <c s="2" r="E688"/>
      <c s="2" r="F688"/>
    </row>
    <row r="689">
      <c t="str" s="7" r="A689">
        <f>HYPERLINK("http://www.eurotrashnames.com/","EurotrashNames.com LLC")</f>
        <v>EurotrashNames.com LLC</v>
      </c>
      <c s="11" r="B689">
        <v>2009</v>
      </c>
      <c t="s" s="11" r="C689">
        <v>44</v>
      </c>
      <c t="s" s="11" r="D689">
        <v>180</v>
      </c>
      <c s="2" r="E689"/>
      <c s="2" r="F689"/>
    </row>
    <row r="690">
      <c t="str" s="7" r="A690">
        <f>HYPERLINK("http://www.euturbo.com/","EUTurbo.com LLC")</f>
        <v>EUTurbo.com LLC</v>
      </c>
      <c s="11" r="B690">
        <v>2009</v>
      </c>
      <c t="s" s="11" r="C690">
        <v>44</v>
      </c>
      <c t="s" s="11" r="D690">
        <v>180</v>
      </c>
      <c s="2" r="E690"/>
      <c s="2" r="F690"/>
    </row>
    <row r="691">
      <c t="str" s="7" r="A691">
        <f>HYPERLINK("http://www.everreadynames.com/","Ever Ready Names, Inc.")</f>
        <v>Ever Ready Names, Inc.</v>
      </c>
      <c s="11" r="B691">
        <v>2009</v>
      </c>
      <c t="s" s="11" r="C691">
        <v>44</v>
      </c>
      <c t="s" s="11" r="D691">
        <v>174</v>
      </c>
      <c s="2" r="E691"/>
      <c s="2" r="F691"/>
    </row>
    <row r="692">
      <c t="str" s="7" r="A692">
        <f>HYPERLINK("http://www.softlayer.com/","Everyones Internet, Ltd. dba SoftLayer")</f>
        <v>Everyones Internet, Ltd. dba SoftLayer</v>
      </c>
      <c s="11" r="B692">
        <v>2009</v>
      </c>
      <c t="s" s="11" r="C692">
        <v>44</v>
      </c>
      <c t="s" s="11" r="D692">
        <v>170</v>
      </c>
      <c s="2" r="E692"/>
      <c s="2" r="F692"/>
    </row>
    <row r="693">
      <c t="str" s="7" r="A693">
        <f>HYPERLINK("http://domains.experianinteractive.com/","Experian Services Corp.")</f>
        <v>Experian Services Corp.</v>
      </c>
      <c s="11" r="B693">
        <v>2009</v>
      </c>
      <c t="s" s="11" r="C693">
        <v>44</v>
      </c>
      <c t="s" s="11" r="D693">
        <v>216</v>
      </c>
      <c s="2" r="E693"/>
      <c s="2" r="F693"/>
    </row>
    <row r="694">
      <c t="str" s="7" r="A694">
        <f>HYPERLINK("http://www.extendnames.com/","Extend Names, Inc.")</f>
        <v>Extend Names, Inc.</v>
      </c>
      <c s="11" r="B694">
        <v>2009</v>
      </c>
      <c t="s" s="11" r="C694">
        <v>44</v>
      </c>
      <c t="s" s="11" r="D694">
        <v>174</v>
      </c>
      <c s="2" r="E694"/>
      <c s="2" r="F694"/>
    </row>
    <row r="695">
      <c t="str" s="7" r="A695">
        <f>HYPERLINK("http://www.extrathreads.com/","Extra Threads Corporation")</f>
        <v>Extra Threads Corporation</v>
      </c>
      <c s="11" r="B695">
        <v>2009</v>
      </c>
      <c t="s" s="11" r="C695">
        <v>44</v>
      </c>
      <c t="s" s="11" r="D695">
        <v>174</v>
      </c>
      <c s="2" r="E695"/>
      <c s="2" r="F695"/>
    </row>
    <row r="696">
      <c t="str" s="7" r="A696">
        <f>HYPERLINK("http://www.extremelywild.com/","Extremely Wild")</f>
        <v>Extremely Wild</v>
      </c>
      <c s="11" r="B696">
        <v>2009</v>
      </c>
      <c t="s" s="11" r="C696">
        <v>44</v>
      </c>
      <c t="s" s="11" r="D696">
        <v>174</v>
      </c>
      <c s="2" r="E696"/>
      <c s="2" r="F696"/>
    </row>
    <row r="697">
      <c t="str" s="7" r="A697">
        <f>HYPERLINK("http://www.bellnames.com/","ezHosting.ca Internet Services Corporation")</f>
        <v>ezHosting.ca Internet Services Corporation</v>
      </c>
      <c s="11" r="B697">
        <v>2009</v>
      </c>
      <c t="s" s="11" r="C697">
        <v>44</v>
      </c>
      <c t="s" s="11" r="D697">
        <v>198</v>
      </c>
      <c s="2" r="E697"/>
      <c s="2" r="F697"/>
    </row>
    <row r="698">
      <c t="str" s="7" r="A698">
        <f>HYPERLINK("http://www.fastdomain.com/","FastDomain Inc.")</f>
        <v>FastDomain Inc.</v>
      </c>
      <c s="11" r="B698">
        <v>2009</v>
      </c>
      <c t="s" s="11" r="C698">
        <v>44</v>
      </c>
      <c t="s" s="11" r="D698">
        <v>170</v>
      </c>
      <c s="2" r="E698"/>
      <c s="2" r="F698"/>
    </row>
    <row r="699">
      <c t="str" s="7" r="A699">
        <f>HYPERLINK("http://www.fenominal.com/","Fenominal, Inc.")</f>
        <v>Fenominal, Inc.</v>
      </c>
      <c s="11" r="B699">
        <v>2009</v>
      </c>
      <c t="s" s="11" r="C699">
        <v>44</v>
      </c>
      <c t="s" s="11" r="D699">
        <v>170</v>
      </c>
      <c s="2" r="E699"/>
      <c s="2" r="F699"/>
    </row>
    <row r="700">
      <c t="str" s="7" r="A700">
        <f>HYPERLINK("http://www.findgooddomains.com/","Find Good Domains, Inc.")</f>
        <v>Find Good Domains, Inc.</v>
      </c>
      <c s="11" r="B700">
        <v>2009</v>
      </c>
      <c t="s" s="11" r="C700">
        <v>44</v>
      </c>
      <c t="s" s="11" r="D700">
        <v>188</v>
      </c>
      <c s="2" r="E700"/>
      <c s="2" r="F700"/>
    </row>
    <row r="701">
      <c t="str" s="7" r="A701">
        <f>HYPERLINK("http://www.finduaname.com/","FindUAName.com LLC")</f>
        <v>FindUAName.com LLC</v>
      </c>
      <c s="11" r="B701">
        <v>2009</v>
      </c>
      <c t="s" s="11" r="C701">
        <v>44</v>
      </c>
      <c t="s" s="11" r="D701">
        <v>170</v>
      </c>
      <c s="2" r="E701"/>
      <c s="2" r="F701"/>
    </row>
    <row r="702">
      <c t="str" s="7" r="A702">
        <f>HYPERLINK("http://www.findyouadomain.com/","FindYouADomain.com LLC")</f>
        <v>FindYouADomain.com LLC</v>
      </c>
      <c s="11" r="B702">
        <v>2009</v>
      </c>
      <c t="s" s="11" r="C702">
        <v>44</v>
      </c>
      <c t="s" s="11" r="D702">
        <v>170</v>
      </c>
      <c s="2" r="E702"/>
      <c s="2" r="F702"/>
    </row>
    <row r="703">
      <c t="str" s="7" r="A703">
        <f>HYPERLINK("http://www.findyouaname.com/","FindYouAName.com LLC")</f>
        <v>FindYouAName.com LLC</v>
      </c>
      <c s="11" r="B703">
        <v>2009</v>
      </c>
      <c t="s" s="11" r="C703">
        <v>44</v>
      </c>
      <c t="s" s="11" r="D703">
        <v>322</v>
      </c>
      <c s="2" r="E703"/>
      <c s="2" r="F703"/>
    </row>
    <row r="704">
      <c t="str" s="7" r="A704">
        <f>HYPERLINK("http://www.flancrestdomains.com/","Flancrestdomains.com LLC")</f>
        <v>Flancrestdomains.com LLC</v>
      </c>
      <c s="11" r="B704">
        <v>2009</v>
      </c>
      <c t="s" s="11" r="C704">
        <v>44</v>
      </c>
      <c t="s" s="11" r="D704">
        <v>180</v>
      </c>
      <c s="2" r="E704"/>
      <c s="2" r="F704"/>
    </row>
    <row r="705">
      <c t="str" s="7" r="A705">
        <f>HYPERLINK("http://freestyleholdings.com/","FreeStyle Name Holdings Inc.")</f>
        <v>FreeStyle Name Holdings Inc.</v>
      </c>
      <c s="11" r="B705">
        <v>2009</v>
      </c>
      <c t="s" s="11" r="C705">
        <v>44</v>
      </c>
      <c t="s" s="11" r="D705">
        <v>173</v>
      </c>
      <c s="2" r="E705"/>
      <c s="2" r="F705"/>
    </row>
    <row r="706">
      <c t="str" s="7" r="A706">
        <f>HYPERLINK("http://www.freshbreweddomains.com/","Freshbreweddomains.com LLC")</f>
        <v>Freshbreweddomains.com LLC</v>
      </c>
      <c s="11" r="B706">
        <v>2009</v>
      </c>
      <c t="s" s="11" r="C706">
        <v>44</v>
      </c>
      <c t="s" s="11" r="D706">
        <v>180</v>
      </c>
      <c s="2" r="E706"/>
      <c s="2" r="F706"/>
    </row>
    <row r="707">
      <c t="str" s="7" r="A707">
        <f>HYPERLINK("http://www.frontstreetdomains.com/","FrontStreetDomains.com LLC")</f>
        <v>FrontStreetDomains.com LLC</v>
      </c>
      <c s="11" r="B707">
        <v>2009</v>
      </c>
      <c t="s" s="11" r="C707">
        <v>44</v>
      </c>
      <c t="s" s="11" r="D707">
        <v>180</v>
      </c>
      <c s="2" r="E707"/>
      <c s="2" r="F707"/>
    </row>
    <row r="708">
      <c t="str" s="7" r="A708">
        <f>HYPERLINK("http://www.domainprocessor.com/","Funpeas Media Ventures, LLC dba DomainProcessor.com")</f>
        <v>Funpeas Media Ventures, LLC dba DomainProcessor.com</v>
      </c>
      <c s="11" r="B708">
        <v>2009</v>
      </c>
      <c t="s" s="11" r="C708">
        <v>44</v>
      </c>
      <c t="s" s="11" r="D708">
        <v>170</v>
      </c>
      <c s="2" r="E708"/>
      <c s="2" r="F708"/>
    </row>
    <row r="709">
      <c t="str" s="7" r="A709">
        <f>HYPERLINK("http://www.fushitarazu.com/","Fushi Tarazu, Incorporated")</f>
        <v>Fushi Tarazu, Incorporated</v>
      </c>
      <c s="11" r="B709">
        <v>2009</v>
      </c>
      <c t="s" s="11" r="C709">
        <v>44</v>
      </c>
      <c t="s" s="11" r="D709">
        <v>323</v>
      </c>
      <c s="2" r="E709"/>
      <c s="2" r="F709"/>
    </row>
    <row r="710">
      <c t="str" s="7" r="A710">
        <f>HYPERLINK("http://www.gamefornames.com/","Game For Names, Inc.")</f>
        <v>Game For Names, Inc.</v>
      </c>
      <c s="11" r="B710">
        <v>2009</v>
      </c>
      <c t="s" s="11" r="C710">
        <v>44</v>
      </c>
      <c t="s" s="11" r="D710">
        <v>174</v>
      </c>
      <c s="2" r="E710"/>
      <c s="2" r="F710"/>
    </row>
    <row r="711">
      <c t="str" s="7" r="A711">
        <f>HYPERLINK("http://www.gatekeeperdomains.net/","GateKeeperDomains.net LLC")</f>
        <v>GateKeeperDomains.net LLC</v>
      </c>
      <c s="11" r="B711">
        <v>2009</v>
      </c>
      <c t="s" s="11" r="C711">
        <v>44</v>
      </c>
      <c t="s" s="11" r="D711">
        <v>180</v>
      </c>
      <c s="2" r="E711"/>
      <c s="2" r="F711"/>
    </row>
    <row r="712">
      <c t="str" s="7" r="A712">
        <f>HYPERLINK("http://www.bellnames.com/","GetYourDotCom.com Inc.")</f>
        <v>GetYourDotCom.com Inc.</v>
      </c>
      <c s="11" r="B712">
        <v>2009</v>
      </c>
      <c t="s" s="11" r="C712">
        <v>44</v>
      </c>
      <c t="s" s="11" r="D712">
        <v>198</v>
      </c>
      <c s="2" r="E712"/>
      <c s="2" r="F712"/>
    </row>
    <row r="713">
      <c t="str" s="7" r="A713">
        <f>HYPERLINK("http://secure.bellnames.com/","GetYourDotNet.com Inc.")</f>
        <v>GetYourDotNet.com Inc.</v>
      </c>
      <c s="11" r="B713">
        <v>2009</v>
      </c>
      <c t="s" s="11" r="C713">
        <v>44</v>
      </c>
      <c t="s" s="11" r="D713">
        <v>198</v>
      </c>
      <c s="2" r="E713"/>
      <c s="2" r="F713"/>
    </row>
    <row r="714">
      <c t="str" s="7" r="A714">
        <f>HYPERLINK("http://www.gkg.net/","GKG.NET, INC.")</f>
        <v>GKG.NET, INC.</v>
      </c>
      <c s="11" r="B714">
        <v>2009</v>
      </c>
      <c t="s" s="11" r="C714">
        <v>44</v>
      </c>
      <c t="s" s="11" r="D714">
        <v>170</v>
      </c>
      <c s="2" r="E714"/>
      <c s="2" r="F714"/>
    </row>
    <row r="715">
      <c t="str" s="7" r="A715">
        <f>HYPERLINK("http://www.glamdomains.com/","GlamDomains LLC")</f>
        <v>GlamDomains LLC</v>
      </c>
      <c s="11" r="B715">
        <v>2009</v>
      </c>
      <c t="s" s="11" r="C715">
        <v>44</v>
      </c>
      <c t="s" s="11" r="D715">
        <v>174</v>
      </c>
      <c s="2" r="E715"/>
      <c s="2" r="F715"/>
    </row>
    <row r="716">
      <c t="str" s="7" r="A716">
        <f>HYPERLINK("http://www.website.ws/","Global Domains International, Inc.")</f>
        <v>Global Domains International, Inc.</v>
      </c>
      <c s="11" r="B716">
        <v>2009</v>
      </c>
      <c t="s" s="11" r="C716">
        <v>44</v>
      </c>
      <c t="s" s="11" r="D716">
        <v>173</v>
      </c>
      <c s="2" r="E716"/>
      <c s="2" r="F716"/>
    </row>
    <row r="717">
      <c t="str" s="7" r="A717">
        <f>HYPERLINK("http://www.goaustraliadomains.com/","Go Australia Domains, LLC")</f>
        <v>Go Australia Domains, LLC</v>
      </c>
      <c s="11" r="B717">
        <v>2009</v>
      </c>
      <c t="s" s="11" r="C717">
        <v>44</v>
      </c>
      <c t="s" s="11" r="D717">
        <v>178</v>
      </c>
      <c s="2" r="E717"/>
      <c s="2" r="F717"/>
    </row>
    <row r="718">
      <c t="str" s="7" r="A718">
        <f>HYPERLINK("http://www.gocanadadomains.com/","Go Canada Domains, LLC")</f>
        <v>Go Canada Domains, LLC</v>
      </c>
      <c s="11" r="B718">
        <v>2009</v>
      </c>
      <c t="s" s="11" r="C718">
        <v>44</v>
      </c>
      <c t="s" s="11" r="D718">
        <v>178</v>
      </c>
      <c s="2" r="E718"/>
      <c s="2" r="F718"/>
    </row>
    <row r="719">
      <c t="str" s="7" r="A719">
        <f>HYPERLINK("http://www.gochinadomains.com/","Go China Domains, LLC")</f>
        <v>Go China Domains, LLC</v>
      </c>
      <c s="11" r="B719">
        <v>2009</v>
      </c>
      <c t="s" s="11" r="C719">
        <v>44</v>
      </c>
      <c t="s" s="11" r="D719">
        <v>178</v>
      </c>
      <c s="2" r="E719"/>
      <c s="2" r="F719"/>
    </row>
    <row r="720">
      <c t="str" s="7" r="A720">
        <f>HYPERLINK("http://www.gofrancedomains.com/","Go France Domains, LLC")</f>
        <v>Go France Domains, LLC</v>
      </c>
      <c s="11" r="B720">
        <v>2009</v>
      </c>
      <c t="s" s="11" r="C720">
        <v>44</v>
      </c>
      <c t="s" s="11" r="D720">
        <v>178</v>
      </c>
      <c s="2" r="E720"/>
      <c s="2" r="F720"/>
    </row>
    <row r="721">
      <c t="str" s="7" r="A721">
        <f>HYPERLINK("http://www.gofullhouse.com/","Go Full House, Inc.")</f>
        <v>Go Full House, Inc.</v>
      </c>
      <c s="11" r="B721">
        <v>2009</v>
      </c>
      <c t="s" s="11" r="C721">
        <v>44</v>
      </c>
      <c t="s" s="11" r="D721">
        <v>174</v>
      </c>
      <c s="2" r="E721"/>
      <c s="2" r="F721"/>
    </row>
    <row r="722">
      <c t="str" s="7" r="A722">
        <f>HYPERLINK("http://www.gomontenegrodomains.com/","Go Montenegro Domains, LLC")</f>
        <v>Go Montenegro Domains, LLC</v>
      </c>
      <c s="11" r="B722">
        <v>2009</v>
      </c>
      <c t="s" s="11" r="C722">
        <v>44</v>
      </c>
      <c t="s" s="11" r="D722">
        <v>178</v>
      </c>
      <c s="2" r="E722"/>
      <c s="2" r="F722"/>
    </row>
    <row r="723">
      <c t="str" s="7" r="A723">
        <f>HYPERLINK("http://www.godaddy.com/","GoDaddy.com, LLC")</f>
        <v>GoDaddy.com, LLC</v>
      </c>
      <c s="11" r="B723">
        <v>2009</v>
      </c>
      <c t="s" s="11" r="C723">
        <v>44</v>
      </c>
      <c t="s" s="11" r="D723">
        <v>178</v>
      </c>
      <c s="2" r="E723"/>
      <c s="2" r="F723"/>
    </row>
    <row r="724">
      <c t="str" s="7" r="A724">
        <f>HYPERLINK("http://www.godomaingo.com/","Godomaingo.com LLC")</f>
        <v>Godomaingo.com LLC</v>
      </c>
      <c s="11" r="B724">
        <v>2009</v>
      </c>
      <c t="s" s="11" r="C724">
        <v>44</v>
      </c>
      <c t="s" s="11" r="D724">
        <v>180</v>
      </c>
      <c s="2" r="E724"/>
      <c s="2" r="F724"/>
    </row>
    <row r="725">
      <c t="str" s="7" r="A725">
        <f>HYPERLINK("http://www.google.com/","Google Inc.")</f>
        <v>Google Inc.</v>
      </c>
      <c s="11" r="B725">
        <v>2009</v>
      </c>
      <c t="s" s="11" r="C725">
        <v>44</v>
      </c>
      <c t="s" s="11" r="D725">
        <v>170</v>
      </c>
      <c s="2" r="E725"/>
      <c s="2" r="F725"/>
    </row>
    <row r="726">
      <c t="str" s="7" r="A726">
        <f>HYPERLINK("http://www.goserveyourdomain.com/","GoServeYourDomain.com LLC")</f>
        <v>GoServeYourDomain.com LLC</v>
      </c>
      <c s="11" r="B726">
        <v>2009</v>
      </c>
      <c t="s" s="11" r="C726">
        <v>44</v>
      </c>
      <c t="s" s="11" r="D726">
        <v>170</v>
      </c>
      <c s="2" r="E726"/>
      <c s="2" r="F726"/>
    </row>
    <row r="727">
      <c t="str" s="7" r="A727">
        <f>HYPERLINK("http://www.gozerdomains.com/","Gozerdomains.com LLC")</f>
        <v>Gozerdomains.com LLC</v>
      </c>
      <c s="11" r="B727">
        <v>2009</v>
      </c>
      <c t="s" s="11" r="C727">
        <v>44</v>
      </c>
      <c t="s" s="11" r="D727">
        <v>180</v>
      </c>
      <c s="2" r="E727"/>
      <c s="2" r="F727"/>
    </row>
    <row r="728">
      <c t="str" s="7" r="A728">
        <f>HYPERLINK("http://www.gradeadomainnames.com/","Gradeadomainnames.com LLC")</f>
        <v>Gradeadomainnames.com LLC</v>
      </c>
      <c s="11" r="B728">
        <v>2009</v>
      </c>
      <c t="s" s="11" r="C728">
        <v>44</v>
      </c>
      <c t="s" s="11" r="D728">
        <v>180</v>
      </c>
      <c s="2" r="E728"/>
      <c s="2" r="F728"/>
    </row>
    <row r="729">
      <c t="str" s="7" r="A729">
        <f>HYPERLINK("http://www.greenzonedomains.com/","GreenZoneDomains Inc.")</f>
        <v>GreenZoneDomains Inc.</v>
      </c>
      <c s="11" r="B729">
        <v>2009</v>
      </c>
      <c t="s" s="11" r="C729">
        <v>44</v>
      </c>
      <c t="s" s="11" r="D729">
        <v>178</v>
      </c>
      <c s="2" r="E729"/>
      <c s="2" r="F729"/>
    </row>
    <row r="730">
      <c t="str" s="7" r="A730">
        <f>HYPERLINK("http://www.gungagalunga.biz/","Gunga Galunga, Incorporated")</f>
        <v>Gunga Galunga, Incorporated</v>
      </c>
      <c s="11" r="B730">
        <v>2009</v>
      </c>
      <c t="s" s="11" r="C730">
        <v>44</v>
      </c>
      <c t="s" s="11" r="D730">
        <v>323</v>
      </c>
      <c s="2" r="E730"/>
      <c s="2" r="F730"/>
    </row>
    <row r="731">
      <c t="str" s="7" r="A731">
        <f>HYPERLINK("http://www.haveaname.com/","Haveaname, LLC")</f>
        <v>Haveaname, LLC</v>
      </c>
      <c s="11" r="B731">
        <v>2009</v>
      </c>
      <c t="s" s="11" r="C731">
        <v>44</v>
      </c>
      <c t="s" s="11" r="D731">
        <v>180</v>
      </c>
      <c s="2" r="E731"/>
      <c s="2" r="F731"/>
    </row>
    <row r="732">
      <c t="str" s="7" r="A732">
        <f>HYPERLINK("http://www.hawthornedomains.com/","Hawthornedomains.com LLC")</f>
        <v>Hawthornedomains.com LLC</v>
      </c>
      <c s="11" r="B732">
        <v>2009</v>
      </c>
      <c t="s" s="11" r="C732">
        <v>44</v>
      </c>
      <c t="s" s="11" r="D732">
        <v>180</v>
      </c>
      <c s="2" r="E732"/>
      <c s="2" r="F732"/>
    </row>
    <row r="733">
      <c t="str" s="7" r="A733">
        <f>HYPERLINK("http://www.heavydomains.net/","Heavydomains.net LLC")</f>
        <v>Heavydomains.net LLC</v>
      </c>
      <c s="11" r="B733">
        <v>2009</v>
      </c>
      <c t="s" s="11" r="C733">
        <v>44</v>
      </c>
      <c t="s" s="11" r="D733">
        <v>180</v>
      </c>
      <c s="2" r="E733"/>
      <c s="2" r="F733"/>
    </row>
    <row r="734">
      <c t="str" s="7" r="A734">
        <f>HYPERLINK("http://hostnameservices.net/","Host Name Services Inc.")</f>
        <v>Host Name Services Inc.</v>
      </c>
      <c s="11" r="B734">
        <v>2009</v>
      </c>
      <c t="s" s="11" r="C734">
        <v>44</v>
      </c>
      <c t="s" s="11" r="D734">
        <v>173</v>
      </c>
      <c s="2" r="E734"/>
      <c s="2" r="F734"/>
    </row>
    <row r="735">
      <c t="str" s="7" r="A735">
        <f>HYPERLINK("http://www.hostlane.com/","Hostlane, LLC")</f>
        <v>Hostlane, LLC</v>
      </c>
      <c s="11" r="B735">
        <v>2009</v>
      </c>
      <c t="s" s="11" r="C735">
        <v>44</v>
      </c>
      <c t="s" s="11" r="D735">
        <v>173</v>
      </c>
      <c s="2" r="E735"/>
      <c s="2" r="F735"/>
    </row>
    <row r="736">
      <c t="str" s="7" r="A736">
        <f>HYPERLINK("http://www.aplus.net/registrar","Hostopia.com Inc. d/b/a Aplus.net")</f>
        <v>Hostopia.com Inc. d/b/a Aplus.net</v>
      </c>
      <c s="11" r="B736">
        <v>2009</v>
      </c>
      <c t="s" s="11" r="C736">
        <v>44</v>
      </c>
      <c t="s" s="11" r="D736">
        <v>188</v>
      </c>
      <c s="2" r="E736"/>
      <c s="2" r="F736"/>
    </row>
    <row r="737">
      <c t="str" s="7" r="A737">
        <f>HYPERLINK("http://www.hostway.com/","Hostway Services, Inc.")</f>
        <v>Hostway Services, Inc.</v>
      </c>
      <c s="11" r="B737">
        <v>2009</v>
      </c>
      <c t="s" s="11" r="C737">
        <v>44</v>
      </c>
      <c t="s" s="11" r="D737">
        <v>190</v>
      </c>
      <c s="2" r="E737"/>
      <c s="2" r="F737"/>
    </row>
    <row r="738">
      <c t="str" s="7" r="A738">
        <f>HYPERLINK("http://www.hotdomaintrade.com/","Hotdomaintrade.com, Inc.")</f>
        <v>Hotdomaintrade.com, Inc.</v>
      </c>
      <c s="11" r="B738">
        <v>2009</v>
      </c>
      <c t="s" s="11" r="C738">
        <v>44</v>
      </c>
      <c t="s" s="11" r="D738">
        <v>178</v>
      </c>
      <c s="2" r="E738"/>
      <c s="2" r="F738"/>
    </row>
    <row r="739">
      <c t="str" s="7" r="A739">
        <f>HYPERLINK("http://www.idgenesis.com/","ID Genesis, LLC")</f>
        <v>ID Genesis, LLC</v>
      </c>
      <c s="11" r="B739">
        <v>2009</v>
      </c>
      <c t="s" s="11" r="C739">
        <v>44</v>
      </c>
      <c t="s" s="11" r="D739">
        <v>174</v>
      </c>
      <c s="2" r="E739"/>
      <c s="2" r="F739"/>
    </row>
    <row r="740">
      <c t="str" s="7" r="A740">
        <f>HYPERLINK("http://www.ignitela.com/","Ignitela, LLC")</f>
        <v>Ignitela, LLC</v>
      </c>
      <c s="11" r="B740">
        <v>2009</v>
      </c>
      <c t="s" s="11" r="C740">
        <v>44</v>
      </c>
      <c t="s" s="11" r="D740">
        <v>181</v>
      </c>
      <c s="2" r="E740"/>
      <c s="2" r="F740"/>
    </row>
    <row r="741">
      <c t="str" s="7" r="A741">
        <f>HYPERLINK("http://www.imminentdomains.net/","Imminentdomains.net LLC")</f>
        <v>Imminentdomains.net LLC</v>
      </c>
      <c s="11" r="B741">
        <v>2009</v>
      </c>
      <c t="s" s="11" r="C741">
        <v>44</v>
      </c>
      <c t="s" s="11" r="D741">
        <v>180</v>
      </c>
      <c s="2" r="E741"/>
      <c s="2" r="F741"/>
    </row>
    <row r="742">
      <c t="str" s="7" r="A742">
        <f>HYPERLINK("http://www.imperialregistrations.com/","Imperial Registrations, Inc.")</f>
        <v>Imperial Registrations, Inc.</v>
      </c>
      <c s="11" r="B742">
        <v>2009</v>
      </c>
      <c t="s" s="11" r="C742">
        <v>44</v>
      </c>
      <c t="s" s="11" r="D742">
        <v>324</v>
      </c>
      <c s="2" r="E742"/>
      <c s="2" r="F742"/>
    </row>
    <row r="743">
      <c t="str" s="7" r="A743">
        <f>HYPERLINK("http://www.idindi.com/","Indirection Identity Corporation")</f>
        <v>Indirection Identity Corporation</v>
      </c>
      <c s="11" r="B743">
        <v>2009</v>
      </c>
      <c t="s" s="11" r="C743">
        <v>44</v>
      </c>
      <c t="s" s="11" r="D743">
        <v>212</v>
      </c>
      <c s="2" r="E743"/>
      <c s="2" r="F743"/>
    </row>
    <row r="744">
      <c t="str" s="7" r="A744">
        <f>HYPERLINK("http://inlanddomainsllc.com/","InlandDomains, LLC")</f>
        <v>InlandDomains, LLC</v>
      </c>
      <c s="11" r="B744">
        <v>2009</v>
      </c>
      <c t="s" s="11" r="C744">
        <v>44</v>
      </c>
      <c t="s" s="11" r="D744">
        <v>174</v>
      </c>
      <c s="2" r="E744"/>
      <c s="2" r="F744"/>
    </row>
    <row r="745">
      <c t="str" s="7" r="A745">
        <f>HYPERLINK("http://www.instantnames.com/","INSTANTNAMES LLC")</f>
        <v>INSTANTNAMES LLC</v>
      </c>
      <c s="11" r="B745">
        <v>2009</v>
      </c>
      <c t="s" s="11" r="C745">
        <v>44</v>
      </c>
      <c t="s" s="11" r="D745">
        <v>170</v>
      </c>
      <c s="2" r="E745"/>
      <c s="2" r="F745"/>
    </row>
    <row r="746">
      <c t="str" s="7" r="A746">
        <f>HYPERLINK("http://www.instinctsolutions.com/","Instinct Solutions, Inc.")</f>
        <v>Instinct Solutions, Inc.</v>
      </c>
      <c s="11" r="B746">
        <v>2009</v>
      </c>
      <c t="s" s="11" r="C746">
        <v>44</v>
      </c>
      <c t="s" s="11" r="D746">
        <v>325</v>
      </c>
      <c s="2" r="E746"/>
      <c s="2" r="F746"/>
    </row>
    <row r="747">
      <c t="str" s="7" r="A747">
        <f>HYPERLINK("http://secure.bellnames.com/","INTERdotcom Corp.")</f>
        <v>INTERdotcom Corp.</v>
      </c>
      <c s="11" r="B747">
        <v>2009</v>
      </c>
      <c t="s" s="11" r="C747">
        <v>44</v>
      </c>
      <c t="s" s="11" r="D747">
        <v>173</v>
      </c>
      <c s="2" r="E747"/>
      <c s="2" r="F747"/>
    </row>
    <row r="748">
      <c t="str" s="7" r="A748">
        <f>HYPERLINK("http://www.interlakenames.com/","Interlakenames.com LLC")</f>
        <v>Interlakenames.com LLC</v>
      </c>
      <c s="11" r="B748">
        <v>2009</v>
      </c>
      <c t="s" s="11" r="C748">
        <v>44</v>
      </c>
      <c t="s" s="11" r="D748">
        <v>180</v>
      </c>
      <c s="2" r="E748"/>
      <c s="2" r="F748"/>
    </row>
    <row r="749">
      <c t="str" s="7" r="A749">
        <f>HYPERLINK("http://intlregistrationservices.com/","International Registration Services Inc.")</f>
        <v>International Registration Services Inc.</v>
      </c>
      <c s="11" r="B749">
        <v>2009</v>
      </c>
      <c t="s" s="11" r="C749">
        <v>44</v>
      </c>
      <c t="s" s="11" r="D749">
        <v>173</v>
      </c>
      <c s="2" r="E749"/>
      <c s="2" r="F749"/>
    </row>
    <row r="750">
      <c t="str" s="7" r="A750">
        <f>HYPERLINK("http://internetcap.us/","Internet Capital Inc.")</f>
        <v>Internet Capital Inc.</v>
      </c>
      <c s="11" r="B750">
        <v>2009</v>
      </c>
      <c t="s" s="11" r="C750">
        <v>44</v>
      </c>
      <c t="s" s="11" r="D750">
        <v>173</v>
      </c>
      <c s="2" r="E750"/>
      <c s="2" r="F750"/>
    </row>
    <row r="751">
      <c t="str" s="7" r="A751">
        <f>HYPERLINK("http://www.ininaf.com/","Internet Internal Affairs Corporation")</f>
        <v>Internet Internal Affairs Corporation</v>
      </c>
      <c s="11" r="B751">
        <v>2009</v>
      </c>
      <c t="s" s="11" r="C751">
        <v>44</v>
      </c>
      <c t="s" s="11" r="D751">
        <v>212</v>
      </c>
      <c s="2" r="E751"/>
      <c s="2" r="F751"/>
    </row>
    <row r="752">
      <c t="str" s="7" r="A752">
        <f>HYPERLINK("http://www.isregistrar.com/","Internet Service Registrar, Inc.")</f>
        <v>Internet Service Registrar, Inc.</v>
      </c>
      <c s="11" r="B752">
        <v>2009</v>
      </c>
      <c t="s" s="11" r="C752">
        <v>44</v>
      </c>
      <c t="s" s="11" r="D752">
        <v>170</v>
      </c>
      <c s="2" r="E752"/>
      <c s="2" r="F752"/>
    </row>
    <row r="753">
      <c t="str" s="7" r="A753">
        <f>HYPERLINK("http://www.ipnic.com/","IPNIC, Inc")</f>
        <v>IPNIC, Inc</v>
      </c>
      <c s="11" r="B753">
        <v>2009</v>
      </c>
      <c t="s" s="11" r="C753">
        <v>44</v>
      </c>
      <c t="s" s="11" r="D753">
        <v>170</v>
      </c>
      <c s="2" r="E753"/>
      <c s="2" r="F753"/>
    </row>
    <row r="754">
      <c t="str" s="7" r="A754">
        <f>HYPERLINK("http://www.iserveyourdomain.com/","IServeYourDomain.com LLC")</f>
        <v>IServeYourDomain.com LLC</v>
      </c>
      <c s="11" r="B754">
        <v>2009</v>
      </c>
      <c t="s" s="11" r="C754">
        <v>44</v>
      </c>
      <c t="s" s="11" r="D754">
        <v>170</v>
      </c>
      <c s="2" r="E754"/>
      <c s="2" r="F754"/>
    </row>
    <row r="755">
      <c t="str" s="7" r="A755">
        <f>HYPERLINK("http://www.jetpackdomains.com/","Jetpack Domains, Inc.")</f>
        <v>Jetpack Domains, Inc.</v>
      </c>
      <c s="11" r="B755">
        <v>2009</v>
      </c>
      <c t="s" s="11" r="C755">
        <v>44</v>
      </c>
      <c t="s" s="11" r="D755">
        <v>326</v>
      </c>
      <c s="2" r="E755"/>
      <c s="2" r="F755"/>
    </row>
    <row r="756">
      <c t="str" s="7" r="A756">
        <f>HYPERLINK("http://www.jumboname.com/","Jumbo Name, Inc.")</f>
        <v>Jumbo Name, Inc.</v>
      </c>
      <c s="11" r="B756">
        <v>2009</v>
      </c>
      <c t="s" s="11" r="C756">
        <v>44</v>
      </c>
      <c t="s" s="11" r="D756">
        <v>174</v>
      </c>
      <c s="2" r="E756"/>
      <c s="2" r="F756"/>
    </row>
    <row r="757">
      <c t="str" s="7" r="A757">
        <f>HYPERLINK("http://www.keyregistrar.com/","Key Registrar, Inc.")</f>
        <v>Key Registrar, Inc.</v>
      </c>
      <c s="11" r="B757">
        <v>2009</v>
      </c>
      <c t="s" s="11" r="C757">
        <v>44</v>
      </c>
      <c t="s" s="11" r="D757">
        <v>174</v>
      </c>
      <c s="2" r="E757"/>
      <c s="2" r="F757"/>
    </row>
    <row r="758">
      <c t="str" s="7" r="A758">
        <f>HYPERLINK("http://www.king-domains.com/","Kingdomains, Incorporated")</f>
        <v>Kingdomains, Incorporated</v>
      </c>
      <c s="11" r="B758">
        <v>2009</v>
      </c>
      <c t="s" s="11" r="C758">
        <v>44</v>
      </c>
      <c t="s" s="11" r="D758">
        <v>216</v>
      </c>
      <c s="2" r="E758"/>
      <c s="2" r="F758"/>
    </row>
    <row r="759">
      <c t="str" s="7" r="A759">
        <f>HYPERLINK("http://www.klaatudomains.com/","Klaatudomains.com LLC")</f>
        <v>Klaatudomains.com LLC</v>
      </c>
      <c s="11" r="B759">
        <v>2009</v>
      </c>
      <c t="s" s="11" r="C759">
        <v>44</v>
      </c>
      <c t="s" s="11" r="D759">
        <v>180</v>
      </c>
      <c s="2" r="E759"/>
      <c s="2" r="F759"/>
    </row>
    <row r="760">
      <c t="str" s="7" r="A760">
        <f>HYPERLINK("http://www.ladasdomains.com/","Ladas Domains LLC")</f>
        <v>Ladas Domains LLC</v>
      </c>
      <c s="11" r="B760">
        <v>2001</v>
      </c>
      <c t="s" s="11" r="C760">
        <v>44</v>
      </c>
      <c t="s" s="11" r="D760">
        <v>173</v>
      </c>
      <c s="2" r="E760"/>
      <c s="2" r="F760"/>
    </row>
    <row r="761">
      <c t="str" s="7" r="A761">
        <f>HYPERLINK("http://www.lakeodomains.com/","Lakeodomains.com LLC")</f>
        <v>Lakeodomains.com LLC</v>
      </c>
      <c s="11" r="B761">
        <v>2009</v>
      </c>
      <c t="s" s="11" r="C761">
        <v>44</v>
      </c>
      <c t="s" s="11" r="D761">
        <v>180</v>
      </c>
      <c s="2" r="E761"/>
      <c s="2" r="F761"/>
    </row>
    <row r="762">
      <c t="str" s="7" r="A762">
        <f>HYPERLINK("http://www.launchpad.com/","Launchpad.com Inc.")</f>
        <v>Launchpad.com Inc.</v>
      </c>
      <c s="11" r="B762">
        <v>2009</v>
      </c>
      <c t="s" s="11" r="C762">
        <v>44</v>
      </c>
      <c t="s" s="11" r="D762">
        <v>170</v>
      </c>
      <c s="2" r="E762"/>
      <c s="2" r="F762"/>
    </row>
    <row r="763">
      <c t="str" s="7" r="A763">
        <f>HYPERLINK("http://www.magicfriday.com/","Magic Friday, Inc.")</f>
        <v>Magic Friday, Inc.</v>
      </c>
      <c s="11" r="B763">
        <v>2009</v>
      </c>
      <c t="s" s="11" r="C763">
        <v>44</v>
      </c>
      <c t="s" s="11" r="D763">
        <v>174</v>
      </c>
      <c s="2" r="E763"/>
      <c s="2" r="F763"/>
    </row>
    <row r="764">
      <c t="str" s="7" r="A764">
        <f>HYPERLINK("http://www.marcaria.com/","Marcaria.com International, Inc.")</f>
        <v>Marcaria.com International, Inc.</v>
      </c>
      <c s="11" r="B764">
        <v>2009</v>
      </c>
      <c t="s" s="11" r="C764">
        <v>44</v>
      </c>
      <c t="s" s="11" r="D764">
        <v>172</v>
      </c>
      <c s="2" r="E764"/>
      <c s="2" r="F764"/>
    </row>
    <row r="765">
      <c t="str" s="7" r="A765">
        <f>HYPERLINK("http://www.markbark.com/","Mark Barker, Incorporated")</f>
        <v>Mark Barker, Incorporated</v>
      </c>
      <c s="11" r="B765">
        <v>2009</v>
      </c>
      <c t="s" s="11" r="C765">
        <v>44</v>
      </c>
      <c t="s" s="11" r="D765">
        <v>212</v>
      </c>
      <c s="2" r="E765"/>
      <c s="2" r="F765"/>
    </row>
    <row r="766">
      <c t="str" s="7" r="A766">
        <f>HYPERLINK("http://www.markmonitor.com/","MarkMonitor Inc.")</f>
        <v>MarkMonitor Inc.</v>
      </c>
      <c s="11" r="B766">
        <v>2009</v>
      </c>
      <c t="s" s="11" r="C766">
        <v>44</v>
      </c>
      <c t="s" s="11" r="D766">
        <v>178</v>
      </c>
      <c s="2" r="E766"/>
      <c s="2" r="F766"/>
    </row>
    <row r="767">
      <c t="str" s="7" r="A767">
        <f>HYPERLINK("http://www.masterofmydomains.net/","Masterofmydomains.net LLC")</f>
        <v>Masterofmydomains.net LLC</v>
      </c>
      <c s="11" r="B767">
        <v>2009</v>
      </c>
      <c t="s" s="11" r="C767">
        <v>44</v>
      </c>
      <c t="s" s="11" r="D767">
        <v>180</v>
      </c>
      <c s="2" r="E767"/>
      <c s="2" r="F767"/>
    </row>
    <row r="768">
      <c t="str" s="7" r="A768">
        <f>HYPERLINK("http://melbourneitdbs.com/","Melbourne IT DBS, Inc.")</f>
        <v>Melbourne IT DBS, Inc.</v>
      </c>
      <c s="11" r="B768">
        <v>2009</v>
      </c>
      <c t="s" s="11" r="C768">
        <v>44</v>
      </c>
      <c t="s" s="11" r="D768">
        <v>327</v>
      </c>
      <c s="2" r="E768"/>
      <c s="2" r="F768"/>
    </row>
    <row r="769">
      <c t="str" s="7" r="A769">
        <f>HYPERLINK("http://www.microbreweddomains.com/","Microbreweddomains.com LLC")</f>
        <v>Microbreweddomains.com LLC</v>
      </c>
      <c s="11" r="B769">
        <v>2009</v>
      </c>
      <c t="s" s="11" r="C769">
        <v>44</v>
      </c>
      <c t="s" s="11" r="D769">
        <v>180</v>
      </c>
      <c s="2" r="E769"/>
      <c s="2" r="F769"/>
    </row>
    <row r="770">
      <c t="str" s="7" r="A770">
        <f>HYPERLINK("http://www.microsoft.com/","Microsoft Corporation")</f>
        <v>Microsoft Corporation</v>
      </c>
      <c s="11" r="B770">
        <v>2009</v>
      </c>
      <c t="s" s="11" r="C770">
        <v>44</v>
      </c>
      <c t="s" s="11" r="D770">
        <v>170</v>
      </c>
      <c s="2" r="E770"/>
      <c s="2" r="F770"/>
    </row>
    <row r="771">
      <c t="str" s="7" r="A771">
        <f>HYPERLINK("http://midwestdomainsllc.com/","MidWestDomains, LLC")</f>
        <v>MidWestDomains, LLC</v>
      </c>
      <c s="11" r="B771">
        <v>2009</v>
      </c>
      <c t="s" s="11" r="C771">
        <v>44</v>
      </c>
      <c t="s" s="11" r="D771">
        <v>174</v>
      </c>
      <c s="2" r="E771"/>
      <c s="2" r="F771"/>
    </row>
    <row r="772">
      <c t="str" s="7" r="A772">
        <f>HYPERLINK("http://www.mightybay.net/","Mighty Bay, Inc.")</f>
        <v>Mighty Bay, Inc.</v>
      </c>
      <c s="11" r="B772">
        <v>2009</v>
      </c>
      <c t="s" s="11" r="C772">
        <v>44</v>
      </c>
      <c t="s" s="11" r="D772">
        <v>170</v>
      </c>
      <c s="2" r="E772"/>
      <c s="2" r="F772"/>
    </row>
    <row r="773">
      <c t="str" s="7" r="A773">
        <f>HYPERLINK("http://www.misk.com/","Misk.com, Inc.")</f>
        <v>Misk.com, Inc.</v>
      </c>
      <c s="11" r="B773">
        <v>2009</v>
      </c>
      <c t="s" s="11" r="C773">
        <v>44</v>
      </c>
      <c t="s" s="11" r="D773">
        <v>176</v>
      </c>
      <c s="2" r="E773"/>
      <c s="2" r="F773"/>
    </row>
    <row r="774">
      <c t="str" s="7" r="A774">
        <f>HYPERLINK("http://www.misternic.com/","MISTERNIC LLC")</f>
        <v>MISTERNIC LLC</v>
      </c>
      <c s="11" r="B774">
        <v>2009</v>
      </c>
      <c t="s" s="11" r="C774">
        <v>44</v>
      </c>
      <c t="s" s="11" r="D774">
        <v>170</v>
      </c>
      <c s="2" r="E774"/>
      <c s="2" r="F774"/>
    </row>
    <row r="775">
      <c t="str" s="7" r="A775">
        <f>HYPERLINK("http://www.mobilenameservices.com/","Mobile Name Services, Inc.")</f>
        <v>Mobile Name Services, Inc.</v>
      </c>
      <c s="11" r="B775">
        <v>2001</v>
      </c>
      <c t="s" s="11" r="C775">
        <v>44</v>
      </c>
      <c t="s" s="11" r="D775">
        <v>173</v>
      </c>
      <c s="2" r="E775"/>
      <c s="2" r="F775"/>
    </row>
    <row r="776">
      <c t="str" s="7" r="A776">
        <f>HYPERLINK("http://www.moniker.com/","Moniker Online Services LLC")</f>
        <v>Moniker Online Services LLC</v>
      </c>
      <c s="11" r="B776">
        <v>2009</v>
      </c>
      <c t="s" s="11" r="C776">
        <v>44</v>
      </c>
      <c t="s" s="11" r="D776">
        <v>179</v>
      </c>
      <c s="2" r="E776"/>
      <c s="2" r="F776"/>
    </row>
    <row r="777">
      <c t="str" s="7" r="A777">
        <f>HYPERLINK("http://mountaindomains.net/","Mountain Domains Inc.")</f>
        <v>Mountain Domains Inc.</v>
      </c>
      <c s="11" r="B777">
        <v>2009</v>
      </c>
      <c t="s" s="11" r="C777">
        <v>44</v>
      </c>
      <c t="s" s="11" r="D777">
        <v>173</v>
      </c>
      <c s="2" r="E777"/>
      <c s="2" r="F777"/>
    </row>
    <row r="778">
      <c t="str" s="7" r="A778">
        <f>HYPERLINK("http://www.mvpdomainnames.com/","Mvpdomainnames.com LLC")</f>
        <v>Mvpdomainnames.com LLC</v>
      </c>
      <c s="11" r="B778">
        <v>2009</v>
      </c>
      <c t="s" s="11" r="C778">
        <v>44</v>
      </c>
      <c t="s" s="11" r="D778">
        <v>180</v>
      </c>
      <c s="2" r="E778"/>
      <c s="2" r="F778"/>
    </row>
    <row r="779">
      <c t="str" s="7" r="A779">
        <f>HYPERLINK("http://www.mypreciousdomain.com/","Mypreciousdomain.com LLC")</f>
        <v>Mypreciousdomain.com LLC</v>
      </c>
      <c s="11" r="B779">
        <v>2009</v>
      </c>
      <c t="s" s="11" r="C779">
        <v>44</v>
      </c>
      <c t="s" s="11" r="D779">
        <v>180</v>
      </c>
      <c s="2" r="E779"/>
      <c s="2" r="F779"/>
    </row>
    <row r="780">
      <c t="str" s="7" r="A780">
        <f>HYPERLINK("http://www.name2host.com/","Name 2 Host, Inc. dba name2host.com")</f>
        <v>Name 2 Host, Inc. dba name2host.com</v>
      </c>
      <c s="11" r="B780">
        <v>2009</v>
      </c>
      <c t="s" s="11" r="C780">
        <v>44</v>
      </c>
      <c t="s" s="11" r="D780">
        <v>170</v>
      </c>
      <c s="2" r="E780"/>
      <c s="2" r="F780"/>
    </row>
    <row r="781">
      <c t="str" s="7" r="A781">
        <f>HYPERLINK("http://www.namenelly.com/","Name Nelly Corporation")</f>
        <v>Name Nelly Corporation</v>
      </c>
      <c s="11" r="B781">
        <v>2009</v>
      </c>
      <c t="s" s="11" r="C781">
        <v>44</v>
      </c>
      <c t="s" s="11" r="D781">
        <v>323</v>
      </c>
      <c s="2" r="E781"/>
      <c s="2" r="F781"/>
    </row>
    <row r="782">
      <c t="str" s="7" r="A782">
        <f>HYPERLINK("http://www.nameperfections.com/","Name Perfections, Inc.")</f>
        <v>Name Perfections, Inc.</v>
      </c>
      <c s="11" r="B782">
        <v>2009</v>
      </c>
      <c t="s" s="11" r="C782">
        <v>44</v>
      </c>
      <c t="s" s="11" r="D782">
        <v>174</v>
      </c>
      <c s="2" r="E782"/>
      <c s="2" r="F782"/>
    </row>
    <row r="783">
      <c t="str" s="7" r="A783">
        <f>HYPERLINK("http://www.nameshare.com/","Name Share, Inc.")</f>
        <v>Name Share, Inc.</v>
      </c>
      <c s="11" r="B783">
        <v>2009</v>
      </c>
      <c t="s" s="11" r="C783">
        <v>44</v>
      </c>
      <c t="s" s="11" r="D783">
        <v>173</v>
      </c>
      <c s="2" r="E783"/>
      <c s="2" r="F783"/>
    </row>
    <row r="784">
      <c t="str" s="7" r="A784">
        <f>HYPERLINK("http://www.namethread.com/","Name Thread Corporation")</f>
        <v>Name Thread Corporation</v>
      </c>
      <c s="11" r="B784">
        <v>2009</v>
      </c>
      <c t="s" s="11" r="C784">
        <v>44</v>
      </c>
      <c t="s" s="11" r="D784">
        <v>212</v>
      </c>
      <c s="2" r="E784"/>
      <c s="2" r="F784"/>
    </row>
    <row r="785">
      <c t="str" s="7" r="A785">
        <f>HYPERLINK("http://www.nametofame.com/","Name To Fame, Inc.")</f>
        <v>Name To Fame, Inc.</v>
      </c>
      <c s="11" r="B785">
        <v>2009</v>
      </c>
      <c t="s" s="11" r="C785">
        <v>44</v>
      </c>
      <c t="s" s="11" r="D785">
        <v>174</v>
      </c>
      <c s="2" r="E785"/>
      <c s="2" r="F785"/>
    </row>
    <row r="786">
      <c t="str" s="7" r="A786">
        <f>HYPERLINK("http://www.name.com/","Name.com LLC")</f>
        <v>Name.com LLC</v>
      </c>
      <c s="11" r="B786">
        <v>2009</v>
      </c>
      <c t="s" s="11" r="C786">
        <v>44</v>
      </c>
      <c t="s" s="11" r="D786">
        <v>178</v>
      </c>
      <c s="2" r="E786"/>
      <c s="2" r="F786"/>
    </row>
    <row r="787">
      <c t="str" s="7" r="A787">
        <f>HYPERLINK("http://name.net/","Name.net LLC")</f>
        <v>Name.net LLC</v>
      </c>
      <c s="11" r="B787">
        <v>2009</v>
      </c>
      <c t="s" s="11" r="C787">
        <v>44</v>
      </c>
      <c t="s" s="11" r="D787">
        <v>328</v>
      </c>
      <c s="2" r="E787"/>
      <c s="2" r="F787"/>
    </row>
    <row r="788">
      <c t="str" s="7" r="A788">
        <f>HYPERLINK("http://www.namearsenal.com/","Namearsenal.com LLC")</f>
        <v>Namearsenal.com LLC</v>
      </c>
      <c s="11" r="B788">
        <v>2009</v>
      </c>
      <c t="s" s="11" r="C788">
        <v>44</v>
      </c>
      <c t="s" s="11" r="D788">
        <v>176</v>
      </c>
      <c s="2" r="E788"/>
      <c s="2" r="F788"/>
    </row>
    <row r="789">
      <c t="str" s="7" r="A789">
        <f>HYPERLINK("http://www.namebrew.com/","NameBrew LLC")</f>
        <v>NameBrew LLC</v>
      </c>
      <c s="11" r="B789">
        <v>2009</v>
      </c>
      <c t="s" s="11" r="C789">
        <v>44</v>
      </c>
      <c t="s" s="11" r="D789">
        <v>174</v>
      </c>
      <c s="2" r="E789"/>
      <c s="2" r="F789"/>
    </row>
    <row r="790">
      <c t="str" s="7" r="A790">
        <f>HYPERLINK("http://www.namecheap.com/","NameCheap, Inc.")</f>
        <v>NameCheap, Inc.</v>
      </c>
      <c s="11" r="B790">
        <v>2009</v>
      </c>
      <c t="s" s="11" r="C790">
        <v>44</v>
      </c>
      <c t="s" s="11" r="D790">
        <v>170</v>
      </c>
      <c s="2" r="E790"/>
      <c s="2" r="F790"/>
    </row>
    <row r="791">
      <c t="str" s="7" r="A791">
        <f>HYPERLINK("http://www.namecroc.com/","Namecroc.com LLC")</f>
        <v>Namecroc.com LLC</v>
      </c>
      <c s="11" r="B791">
        <v>2009</v>
      </c>
      <c t="s" s="11" r="C791">
        <v>44</v>
      </c>
      <c t="s" s="11" r="D791">
        <v>180</v>
      </c>
      <c s="2" r="E791"/>
      <c s="2" r="F791"/>
    </row>
    <row r="792">
      <c t="str" s="7" r="A792">
        <f>HYPERLINK("http://www.nameemperor.com/","Nameemperor.com LLC")</f>
        <v>Nameemperor.com LLC</v>
      </c>
      <c s="11" r="B792">
        <v>2009</v>
      </c>
      <c t="s" s="11" r="C792">
        <v>44</v>
      </c>
      <c t="s" s="11" r="D792">
        <v>180</v>
      </c>
      <c s="2" r="E792"/>
      <c s="2" r="F792"/>
    </row>
    <row r="793">
      <c t="str" s="7" r="A793">
        <f>HYPERLINK("http://www.nameescape.com/","Nameescape.com LLC")</f>
        <v>Nameescape.com LLC</v>
      </c>
      <c s="11" r="B793">
        <v>2009</v>
      </c>
      <c t="s" s="11" r="C793">
        <v>44</v>
      </c>
      <c t="s" s="11" r="D793">
        <v>180</v>
      </c>
      <c s="2" r="E793"/>
      <c s="2" r="F793"/>
    </row>
    <row r="794">
      <c t="str" s="7" r="A794">
        <f>HYPERLINK("http://www.namefinger.com/","Namefinger.com LLC")</f>
        <v>Namefinger.com LLC</v>
      </c>
      <c s="11" r="B794">
        <v>2009</v>
      </c>
      <c t="s" s="11" r="C794">
        <v>44</v>
      </c>
      <c t="s" s="11" r="D794">
        <v>180</v>
      </c>
      <c s="2" r="E794"/>
      <c s="2" r="F794"/>
    </row>
    <row r="795">
      <c t="str" s="7" r="A795">
        <f>HYPERLINK("http://www.nameforward.com/","NameForward LLC")</f>
        <v>NameForward LLC</v>
      </c>
      <c s="11" r="B795">
        <v>2009</v>
      </c>
      <c t="s" s="11" r="C795">
        <v>44</v>
      </c>
      <c t="s" s="11" r="D795">
        <v>174</v>
      </c>
      <c s="2" r="E795"/>
      <c s="2" r="F795"/>
    </row>
    <row r="796">
      <c t="str" s="7" r="A796">
        <f>HYPERLINK("http://www.bellnames.com/","NameGame.ca Internet Services Corporation")</f>
        <v>NameGame.ca Internet Services Corporation</v>
      </c>
      <c s="11" r="B796">
        <v>2009</v>
      </c>
      <c t="s" s="11" r="C796">
        <v>44</v>
      </c>
      <c t="s" s="11" r="D796">
        <v>198</v>
      </c>
      <c s="2" r="E796"/>
      <c s="2" r="F796"/>
    </row>
    <row r="797">
      <c t="str" s="7" r="A797">
        <f>HYPERLINK("http://www.namejolt.com/","NameJolt.com LLC")</f>
        <v>NameJolt.com LLC</v>
      </c>
      <c s="11" r="B797">
        <v>2009</v>
      </c>
      <c t="s" s="11" r="C797">
        <v>44</v>
      </c>
      <c t="s" s="11" r="D797">
        <v>174</v>
      </c>
      <c s="2" r="E797"/>
      <c s="2" r="F797"/>
    </row>
    <row r="798">
      <c t="str" s="7" r="A798">
        <f>HYPERLINK("http://secure.bellnames.com/","Namejumper.com, Inc.")</f>
        <v>Namejumper.com, Inc.</v>
      </c>
      <c s="11" r="B798">
        <v>2009</v>
      </c>
      <c t="s" s="11" r="C798">
        <v>44</v>
      </c>
      <c t="s" s="11" r="D798">
        <v>170</v>
      </c>
      <c s="2" r="E798"/>
      <c s="2" r="F798"/>
    </row>
    <row r="799">
      <c t="str" s="7" r="A799">
        <f>HYPERLINK("http://www.nameking.com/","NameKing.com Inc.")</f>
        <v>NameKing.com Inc.</v>
      </c>
      <c s="11" r="B799">
        <v>2009</v>
      </c>
      <c t="s" s="11" r="C799">
        <v>44</v>
      </c>
      <c t="s" s="11" r="D799">
        <v>170</v>
      </c>
      <c s="2" r="E799"/>
      <c s="2" r="F799"/>
    </row>
    <row r="800">
      <c t="str" s="7" r="A800">
        <f>HYPERLINK("http://www.nameling.com/","Nameling.com LLC")</f>
        <v>Nameling.com LLC</v>
      </c>
      <c s="11" r="B800">
        <v>2009</v>
      </c>
      <c t="s" s="11" r="C800">
        <v>44</v>
      </c>
      <c t="s" s="11" r="D800">
        <v>174</v>
      </c>
      <c s="2" r="E800"/>
      <c s="2" r="F800"/>
    </row>
    <row r="801">
      <c t="str" s="7" r="A801">
        <f>HYPERLINK("http://www.namepanther.com/","Namepanther.com LLC")</f>
        <v>Namepanther.com LLC</v>
      </c>
      <c s="11" r="B801">
        <v>2009</v>
      </c>
      <c t="s" s="11" r="C801">
        <v>44</v>
      </c>
      <c t="s" s="11" r="D801">
        <v>180</v>
      </c>
      <c s="2" r="E801"/>
      <c s="2" r="F801"/>
    </row>
    <row r="802">
      <c t="str" s="7" r="A802">
        <f>HYPERLINK("http://www.namesinmotion.com/","Names In Motion, Inc.")</f>
        <v>Names In Motion, Inc.</v>
      </c>
      <c s="11" r="B802">
        <v>2009</v>
      </c>
      <c t="s" s="11" r="C802">
        <v>44</v>
      </c>
      <c t="s" s="11" r="D802">
        <v>170</v>
      </c>
      <c s="2" r="E802"/>
      <c s="2" r="F802"/>
    </row>
    <row r="803">
      <c t="str" s="7" r="A803">
        <f>HYPERLINK("http://www.namesalacarte.com/","Namesalacarte.com LLC")</f>
        <v>Namesalacarte.com LLC</v>
      </c>
      <c s="11" r="B803">
        <v>2009</v>
      </c>
      <c t="s" s="11" r="C803">
        <v>44</v>
      </c>
      <c t="s" s="11" r="D803">
        <v>180</v>
      </c>
      <c s="2" r="E803"/>
      <c s="2" r="F803"/>
    </row>
    <row r="804">
      <c t="str" s="7" r="A804">
        <f>HYPERLINK("http://www.namesay.com/","NameSay LLC")</f>
        <v>NameSay LLC</v>
      </c>
      <c s="11" r="B804">
        <v>2009</v>
      </c>
      <c t="s" s="11" r="C804">
        <v>44</v>
      </c>
      <c t="s" s="11" r="D804">
        <v>174</v>
      </c>
      <c s="2" r="E804"/>
      <c s="2" r="F804"/>
    </row>
    <row r="805">
      <c t="str" s="7" r="A805">
        <f>HYPERLINK("http://www.namesector.com/","NameSector LLC")</f>
        <v>NameSector LLC</v>
      </c>
      <c s="11" r="B805">
        <v>2009</v>
      </c>
      <c t="s" s="11" r="C805">
        <v>44</v>
      </c>
      <c t="s" s="11" r="D805">
        <v>174</v>
      </c>
      <c s="2" r="E805"/>
      <c s="2" r="F805"/>
    </row>
    <row r="806">
      <c t="str" s="7" r="A806">
        <f>HYPERLINK("http://www.namesecure.com/","NameSecure L.L.C.")</f>
        <v>NameSecure L.L.C.</v>
      </c>
      <c s="11" r="B806">
        <v>2009</v>
      </c>
      <c t="s" s="11" r="C806">
        <v>44</v>
      </c>
      <c t="s" s="11" r="D806">
        <v>178</v>
      </c>
      <c s="2" r="E806"/>
      <c s="2" r="F806"/>
    </row>
    <row r="807">
      <c t="str" s="7" r="A807">
        <f>HYPERLINK("http://www.nameshere.com/","NamesHere LLC")</f>
        <v>NamesHere LLC</v>
      </c>
      <c s="11" r="B807">
        <v>2009</v>
      </c>
      <c t="s" s="11" r="C807">
        <v>44</v>
      </c>
      <c t="s" s="11" r="D807">
        <v>174</v>
      </c>
      <c s="2" r="E807"/>
      <c s="2" r="F807"/>
    </row>
    <row r="808">
      <c t="str" s="7" r="A808">
        <f>HYPERLINK("http://www.namesilo.com/","NameSilo, LLC")</f>
        <v>NameSilo, LLC</v>
      </c>
      <c s="11" r="B808">
        <v>2009</v>
      </c>
      <c t="s" s="11" r="C808">
        <v>44</v>
      </c>
      <c t="s" s="11" r="D808">
        <v>173</v>
      </c>
      <c s="2" r="E808"/>
      <c s="2" r="F808"/>
    </row>
    <row r="809">
      <c t="str" s="7" r="A809">
        <f>HYPERLINK("http://www.namestrategies.com/","NameStrategies LLC")</f>
        <v>NameStrategies LLC</v>
      </c>
      <c s="11" r="B809">
        <v>2009</v>
      </c>
      <c t="s" s="11" r="C809">
        <v>44</v>
      </c>
      <c t="s" s="11" r="D809">
        <v>174</v>
      </c>
      <c s="2" r="E809"/>
      <c s="2" r="F809"/>
    </row>
    <row r="810">
      <c t="str" s="7" r="A810">
        <f>HYPERLINK("http://www.namestream.com/","NameStream.com, Inc.")</f>
        <v>NameStream.com, Inc.</v>
      </c>
      <c s="11" r="B810">
        <v>2009</v>
      </c>
      <c t="s" s="11" r="C810">
        <v>44</v>
      </c>
      <c t="s" s="11" r="D810">
        <v>212</v>
      </c>
      <c s="2" r="E810"/>
      <c s="2" r="F810"/>
    </row>
    <row r="811">
      <c t="str" s="7" r="A811">
        <f>HYPERLINK("http://www.nametell.com/","NameTell.com LLC")</f>
        <v>NameTell.com LLC</v>
      </c>
      <c s="11" r="B811">
        <v>2009</v>
      </c>
      <c t="s" s="11" r="C811">
        <v>44</v>
      </c>
      <c t="s" s="11" r="D811">
        <v>174</v>
      </c>
      <c s="2" r="E811"/>
      <c s="2" r="F811"/>
    </row>
    <row r="812">
      <c t="str" s="7" r="A812">
        <f>HYPERLINK("http://secure.bellnames.com/","Nametellers.com, Inc.")</f>
        <v>Nametellers.com, Inc.</v>
      </c>
      <c s="11" r="B812">
        <v>2009</v>
      </c>
      <c t="s" s="11" r="C812">
        <v>44</v>
      </c>
      <c t="s" s="11" r="D812">
        <v>170</v>
      </c>
      <c s="2" r="E812"/>
      <c s="2" r="F812"/>
    </row>
    <row r="813">
      <c t="str" s="7" r="A813">
        <f>HYPERLINK("http://www.nameturn.com/","NameTurn LLC")</f>
        <v>NameTurn LLC</v>
      </c>
      <c s="11" r="B813">
        <v>2009</v>
      </c>
      <c t="s" s="11" r="C813">
        <v>44</v>
      </c>
      <c t="s" s="11" r="D813">
        <v>174</v>
      </c>
      <c s="2" r="E813"/>
      <c s="2" r="F813"/>
    </row>
    <row r="814">
      <c t="str" s="7" r="A814">
        <f>HYPERLINK("http://www.namevolcano.com/","Namevolcano.com LLC")</f>
        <v>Namevolcano.com LLC</v>
      </c>
      <c s="11" r="B814">
        <v>2009</v>
      </c>
      <c t="s" s="11" r="C814">
        <v>44</v>
      </c>
      <c t="s" s="11" r="D814">
        <v>180</v>
      </c>
      <c s="2" r="E814"/>
      <c s="2" r="F814"/>
    </row>
    <row r="815">
      <c t="str" s="7" r="A815">
        <f>HYPERLINK("http://secure.bellnames.com/","Namewhite.com, Inc.")</f>
        <v>Namewhite.com, Inc.</v>
      </c>
      <c s="11" r="B815">
        <v>2009</v>
      </c>
      <c t="s" s="11" r="C815">
        <v>44</v>
      </c>
      <c t="s" s="11" r="D815">
        <v>170</v>
      </c>
      <c s="2" r="E815"/>
      <c s="2" r="F815"/>
    </row>
    <row r="816">
      <c t="str" s="7" r="A816">
        <f>HYPERLINK("http://www.namezero.com/","Namezero, LLC")</f>
        <v>Namezero, LLC</v>
      </c>
      <c s="11" r="B816">
        <v>2009</v>
      </c>
      <c t="s" s="11" r="C816">
        <v>44</v>
      </c>
      <c t="s" s="11" r="D816">
        <v>216</v>
      </c>
      <c s="2" r="E816"/>
      <c s="2" r="F816"/>
    </row>
    <row r="817">
      <c t="str" s="7" r="A817">
        <f>HYPERLINK("http://www.namware.com/","Namware.com, Inc.")</f>
        <v>Namware.com, Inc.</v>
      </c>
      <c s="11" r="B817">
        <v>2009</v>
      </c>
      <c t="s" s="11" r="C817">
        <v>44</v>
      </c>
      <c t="s" s="11" r="D817">
        <v>178</v>
      </c>
      <c s="2" r="E817"/>
      <c s="2" r="F817"/>
    </row>
    <row r="818">
      <c t="str" s="7" r="A818">
        <f>HYPERLINK("http://www.naugus.com/","Naugus Limited LLC")</f>
        <v>Naugus Limited LLC</v>
      </c>
      <c s="11" r="B818">
        <v>2009</v>
      </c>
      <c t="s" s="11" r="C818">
        <v>44</v>
      </c>
      <c t="s" s="11" r="D818">
        <v>170</v>
      </c>
      <c s="2" r="E818"/>
      <c s="2" r="F818"/>
    </row>
    <row r="819">
      <c t="str" s="7" r="A819">
        <f>HYPERLINK("http://www.needservers.com/","Need Servers, Inc.")</f>
        <v>Need Servers, Inc.</v>
      </c>
      <c s="11" r="B819">
        <v>2009</v>
      </c>
      <c t="s" s="11" r="C819">
        <v>44</v>
      </c>
      <c t="s" s="11" r="D819">
        <v>174</v>
      </c>
      <c s="2" r="E819"/>
      <c s="2" r="F819"/>
    </row>
    <row r="820">
      <c t="str" s="7" r="A820">
        <f>HYPERLINK("http://www.nerdnames.com/","Nerd Names Corporation")</f>
        <v>Nerd Names Corporation</v>
      </c>
      <c s="11" r="B820">
        <v>2009</v>
      </c>
      <c t="s" s="11" r="C820">
        <v>44</v>
      </c>
      <c t="s" s="11" r="D820">
        <v>212</v>
      </c>
      <c s="2" r="E820"/>
      <c s="2" r="F820"/>
    </row>
    <row r="821">
      <c t="str" s="7" r="A821">
        <f>HYPERLINK("http://www.netjuggler.com/","Net Juggler, Inc.")</f>
        <v>Net Juggler, Inc.</v>
      </c>
      <c s="11" r="B821">
        <v>2009</v>
      </c>
      <c t="s" s="11" r="C821">
        <v>44</v>
      </c>
      <c t="s" s="11" r="D821">
        <v>174</v>
      </c>
      <c s="2" r="E821"/>
      <c s="2" r="F821"/>
    </row>
    <row r="822">
      <c t="str" s="7" r="A822">
        <f>HYPERLINK("http://www.csccorporatedomains.com/","Net Searchers International Ltd.")</f>
        <v>Net Searchers International Ltd.</v>
      </c>
      <c s="11" r="B822">
        <v>2009</v>
      </c>
      <c t="s" s="11" r="C822">
        <v>44</v>
      </c>
      <c t="s" s="11" r="D822">
        <v>254</v>
      </c>
      <c s="2" r="E822"/>
      <c s="2" r="F822"/>
    </row>
    <row r="823">
      <c t="str" s="7" r="A823">
        <f>HYPERLINK("http://www.dnsexit.com/","Netdorm, Inc. dba DnsExit.com")</f>
        <v>Netdorm, Inc. dba DnsExit.com</v>
      </c>
      <c s="11" r="B823">
        <v>2009</v>
      </c>
      <c t="s" s="11" r="C823">
        <v>44</v>
      </c>
      <c t="s" s="11" r="D823">
        <v>176</v>
      </c>
      <c s="2" r="E823"/>
      <c s="2" r="F823"/>
    </row>
    <row r="824">
      <c t="str" s="7" r="A824">
        <f>HYPERLINK("http://www.netestate.com/","Netestate, LLC")</f>
        <v>Netestate, LLC</v>
      </c>
      <c s="11" r="B824">
        <v>2009</v>
      </c>
      <c t="s" s="11" r="C824">
        <v>44</v>
      </c>
      <c t="s" s="11" r="D824">
        <v>180</v>
      </c>
      <c s="2" r="E824"/>
      <c s="2" r="F824"/>
    </row>
    <row r="825">
      <c t="str" s="7" r="A825">
        <f>HYPERLINK("http://secure.bellnames.com/","Netheadz.ca Inc.")</f>
        <v>Netheadz.ca Inc.</v>
      </c>
      <c s="11" r="B825">
        <v>2009</v>
      </c>
      <c t="s" s="11" r="C825">
        <v>44</v>
      </c>
      <c t="s" s="11" r="D825">
        <v>198</v>
      </c>
      <c s="2" r="E825"/>
      <c s="2" r="F825"/>
    </row>
    <row r="826">
      <c t="str" s="7" r="A826">
        <f>HYPERLINK("http://www.gi.net/","NetraCorp LLC dba Global Internet")</f>
        <v>NetraCorp LLC dba Global Internet</v>
      </c>
      <c s="11" r="B826">
        <v>2009</v>
      </c>
      <c t="s" s="11" r="C826">
        <v>44</v>
      </c>
      <c t="s" s="11" r="D826">
        <v>170</v>
      </c>
      <c s="2" r="E826"/>
      <c s="2" r="F826"/>
    </row>
    <row r="827">
      <c t="str" s="7" r="A827">
        <f>HYPERLINK("http://www.nettica.com/","Nettica Domains, Inc.")</f>
        <v>Nettica Domains, Inc.</v>
      </c>
      <c s="11" r="B827">
        <v>2009</v>
      </c>
      <c t="s" s="11" r="C827">
        <v>44</v>
      </c>
      <c t="s" s="11" r="D827">
        <v>188</v>
      </c>
      <c s="2" r="E827"/>
      <c s="2" r="F827"/>
    </row>
    <row r="828">
      <c t="str" s="7" r="A828">
        <f>HYPERLINK("http://www.webmasters.com/","NetTuner Corp. dba Webmasters.com")</f>
        <v>NetTuner Corp. dba Webmasters.com</v>
      </c>
      <c s="11" r="B828">
        <v>2009</v>
      </c>
      <c t="s" s="11" r="C828">
        <v>44</v>
      </c>
      <c t="s" s="11" r="D828">
        <v>178</v>
      </c>
      <c s="2" r="E828"/>
      <c s="2" r="F828"/>
    </row>
    <row r="829">
      <c t="str" s="7" r="A829">
        <f>HYPERLINK("http://www.networksavior.com/","Network Savior, Inc.")</f>
        <v>Network Savior, Inc.</v>
      </c>
      <c s="11" r="B829">
        <v>2009</v>
      </c>
      <c t="s" s="11" r="C829">
        <v>44</v>
      </c>
      <c t="s" s="11" r="D829">
        <v>174</v>
      </c>
      <c s="2" r="E829"/>
      <c s="2" r="F829"/>
    </row>
    <row r="830">
      <c t="str" s="7" r="A830">
        <f>HYPERLINK("http://www.networksolutions.com/en_US/","Network Solutions, LLC")</f>
        <v>Network Solutions, LLC</v>
      </c>
      <c s="11" r="B830">
        <v>2009</v>
      </c>
      <c t="s" s="11" r="C830">
        <v>44</v>
      </c>
      <c t="s" s="11" r="D830">
        <v>178</v>
      </c>
      <c s="2" r="E830"/>
      <c s="2" r="F830"/>
    </row>
    <row r="831">
      <c t="str" s="7" r="A831">
        <f>HYPERLINK("http://www.neudomain.com/","NEUDOMAIN LLC")</f>
        <v>NEUDOMAIN LLC</v>
      </c>
      <c s="11" r="B831">
        <v>2009</v>
      </c>
      <c t="s" s="11" r="C831">
        <v>44</v>
      </c>
      <c t="s" s="11" r="D831">
        <v>170</v>
      </c>
      <c s="2" r="E831"/>
      <c s="2" r="F831"/>
    </row>
    <row r="832">
      <c t="str" s="7" r="A832">
        <f>HYPERLINK("http://www.dreamhost.com/","New Dream Network, LLC dba DreamHost Web Hosting")</f>
        <v>New Dream Network, LLC dba DreamHost Web Hosting</v>
      </c>
      <c s="11" r="B832">
        <v>2009</v>
      </c>
      <c t="s" s="11" r="C832">
        <v>44</v>
      </c>
      <c t="s" s="11" r="D832">
        <v>170</v>
      </c>
      <c s="2" r="E832"/>
      <c s="2" r="F832"/>
    </row>
    <row r="833">
      <c t="str" s="7" r="A833">
        <f>HYPERLINK("http://www.nicreg.com/","NICREG LLC")</f>
        <v>NICREG LLC</v>
      </c>
      <c s="11" r="B833">
        <v>2009</v>
      </c>
      <c t="s" s="11" r="C833">
        <v>44</v>
      </c>
      <c t="s" s="11" r="D833">
        <v>170</v>
      </c>
      <c s="2" r="E833"/>
      <c s="2" r="F833"/>
    </row>
    <row r="834">
      <c t="str" s="7" r="A834">
        <f>HYPERLINK("http://www.niuedomains.nu/","Niuedomains, LLC")</f>
        <v>Niuedomains, LLC</v>
      </c>
      <c s="11" r="B834">
        <v>2009</v>
      </c>
      <c t="s" s="11" r="C834">
        <v>44</v>
      </c>
      <c t="s" s="11" r="D834">
        <v>173</v>
      </c>
      <c s="2" r="E834"/>
      <c s="2" r="F834"/>
    </row>
    <row r="835">
      <c t="str" s="7" r="A835">
        <f>HYPERLINK("http://www.nominfinitum.com/","Nom Infinitum, Incorporated")</f>
        <v>Nom Infinitum, Incorporated</v>
      </c>
      <c s="11" r="B835">
        <v>2009</v>
      </c>
      <c t="s" s="11" r="C835">
        <v>44</v>
      </c>
      <c t="s" s="11" r="D835">
        <v>323</v>
      </c>
      <c s="2" r="E835"/>
      <c s="2" r="F835"/>
    </row>
    <row r="836">
      <c t="str" s="7" r="A836">
        <f>HYPERLINK("http://www.northnames.com/","NorthNames Inc.")</f>
        <v>NorthNames Inc.</v>
      </c>
      <c s="11" r="B836">
        <v>2009</v>
      </c>
      <c t="s" s="11" r="C836">
        <v>44</v>
      </c>
      <c t="s" s="11" r="D836">
        <v>178</v>
      </c>
      <c s="2" r="E836"/>
      <c s="2" r="F836"/>
    </row>
    <row r="837">
      <c t="str" s="7" r="A837">
        <f>HYPERLINK("http://www.notsofamousnames.com/","NotSoFamousNames.com LLC")</f>
        <v>NotSoFamousNames.com LLC</v>
      </c>
      <c s="11" r="B837">
        <v>2009</v>
      </c>
      <c t="s" s="11" r="C837">
        <v>44</v>
      </c>
      <c t="s" s="11" r="D837">
        <v>180</v>
      </c>
      <c s="2" r="E837"/>
      <c s="2" r="F837"/>
    </row>
    <row r="838">
      <c t="str" s="7" r="A838">
        <f>HYPERLINK("http://www.octopusdomains.net/","Octopusdomains.net LLC")</f>
        <v>Octopusdomains.net LLC</v>
      </c>
      <c s="11" r="B838">
        <v>2009</v>
      </c>
      <c t="s" s="11" r="C838">
        <v>44</v>
      </c>
      <c t="s" s="11" r="D838">
        <v>180</v>
      </c>
      <c s="2" r="E838"/>
      <c s="2" r="F838"/>
    </row>
    <row r="839">
      <c t="str" s="7" r="A839">
        <f>HYPERLINK("http://www.oldtowndomains.com/","OldTownDomains.com LLC")</f>
        <v>OldTownDomains.com LLC</v>
      </c>
      <c s="11" r="B839">
        <v>2009</v>
      </c>
      <c t="s" s="11" r="C839">
        <v>44</v>
      </c>
      <c t="s" s="11" r="D839">
        <v>180</v>
      </c>
      <c s="2" r="E839"/>
      <c s="2" r="F839"/>
    </row>
    <row r="840">
      <c t="str" s="7" r="A840">
        <f>HYPERLINK("http://www.oldworldaliases.com/","OldWorldAliases.com LLC")</f>
        <v>OldWorldAliases.com LLC</v>
      </c>
      <c s="11" r="B840">
        <v>2009</v>
      </c>
      <c t="s" s="11" r="C840">
        <v>44</v>
      </c>
      <c t="s" s="11" r="D840">
        <v>180</v>
      </c>
      <c s="2" r="E840"/>
      <c s="2" r="F840"/>
    </row>
    <row r="841">
      <c t="str" s="7" r="A841">
        <f>HYPERLINK("http://www.omnis.com/","Omnis Network, LLC")</f>
        <v>Omnis Network, LLC</v>
      </c>
      <c s="11" r="B841">
        <v>2009</v>
      </c>
      <c t="s" s="11" r="C841">
        <v>44</v>
      </c>
      <c t="s" s="11" r="D841">
        <v>170</v>
      </c>
      <c s="2" r="E841"/>
      <c s="2" r="F841"/>
    </row>
    <row r="842">
      <c t="str" s="7" r="A842">
        <f>HYPERLINK("http://www.z-core.com/","One Putt, Inc.")</f>
        <v>One Putt, Inc.</v>
      </c>
      <c s="11" r="B842">
        <v>2009</v>
      </c>
      <c t="s" s="11" r="C842">
        <v>44</v>
      </c>
      <c t="s" s="11" r="D842">
        <v>212</v>
      </c>
      <c s="2" r="E842"/>
      <c s="2" r="F842"/>
    </row>
    <row r="843">
      <c t="str" s="7" r="A843">
        <f>HYPERLINK("http://onlinenameservices.com/","Online Name Services Inc.")</f>
        <v>Online Name Services Inc.</v>
      </c>
      <c s="11" r="B843">
        <v>2009</v>
      </c>
      <c t="s" s="11" r="C843">
        <v>44</v>
      </c>
      <c t="s" s="11" r="D843">
        <v>173</v>
      </c>
      <c s="2" r="E843"/>
      <c s="2" r="F843"/>
    </row>
    <row r="844">
      <c t="str" s="7" r="A844">
        <f>HYPERLINK("http://www.onlinenic.com/","OnlineNIC, Inc.")</f>
        <v>OnlineNIC, Inc.</v>
      </c>
      <c s="11" r="B844">
        <v>2009</v>
      </c>
      <c t="s" s="11" r="C844">
        <v>44</v>
      </c>
      <c t="s" s="11" r="D844">
        <v>190</v>
      </c>
      <c s="2" r="E844"/>
      <c s="2" r="F844"/>
    </row>
    <row r="845">
      <c t="str" s="7" r="A845">
        <f>HYPERLINK("http://www.openname.com/","OPENNAME LLC")</f>
        <v>OPENNAME LLC</v>
      </c>
      <c s="11" r="B845">
        <v>2009</v>
      </c>
      <c t="s" s="11" r="C845">
        <v>44</v>
      </c>
      <c t="s" s="11" r="D845">
        <v>170</v>
      </c>
      <c s="2" r="E845"/>
      <c s="2" r="F845"/>
    </row>
    <row r="846">
      <c t="str" s="7" r="A846">
        <f>HYPERLINK("http://www.oregoneu.com/","OregonEU.com LLC")</f>
        <v>OregonEU.com LLC</v>
      </c>
      <c s="11" r="B846">
        <v>2009</v>
      </c>
      <c t="s" s="11" r="C846">
        <v>44</v>
      </c>
      <c t="s" s="11" r="D846">
        <v>180</v>
      </c>
      <c s="2" r="E846"/>
      <c s="2" r="F846"/>
    </row>
    <row r="847">
      <c t="str" s="7" r="A847">
        <f>HYPERLINK("http://www.oregonurls.com/","OregonURLs.com LLC")</f>
        <v>OregonURLs.com LLC</v>
      </c>
      <c s="11" r="B847">
        <v>2009</v>
      </c>
      <c t="s" s="11" r="C847">
        <v>44</v>
      </c>
      <c t="s" s="11" r="D847">
        <v>180</v>
      </c>
      <c s="2" r="E847"/>
      <c s="2" r="F847"/>
    </row>
    <row r="848">
      <c t="str" s="7" r="A848">
        <f>HYPERLINK("http://pacificdomainsllc.com/","PacificDomains, LLC")</f>
        <v>PacificDomains, LLC</v>
      </c>
      <c s="11" r="B848">
        <v>2009</v>
      </c>
      <c t="s" s="11" r="C848">
        <v>44</v>
      </c>
      <c t="s" s="11" r="D848">
        <v>174</v>
      </c>
      <c s="2" r="E848"/>
      <c s="2" r="F848"/>
    </row>
    <row r="849">
      <c t="str" s="7" r="A849">
        <f>HYPERLINK("http://www.pairnic.com/","pair Networks, Inc.d/b/a pairNIC")</f>
        <v>pair Networks, Inc.d/b/a pairNIC</v>
      </c>
      <c s="11" r="B849">
        <v>2009</v>
      </c>
      <c t="s" s="11" r="C849">
        <v>44</v>
      </c>
      <c t="s" s="11" r="D849">
        <v>170</v>
      </c>
      <c s="2" r="E849"/>
      <c s="2" r="F849"/>
    </row>
    <row r="850">
      <c t="str" s="7" r="A850">
        <f>HYPERLINK("http://www.pdxprivatenames.com/","PDXPrivateNames.com LLC")</f>
        <v>PDXPrivateNames.com LLC</v>
      </c>
      <c s="11" r="B850">
        <v>2009</v>
      </c>
      <c t="s" s="11" r="C850">
        <v>44</v>
      </c>
      <c t="s" s="11" r="D850">
        <v>180</v>
      </c>
      <c s="2" r="E850"/>
      <c s="2" r="F850"/>
    </row>
    <row r="851">
      <c t="str" s="7" r="A851">
        <f>HYPERLINK("http://www.pearlnamingservice.com/","PearlNamingService.com LLC")</f>
        <v>PearlNamingService.com LLC</v>
      </c>
      <c s="11" r="B851">
        <v>2009</v>
      </c>
      <c t="s" s="11" r="C851">
        <v>44</v>
      </c>
      <c t="s" s="11" r="D851">
        <v>180</v>
      </c>
      <c s="2" r="E851"/>
      <c s="2" r="F851"/>
    </row>
    <row r="852">
      <c t="str" s="7" r="A852">
        <f>HYPERLINK("http://www.pheenix.com/","Pheenix, Inc.")</f>
        <v>Pheenix, Inc.</v>
      </c>
      <c s="11" r="B852">
        <v>2009</v>
      </c>
      <c t="s" s="11" r="C852">
        <v>44</v>
      </c>
      <c t="s" s="11" r="D852">
        <v>178</v>
      </c>
      <c s="2" r="E852"/>
      <c s="2" r="F852"/>
    </row>
    <row r="853">
      <c t="str" s="7" r="A853">
        <f>HYPERLINK("http://www.platinumregistrar.com/","Platinum Registrar, Inc.")</f>
        <v>Platinum Registrar, Inc.</v>
      </c>
      <c s="11" r="B853">
        <v>2009</v>
      </c>
      <c t="s" s="11" r="C853">
        <v>44</v>
      </c>
      <c t="s" s="11" r="D853">
        <v>198</v>
      </c>
      <c s="2" r="E853"/>
      <c s="2" r="F853"/>
    </row>
    <row r="854">
      <c t="str" s="7" r="A854">
        <f>HYPERLINK("http://www.portlandnames.com/","PortlandNames.com LLC")</f>
        <v>PortlandNames.com LLC</v>
      </c>
      <c s="11" r="B854">
        <v>2009</v>
      </c>
      <c t="s" s="11" r="C854">
        <v>44</v>
      </c>
      <c t="s" s="11" r="D854">
        <v>180</v>
      </c>
      <c s="2" r="E854"/>
      <c s="2" r="F854"/>
    </row>
    <row r="855">
      <c t="str" s="7" r="A855">
        <f>HYPERLINK("http://www.postaldomains.com/","PostalDomains, Incorporated")</f>
        <v>PostalDomains, Incorporated</v>
      </c>
      <c s="11" r="B855">
        <v>2009</v>
      </c>
      <c t="s" s="11" r="C855">
        <v>44</v>
      </c>
      <c t="s" s="11" r="D855">
        <v>170</v>
      </c>
      <c s="2" r="E855"/>
      <c s="2" r="F855"/>
    </row>
    <row r="856">
      <c t="str" s="7" r="A856">
        <f>HYPERLINK("http://www.powerbrandsolutions.com/","Power Brand Solutions LLC")</f>
        <v>Power Brand Solutions LLC</v>
      </c>
      <c s="11" r="B856">
        <v>2009</v>
      </c>
      <c t="s" s="11" r="C856">
        <v>44</v>
      </c>
      <c t="s" s="11" r="D856">
        <v>170</v>
      </c>
      <c s="2" r="E856"/>
      <c s="2" r="F856"/>
    </row>
    <row r="857">
      <c t="str" s="7" r="A857">
        <f>HYPERLINK("http://www.powercarrier.com/","Power Carrier, Inc.")</f>
        <v>Power Carrier, Inc.</v>
      </c>
      <c s="11" r="B857">
        <v>2009</v>
      </c>
      <c t="s" s="11" r="C857">
        <v>44</v>
      </c>
      <c t="s" s="11" r="D857">
        <v>174</v>
      </c>
      <c s="2" r="E857"/>
      <c s="2" r="F857"/>
    </row>
    <row r="858">
      <c t="str" s="7" r="A858">
        <f>HYPERLINK("http://www.powernamers.com/","Power Namers, Inc.")</f>
        <v>Power Namers, Inc.</v>
      </c>
      <c s="11" r="B858">
        <v>2009</v>
      </c>
      <c t="s" s="11" r="C858">
        <v>44</v>
      </c>
      <c t="s" s="11" r="D858">
        <v>174</v>
      </c>
      <c s="2" r="E858"/>
      <c s="2" r="F858"/>
    </row>
    <row r="859">
      <c t="str" s="7" r="A859">
        <f>HYPERLINK("http://www.presidentialdomains.com/","PresidentialDomains LLC")</f>
        <v>PresidentialDomains LLC</v>
      </c>
      <c s="11" r="B859">
        <v>2009</v>
      </c>
      <c t="s" s="11" r="C859">
        <v>44</v>
      </c>
      <c t="s" s="11" r="D859">
        <v>174</v>
      </c>
      <c s="2" r="E859"/>
      <c s="2" r="F859"/>
    </row>
    <row r="860">
      <c t="str" s="7" r="A860">
        <f>HYPERLINK("http://www.privacypost.com/","PrivacyPost, LLC")</f>
        <v>PrivacyPost, LLC</v>
      </c>
      <c s="11" r="B860">
        <v>2009</v>
      </c>
      <c t="s" s="11" r="C860">
        <v>44</v>
      </c>
      <c t="s" s="11" r="D860">
        <v>173</v>
      </c>
      <c s="2" r="E860"/>
      <c s="2" r="F860"/>
    </row>
    <row r="861">
      <c t="str" s="7" r="A861">
        <f>HYPERLINK("http://www.privatedomains.biz/","Private Domains, Incorporated")</f>
        <v>Private Domains, Incorporated</v>
      </c>
      <c s="11" r="B861">
        <v>2009</v>
      </c>
      <c t="s" s="11" r="C861">
        <v>44</v>
      </c>
      <c t="s" s="11" r="D861">
        <v>170</v>
      </c>
      <c s="2" r="E861"/>
      <c s="2" r="F861"/>
    </row>
    <row r="862">
      <c t="str" s="7" r="A862">
        <f>HYPERLINK("http://www.profilebuilder.com/","Profile Builder, LLC")</f>
        <v>Profile Builder, LLC</v>
      </c>
      <c s="11" r="B862">
        <v>2009</v>
      </c>
      <c t="s" s="11" r="C862">
        <v>44</v>
      </c>
      <c t="s" s="11" r="D862">
        <v>173</v>
      </c>
      <c s="2" r="E862"/>
      <c s="2" r="F862"/>
    </row>
    <row r="863">
      <c t="str" s="7" r="A863">
        <f>HYPERLINK("http://www.pronamed.com/","ProNamed LLC")</f>
        <v>ProNamed LLC</v>
      </c>
      <c s="11" r="B863">
        <v>2009</v>
      </c>
      <c t="s" s="11" r="C863">
        <v>44</v>
      </c>
      <c t="s" s="11" r="D863">
        <v>174</v>
      </c>
      <c s="2" r="E863"/>
      <c s="2" r="F863"/>
    </row>
    <row r="864">
      <c t="str" s="7" r="A864">
        <f>HYPERLINK("http://www.protondomains.com/","Protondomains.com LLC")</f>
        <v>Protondomains.com LLC</v>
      </c>
      <c s="11" r="B864">
        <v>2009</v>
      </c>
      <c t="s" s="11" r="C864">
        <v>44</v>
      </c>
      <c t="s" s="11" r="D864">
        <v>180</v>
      </c>
      <c s="2" r="E864"/>
      <c s="2" r="F864"/>
    </row>
    <row r="865">
      <c t="str" s="7" r="A865">
        <f>HYPERLINK("http://www.puritynames.com/","Purity Names Incorporated")</f>
        <v>Purity Names Incorporated</v>
      </c>
      <c s="11" r="B865">
        <v>2009</v>
      </c>
      <c t="s" s="11" r="C865">
        <v>44</v>
      </c>
      <c t="s" s="11" r="D865">
        <v>215</v>
      </c>
      <c s="2" r="E865"/>
      <c s="2" r="F865"/>
    </row>
    <row r="866">
      <c t="str" s="7" r="A866">
        <f>HYPERLINK("http://www.rainydaydomains.com/","Rainydaydomains.com LLC")</f>
        <v>Rainydaydomains.com LLC</v>
      </c>
      <c s="11" r="B866">
        <v>2009</v>
      </c>
      <c t="s" s="11" r="C866">
        <v>44</v>
      </c>
      <c t="s" s="11" r="D866">
        <v>180</v>
      </c>
      <c s="2" r="E866"/>
      <c s="2" r="F866"/>
    </row>
    <row r="867">
      <c t="str" s="7" r="A867">
        <f>HYPERLINK("http://secure.bellnames.com/","Randomain.ca Inc.")</f>
        <v>Randomain.ca Inc.</v>
      </c>
      <c s="11" r="B867">
        <v>2009</v>
      </c>
      <c t="s" s="11" r="C867">
        <v>44</v>
      </c>
      <c t="s" s="11" r="D867">
        <v>198</v>
      </c>
      <c s="2" r="E867"/>
      <c s="2" r="F867"/>
    </row>
    <row r="868">
      <c t="str" s="7" r="A868">
        <f>HYPERLINK("http://www.rankusa.com/","Rank USA, Inc.")</f>
        <v>Rank USA, Inc.</v>
      </c>
      <c s="11" r="B868">
        <v>2009</v>
      </c>
      <c t="s" s="11" r="C868">
        <v>44</v>
      </c>
      <c t="s" s="11" r="D868">
        <v>170</v>
      </c>
      <c s="2" r="E868"/>
      <c s="2" r="F868"/>
    </row>
    <row r="869">
      <c t="str" s="7" r="A869">
        <f>HYPERLINK("http://www.registernames.com/","Register Names, LLC")</f>
        <v>Register Names, LLC</v>
      </c>
      <c s="11" r="B869">
        <v>2009</v>
      </c>
      <c t="s" s="11" r="C869">
        <v>44</v>
      </c>
      <c t="s" s="11" r="D869">
        <v>173</v>
      </c>
      <c s="2" r="E869"/>
      <c s="2" r="F869"/>
    </row>
    <row r="870">
      <c t="str" s="7" r="A870">
        <f>HYPERLINK("http://www.register.com/","Register.com, Inc.")</f>
        <v>Register.com, Inc.</v>
      </c>
      <c s="11" r="B870">
        <v>2009</v>
      </c>
      <c t="s" s="11" r="C870">
        <v>44</v>
      </c>
      <c t="s" s="11" r="D870">
        <v>183</v>
      </c>
      <c s="2" r="E870"/>
      <c s="2" r="F870"/>
    </row>
    <row r="871">
      <c t="str" s="7" r="A871">
        <f>HYPERLINK("http://register4less.com/","Register4Less, Inc.")</f>
        <v>Register4Less, Inc.</v>
      </c>
      <c s="11" r="B871">
        <v>2009</v>
      </c>
      <c t="s" s="11" r="C871">
        <v>44</v>
      </c>
      <c t="s" s="11" r="D871">
        <v>198</v>
      </c>
      <c s="2" r="E871"/>
      <c s="2" r="F871"/>
    </row>
    <row r="872">
      <c t="str" s="7" r="A872">
        <f>HYPERLINK("http://www.registrarmanager.com/","Registrar Manager Inc.")</f>
        <v>Registrar Manager Inc.</v>
      </c>
      <c s="11" r="B872">
        <v>2009</v>
      </c>
      <c t="s" s="11" r="C872">
        <v>44</v>
      </c>
      <c s="11" r="D872"/>
      <c s="2" r="E872"/>
      <c s="2" r="F872"/>
    </row>
    <row r="873">
      <c t="str" s="7" r="A873">
        <f>HYPERLINK("http://www.registrationtek.com/","Registration Technologies, Inc.")</f>
        <v>Registration Technologies, Inc.</v>
      </c>
      <c s="11" r="B873">
        <v>2009</v>
      </c>
      <c t="s" s="11" r="C873">
        <v>44</v>
      </c>
      <c t="s" s="11" r="D873">
        <v>176</v>
      </c>
      <c s="2" r="E873"/>
      <c s="2" r="F873"/>
    </row>
    <row r="874">
      <c t="str" s="7" r="A874">
        <f>HYPERLINK("http://www.resellserv.com/","Reseller Services, Inc. dba ResellServ.com")</f>
        <v>Reseller Services, Inc. dba ResellServ.com</v>
      </c>
      <c s="11" r="B874">
        <v>2009</v>
      </c>
      <c t="s" s="11" r="C874">
        <v>44</v>
      </c>
      <c t="s" s="11" r="D874">
        <v>170</v>
      </c>
      <c s="2" r="E874"/>
      <c s="2" r="F874"/>
    </row>
    <row r="875">
      <c t="str" s="7" r="A875">
        <f>HYPERLINK("http://www.resellersrs.com/","ResellerSRS Inc dba ResellerSRS.com")</f>
        <v>ResellerSRS Inc dba ResellerSRS.com</v>
      </c>
      <c s="11" r="B875">
        <v>2009</v>
      </c>
      <c t="s" s="11" r="C875">
        <v>44</v>
      </c>
      <c t="s" s="11" r="D875">
        <v>173</v>
      </c>
      <c s="2" r="E875"/>
      <c s="2" r="F875"/>
    </row>
    <row r="876">
      <c t="str" s="7" r="A876">
        <f>HYPERLINK("http://www.retaildomains.net/","Retail Domains, Inc.")</f>
        <v>Retail Domains, Inc.</v>
      </c>
      <c s="11" r="B876">
        <v>2009</v>
      </c>
      <c t="s" s="11" r="C876">
        <v>44</v>
      </c>
      <c t="s" s="11" r="D876">
        <v>170</v>
      </c>
      <c s="2" r="E876"/>
      <c s="2" r="F876"/>
    </row>
    <row r="877">
      <c t="str" s="7" r="A877">
        <f>HYPERLINK("http://www.rethemhosting.net/","Rethem Hosting LLC")</f>
        <v>Rethem Hosting LLC</v>
      </c>
      <c s="11" r="B877">
        <v>2009</v>
      </c>
      <c t="s" s="11" r="C877">
        <v>44</v>
      </c>
      <c t="s" s="11" r="D877">
        <v>178</v>
      </c>
      <c s="2" r="E877"/>
      <c s="2" r="F877"/>
    </row>
    <row r="878">
      <c t="str" s="7" r="A878">
        <f>HYPERLINK("http://www.sammamishdomains.com/","Sammamishdomains.com LLC")</f>
        <v>Sammamishdomains.com LLC</v>
      </c>
      <c s="11" r="B878">
        <v>2009</v>
      </c>
      <c t="s" s="11" r="C878">
        <v>44</v>
      </c>
      <c t="s" s="11" r="D878">
        <v>180</v>
      </c>
      <c s="2" r="E878"/>
      <c s="2" r="F878"/>
    </row>
    <row r="879">
      <c t="str" s="7" r="A879">
        <f>HYPERLINK("http://www.samoandomains.com/","Samoandomains, LLC")</f>
        <v>Samoandomains, LLC</v>
      </c>
      <c s="11" r="B879">
        <v>2009</v>
      </c>
      <c t="s" s="11" r="C879">
        <v>44</v>
      </c>
      <c t="s" s="11" r="D879">
        <v>173</v>
      </c>
      <c s="2" r="E879"/>
      <c s="2" r="F879"/>
    </row>
    <row r="880">
      <c t="str" s="7" r="A880">
        <f>HYPERLINK("http://www.santiamdomains.com/","Santiamdomains.com LLC")</f>
        <v>Santiamdomains.com LLC</v>
      </c>
      <c s="11" r="B880">
        <v>2009</v>
      </c>
      <c t="s" s="11" r="C880">
        <v>44</v>
      </c>
      <c t="s" s="11" r="D880">
        <v>180</v>
      </c>
      <c s="2" r="E880"/>
      <c s="2" r="F880"/>
    </row>
    <row r="881">
      <c t="str" s="7" r="A881">
        <f>HYPERLINK("http://www.savemorenames.com/","SaveMoreNames.com Inc.")</f>
        <v>SaveMoreNames.com Inc.</v>
      </c>
      <c s="11" r="B881">
        <v>2009</v>
      </c>
      <c t="s" s="11" r="C881">
        <v>44</v>
      </c>
      <c t="s" s="11" r="D881">
        <v>174</v>
      </c>
      <c s="2" r="E881"/>
      <c s="2" r="F881"/>
    </row>
    <row r="882">
      <c t="str" s="7" r="A882">
        <f>HYPERLINK("http://www.savethename.com/","Savethename.com LLC")</f>
        <v>Savethename.com LLC</v>
      </c>
      <c s="11" r="B882">
        <v>2009</v>
      </c>
      <c t="s" s="11" r="C882">
        <v>44</v>
      </c>
      <c t="s" s="11" r="D882">
        <v>180</v>
      </c>
      <c s="2" r="E882"/>
      <c s="2" r="F882"/>
    </row>
    <row r="883">
      <c t="str" s="7" r="A883">
        <f>HYPERLINK("http://www.sbsnames.com/","SBSNames, Incorporated")</f>
        <v>SBSNames, Incorporated</v>
      </c>
      <c s="11" r="B883">
        <v>2009</v>
      </c>
      <c t="s" s="11" r="C883">
        <v>44</v>
      </c>
      <c t="s" s="11" r="D883">
        <v>170</v>
      </c>
      <c s="2" r="E883"/>
      <c s="2" r="F883"/>
    </row>
    <row r="884">
      <c t="str" s="7" r="A884">
        <f>HYPERLINK("http://www.searchnresq.com/","Searchnresq, Inc.")</f>
        <v>Searchnresq, Inc.</v>
      </c>
      <c s="11" r="B884">
        <v>2009</v>
      </c>
      <c t="s" s="11" r="C884">
        <v>44</v>
      </c>
      <c t="s" s="11" r="D884">
        <v>170</v>
      </c>
      <c s="2" r="E884"/>
      <c s="2" r="F884"/>
    </row>
    <row r="885">
      <c t="str" s="7" r="A885">
        <f>HYPERLINK("http://www.sedo.com/","Sedo.com LLC")</f>
        <v>Sedo.com LLC</v>
      </c>
      <c s="11" r="B885">
        <v>2009</v>
      </c>
      <c t="s" s="11" r="C885">
        <v>44</v>
      </c>
      <c t="s" s="11" r="D885">
        <v>329</v>
      </c>
      <c s="2" r="E885"/>
      <c s="2" r="F885"/>
    </row>
    <row r="886">
      <c t="str" s="7" r="A886">
        <f>HYPERLINK("http://www.seemoredomains.com/","Seymour Domains, LLC")</f>
        <v>Seymour Domains, LLC</v>
      </c>
      <c s="11" r="B886">
        <v>2009</v>
      </c>
      <c t="s" s="11" r="C886">
        <v>44</v>
      </c>
      <c t="s" s="11" r="D886">
        <v>178</v>
      </c>
      <c s="2" r="E886"/>
      <c s="2" r="F886"/>
    </row>
    <row r="887">
      <c t="str" s="7" r="A887">
        <f>HYPERLINK("http://www.sicherregister.com/","SicherRegister, Incorporated")</f>
        <v>SicherRegister, Incorporated</v>
      </c>
      <c s="11" r="B887">
        <v>2009</v>
      </c>
      <c t="s" s="11" r="C887">
        <v>44</v>
      </c>
      <c t="s" s="11" r="D887">
        <v>212</v>
      </c>
      <c s="2" r="E887"/>
      <c s="2" r="F887"/>
    </row>
    <row r="888">
      <c t="str" s="7" r="A888">
        <f>HYPERLINK("http://www.silverbackdomains.com/","Silverbackdomains.com LLC")</f>
        <v>Silverbackdomains.com LLC</v>
      </c>
      <c s="11" r="B888">
        <v>2009</v>
      </c>
      <c t="s" s="11" r="C888">
        <v>44</v>
      </c>
      <c t="s" s="11" r="D888">
        <v>180</v>
      </c>
      <c s="2" r="E888"/>
      <c s="2" r="F888"/>
    </row>
    <row r="889">
      <c t="str" s="7" r="A889">
        <f>HYPERLINK("http://www.sipence.com/","Sipence, Inc.")</f>
        <v>Sipence, Inc.</v>
      </c>
      <c s="11" r="B889">
        <v>2001</v>
      </c>
      <c t="s" s="11" r="C889">
        <v>44</v>
      </c>
      <c t="s" s="11" r="D889">
        <v>173</v>
      </c>
      <c s="2" r="E889"/>
      <c s="2" r="F889"/>
    </row>
    <row r="890">
      <c t="str" s="7" r="A890">
        <f>HYPERLINK("http://www.sitefrenzy.com/","Sitefrenzy.com LLC")</f>
        <v>Sitefrenzy.com LLC</v>
      </c>
      <c s="11" r="B890">
        <v>2009</v>
      </c>
      <c t="s" s="11" r="C890">
        <v>44</v>
      </c>
      <c t="s" s="11" r="D890">
        <v>180</v>
      </c>
      <c s="2" r="E890"/>
      <c s="2" r="F890"/>
    </row>
    <row r="891">
      <c t="str" s="7" r="A891">
        <f>HYPERLINK("http://www.skykomishdomains.com/","Skykomishdomains.com LLC")</f>
        <v>Skykomishdomains.com LLC</v>
      </c>
      <c s="11" r="B891">
        <v>2009</v>
      </c>
      <c t="s" s="11" r="C891">
        <v>44</v>
      </c>
      <c t="s" s="11" r="D891">
        <v>180</v>
      </c>
      <c s="2" r="E891"/>
      <c s="2" r="F891"/>
    </row>
    <row r="892">
      <c t="str" s="7" r="A892">
        <f>HYPERLINK("http://www.smallbusinessnamescerts.com/","Small Business Names and Certs, Incorporated")</f>
        <v>Small Business Names and Certs, Incorporated</v>
      </c>
      <c s="11" r="B892">
        <v>2009</v>
      </c>
      <c t="s" s="11" r="C892">
        <v>44</v>
      </c>
      <c t="s" s="11" r="D892">
        <v>170</v>
      </c>
      <c s="2" r="E892"/>
      <c s="2" r="F892"/>
    </row>
    <row r="893">
      <c t="str" s="7" r="A893">
        <f>HYPERLINK("http://www.netsavers.com/","Small World Communications, Inc. d/b/a NetSavers")</f>
        <v>Small World Communications, Inc. d/b/a NetSavers</v>
      </c>
      <c s="11" r="B893">
        <v>2009</v>
      </c>
      <c t="s" s="11" r="C893">
        <v>44</v>
      </c>
      <c t="s" s="11" r="D893">
        <v>173</v>
      </c>
      <c s="2" r="E893"/>
      <c s="2" r="F893"/>
    </row>
    <row r="894">
      <c t="str" s="7" r="A894">
        <f>HYPERLINK("http://www.snappyregistrar.com/","Snappyregistrar.com LLC")</f>
        <v>Snappyregistrar.com LLC</v>
      </c>
      <c s="11" r="B894">
        <v>2009</v>
      </c>
      <c t="s" s="11" r="C894">
        <v>44</v>
      </c>
      <c t="s" s="11" r="D894">
        <v>180</v>
      </c>
      <c s="2" r="E894"/>
      <c s="2" r="F894"/>
    </row>
    <row r="895">
      <c t="str" s="7" r="A895">
        <f>HYPERLINK("http://www.snoqulamiedomains.com/","Snoqulamiedomains.com LLC")</f>
        <v>Snoqulamiedomains.com LLC</v>
      </c>
      <c s="11" r="B895">
        <v>2009</v>
      </c>
      <c t="s" s="11" r="C895">
        <v>44</v>
      </c>
      <c t="s" s="11" r="D895">
        <v>180</v>
      </c>
      <c s="2" r="E895"/>
      <c s="2" r="F895"/>
    </row>
    <row r="896">
      <c t="str" s="7" r="A896">
        <f>HYPERLINK("http://www.softlayer.com/","SoftLayer Technologies, Inc.")</f>
        <v>SoftLayer Technologies, Inc.</v>
      </c>
      <c s="11" r="B896">
        <v>2009</v>
      </c>
      <c t="s" s="11" r="C896">
        <v>44</v>
      </c>
      <c t="s" s="11" r="D896">
        <v>170</v>
      </c>
      <c s="2" r="E896"/>
      <c s="2" r="F896"/>
    </row>
    <row r="897">
      <c t="str" s="7" r="A897">
        <f>HYPERLINK("http://www.southnames.com/","SouthNames Inc.")</f>
        <v>SouthNames Inc.</v>
      </c>
      <c s="11" r="B897">
        <v>2009</v>
      </c>
      <c t="s" s="11" r="C897">
        <v>44</v>
      </c>
      <c t="s" s="11" r="D897">
        <v>178</v>
      </c>
      <c s="2" r="E897"/>
      <c s="2" r="F897"/>
    </row>
    <row r="898">
      <c t="str" s="7" r="A898">
        <f>HYPERLINK("http://www.soyouwantadomain.com/","Soyouwantadomain.com LLC")</f>
        <v>Soyouwantadomain.com LLC</v>
      </c>
      <c s="11" r="B898">
        <v>2009</v>
      </c>
      <c t="s" s="11" r="C898">
        <v>44</v>
      </c>
      <c t="s" s="11" r="D898">
        <v>180</v>
      </c>
      <c s="2" r="E898"/>
      <c s="2" r="F898"/>
    </row>
    <row r="899">
      <c t="str" s="7" r="A899">
        <f>HYPERLINK("http://domainsite.com/","Spot Domain LLC dba Domainsite.com")</f>
        <v>Spot Domain LLC dba Domainsite.com</v>
      </c>
      <c s="11" r="B899">
        <v>2009</v>
      </c>
      <c t="s" s="11" r="C899">
        <v>44</v>
      </c>
      <c t="s" s="11" r="D899">
        <v>201</v>
      </c>
      <c s="2" r="E899"/>
      <c s="2" r="F899"/>
    </row>
    <row r="900">
      <c t="str" s="7" r="A900">
        <f>HYPERLINK("http://www.sssasss.com/","Sssasss, Incorporated")</f>
        <v>Sssasss, Incorporated</v>
      </c>
      <c s="11" r="B900">
        <v>2009</v>
      </c>
      <c t="s" s="11" r="C900">
        <v>44</v>
      </c>
      <c t="s" s="11" r="D900">
        <v>212</v>
      </c>
      <c s="2" r="E900"/>
      <c s="2" r="F900"/>
    </row>
    <row r="901">
      <c t="str" s="7" r="A901">
        <f>HYPERLINK("http://sunmounta.in/","Sun Mountain LLC")</f>
        <v>Sun Mountain LLC</v>
      </c>
      <c s="11" r="B901">
        <v>2009</v>
      </c>
      <c t="s" s="11" r="C901">
        <v>44</v>
      </c>
      <c t="s" s="11" r="D901">
        <v>173</v>
      </c>
      <c s="2" r="E901"/>
      <c s="2" r="F901"/>
    </row>
    <row r="902">
      <c t="str" s="7" r="A902">
        <f>HYPERLINK("http://www.supernameworld.com/","Super Name World, Inc.")</f>
        <v>Super Name World, Inc.</v>
      </c>
      <c s="11" r="B902">
        <v>2009</v>
      </c>
      <c t="s" s="11" r="C902">
        <v>44</v>
      </c>
      <c t="s" s="11" r="D902">
        <v>174</v>
      </c>
      <c s="2" r="E902"/>
      <c s="2" r="F902"/>
    </row>
    <row r="903">
      <c t="str" s="7" r="A903">
        <f>HYPERLINK("http://www.techtyrants.com/","Tech Tyrants, Inc.")</f>
        <v>Tech Tyrants, Inc.</v>
      </c>
      <c s="11" r="B903">
        <v>2009</v>
      </c>
      <c t="s" s="11" r="C903">
        <v>44</v>
      </c>
      <c t="s" s="11" r="D903">
        <v>174</v>
      </c>
      <c s="2" r="E903"/>
      <c s="2" r="F903"/>
    </row>
    <row r="904">
      <c t="str" s="7" r="A904">
        <f>HYPERLINK("http://www.theregistrarservice.com/","The Registrar Service, Inc.")</f>
        <v>The Registrar Service, Inc.</v>
      </c>
      <c s="11" r="B904">
        <v>2009</v>
      </c>
      <c t="s" s="11" r="C904">
        <v>44</v>
      </c>
      <c t="s" s="11" r="D904">
        <v>174</v>
      </c>
      <c s="2" r="E904"/>
      <c s="2" r="F904"/>
    </row>
    <row r="905">
      <c t="str" s="7" r="A905">
        <f>HYPERLINK("http://spiritdomains.com/","The Registry at Info Avenue, LLC d/b/a Spirit Communications")</f>
        <v>The Registry at Info Avenue, LLC d/b/a Spirit Communications</v>
      </c>
      <c s="11" r="B905">
        <v>2009</v>
      </c>
      <c t="s" s="11" r="C905">
        <v>44</v>
      </c>
      <c t="s" s="11" r="D905">
        <v>170</v>
      </c>
      <c s="2" r="E905"/>
      <c s="2" r="F905"/>
    </row>
    <row r="906">
      <c t="str" s="7" r="A906">
        <f>HYPERLINK("http://www.thenameco.com/","TheNameCo LLC")</f>
        <v>TheNameCo LLC</v>
      </c>
      <c s="11" r="B906">
        <v>2009</v>
      </c>
      <c t="s" s="11" r="C906">
        <v>44</v>
      </c>
      <c t="s" s="11" r="D906">
        <v>174</v>
      </c>
      <c s="2" r="E906"/>
      <c s="2" r="F906"/>
    </row>
    <row r="907">
      <c t="str" s="7" r="A907">
        <f>HYPERLINK("http://www.thirdfloordns.com/","ThirdFloorDNS.com LLC")</f>
        <v>ThirdFloorDNS.com LLC</v>
      </c>
      <c s="11" r="B907">
        <v>2009</v>
      </c>
      <c t="s" s="11" r="C907">
        <v>44</v>
      </c>
      <c t="s" s="11" r="D907">
        <v>180</v>
      </c>
      <c s="2" r="E907"/>
      <c s="2" r="F907"/>
    </row>
    <row r="908">
      <c t="str" s="7" r="A908">
        <f>HYPERLINK("http://www.trafficz.com/","Thought Convergence, Inc.")</f>
        <v>Thought Convergence, Inc.</v>
      </c>
      <c s="11" r="B908">
        <v>2009</v>
      </c>
      <c t="s" s="11" r="C908">
        <v>44</v>
      </c>
      <c t="s" s="11" r="D908">
        <v>170</v>
      </c>
      <c s="2" r="E908"/>
      <c s="2" r="F908"/>
    </row>
    <row r="909">
      <c t="str" s="7" r="A909">
        <f>HYPERLINK("http://secure.bellnames.com/","Threadbot.com, Inc.")</f>
        <v>Threadbot.com, Inc.</v>
      </c>
      <c s="11" r="B909">
        <v>2009</v>
      </c>
      <c t="s" s="11" r="C909">
        <v>44</v>
      </c>
      <c t="s" s="11" r="D909">
        <v>170</v>
      </c>
      <c s="2" r="E909"/>
      <c s="2" r="F909"/>
    </row>
    <row r="910">
      <c t="str" s="7" r="A910">
        <f>HYPERLINK("http://secure.bellnames.com/","Threadexchange.com Inc.")</f>
        <v>Threadexchange.com Inc.</v>
      </c>
      <c s="11" r="B910">
        <v>2009</v>
      </c>
      <c t="s" s="11" r="C910">
        <v>44</v>
      </c>
      <c t="s" s="11" r="D910">
        <v>170</v>
      </c>
      <c s="2" r="E910"/>
      <c s="2" r="F910"/>
    </row>
    <row r="911">
      <c t="str" s="7" r="A911">
        <f>HYPERLINK("http://secure.bellnames.com/","Threadfactory.com, Inc.")</f>
        <v>Threadfactory.com, Inc.</v>
      </c>
      <c s="11" r="B911">
        <v>2009</v>
      </c>
      <c t="s" s="11" r="C911">
        <v>44</v>
      </c>
      <c t="s" s="11" r="D911">
        <v>170</v>
      </c>
      <c s="2" r="E911"/>
      <c s="2" r="F911"/>
    </row>
    <row r="912">
      <c t="str" s="7" r="A912">
        <f>HYPERLINK("http://secure.bellnames.com/","Threadshare.com, Inc.")</f>
        <v>Threadshare.com, Inc.</v>
      </c>
      <c s="11" r="B912">
        <v>2009</v>
      </c>
      <c t="s" s="11" r="C912">
        <v>44</v>
      </c>
      <c t="s" s="11" r="D912">
        <v>170</v>
      </c>
      <c s="2" r="E912"/>
      <c s="2" r="F912"/>
    </row>
    <row r="913">
      <c t="str" s="7" r="A913">
        <f>HYPERLINK("http://secure.bellnames.com/","Threadsupply.com, Inc.")</f>
        <v>Threadsupply.com, Inc.</v>
      </c>
      <c s="11" r="B913">
        <v>2009</v>
      </c>
      <c t="s" s="11" r="C913">
        <v>44</v>
      </c>
      <c t="s" s="11" r="D913">
        <v>170</v>
      </c>
      <c s="2" r="E913"/>
      <c s="2" r="F913"/>
    </row>
    <row r="914">
      <c t="str" s="7" r="A914">
        <f>HYPERLINK("http://secure.bellnames.com/","Threadtrade.com, Inc.")</f>
        <v>Threadtrade.com, Inc.</v>
      </c>
      <c s="11" r="B914">
        <v>2009</v>
      </c>
      <c t="s" s="11" r="C914">
        <v>44</v>
      </c>
      <c t="s" s="11" r="D914">
        <v>170</v>
      </c>
      <c s="2" r="E914"/>
      <c s="2" r="F914"/>
    </row>
    <row r="915">
      <c t="str" s="7" r="A915">
        <f>HYPERLINK("http://www.aftermarket.com/","Threadwalker.com, Inc.")</f>
        <v>Threadwalker.com, Inc.</v>
      </c>
      <c s="11" r="B915">
        <v>2009</v>
      </c>
      <c t="s" s="11" r="C915">
        <v>44</v>
      </c>
      <c t="s" s="11" r="D915">
        <v>170</v>
      </c>
      <c s="2" r="E915"/>
      <c s="2" r="F915"/>
    </row>
    <row r="916">
      <c t="str" s="7" r="A916">
        <f>HYPERLINK("http://www.threadwatch.com/","Threadwatch.com, Inc.")</f>
        <v>Threadwatch.com, Inc.</v>
      </c>
      <c s="11" r="B916">
        <v>2009</v>
      </c>
      <c t="s" s="11" r="C916">
        <v>44</v>
      </c>
      <c t="s" s="11" r="D916">
        <v>170</v>
      </c>
      <c s="2" r="E916"/>
      <c s="2" r="F916"/>
    </row>
    <row r="917">
      <c t="str" s="7" r="A917">
        <f>HYPERLINK("http://www.threadwise.com/","Threadwise.com, Inc.")</f>
        <v>Threadwise.com, Inc.</v>
      </c>
      <c s="11" r="B917">
        <v>2009</v>
      </c>
      <c t="s" s="11" r="C917">
        <v>44</v>
      </c>
      <c t="s" s="11" r="D917">
        <v>170</v>
      </c>
      <c s="2" r="E917"/>
      <c s="2" r="F917"/>
    </row>
    <row r="918">
      <c t="str" s="7" r="A918">
        <f>HYPERLINK("http://www.domaindiscover.com/","TierraNet Inc. d/b/a DomainDiscover")</f>
        <v>TierraNet Inc. d/b/a DomainDiscover</v>
      </c>
      <c s="11" r="B918">
        <v>2009</v>
      </c>
      <c t="s" s="11" r="C918">
        <v>44</v>
      </c>
      <c t="s" s="11" r="D918">
        <v>190</v>
      </c>
      <c s="2" r="E918"/>
      <c s="2" r="F918"/>
    </row>
    <row r="919">
      <c t="str" s="7" r="A919">
        <f>HYPERLINK("http://www.tigertech.net/","Tiger Technologies LLC")</f>
        <v>Tiger Technologies LLC</v>
      </c>
      <c s="11" r="B919">
        <v>2009</v>
      </c>
      <c t="s" s="11" r="C919">
        <v>44</v>
      </c>
      <c t="s" s="11" r="D919">
        <v>173</v>
      </c>
      <c s="2" r="E919"/>
      <c s="2" r="F919"/>
    </row>
    <row r="920">
      <c t="str" s="7" r="A920">
        <f>HYPERLINK("http://www.titanichosting.com/","Titanic Hosting, Inc.")</f>
        <v>Titanic Hosting, Inc.</v>
      </c>
      <c s="11" r="B920">
        <v>2009</v>
      </c>
      <c t="s" s="11" r="C920">
        <v>44</v>
      </c>
      <c t="s" s="11" r="D920">
        <v>216</v>
      </c>
      <c s="2" r="E920"/>
      <c s="2" r="F920"/>
    </row>
    <row r="921">
      <c t="str" s="7" r="A921">
        <f>HYPERLINK("http://www.srsplus.com/","TLDS L.L.C. d/b/a SRSPlus")</f>
        <v>TLDS L.L.C. d/b/a SRSPlus</v>
      </c>
      <c s="11" r="B921">
        <v>2009</v>
      </c>
      <c t="s" s="11" r="C921">
        <v>44</v>
      </c>
      <c t="s" s="11" r="D921">
        <v>178</v>
      </c>
      <c s="2" r="E921"/>
      <c s="2" r="F921"/>
    </row>
    <row r="922">
      <c t="str" s="7" r="A922">
        <f>HYPERLINK("http://www.tldh.org/","Top Level Domain Holdings Limited")</f>
        <v>Top Level Domain Holdings Limited</v>
      </c>
      <c s="11" r="B922">
        <v>2009</v>
      </c>
      <c t="s" s="11" r="C922">
        <v>44</v>
      </c>
      <c t="s" s="11" r="D922">
        <v>170</v>
      </c>
      <c s="2" r="E922"/>
      <c s="2" r="F922"/>
    </row>
    <row r="923">
      <c t="str" s="7" r="A923">
        <f>HYPERLINK("http://www.topsystem.com/","Topsystem, LLC")</f>
        <v>Topsystem, LLC</v>
      </c>
      <c s="11" r="B923">
        <v>2009</v>
      </c>
      <c t="s" s="11" r="C923">
        <v>44</v>
      </c>
      <c t="s" s="11" r="D923">
        <v>180</v>
      </c>
      <c s="2" r="E923"/>
      <c s="2" r="F923"/>
    </row>
    <row r="924">
      <c t="str" s="7" r="A924">
        <f>HYPERLINK("http://www.tradestarter.com/","Trade Starter, Inc.")</f>
        <v>Trade Starter, Inc.</v>
      </c>
      <c s="11" r="B924">
        <v>2009</v>
      </c>
      <c t="s" s="11" r="C924">
        <v>44</v>
      </c>
      <c t="s" s="11" r="D924">
        <v>174</v>
      </c>
      <c s="2" r="E924"/>
      <c s="2" r="F924"/>
    </row>
    <row r="925">
      <c t="str" s="7" r="A925">
        <f>HYPERLINK("http://www.tradenamed.com/","TradeNamed LLC")</f>
        <v>TradeNamed LLC</v>
      </c>
      <c s="11" r="B925">
        <v>2009</v>
      </c>
      <c t="s" s="11" r="C925">
        <v>44</v>
      </c>
      <c t="s" s="11" r="D925">
        <v>174</v>
      </c>
      <c s="2" r="E925"/>
      <c s="2" r="F925"/>
    </row>
    <row r="926">
      <c t="str" s="7" r="A926">
        <f>HYPERLINK("http://www.trafficnames.net/","Traffic Names, Incorporated")</f>
        <v>Traffic Names, Incorporated</v>
      </c>
      <c s="11" r="B926">
        <v>2009</v>
      </c>
      <c t="s" s="11" r="C926">
        <v>44</v>
      </c>
      <c t="s" s="11" r="D926">
        <v>170</v>
      </c>
      <c s="2" r="E926"/>
      <c s="2" r="F926"/>
    </row>
    <row r="927">
      <c t="str" s="7" r="A927">
        <f>HYPERLINK("http://domains.trafficmedia.com/","Trafficmedia LLC DBA DomainSpa.com")</f>
        <v>Trafficmedia LLC DBA DomainSpa.com</v>
      </c>
      <c s="11" r="B927">
        <v>2009</v>
      </c>
      <c t="s" s="11" r="C927">
        <v>44</v>
      </c>
      <c t="s" s="11" r="D927">
        <v>170</v>
      </c>
      <c s="2" r="E927"/>
      <c s="2" r="F927"/>
    </row>
    <row r="928">
      <c t="str" s="7" r="A928">
        <f>HYPERLINK("http://www.traveldomainsincorporated.com/","TravelDomains, Incorporated")</f>
        <v>TravelDomains, Incorporated</v>
      </c>
      <c s="11" r="B928">
        <v>2009</v>
      </c>
      <c t="s" s="11" r="C928">
        <v>44</v>
      </c>
      <c t="s" s="11" r="D928">
        <v>170</v>
      </c>
      <c s="2" r="E928"/>
      <c s="2" r="F928"/>
    </row>
    <row r="929">
      <c t="str" s="7" r="A929">
        <f>HYPERLINK("http://tropicregistry.com/","Tropic Management Systems, Inc.")</f>
        <v>Tropic Management Systems, Inc.</v>
      </c>
      <c s="11" r="B929">
        <v>2009</v>
      </c>
      <c t="s" s="11" r="C929">
        <v>44</v>
      </c>
      <c t="s" s="11" r="D929">
        <v>170</v>
      </c>
      <c s="2" r="E929"/>
      <c s="2" r="F929"/>
    </row>
    <row r="930">
      <c t="str" s="7" r="A930">
        <f>HYPERLINK("http://www.namebright.com/","TurnCommerce, Inc. DBA NameBright.com")</f>
        <v>TurnCommerce, Inc. DBA NameBright.com</v>
      </c>
      <c s="11" r="B930">
        <v>2009</v>
      </c>
      <c t="s" s="11" r="C930">
        <v>44</v>
      </c>
      <c t="s" s="11" r="D930">
        <v>212</v>
      </c>
      <c s="2" r="E930"/>
      <c s="2" r="F930"/>
    </row>
    <row r="931">
      <c t="str" s="7" r="A931">
        <f>HYPERLINK("http://www.tuvaludomains.tv/","Tuvaludomains, LLC")</f>
        <v>Tuvaludomains, LLC</v>
      </c>
      <c s="11" r="B931">
        <v>2009</v>
      </c>
      <c t="s" s="11" r="C931">
        <v>44</v>
      </c>
      <c t="s" s="11" r="D931">
        <v>173</v>
      </c>
      <c s="2" r="E931"/>
      <c s="2" r="F931"/>
    </row>
    <row r="932">
      <c t="str" s="7" r="A932">
        <f>HYPERLINK("http://www.udamain.com/","Udamain.com LLC")</f>
        <v>Udamain.com LLC</v>
      </c>
      <c s="11" r="B932">
        <v>2009</v>
      </c>
      <c t="s" s="11" r="C932">
        <v>44</v>
      </c>
      <c t="s" s="11" r="D932">
        <v>170</v>
      </c>
      <c s="2" r="E932"/>
      <c s="2" r="F932"/>
    </row>
    <row r="933">
      <c t="str" s="7" r="A933">
        <f>HYPERLINK("http://www.udomainname.com/","UdomainName.com LLC")</f>
        <v>UdomainName.com LLC</v>
      </c>
      <c s="11" r="B933">
        <v>2009</v>
      </c>
      <c t="s" s="11" r="C933">
        <v>44</v>
      </c>
      <c t="s" s="11" r="D933">
        <v>170</v>
      </c>
      <c s="2" r="E933"/>
      <c s="2" r="F933"/>
    </row>
    <row r="934">
      <c t="str" s="7" r="A934">
        <f>HYPERLINK("http://www.ultraregistrar.com/","Ultra Registrar, Inc.")</f>
        <v>Ultra Registrar, Inc.</v>
      </c>
      <c s="11" r="B934">
        <v>2009</v>
      </c>
      <c t="s" s="11" r="C934">
        <v>44</v>
      </c>
      <c t="s" s="11" r="D934">
        <v>174</v>
      </c>
      <c s="2" r="E934"/>
      <c s="2" r="F934"/>
    </row>
    <row r="935">
      <c t="str" s="7" r="A935">
        <f>HYPERLINK("http://www.unifiedservers.com/","Unified Servers, Inc.")</f>
        <v>Unified Servers, Inc.</v>
      </c>
      <c s="11" r="B935">
        <v>2009</v>
      </c>
      <c t="s" s="11" r="C935">
        <v>44</v>
      </c>
      <c t="s" s="11" r="D935">
        <v>174</v>
      </c>
      <c s="2" r="E935"/>
      <c s="2" r="F935"/>
    </row>
    <row r="936">
      <c t="str" s="7" r="A936">
        <f>HYPERLINK("http://www.unitedkingdomdomains.com/","Unitedkingdomdomains, LLC")</f>
        <v>Unitedkingdomdomains, LLC</v>
      </c>
      <c s="11" r="B936">
        <v>2009</v>
      </c>
      <c t="s" s="11" r="C936">
        <v>44</v>
      </c>
      <c t="s" s="11" r="D936">
        <v>173</v>
      </c>
      <c s="2" r="E936"/>
      <c s="2" r="F936"/>
    </row>
    <row r="937">
      <c t="str" s="7" r="A937">
        <f>HYPERLINK("http://www.newdentity.com/","Universal Registration Services, Inc. dba NewDentity.com")</f>
        <v>Universal Registration Services, Inc. dba NewDentity.com</v>
      </c>
      <c s="11" r="B937">
        <v>2009</v>
      </c>
      <c t="s" s="11" r="C937">
        <v>44</v>
      </c>
      <c t="s" s="11" r="D937">
        <v>170</v>
      </c>
      <c s="2" r="E937"/>
      <c s="2" r="F937"/>
    </row>
    <row r="938">
      <c t="str" s="7" r="A938">
        <f>HYPERLINK("http://www.unpower.com/","Unpower, Inc.")</f>
        <v>Unpower, Inc.</v>
      </c>
      <c s="11" r="B938">
        <v>2009</v>
      </c>
      <c t="s" s="11" r="C938">
        <v>44</v>
      </c>
      <c t="s" s="11" r="D938">
        <v>174</v>
      </c>
      <c s="2" r="E938"/>
      <c s="2" r="F938"/>
    </row>
    <row r="939">
      <c t="str" s="7" r="A939">
        <f>HYPERLINK("http://www.intra.com/","USA Intra Corp.")</f>
        <v>USA Intra Corp.</v>
      </c>
      <c s="11" r="B939">
        <v>2009</v>
      </c>
      <c t="s" s="11" r="C939">
        <v>44</v>
      </c>
      <c t="s" s="11" r="D939">
        <v>181</v>
      </c>
      <c s="2" r="E939"/>
      <c s="2" r="F939"/>
    </row>
    <row r="940">
      <c t="str" s="7" r="A940">
        <f>HYPERLINK("http://www.usawebhost.com/","USA Webhost, Inc.")</f>
        <v>USA Webhost, Inc.</v>
      </c>
      <c s="11" r="B940">
        <v>2009</v>
      </c>
      <c t="s" s="11" r="C940">
        <v>44</v>
      </c>
      <c t="s" s="11" r="D940">
        <v>170</v>
      </c>
      <c s="2" r="E940"/>
      <c s="2" r="F940"/>
    </row>
    <row r="941">
      <c t="str" s="7" r="A941">
        <f>HYPERLINK("http://www.vedacore.com/","Vedacore.com, Inc.")</f>
        <v>Vedacore.com, Inc.</v>
      </c>
      <c s="11" r="B941">
        <v>2001</v>
      </c>
      <c t="s" s="11" r="C941">
        <v>44</v>
      </c>
      <c t="s" s="11" r="D941">
        <v>330</v>
      </c>
      <c s="2" r="E941"/>
      <c s="2" r="F941"/>
    </row>
    <row r="942">
      <c t="str" s="7" r="A942">
        <f>HYPERLINK("http://www.verelink.com/","Verelink, Inc.")</f>
        <v>Verelink, Inc.</v>
      </c>
      <c s="11" r="B942">
        <v>2009</v>
      </c>
      <c t="s" s="11" r="C942">
        <v>44</v>
      </c>
      <c t="s" s="11" r="D942">
        <v>170</v>
      </c>
      <c s="2" r="E942"/>
      <c s="2" r="F942"/>
    </row>
    <row r="943">
      <c t="str" s="7" r="A943">
        <f>HYPERLINK("http://vertexnames.com/","Vertex names.com, Inc.")</f>
        <v>Vertex names.com, Inc.</v>
      </c>
      <c s="11" r="B943">
        <v>2009</v>
      </c>
      <c t="s" s="11" r="C943">
        <v>44</v>
      </c>
      <c t="s" s="11" r="D943">
        <v>178</v>
      </c>
      <c s="2" r="E943"/>
      <c s="2" r="F943"/>
    </row>
    <row r="944">
      <c t="str" s="7" r="A944">
        <f>HYPERLINK("http://www.visualmonster.com/","Visual Monster, Inc.")</f>
        <v>Visual Monster, Inc.</v>
      </c>
      <c s="11" r="B944">
        <v>2009</v>
      </c>
      <c t="s" s="11" r="C944">
        <v>44</v>
      </c>
      <c t="s" s="11" r="D944">
        <v>188</v>
      </c>
      <c s="2" r="E944"/>
      <c s="2" r="F944"/>
    </row>
    <row r="945">
      <c t="str" s="7" r="A945">
        <f>HYPERLINK("http://www.visualnames.com/","VisualNames LLC")</f>
        <v>VisualNames LLC</v>
      </c>
      <c s="11" r="B945">
        <v>2009</v>
      </c>
      <c t="s" s="11" r="C945">
        <v>44</v>
      </c>
      <c t="s" s="11" r="D945">
        <v>174</v>
      </c>
      <c s="2" r="E945"/>
      <c s="2" r="F945"/>
    </row>
    <row r="946">
      <c t="str" s="7" r="A946">
        <f>HYPERLINK("http://www.no-ip.com/","Vitalwerks Internet Solutions, LLC DBA No-IP")</f>
        <v>Vitalwerks Internet Solutions, LLC DBA No-IP</v>
      </c>
      <c s="11" r="B946">
        <v>2009</v>
      </c>
      <c t="s" s="11" r="C946">
        <v>44</v>
      </c>
      <c t="s" s="11" r="D946">
        <v>185</v>
      </c>
      <c s="2" r="E946"/>
      <c s="2" r="F946"/>
    </row>
    <row r="947">
      <c t="str" s="7" r="A947">
        <f>HYPERLINK("http://www.desktopdomainer.com/","VocalSpace LLC dba DesktopDomainer.com")</f>
        <v>VocalSpace LLC dba DesktopDomainer.com</v>
      </c>
      <c s="11" r="B947">
        <v>2001</v>
      </c>
      <c t="s" s="11" r="C947">
        <v>44</v>
      </c>
      <c t="s" s="11" r="D947">
        <v>173</v>
      </c>
      <c s="2" r="E947"/>
      <c s="2" r="F947"/>
    </row>
    <row r="948">
      <c t="str" s="7" r="A948">
        <f>HYPERLINK("http://www.volusion.com/","Volusion, Inc.")</f>
        <v>Volusion, Inc.</v>
      </c>
      <c s="11" r="B948">
        <v>2009</v>
      </c>
      <c t="s" s="11" r="C948">
        <v>44</v>
      </c>
      <c t="s" s="11" r="D948">
        <v>293</v>
      </c>
      <c s="2" r="E948"/>
      <c s="2" r="F948"/>
    </row>
    <row r="949">
      <c t="str" s="7" r="A949">
        <f>HYPERLINK("http://www.webbusiness.biz/","Web Business, LLC")</f>
        <v>Web Business, LLC</v>
      </c>
      <c s="11" r="B949">
        <v>2009</v>
      </c>
      <c t="s" s="11" r="C949">
        <v>44</v>
      </c>
      <c t="s" s="11" r="D949">
        <v>170</v>
      </c>
      <c s="2" r="E949"/>
      <c s="2" r="F949"/>
    </row>
    <row r="950">
      <c t="str" s="7" r="A950">
        <f>HYPERLINK("http://webinfinityinc.com/","Web Infinity Inc.")</f>
        <v>Web Infinity Inc.</v>
      </c>
      <c s="11" r="B950">
        <v>2009</v>
      </c>
      <c t="s" s="11" r="C950">
        <v>44</v>
      </c>
      <c t="s" s="11" r="D950">
        <v>173</v>
      </c>
      <c s="2" r="E950"/>
      <c s="2" r="F950"/>
    </row>
    <row r="951">
      <c t="str" s="7" r="A951">
        <f>HYPERLINK("http://www.websitesource.com/","Web Site Source, Inc.")</f>
        <v>Web Site Source, Inc.</v>
      </c>
      <c s="11" r="B951">
        <v>2009</v>
      </c>
      <c t="s" s="11" r="C951">
        <v>44</v>
      </c>
      <c t="s" s="11" r="D951">
        <v>216</v>
      </c>
      <c s="2" r="E951"/>
      <c s="2" r="F951"/>
    </row>
    <row r="952">
      <c t="str" s="7" r="A952">
        <f>HYPERLINK("http://webtechnames.com/","Web Tech Names Inc.")</f>
        <v>Web Tech Names Inc.</v>
      </c>
      <c s="11" r="B952">
        <v>2009</v>
      </c>
      <c t="s" s="11" r="C952">
        <v>44</v>
      </c>
      <c t="s" s="11" r="D952">
        <v>173</v>
      </c>
      <c s="2" r="E952"/>
      <c s="2" r="F952"/>
    </row>
    <row r="953">
      <c t="str" s="7" r="A953">
        <f>HYPERLINK("http://www.webair.com/","Webair Internet Development, Inc.")</f>
        <v>Webair Internet Development, Inc.</v>
      </c>
      <c s="11" r="B953">
        <v>2009</v>
      </c>
      <c t="s" s="11" r="C953">
        <v>44</v>
      </c>
      <c t="s" s="11" r="D953">
        <v>215</v>
      </c>
      <c s="2" r="E953"/>
      <c s="2" r="F953"/>
    </row>
    <row r="954">
      <c t="str" s="7" r="A954">
        <f>HYPERLINK("http://www.webzero.com/","WebZero, Inc.")</f>
        <v>WebZero, Inc.</v>
      </c>
      <c s="11" r="B954">
        <v>2009</v>
      </c>
      <c t="s" s="11" r="C954">
        <v>44</v>
      </c>
      <c t="s" s="11" r="D954">
        <v>170</v>
      </c>
      <c s="2" r="E954"/>
      <c s="2" r="F954"/>
    </row>
    <row r="955">
      <c t="str" s="7" r="A955">
        <f>HYPERLINK("http://www.welcomedomain.com/","WelcomeDomain.com LLC")</f>
        <v>WelcomeDomain.com LLC</v>
      </c>
      <c s="11" r="B955">
        <v>2009</v>
      </c>
      <c t="s" s="11" r="C955">
        <v>44</v>
      </c>
      <c t="s" s="11" r="D955">
        <v>178</v>
      </c>
      <c s="2" r="E955"/>
      <c s="2" r="F955"/>
    </row>
    <row r="956">
      <c t="str" s="7" r="A956">
        <f>HYPERLINK("http://www.whiteglovedomains.com/","Whiteglove Domains, Incorporated")</f>
        <v>Whiteglove Domains, Incorporated</v>
      </c>
      <c s="11" r="B956">
        <v>2009</v>
      </c>
      <c t="s" s="11" r="C956">
        <v>44</v>
      </c>
      <c t="s" s="11" r="D956">
        <v>170</v>
      </c>
      <c s="2" r="E956"/>
      <c s="2" r="F956"/>
    </row>
    <row r="957">
      <c t="str" s="7" r="A957">
        <f>HYPERLINK("http://www.wildwestdomains.com/","Wild West Domains, LLC")</f>
        <v>Wild West Domains, LLC</v>
      </c>
      <c s="11" r="B957">
        <v>2009</v>
      </c>
      <c t="s" s="11" r="C957">
        <v>44</v>
      </c>
      <c t="s" s="11" r="D957">
        <v>178</v>
      </c>
      <c s="2" r="E957"/>
      <c s="2" r="F957"/>
    </row>
    <row r="958">
      <c t="str" s="7" r="A958">
        <f>HYPERLINK("http://www.willamettenames.com/","WillametteNames.com LLC")</f>
        <v>WillametteNames.com LLC</v>
      </c>
      <c s="11" r="B958">
        <v>2009</v>
      </c>
      <c t="s" s="11" r="C958">
        <v>44</v>
      </c>
      <c t="s" s="11" r="D958">
        <v>180</v>
      </c>
      <c s="2" r="E958"/>
      <c s="2" r="F958"/>
    </row>
    <row r="959">
      <c t="str" s="7" r="A959">
        <f>HYPERLINK("http://www.worldbizdomains.com/","World Biz Domains, LLC")</f>
        <v>World Biz Domains, LLC</v>
      </c>
      <c s="11" r="B959">
        <v>2009</v>
      </c>
      <c t="s" s="11" r="C959">
        <v>44</v>
      </c>
      <c t="s" s="11" r="D959">
        <v>173</v>
      </c>
      <c s="2" r="E959"/>
      <c s="2" r="F959"/>
    </row>
    <row r="960">
      <c t="str" s="7" r="A960">
        <f>HYPERLINK("http://www.worthydomains.com/","WorthyDomains LLC")</f>
        <v>WorthyDomains LLC</v>
      </c>
      <c s="11" r="B960">
        <v>2009</v>
      </c>
      <c t="s" s="11" r="C960">
        <v>44</v>
      </c>
      <c t="s" s="11" r="D960">
        <v>174</v>
      </c>
      <c s="2" r="E960"/>
      <c s="2" r="F960"/>
    </row>
    <row r="961">
      <c t="str" s="7" r="A961">
        <f>HYPERLINK("http://www.yellowstart.com/","Yellow Start, Inc.")</f>
        <v>Yellow Start, Inc.</v>
      </c>
      <c s="11" r="B961">
        <v>2009</v>
      </c>
      <c t="s" s="11" r="C961">
        <v>44</v>
      </c>
      <c t="s" s="11" r="D961">
        <v>174</v>
      </c>
      <c s="2" r="E961"/>
      <c s="2" r="F961"/>
    </row>
    <row r="962">
      <c t="str" s="7" r="A962">
        <f>HYPERLINK("http://www.yenkos.com/","yenkos, LLC")</f>
        <v>yenkos, LLC</v>
      </c>
      <c s="11" r="B962">
        <v>2009</v>
      </c>
      <c t="s" s="11" r="C962">
        <v>44</v>
      </c>
      <c t="s" s="11" r="D962">
        <v>181</v>
      </c>
      <c s="2" r="E962"/>
      <c s="2" r="F962"/>
    </row>
    <row r="963">
      <c t="str" s="7" r="A963">
        <f>HYPERLINK("http://www.youdamain.com/","YouDamain.com LLC")</f>
        <v>YouDamain.com LLC</v>
      </c>
      <c s="11" r="B963">
        <v>2009</v>
      </c>
      <c t="s" s="11" r="C963">
        <v>44</v>
      </c>
      <c t="s" s="11" r="D963">
        <v>170</v>
      </c>
      <c s="2" r="E963"/>
      <c s="2" r="F963"/>
    </row>
    <row r="964">
      <c t="str" s="7" r="A964">
        <f>HYPERLINK("http://www.yourdomainking.com/","Your Domain King, Inc.")</f>
        <v>Your Domain King, Inc.</v>
      </c>
      <c s="11" r="B964">
        <v>2009</v>
      </c>
      <c t="s" s="11" r="C964">
        <v>44</v>
      </c>
      <c t="s" s="11" r="D964">
        <v>174</v>
      </c>
      <c s="2" r="E964"/>
      <c s="2" r="F964"/>
    </row>
    <row r="965">
      <c t="str" s="7" r="A965">
        <f>HYPERLINK("http://secure.bellnames.com/","YourJungle, Inc.")</f>
        <v>YourJungle, Inc.</v>
      </c>
      <c s="11" r="B965">
        <v>2009</v>
      </c>
      <c t="s" s="11" r="C965">
        <v>44</v>
      </c>
      <c t="s" s="11" r="D965">
        <v>173</v>
      </c>
      <c s="2" r="E965"/>
      <c s="2" r="F965"/>
    </row>
    <row r="966">
      <c t="str" s="7" r="A966">
        <f>HYPERLINK("http://www.zigzagnames.com/","ZigZagnames.com LLC")</f>
        <v>ZigZagnames.com LLC</v>
      </c>
      <c s="11" r="B966">
        <v>2009</v>
      </c>
      <c t="s" s="11" r="C966">
        <v>44</v>
      </c>
      <c t="s" s="11" r="D966">
        <v>180</v>
      </c>
      <c s="2" r="E966"/>
      <c s="2" r="F966"/>
    </row>
    <row r="967">
      <c t="str" s="7" r="A967">
        <f>HYPERLINK("http://www.zonecasting.com/","Zone Casting, Inc.")</f>
        <v>Zone Casting, Inc.</v>
      </c>
      <c s="11" r="B967">
        <v>2009</v>
      </c>
      <c t="s" s="11" r="C967">
        <v>44</v>
      </c>
      <c t="s" s="11" r="D967">
        <v>174</v>
      </c>
      <c s="2" r="E967"/>
      <c s="2" r="F967"/>
    </row>
    <row r="968">
      <c t="str" s="7" r="A968">
        <f>HYPERLINK("http://www.zoomregistrar.com/","ZoomRegistrar LLC")</f>
        <v>ZoomRegistrar LLC</v>
      </c>
      <c s="11" r="B968">
        <v>2009</v>
      </c>
      <c t="s" s="11" r="C968">
        <v>44</v>
      </c>
      <c t="s" s="11" r="D968">
        <v>174</v>
      </c>
      <c s="2" r="E968"/>
      <c s="2" r="F968"/>
    </row>
    <row r="969">
      <c t="str" s="7" r="A969">
        <f>HYPERLINK("http://www.maprilis.com.vn/","April Sea Information Technology Corporation")</f>
        <v>April Sea Information Technology Corporation</v>
      </c>
      <c s="11" r="B969">
        <v>2009</v>
      </c>
      <c t="s" s="11" r="C969">
        <v>331</v>
      </c>
      <c t="s" s="11" r="D969">
        <v>212</v>
      </c>
      <c s="2" r="E969"/>
      <c s="2" r="F969"/>
    </row>
    <row r="970">
      <c t="str" s="7" r="A970">
        <f>HYPERLINK("http://www.matbao.net/","Mat Bao Trading &amp; Service Company Limited d/b/a Mat Bao")</f>
        <v>Mat Bao Trading &amp; Service Company Limited d/b/a Mat Bao</v>
      </c>
      <c s="11" r="B970">
        <v>2009</v>
      </c>
      <c t="s" s="11" r="C970">
        <v>331</v>
      </c>
      <c t="s" s="11" r="D970">
        <v>178</v>
      </c>
      <c s="2" r="E970"/>
      <c s="2" r="F970"/>
    </row>
    <row r="971">
      <c t="str" s="7" r="A971">
        <f>HYPERLINK("http://www.pavietnam.vn/","P.A. Viet Nam Company Limited")</f>
        <v>P.A. Viet Nam Company Limited</v>
      </c>
      <c s="11" r="B971">
        <v>2009</v>
      </c>
      <c t="s" s="11" r="C971">
        <v>331</v>
      </c>
      <c t="s" s="11" r="D971">
        <v>178</v>
      </c>
      <c s="2" r="E971"/>
      <c s="2" r="F971"/>
    </row>
  </sheetData>
</worksheet>
</file>