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/>
  <mc:AlternateContent xmlns:mc="http://schemas.openxmlformats.org/markup-compatibility/2006">
    <mc:Choice Requires="x15">
      <x15ac:absPath xmlns:x15ac="http://schemas.microsoft.com/office/spreadsheetml/2010/11/ac" url="d:\WIK\"/>
    </mc:Choice>
  </mc:AlternateContent>
  <bookViews>
    <workbookView xWindow="-108" yWindow="-108" windowWidth="19428" windowHeight="10428" firstSheet="1" activeTab="1"/>
  </bookViews>
  <sheets>
    <sheet name="Base" sheetId="8" state="hidden" r:id="rId1"/>
    <sheet name="Wykresy" sheetId="10" r:id="rId2"/>
    <sheet name="2018" sheetId="11" r:id="rId3"/>
    <sheet name="2019" sheetId="12" r:id="rId4"/>
    <sheet name="2020" sheetId="13" r:id="rId5"/>
    <sheet name="Sumy" sheetId="14" state="hidden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3" l="1"/>
  <c r="I5" i="13" l="1"/>
  <c r="H5" i="13" l="1"/>
  <c r="G5" i="13" l="1"/>
  <c r="Q4" i="14" l="1"/>
  <c r="R4" i="14"/>
  <c r="S4" i="14"/>
  <c r="T4" i="14"/>
  <c r="U4" i="14"/>
  <c r="V4" i="14"/>
  <c r="W4" i="14"/>
  <c r="X4" i="14"/>
  <c r="Y4" i="14"/>
  <c r="Z4" i="14"/>
  <c r="AA4" i="14"/>
  <c r="Q5" i="14"/>
  <c r="R5" i="14"/>
  <c r="S5" i="14"/>
  <c r="T5" i="14"/>
  <c r="U5" i="14"/>
  <c r="V5" i="14"/>
  <c r="W5" i="14"/>
  <c r="X5" i="14"/>
  <c r="Y5" i="14"/>
  <c r="Z5" i="14"/>
  <c r="AA5" i="14"/>
  <c r="Q6" i="14"/>
  <c r="R6" i="14"/>
  <c r="S6" i="14"/>
  <c r="T6" i="14"/>
  <c r="U6" i="14"/>
  <c r="V6" i="14"/>
  <c r="W6" i="14"/>
  <c r="X6" i="14"/>
  <c r="Y6" i="14"/>
  <c r="Z6" i="14"/>
  <c r="AA6" i="14"/>
  <c r="Q8" i="14"/>
  <c r="Q7" i="14" s="1"/>
  <c r="R8" i="14"/>
  <c r="R7" i="14" s="1"/>
  <c r="S8" i="14"/>
  <c r="S7" i="14" s="1"/>
  <c r="T8" i="14"/>
  <c r="T7" i="14" s="1"/>
  <c r="U8" i="14"/>
  <c r="U7" i="14" s="1"/>
  <c r="V8" i="14"/>
  <c r="V7" i="14" s="1"/>
  <c r="W8" i="14"/>
  <c r="W7" i="14" s="1"/>
  <c r="X8" i="14"/>
  <c r="X7" i="14" s="1"/>
  <c r="Y8" i="14"/>
  <c r="Y7" i="14" s="1"/>
  <c r="Z8" i="14"/>
  <c r="Z7" i="14" s="1"/>
  <c r="AA8" i="14"/>
  <c r="AA7" i="14" s="1"/>
  <c r="P8" i="14"/>
  <c r="P6" i="14"/>
  <c r="P5" i="14"/>
  <c r="P4" i="14"/>
  <c r="E4" i="14"/>
  <c r="F4" i="14"/>
  <c r="F3" i="14" s="1"/>
  <c r="G4" i="14"/>
  <c r="H4" i="14"/>
  <c r="I4" i="14"/>
  <c r="J4" i="14"/>
  <c r="J3" i="14" s="1"/>
  <c r="J2" i="14" s="1"/>
  <c r="K4" i="14"/>
  <c r="L4" i="14"/>
  <c r="M4" i="14"/>
  <c r="N4" i="14"/>
  <c r="N3" i="14" s="1"/>
  <c r="O4" i="14"/>
  <c r="E5" i="14"/>
  <c r="F5" i="14"/>
  <c r="G5" i="14"/>
  <c r="H5" i="14"/>
  <c r="I5" i="14"/>
  <c r="J5" i="14"/>
  <c r="K5" i="14"/>
  <c r="K3" i="14" s="1"/>
  <c r="L5" i="14"/>
  <c r="M5" i="14"/>
  <c r="N5" i="14"/>
  <c r="O5" i="14"/>
  <c r="E6" i="14"/>
  <c r="F6" i="14"/>
  <c r="G6" i="14"/>
  <c r="H6" i="14"/>
  <c r="I6" i="14"/>
  <c r="J6" i="14"/>
  <c r="K6" i="14"/>
  <c r="L6" i="14"/>
  <c r="M6" i="14"/>
  <c r="N6" i="14"/>
  <c r="O6" i="14"/>
  <c r="H7" i="14"/>
  <c r="P7" i="14"/>
  <c r="E8" i="14"/>
  <c r="E7" i="14" s="1"/>
  <c r="F8" i="14"/>
  <c r="F7" i="14" s="1"/>
  <c r="G8" i="14"/>
  <c r="G7" i="14" s="1"/>
  <c r="H8" i="14"/>
  <c r="I8" i="14"/>
  <c r="I7" i="14" s="1"/>
  <c r="J8" i="14"/>
  <c r="J7" i="14" s="1"/>
  <c r="K8" i="14"/>
  <c r="K7" i="14" s="1"/>
  <c r="L8" i="14"/>
  <c r="L7" i="14" s="1"/>
  <c r="M8" i="14"/>
  <c r="M7" i="14" s="1"/>
  <c r="N8" i="14"/>
  <c r="N7" i="14" s="1"/>
  <c r="O8" i="14"/>
  <c r="O7" i="14" s="1"/>
  <c r="D8" i="14"/>
  <c r="D7" i="14" s="1"/>
  <c r="D6" i="14"/>
  <c r="D5" i="14"/>
  <c r="D4" i="14"/>
  <c r="C8" i="14"/>
  <c r="C7" i="14" s="1"/>
  <c r="C6" i="14"/>
  <c r="C5" i="14"/>
  <c r="C4" i="14"/>
  <c r="B8" i="14"/>
  <c r="B7" i="14" s="1"/>
  <c r="B6" i="14"/>
  <c r="B5" i="14"/>
  <c r="B4" i="14"/>
  <c r="A8" i="14"/>
  <c r="A7" i="14"/>
  <c r="A6" i="14"/>
  <c r="A5" i="14"/>
  <c r="A4" i="14"/>
  <c r="A3" i="14"/>
  <c r="A2" i="14"/>
  <c r="A13" i="13"/>
  <c r="A12" i="13"/>
  <c r="A11" i="13"/>
  <c r="A10" i="13"/>
  <c r="M9" i="13"/>
  <c r="L9" i="13"/>
  <c r="K9" i="13"/>
  <c r="J9" i="13"/>
  <c r="I9" i="13"/>
  <c r="H9" i="13"/>
  <c r="G9" i="13"/>
  <c r="F9" i="13"/>
  <c r="E9" i="13"/>
  <c r="D9" i="13"/>
  <c r="C9" i="13"/>
  <c r="B9" i="13"/>
  <c r="A9" i="13"/>
  <c r="N8" i="13"/>
  <c r="A8" i="13"/>
  <c r="M7" i="13"/>
  <c r="L7" i="13"/>
  <c r="K7" i="13"/>
  <c r="J7" i="13"/>
  <c r="I7" i="13"/>
  <c r="H7" i="13"/>
  <c r="G7" i="13"/>
  <c r="F7" i="13"/>
  <c r="E7" i="13"/>
  <c r="D7" i="13"/>
  <c r="C7" i="13"/>
  <c r="B7" i="13"/>
  <c r="A7" i="13"/>
  <c r="N6" i="13"/>
  <c r="A6" i="13"/>
  <c r="N5" i="13"/>
  <c r="A5" i="13"/>
  <c r="N4" i="13"/>
  <c r="A4" i="13"/>
  <c r="M3" i="13"/>
  <c r="M2" i="13" s="1"/>
  <c r="L3" i="13"/>
  <c r="K3" i="13"/>
  <c r="J3" i="13"/>
  <c r="I3" i="13"/>
  <c r="I2" i="13" s="1"/>
  <c r="I12" i="13" s="1"/>
  <c r="H3" i="13"/>
  <c r="G3" i="13"/>
  <c r="G2" i="13" s="1"/>
  <c r="F3" i="13"/>
  <c r="E3" i="13"/>
  <c r="E2" i="13" s="1"/>
  <c r="D3" i="13"/>
  <c r="C3" i="13"/>
  <c r="B3" i="13"/>
  <c r="A3" i="13"/>
  <c r="C2" i="13"/>
  <c r="B2" i="13"/>
  <c r="B12" i="13" s="1"/>
  <c r="A2" i="13"/>
  <c r="N8" i="12"/>
  <c r="A8" i="12"/>
  <c r="M7" i="12"/>
  <c r="L7" i="12"/>
  <c r="K7" i="12"/>
  <c r="J7" i="12"/>
  <c r="I7" i="12"/>
  <c r="H7" i="12"/>
  <c r="G7" i="12"/>
  <c r="F7" i="12"/>
  <c r="N7" i="12" s="1"/>
  <c r="E7" i="12"/>
  <c r="D7" i="12"/>
  <c r="C7" i="12"/>
  <c r="B7" i="12"/>
  <c r="A7" i="12"/>
  <c r="N6" i="12"/>
  <c r="A6" i="12"/>
  <c r="N5" i="12"/>
  <c r="A5" i="12"/>
  <c r="N4" i="12"/>
  <c r="A4" i="12"/>
  <c r="M3" i="12"/>
  <c r="M2" i="12" s="1"/>
  <c r="L3" i="12"/>
  <c r="L2" i="12" s="1"/>
  <c r="K3" i="12"/>
  <c r="K2" i="12" s="1"/>
  <c r="J3" i="12"/>
  <c r="I3" i="12"/>
  <c r="I2" i="12" s="1"/>
  <c r="H3" i="12"/>
  <c r="H2" i="12" s="1"/>
  <c r="G3" i="12"/>
  <c r="F3" i="12"/>
  <c r="E3" i="12"/>
  <c r="E2" i="12" s="1"/>
  <c r="D3" i="12"/>
  <c r="D2" i="12" s="1"/>
  <c r="C3" i="12"/>
  <c r="C2" i="12" s="1"/>
  <c r="B3" i="12"/>
  <c r="A3" i="12"/>
  <c r="A2" i="12"/>
  <c r="N8" i="11"/>
  <c r="A8" i="11"/>
  <c r="M7" i="11"/>
  <c r="L7" i="11"/>
  <c r="K7" i="11"/>
  <c r="J7" i="11"/>
  <c r="I7" i="11"/>
  <c r="H7" i="11"/>
  <c r="G7" i="11"/>
  <c r="F7" i="11"/>
  <c r="E7" i="11"/>
  <c r="D7" i="11"/>
  <c r="C7" i="11"/>
  <c r="B7" i="11"/>
  <c r="A7" i="11"/>
  <c r="N6" i="11"/>
  <c r="A6" i="11"/>
  <c r="N5" i="11"/>
  <c r="A5" i="11"/>
  <c r="N4" i="11"/>
  <c r="A4" i="11"/>
  <c r="M3" i="11"/>
  <c r="M2" i="11" s="1"/>
  <c r="L3" i="11"/>
  <c r="K3" i="11"/>
  <c r="J3" i="11"/>
  <c r="I3" i="11"/>
  <c r="H3" i="11"/>
  <c r="H2" i="11" s="1"/>
  <c r="G3" i="11"/>
  <c r="G2" i="11" s="1"/>
  <c r="F3" i="11"/>
  <c r="F2" i="11" s="1"/>
  <c r="E3" i="11"/>
  <c r="D3" i="11"/>
  <c r="C3" i="11"/>
  <c r="B3" i="11"/>
  <c r="N3" i="11" s="1"/>
  <c r="A3" i="11"/>
  <c r="L2" i="11"/>
  <c r="I2" i="11"/>
  <c r="E2" i="11"/>
  <c r="D2" i="11"/>
  <c r="A2" i="11"/>
  <c r="K2" i="13" l="1"/>
  <c r="J2" i="13"/>
  <c r="J13" i="13" s="1"/>
  <c r="J12" i="13"/>
  <c r="M11" i="13"/>
  <c r="M10" i="13"/>
  <c r="M13" i="13"/>
  <c r="M12" i="13"/>
  <c r="K2" i="11"/>
  <c r="K2" i="14"/>
  <c r="N3" i="12"/>
  <c r="J2" i="12"/>
  <c r="G2" i="12"/>
  <c r="H2" i="13"/>
  <c r="H13" i="13" s="1"/>
  <c r="L2" i="13"/>
  <c r="K12" i="13"/>
  <c r="K13" i="13"/>
  <c r="M3" i="14"/>
  <c r="E3" i="14"/>
  <c r="X3" i="14"/>
  <c r="X2" i="14" s="1"/>
  <c r="AA3" i="14"/>
  <c r="C12" i="13"/>
  <c r="C3" i="14"/>
  <c r="D3" i="14"/>
  <c r="I3" i="14"/>
  <c r="I2" i="14" s="1"/>
  <c r="L3" i="14"/>
  <c r="P3" i="14"/>
  <c r="P2" i="14" s="1"/>
  <c r="Z3" i="14"/>
  <c r="Z2" i="14" s="1"/>
  <c r="C2" i="11"/>
  <c r="C13" i="13"/>
  <c r="B2" i="11"/>
  <c r="J2" i="11"/>
  <c r="H3" i="14"/>
  <c r="H2" i="14" s="1"/>
  <c r="O3" i="14"/>
  <c r="G3" i="14"/>
  <c r="V3" i="14"/>
  <c r="V2" i="14" s="1"/>
  <c r="Y3" i="14"/>
  <c r="Y2" i="14" s="1"/>
  <c r="U3" i="14"/>
  <c r="Q3" i="14"/>
  <c r="W3" i="14"/>
  <c r="W2" i="14" s="1"/>
  <c r="I10" i="13"/>
  <c r="I11" i="13"/>
  <c r="U2" i="14"/>
  <c r="T3" i="14"/>
  <c r="F2" i="13"/>
  <c r="T2" i="14"/>
  <c r="S3" i="14"/>
  <c r="S2" i="14" s="1"/>
  <c r="N3" i="13"/>
  <c r="E12" i="13"/>
  <c r="E13" i="13"/>
  <c r="N7" i="13"/>
  <c r="R3" i="14"/>
  <c r="R2" i="14" s="1"/>
  <c r="AA2" i="14"/>
  <c r="Q2" i="14"/>
  <c r="L2" i="14"/>
  <c r="O2" i="14"/>
  <c r="G2" i="14"/>
  <c r="N2" i="14"/>
  <c r="F2" i="14"/>
  <c r="M2" i="14"/>
  <c r="E2" i="14"/>
  <c r="D2" i="14"/>
  <c r="C2" i="14"/>
  <c r="B3" i="14"/>
  <c r="B2" i="14" s="1"/>
  <c r="B10" i="13" s="1"/>
  <c r="G12" i="13"/>
  <c r="G13" i="13"/>
  <c r="L12" i="13"/>
  <c r="L13" i="13"/>
  <c r="D2" i="13"/>
  <c r="I13" i="13"/>
  <c r="B13" i="13"/>
  <c r="B2" i="12"/>
  <c r="F2" i="12"/>
  <c r="N2" i="11"/>
  <c r="N7" i="11"/>
  <c r="K11" i="13" l="1"/>
  <c r="K10" i="13"/>
  <c r="J11" i="13"/>
  <c r="J10" i="13"/>
  <c r="H11" i="13"/>
  <c r="H10" i="13"/>
  <c r="B11" i="13"/>
  <c r="N2" i="12"/>
  <c r="H12" i="13"/>
  <c r="C10" i="13"/>
  <c r="G10" i="13"/>
  <c r="L11" i="13"/>
  <c r="L10" i="13"/>
  <c r="C11" i="13"/>
  <c r="G11" i="13"/>
  <c r="F11" i="13"/>
  <c r="F10" i="13"/>
  <c r="F12" i="13"/>
  <c r="F13" i="13"/>
  <c r="N2" i="13"/>
  <c r="N13" i="13" s="1"/>
  <c r="E11" i="13"/>
  <c r="E10" i="13"/>
  <c r="D10" i="13"/>
  <c r="D11" i="13"/>
  <c r="D12" i="13"/>
  <c r="D13" i="13"/>
  <c r="N12" i="13" l="1"/>
</calcChain>
</file>

<file path=xl/comments1.xml><?xml version="1.0" encoding="utf-8"?>
<comments xmlns="http://schemas.openxmlformats.org/spreadsheetml/2006/main">
  <authors>
    <author>Kirsanau Piotr</author>
  </authors>
  <commentList>
    <comment ref="G8" authorId="0" shapeId="0">
      <text>
        <r>
          <rPr>
            <b/>
            <sz val="9"/>
            <color indexed="81"/>
            <rFont val="Tahoma"/>
            <family val="2"/>
            <charset val="238"/>
          </rPr>
          <t>Kirsanau Piotr: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<sst xmlns="http://schemas.openxmlformats.org/spreadsheetml/2006/main" count="46" uniqueCount="33">
  <si>
    <t>Rok</t>
  </si>
  <si>
    <t>Pole</t>
  </si>
  <si>
    <t>Bookmark</t>
  </si>
  <si>
    <t>X</t>
  </si>
  <si>
    <t>Format</t>
  </si>
  <si>
    <t>#,##0.00</t>
  </si>
  <si>
    <t>Kontrahent</t>
  </si>
  <si>
    <t>Energia elektryczna - podliczniki</t>
  </si>
  <si>
    <t>PGE DystrybucjaS.A., PKP Energetyka S.A., RWE Stoen Operator Sp. z o.o., TAURON Dystrybucja S.A., ENEA Operator Sp. z o.o.</t>
  </si>
  <si>
    <t>Wojciech Grzybowski, Stacja benzynowa sieci BP, Józef Podgórski, Pol-Dróg Sp. z o.o., Drogowe Centrum Produkcyjno-Handlowe BIG</t>
  </si>
  <si>
    <t>Orange</t>
  </si>
  <si>
    <t>Dystrybucja</t>
  </si>
  <si>
    <t>Sprzedaż</t>
  </si>
  <si>
    <t>Nazwa</t>
  </si>
  <si>
    <t>Arkusz</t>
  </si>
  <si>
    <t>Miesięczne koszty energii elektrycznej na potrzeby ESPO [PLN]</t>
  </si>
  <si>
    <t>Wykresy</t>
  </si>
  <si>
    <t>WykresKosztyEnergii</t>
  </si>
  <si>
    <t>Koszty energii  z podziałem na dystrybycje i sprzedaż [PLN]</t>
  </si>
  <si>
    <t>WykresKosztyEnergiiPodzial</t>
  </si>
  <si>
    <t>Koszty energii Średnie</t>
  </si>
  <si>
    <t>KosztyEnergiiSrednie</t>
  </si>
  <si>
    <t>Koszty energii Łączne</t>
  </si>
  <si>
    <t>KosztyEnergiiLaczne</t>
  </si>
  <si>
    <t>KosztyEnergiiMiesiac</t>
  </si>
  <si>
    <t>KosztyEnergiiDystrybucja</t>
  </si>
  <si>
    <t>KosztyEnergiiSprzedaz</t>
  </si>
  <si>
    <t>KosztyEnergiiDystrybucjaPrc</t>
  </si>
  <si>
    <t>KosztyEnergiiSprzedazPrc</t>
  </si>
  <si>
    <t>Koszty energii Dystrybucja %</t>
  </si>
  <si>
    <t>Koszty energii Sprzedaż %</t>
  </si>
  <si>
    <t>Percent</t>
  </si>
  <si>
    <t>Ilość miesięcy dla średnich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</si>
</sst>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mmmm"/>
  </numFmts>
  <fonts count="1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9" tint="-0.499984740745262"/>
      <name val="Calibri"/>
      <family val="2"/>
      <charset val="238"/>
      <scheme val="minor"/>
    </font>
    <font>
      <sz val="11"/>
      <color theme="9" tint="-0.499984740745262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8" tint="-0.499984740745262"/>
      <name val="Calibri"/>
      <family val="2"/>
      <charset val="238"/>
      <scheme val="minor"/>
    </font>
    <font>
      <sz val="11"/>
      <color theme="8" tint="-0.499984740745262"/>
      <name val="Calibri"/>
      <family val="2"/>
      <charset val="238"/>
      <scheme val="minor"/>
    </font>
    <font>
      <b/>
      <sz val="11"/>
      <color rgb="FF002060"/>
      <name val="Calibri"/>
      <family val="2"/>
      <charset val="238"/>
      <scheme val="minor"/>
    </font>
    <font>
      <sz val="11"/>
      <color rgb="FF00206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2">
    <xf numFmtId="0" fontId="0" fillId="0" borderId="0" xfId="0"/>
    <xf numFmtId="0" fontId="3" fillId="0" borderId="0" xfId="0" applyFont="1" applyBorder="1"/>
    <xf numFmtId="0" fontId="2" fillId="0" borderId="0" xfId="0" applyFont="1" applyBorder="1"/>
    <xf numFmtId="0" fontId="0" fillId="0" borderId="0" xfId="0" applyBorder="1"/>
    <xf numFmtId="0" fontId="3" fillId="0" borderId="5" xfId="0" applyFont="1" applyBorder="1" applyProtection="1"/>
    <xf numFmtId="0" fontId="5" fillId="0" borderId="1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2" fillId="0" borderId="10" xfId="0" applyFont="1" applyBorder="1"/>
    <xf numFmtId="0" fontId="5" fillId="3" borderId="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0" xfId="0" applyFont="1" applyFill="1" applyBorder="1"/>
    <xf numFmtId="0" fontId="6" fillId="0" borderId="3" xfId="0" applyFont="1" applyFill="1" applyBorder="1"/>
    <xf numFmtId="0" fontId="6" fillId="0" borderId="0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0" fillId="0" borderId="3" xfId="0" applyBorder="1"/>
    <xf numFmtId="0" fontId="4" fillId="0" borderId="6" xfId="0" applyFont="1" applyBorder="1" applyAlignment="1" applyProtection="1">
      <alignment wrapText="1"/>
    </xf>
    <xf numFmtId="164" fontId="3" fillId="0" borderId="0" xfId="1" applyFont="1" applyFill="1" applyBorder="1" applyProtection="1"/>
    <xf numFmtId="164" fontId="3" fillId="0" borderId="2" xfId="0" applyNumberFormat="1" applyFont="1" applyFill="1" applyBorder="1" applyProtection="1"/>
    <xf numFmtId="164" fontId="2" fillId="0" borderId="0" xfId="1" applyFont="1" applyFill="1" applyBorder="1" applyProtection="1"/>
    <xf numFmtId="164" fontId="0" fillId="0" borderId="0" xfId="1" applyFont="1" applyFill="1" applyBorder="1" applyProtection="1"/>
    <xf numFmtId="164" fontId="4" fillId="0" borderId="2" xfId="0" applyNumberFormat="1" applyFont="1" applyFill="1" applyBorder="1" applyProtection="1"/>
    <xf numFmtId="164" fontId="4" fillId="0" borderId="4" xfId="0" applyNumberFormat="1" applyFont="1" applyFill="1" applyBorder="1" applyProtection="1"/>
    <xf numFmtId="0" fontId="4" fillId="0" borderId="7" xfId="0" applyFont="1" applyBorder="1" applyAlignment="1" applyProtection="1">
      <alignment wrapText="1"/>
    </xf>
    <xf numFmtId="164" fontId="0" fillId="0" borderId="3" xfId="1" applyFont="1" applyFill="1" applyBorder="1" applyProtection="1"/>
    <xf numFmtId="0" fontId="4" fillId="0" borderId="6" xfId="0" applyFont="1" applyFill="1" applyBorder="1" applyAlignment="1" applyProtection="1">
      <alignment wrapText="1"/>
    </xf>
    <xf numFmtId="0" fontId="4" fillId="0" borderId="7" xfId="0" applyFont="1" applyFill="1" applyBorder="1" applyAlignment="1" applyProtection="1">
      <alignment wrapText="1"/>
    </xf>
    <xf numFmtId="164" fontId="4" fillId="0" borderId="0" xfId="1" applyFont="1" applyFill="1" applyBorder="1" applyProtection="1"/>
    <xf numFmtId="164" fontId="1" fillId="0" borderId="0" xfId="1" applyFont="1" applyFill="1" applyBorder="1" applyProtection="1"/>
    <xf numFmtId="164" fontId="1" fillId="0" borderId="3" xfId="1" applyFont="1" applyFill="1" applyBorder="1" applyProtection="1"/>
    <xf numFmtId="164" fontId="1" fillId="0" borderId="0" xfId="1" applyFont="1" applyFill="1" applyBorder="1" applyAlignment="1" applyProtection="1">
      <alignment vertical="center"/>
    </xf>
    <xf numFmtId="164" fontId="3" fillId="0" borderId="6" xfId="0" applyNumberFormat="1" applyFont="1" applyFill="1" applyBorder="1" applyAlignment="1" applyProtection="1">
      <alignment vertical="center"/>
    </xf>
    <xf numFmtId="164" fontId="1" fillId="0" borderId="3" xfId="1" applyFont="1" applyFill="1" applyBorder="1" applyAlignment="1" applyProtection="1">
      <alignment vertical="center"/>
    </xf>
    <xf numFmtId="164" fontId="3" fillId="0" borderId="7" xfId="0" applyNumberFormat="1" applyFont="1" applyFill="1" applyBorder="1" applyAlignment="1" applyProtection="1">
      <alignment vertical="center"/>
    </xf>
    <xf numFmtId="0" fontId="5" fillId="0" borderId="6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 readingOrder="1"/>
    </xf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10" fontId="3" fillId="0" borderId="0" xfId="2" applyNumberFormat="1" applyFont="1" applyFill="1" applyBorder="1" applyProtection="1"/>
    <xf numFmtId="10" fontId="0" fillId="0" borderId="0" xfId="2" applyNumberFormat="1" applyFont="1" applyFill="1" applyBorder="1" applyProtection="1"/>
    <xf numFmtId="164" fontId="1" fillId="0" borderId="0" xfId="1" applyFont="1" applyFill="1" applyBorder="1" applyAlignment="1" applyProtection="1">
      <alignment vertical="center"/>
      <protection locked="0"/>
    </xf>
    <xf numFmtId="164" fontId="1" fillId="0" borderId="13" xfId="1" applyFont="1" applyFill="1" applyBorder="1" applyAlignment="1" applyProtection="1">
      <alignment vertical="center"/>
      <protection locked="0"/>
    </xf>
    <xf numFmtId="164" fontId="1" fillId="0" borderId="3" xfId="1" applyFont="1" applyFill="1" applyBorder="1" applyAlignment="1" applyProtection="1">
      <alignment vertical="center"/>
      <protection locked="0"/>
    </xf>
    <xf numFmtId="164" fontId="1" fillId="0" borderId="13" xfId="1" applyFont="1" applyFill="1" applyBorder="1" applyAlignment="1" applyProtection="1">
      <alignment vertical="center"/>
    </xf>
    <xf numFmtId="0" fontId="7" fillId="0" borderId="5" xfId="0" applyFont="1" applyBorder="1" applyAlignment="1" applyProtection="1">
      <alignment horizontal="center" vertical="center"/>
    </xf>
    <xf numFmtId="0" fontId="8" fillId="0" borderId="6" xfId="0" applyFont="1" applyFill="1" applyBorder="1" applyAlignment="1" applyProtection="1">
      <alignment wrapText="1"/>
    </xf>
    <xf numFmtId="0" fontId="8" fillId="0" borderId="14" xfId="0" applyFont="1" applyFill="1" applyBorder="1" applyAlignment="1" applyProtection="1">
      <alignment wrapText="1"/>
    </xf>
    <xf numFmtId="0" fontId="8" fillId="0" borderId="7" xfId="0" applyFont="1" applyFill="1" applyBorder="1" applyAlignment="1" applyProtection="1">
      <alignment wrapText="1"/>
    </xf>
    <xf numFmtId="165" fontId="7" fillId="0" borderId="8" xfId="0" applyNumberFormat="1" applyFont="1" applyBorder="1" applyAlignment="1" applyProtection="1">
      <alignment horizontal="center" vertical="center"/>
    </xf>
    <xf numFmtId="0" fontId="7" fillId="3" borderId="5" xfId="0" applyFont="1" applyFill="1" applyBorder="1" applyAlignment="1" applyProtection="1">
      <alignment wrapText="1"/>
    </xf>
    <xf numFmtId="164" fontId="2" fillId="3" borderId="1" xfId="1" applyFont="1" applyFill="1" applyBorder="1" applyProtection="1"/>
    <xf numFmtId="0" fontId="7" fillId="3" borderId="12" xfId="0" applyFont="1" applyFill="1" applyBorder="1" applyAlignment="1" applyProtection="1">
      <alignment wrapText="1"/>
    </xf>
    <xf numFmtId="164" fontId="2" fillId="3" borderId="8" xfId="1" applyFont="1" applyFill="1" applyBorder="1" applyProtection="1"/>
    <xf numFmtId="0" fontId="7" fillId="3" borderId="6" xfId="0" applyFont="1" applyFill="1" applyBorder="1" applyAlignment="1" applyProtection="1">
      <alignment wrapText="1"/>
    </xf>
    <xf numFmtId="164" fontId="2" fillId="3" borderId="0" xfId="1" applyFont="1" applyFill="1" applyBorder="1" applyProtection="1"/>
    <xf numFmtId="10" fontId="7" fillId="0" borderId="0" xfId="2" applyNumberFormat="1" applyFont="1" applyFill="1" applyBorder="1" applyProtection="1"/>
    <xf numFmtId="10" fontId="8" fillId="0" borderId="0" xfId="2" applyNumberFormat="1" applyFont="1" applyFill="1" applyBorder="1" applyProtection="1"/>
    <xf numFmtId="0" fontId="9" fillId="0" borderId="5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wrapText="1"/>
    </xf>
    <xf numFmtId="0" fontId="9" fillId="2" borderId="6" xfId="0" applyFont="1" applyFill="1" applyBorder="1" applyAlignment="1">
      <alignment wrapText="1"/>
    </xf>
    <xf numFmtId="0" fontId="10" fillId="0" borderId="6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10" fillId="0" borderId="6" xfId="0" applyFont="1" applyFill="1" applyBorder="1" applyAlignment="1" applyProtection="1">
      <alignment wrapText="1"/>
    </xf>
    <xf numFmtId="0" fontId="10" fillId="0" borderId="6" xfId="0" applyFont="1" applyBorder="1"/>
    <xf numFmtId="0" fontId="3" fillId="3" borderId="9" xfId="0" applyFont="1" applyFill="1" applyBorder="1" applyAlignment="1" applyProtection="1">
      <alignment wrapText="1"/>
    </xf>
    <xf numFmtId="164" fontId="3" fillId="3" borderId="6" xfId="0" applyNumberFormat="1" applyFont="1" applyFill="1" applyBorder="1" applyProtection="1"/>
    <xf numFmtId="0" fontId="3" fillId="3" borderId="6" xfId="0" applyFont="1" applyFill="1" applyBorder="1" applyAlignment="1" applyProtection="1">
      <alignment wrapText="1"/>
    </xf>
    <xf numFmtId="0" fontId="3" fillId="3" borderId="5" xfId="0" applyFont="1" applyFill="1" applyBorder="1" applyAlignment="1" applyProtection="1">
      <alignment wrapText="1"/>
    </xf>
    <xf numFmtId="164" fontId="0" fillId="0" borderId="0" xfId="1" applyFont="1" applyFill="1" applyBorder="1" applyAlignment="1" applyProtection="1">
      <alignment vertical="center"/>
    </xf>
    <xf numFmtId="0" fontId="7" fillId="0" borderId="15" xfId="0" applyFont="1" applyBorder="1" applyAlignment="1" applyProtection="1">
      <alignment horizontal="center" vertical="center"/>
    </xf>
    <xf numFmtId="0" fontId="7" fillId="3" borderId="15" xfId="0" applyFont="1" applyFill="1" applyBorder="1" applyAlignment="1" applyProtection="1">
      <alignment wrapText="1"/>
    </xf>
    <xf numFmtId="0" fontId="7" fillId="3" borderId="16" xfId="0" applyFont="1" applyFill="1" applyBorder="1" applyAlignment="1" applyProtection="1">
      <alignment wrapText="1"/>
    </xf>
    <xf numFmtId="0" fontId="8" fillId="0" borderId="17" xfId="0" applyFont="1" applyFill="1" applyBorder="1" applyAlignment="1" applyProtection="1">
      <alignment wrapText="1"/>
    </xf>
    <xf numFmtId="0" fontId="8" fillId="0" borderId="18" xfId="0" applyFont="1" applyFill="1" applyBorder="1" applyAlignment="1" applyProtection="1">
      <alignment wrapText="1"/>
    </xf>
    <xf numFmtId="0" fontId="7" fillId="3" borderId="17" xfId="0" applyFont="1" applyFill="1" applyBorder="1" applyAlignment="1" applyProtection="1">
      <alignment wrapText="1"/>
    </xf>
    <xf numFmtId="0" fontId="8" fillId="0" borderId="19" xfId="0" applyFont="1" applyFill="1" applyBorder="1" applyAlignment="1" applyProtection="1">
      <alignment wrapText="1"/>
    </xf>
    <xf numFmtId="0" fontId="8" fillId="0" borderId="17" xfId="0" applyFont="1" applyFill="1" applyBorder="1" applyProtection="1"/>
    <xf numFmtId="0" fontId="7" fillId="0" borderId="20" xfId="0" applyFont="1" applyBorder="1" applyAlignment="1" applyProtection="1">
      <alignment horizontal="center" vertical="center"/>
    </xf>
    <xf numFmtId="164" fontId="7" fillId="3" borderId="20" xfId="0" applyNumberFormat="1" applyFont="1" applyFill="1" applyBorder="1" applyProtection="1"/>
    <xf numFmtId="164" fontId="7" fillId="3" borderId="21" xfId="0" applyNumberFormat="1" applyFont="1" applyFill="1" applyBorder="1" applyProtection="1"/>
    <xf numFmtId="164" fontId="7" fillId="0" borderId="22" xfId="0" applyNumberFormat="1" applyFont="1" applyFill="1" applyBorder="1" applyAlignment="1" applyProtection="1">
      <alignment vertical="center"/>
    </xf>
    <xf numFmtId="164" fontId="7" fillId="0" borderId="23" xfId="0" applyNumberFormat="1" applyFont="1" applyFill="1" applyBorder="1" applyAlignment="1" applyProtection="1">
      <alignment vertical="center"/>
    </xf>
    <xf numFmtId="164" fontId="7" fillId="3" borderId="22" xfId="0" applyNumberFormat="1" applyFont="1" applyFill="1" applyBorder="1" applyProtection="1"/>
    <xf numFmtId="164" fontId="7" fillId="0" borderId="24" xfId="0" applyNumberFormat="1" applyFont="1" applyFill="1" applyBorder="1" applyAlignment="1" applyProtection="1">
      <alignment vertical="center"/>
    </xf>
    <xf numFmtId="164" fontId="8" fillId="0" borderId="22" xfId="0" applyNumberFormat="1" applyFont="1" applyFill="1" applyBorder="1" applyProtection="1"/>
    <xf numFmtId="165" fontId="7" fillId="0" borderId="15" xfId="0" applyNumberFormat="1" applyFont="1" applyBorder="1" applyAlignment="1" applyProtection="1">
      <alignment horizontal="center" vertical="center"/>
    </xf>
    <xf numFmtId="165" fontId="7" fillId="0" borderId="1" xfId="0" applyNumberFormat="1" applyFont="1" applyBorder="1" applyAlignment="1" applyProtection="1">
      <alignment horizontal="center" vertical="center"/>
    </xf>
    <xf numFmtId="165" fontId="7" fillId="0" borderId="20" xfId="0" applyNumberFormat="1" applyFont="1" applyBorder="1" applyAlignment="1" applyProtection="1">
      <alignment horizontal="center" vertical="center"/>
    </xf>
    <xf numFmtId="164" fontId="2" fillId="3" borderId="15" xfId="1" applyFont="1" applyFill="1" applyBorder="1" applyProtection="1"/>
    <xf numFmtId="164" fontId="2" fillId="3" borderId="20" xfId="1" applyFont="1" applyFill="1" applyBorder="1" applyProtection="1"/>
    <xf numFmtId="164" fontId="2" fillId="3" borderId="16" xfId="1" applyFont="1" applyFill="1" applyBorder="1" applyProtection="1"/>
    <xf numFmtId="164" fontId="2" fillId="3" borderId="21" xfId="1" applyFont="1" applyFill="1" applyBorder="1" applyProtection="1"/>
    <xf numFmtId="164" fontId="1" fillId="0" borderId="17" xfId="1" applyFont="1" applyFill="1" applyBorder="1" applyAlignment="1" applyProtection="1">
      <alignment vertical="center"/>
    </xf>
    <xf numFmtId="164" fontId="1" fillId="0" borderId="22" xfId="1" applyFont="1" applyFill="1" applyBorder="1" applyAlignment="1" applyProtection="1">
      <alignment vertical="center"/>
    </xf>
    <xf numFmtId="164" fontId="1" fillId="0" borderId="18" xfId="1" applyFont="1" applyFill="1" applyBorder="1" applyAlignment="1" applyProtection="1">
      <alignment vertical="center"/>
    </xf>
    <xf numFmtId="164" fontId="1" fillId="0" borderId="23" xfId="1" applyFont="1" applyFill="1" applyBorder="1" applyAlignment="1" applyProtection="1">
      <alignment vertical="center"/>
    </xf>
    <xf numFmtId="164" fontId="2" fillId="3" borderId="17" xfId="1" applyFont="1" applyFill="1" applyBorder="1" applyProtection="1"/>
    <xf numFmtId="164" fontId="2" fillId="3" borderId="22" xfId="1" applyFont="1" applyFill="1" applyBorder="1" applyProtection="1"/>
    <xf numFmtId="164" fontId="1" fillId="0" borderId="19" xfId="1" applyFont="1" applyFill="1" applyBorder="1" applyAlignment="1" applyProtection="1">
      <alignment vertical="center"/>
    </xf>
    <xf numFmtId="164" fontId="1" fillId="0" borderId="24" xfId="1" applyFont="1" applyFill="1" applyBorder="1" applyAlignment="1" applyProtection="1">
      <alignment vertical="center"/>
    </xf>
    <xf numFmtId="164" fontId="0" fillId="0" borderId="17" xfId="1" applyFont="1" applyFill="1" applyBorder="1" applyProtection="1"/>
    <xf numFmtId="164" fontId="0" fillId="0" borderId="22" xfId="1" applyFont="1" applyFill="1" applyBorder="1" applyProtection="1"/>
    <xf numFmtId="164" fontId="3" fillId="0" borderId="17" xfId="1" applyFont="1" applyFill="1" applyBorder="1" applyProtection="1"/>
    <xf numFmtId="164" fontId="3" fillId="0" borderId="22" xfId="1" applyFont="1" applyFill="1" applyBorder="1" applyProtection="1"/>
    <xf numFmtId="10" fontId="3" fillId="0" borderId="17" xfId="2" applyNumberFormat="1" applyFont="1" applyFill="1" applyBorder="1" applyProtection="1"/>
    <xf numFmtId="10" fontId="3" fillId="0" borderId="22" xfId="2" applyNumberFormat="1" applyFont="1" applyFill="1" applyBorder="1" applyProtection="1"/>
    <xf numFmtId="10" fontId="0" fillId="0" borderId="17" xfId="2" applyNumberFormat="1" applyFont="1" applyFill="1" applyBorder="1" applyProtection="1"/>
    <xf numFmtId="10" fontId="0" fillId="0" borderId="22" xfId="2" applyNumberFormat="1" applyFont="1" applyFill="1" applyBorder="1" applyProtection="1"/>
    <xf numFmtId="0" fontId="0" fillId="0" borderId="17" xfId="0" applyBorder="1"/>
    <xf numFmtId="0" fontId="0" fillId="0" borderId="0" xfId="0" applyBorder="1" applyProtection="1"/>
    <xf numFmtId="0" fontId="0" fillId="0" borderId="22" xfId="0" applyBorder="1" applyProtection="1"/>
    <xf numFmtId="164" fontId="1" fillId="0" borderId="22" xfId="1" applyFont="1" applyFill="1" applyBorder="1" applyAlignment="1" applyProtection="1">
      <alignment vertical="center"/>
      <protection locked="0"/>
    </xf>
    <xf numFmtId="164" fontId="1" fillId="0" borderId="23" xfId="1" applyFont="1" applyFill="1" applyBorder="1" applyAlignment="1" applyProtection="1">
      <alignment vertical="center"/>
      <protection locked="0"/>
    </xf>
    <xf numFmtId="164" fontId="1" fillId="0" borderId="24" xfId="1" applyFont="1" applyFill="1" applyBorder="1" applyAlignment="1" applyProtection="1">
      <alignment vertical="center"/>
      <protection locked="0"/>
    </xf>
    <xf numFmtId="0" fontId="0" fillId="0" borderId="17" xfId="0" applyBorder="1" applyProtection="1"/>
    <xf numFmtId="0" fontId="0" fillId="0" borderId="22" xfId="0" applyBorder="1"/>
    <xf numFmtId="164" fontId="1" fillId="0" borderId="17" xfId="1" applyFont="1" applyFill="1" applyBorder="1" applyAlignment="1" applyProtection="1">
      <alignment vertical="center"/>
      <protection locked="0"/>
    </xf>
    <xf numFmtId="164" fontId="1" fillId="0" borderId="18" xfId="1" applyFont="1" applyFill="1" applyBorder="1" applyAlignment="1" applyProtection="1">
      <alignment vertical="center"/>
      <protection locked="0"/>
    </xf>
    <xf numFmtId="164" fontId="1" fillId="0" borderId="19" xfId="1" applyFont="1" applyFill="1" applyBorder="1" applyAlignment="1" applyProtection="1">
      <alignment vertical="center"/>
      <protection locked="0"/>
    </xf>
  </cellXfs>
  <cellStyles count="3">
    <cellStyle name="Dziesiętny" xfId="1" builtinId="3"/>
    <cellStyle name="Normalny" xfId="0" builtinId="0"/>
    <cellStyle name="Procentowy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000" b="1">
                <a:solidFill>
                  <a:schemeClr val="accent1">
                    <a:lumMod val="50000"/>
                  </a:schemeClr>
                </a:solidFill>
              </a:rPr>
              <a:t>Miesięczne koszty energii elektrycznej na potrzeby ESPO [PLN]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Sumy!$B$1:$Y$1</c:f>
              <c:numCache>
                <c:formatCode>mmmm</c:formatCode>
                <c:ptCount val="24"/>
                <c:pt idx="0">
                  <c:v>43405</c:v>
                </c:pt>
                <c:pt idx="1">
                  <c:v>43435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43586</c:v>
                </c:pt>
                <c:pt idx="7">
                  <c:v>43617</c:v>
                </c:pt>
                <c:pt idx="8">
                  <c:v>43647</c:v>
                </c:pt>
                <c:pt idx="9">
                  <c:v>43678</c:v>
                </c:pt>
                <c:pt idx="10">
                  <c:v>43709</c:v>
                </c:pt>
                <c:pt idx="11">
                  <c:v>43739</c:v>
                </c:pt>
                <c:pt idx="12">
                  <c:v>43770</c:v>
                </c:pt>
                <c:pt idx="13">
                  <c:v>43800</c:v>
                </c:pt>
                <c:pt idx="14">
                  <c:v>43831</c:v>
                </c:pt>
                <c:pt idx="15">
                  <c:v>43862</c:v>
                </c:pt>
                <c:pt idx="16">
                  <c:v>43891</c:v>
                </c:pt>
                <c:pt idx="17">
                  <c:v>43922</c:v>
                </c:pt>
                <c:pt idx="18">
                  <c:v>43952</c:v>
                </c:pt>
                <c:pt idx="19">
                  <c:v>43983</c:v>
                </c:pt>
                <c:pt idx="20">
                  <c:v>44013</c:v>
                </c:pt>
                <c:pt idx="21">
                  <c:v>44044</c:v>
                </c:pt>
                <c:pt idx="22">
                  <c:v>44075</c:v>
                </c:pt>
                <c:pt idx="23">
                  <c:v>44105</c:v>
                </c:pt>
              </c:numCache>
            </c:numRef>
          </c:cat>
          <c:val>
            <c:numRef>
              <c:f>Sumy!$B$2:$Y$2</c:f>
              <c:numCache>
                <c:formatCode>General</c:formatCode>
                <c:ptCount val="24"/>
                <c:pt idx="0">
                  <c:v>559.61</c:v>
                </c:pt>
                <c:pt idx="1">
                  <c:v>14076.48</c:v>
                </c:pt>
                <c:pt idx="2">
                  <c:v>88015.81</c:v>
                </c:pt>
                <c:pt idx="3">
                  <c:v>88724.41</c:v>
                </c:pt>
                <c:pt idx="4">
                  <c:v>112066.8</c:v>
                </c:pt>
                <c:pt idx="5">
                  <c:v>71121.7</c:v>
                </c:pt>
                <c:pt idx="6">
                  <c:v>258639.97999999998</c:v>
                </c:pt>
                <c:pt idx="7">
                  <c:v>115922.35999999999</c:v>
                </c:pt>
                <c:pt idx="8">
                  <c:v>199855.93</c:v>
                </c:pt>
                <c:pt idx="9">
                  <c:v>122397.73</c:v>
                </c:pt>
                <c:pt idx="10">
                  <c:v>181304.99999999997</c:v>
                </c:pt>
                <c:pt idx="11">
                  <c:v>165091.82</c:v>
                </c:pt>
                <c:pt idx="12">
                  <c:v>151326.64000000001</c:v>
                </c:pt>
                <c:pt idx="13">
                  <c:v>224021.26</c:v>
                </c:pt>
                <c:pt idx="14">
                  <c:v>182875.24</c:v>
                </c:pt>
                <c:pt idx="15">
                  <c:v>159792.32999999999</c:v>
                </c:pt>
                <c:pt idx="16">
                  <c:v>160597.28999999998</c:v>
                </c:pt>
                <c:pt idx="17">
                  <c:v>141765.25</c:v>
                </c:pt>
                <c:pt idx="18">
                  <c:v>122025.05999999998</c:v>
                </c:pt>
                <c:pt idx="19">
                  <c:v>194488.61</c:v>
                </c:pt>
                <c:pt idx="20">
                  <c:v>120223.62</c:v>
                </c:pt>
                <c:pt idx="21">
                  <c:v>223162.78999999998</c:v>
                </c:pt>
                <c:pt idx="22">
                  <c:v>207248.29</c:v>
                </c:pt>
                <c:pt idx="23">
                  <c:v>91139.59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7C-4AD2-8137-E74E65E681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01625872"/>
        <c:axId val="201619992"/>
      </c:barChart>
      <c:dateAx>
        <c:axId val="20162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 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619992"/>
        <c:crosses val="autoZero"/>
        <c:auto val="1"/>
        <c:lblOffset val="100"/>
        <c:baseTimeUnit val="months"/>
        <c:majorUnit val="1"/>
        <c:majorTimeUnit val="months"/>
      </c:dateAx>
      <c:valAx>
        <c:axId val="201619992"/>
        <c:scaling>
          <c:orientation val="minMax"/>
          <c:max val="27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625872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000" b="1" i="0" baseline="0">
                <a:solidFill>
                  <a:schemeClr val="accent1">
                    <a:lumMod val="50000"/>
                  </a:schemeClr>
                </a:solidFill>
                <a:effectLst/>
              </a:rPr>
              <a:t>Koszty energii  z podziałem na dystrybycje i sprzedaż [PLN]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Sumy!$A$3</c:f>
              <c:strCache>
                <c:ptCount val="1"/>
                <c:pt idx="0">
                  <c:v>Dystrybucja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Sumy!$B$1:$Y$1</c:f>
              <c:numCache>
                <c:formatCode>mmmm</c:formatCode>
                <c:ptCount val="24"/>
                <c:pt idx="0">
                  <c:v>43405</c:v>
                </c:pt>
                <c:pt idx="1">
                  <c:v>43435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43586</c:v>
                </c:pt>
                <c:pt idx="7">
                  <c:v>43617</c:v>
                </c:pt>
                <c:pt idx="8">
                  <c:v>43647</c:v>
                </c:pt>
                <c:pt idx="9">
                  <c:v>43678</c:v>
                </c:pt>
                <c:pt idx="10">
                  <c:v>43709</c:v>
                </c:pt>
                <c:pt idx="11">
                  <c:v>43739</c:v>
                </c:pt>
                <c:pt idx="12">
                  <c:v>43770</c:v>
                </c:pt>
                <c:pt idx="13">
                  <c:v>43800</c:v>
                </c:pt>
                <c:pt idx="14">
                  <c:v>43831</c:v>
                </c:pt>
                <c:pt idx="15">
                  <c:v>43862</c:v>
                </c:pt>
                <c:pt idx="16">
                  <c:v>43891</c:v>
                </c:pt>
                <c:pt idx="17">
                  <c:v>43922</c:v>
                </c:pt>
                <c:pt idx="18">
                  <c:v>43952</c:v>
                </c:pt>
                <c:pt idx="19">
                  <c:v>43983</c:v>
                </c:pt>
                <c:pt idx="20">
                  <c:v>44013</c:v>
                </c:pt>
                <c:pt idx="21">
                  <c:v>44044</c:v>
                </c:pt>
                <c:pt idx="22">
                  <c:v>44075</c:v>
                </c:pt>
                <c:pt idx="23">
                  <c:v>44105</c:v>
                </c:pt>
              </c:numCache>
            </c:numRef>
          </c:cat>
          <c:val>
            <c:numRef>
              <c:f>Sumy!$B$3:$Y$3</c:f>
              <c:numCache>
                <c:formatCode>General</c:formatCode>
                <c:ptCount val="24"/>
                <c:pt idx="0">
                  <c:v>559.61</c:v>
                </c:pt>
                <c:pt idx="1">
                  <c:v>14076.48</c:v>
                </c:pt>
                <c:pt idx="2">
                  <c:v>88015.81</c:v>
                </c:pt>
                <c:pt idx="3">
                  <c:v>88656.52</c:v>
                </c:pt>
                <c:pt idx="4">
                  <c:v>112066.8</c:v>
                </c:pt>
                <c:pt idx="5">
                  <c:v>71121.7</c:v>
                </c:pt>
                <c:pt idx="6">
                  <c:v>83063.48</c:v>
                </c:pt>
                <c:pt idx="7">
                  <c:v>64967.859999999993</c:v>
                </c:pt>
                <c:pt idx="8">
                  <c:v>122964.28</c:v>
                </c:pt>
                <c:pt idx="9">
                  <c:v>72083.7</c:v>
                </c:pt>
                <c:pt idx="10">
                  <c:v>135077.03999999998</c:v>
                </c:pt>
                <c:pt idx="11">
                  <c:v>91189.78</c:v>
                </c:pt>
                <c:pt idx="12">
                  <c:v>90955.75</c:v>
                </c:pt>
                <c:pt idx="13">
                  <c:v>97011.01</c:v>
                </c:pt>
                <c:pt idx="14">
                  <c:v>109541.28</c:v>
                </c:pt>
                <c:pt idx="15">
                  <c:v>83875.87999999999</c:v>
                </c:pt>
                <c:pt idx="16">
                  <c:v>105983.31999999999</c:v>
                </c:pt>
                <c:pt idx="17">
                  <c:v>85287.92</c:v>
                </c:pt>
                <c:pt idx="18">
                  <c:v>103537.96999999999</c:v>
                </c:pt>
                <c:pt idx="19">
                  <c:v>107256.61</c:v>
                </c:pt>
                <c:pt idx="20">
                  <c:v>119324.03</c:v>
                </c:pt>
                <c:pt idx="21">
                  <c:v>80526.349999999991</c:v>
                </c:pt>
                <c:pt idx="22">
                  <c:v>117506.77</c:v>
                </c:pt>
                <c:pt idx="23">
                  <c:v>82196.160000000003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6D-4F28-A70A-48DD49DC23CE}"/>
            </c:ext>
          </c:extLst>
        </c:ser>
        <c:ser>
          <c:idx val="1"/>
          <c:order val="1"/>
          <c:tx>
            <c:strRef>
              <c:f>Sumy!$A$7</c:f>
              <c:strCache>
                <c:ptCount val="1"/>
                <c:pt idx="0">
                  <c:v>Sprzedaż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Sumy!$B$1:$Y$1</c:f>
              <c:numCache>
                <c:formatCode>mmmm</c:formatCode>
                <c:ptCount val="24"/>
                <c:pt idx="0">
                  <c:v>43405</c:v>
                </c:pt>
                <c:pt idx="1">
                  <c:v>43435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43586</c:v>
                </c:pt>
                <c:pt idx="7">
                  <c:v>43617</c:v>
                </c:pt>
                <c:pt idx="8">
                  <c:v>43647</c:v>
                </c:pt>
                <c:pt idx="9">
                  <c:v>43678</c:v>
                </c:pt>
                <c:pt idx="10">
                  <c:v>43709</c:v>
                </c:pt>
                <c:pt idx="11">
                  <c:v>43739</c:v>
                </c:pt>
                <c:pt idx="12">
                  <c:v>43770</c:v>
                </c:pt>
                <c:pt idx="13">
                  <c:v>43800</c:v>
                </c:pt>
                <c:pt idx="14">
                  <c:v>43831</c:v>
                </c:pt>
                <c:pt idx="15">
                  <c:v>43862</c:v>
                </c:pt>
                <c:pt idx="16">
                  <c:v>43891</c:v>
                </c:pt>
                <c:pt idx="17">
                  <c:v>43922</c:v>
                </c:pt>
                <c:pt idx="18">
                  <c:v>43952</c:v>
                </c:pt>
                <c:pt idx="19">
                  <c:v>43983</c:v>
                </c:pt>
                <c:pt idx="20">
                  <c:v>44013</c:v>
                </c:pt>
                <c:pt idx="21">
                  <c:v>44044</c:v>
                </c:pt>
                <c:pt idx="22">
                  <c:v>44075</c:v>
                </c:pt>
                <c:pt idx="23">
                  <c:v>44105</c:v>
                </c:pt>
              </c:numCache>
            </c:numRef>
          </c:cat>
          <c:val>
            <c:numRef>
              <c:f>Sumy!$B$7:$Y$7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67.89</c:v>
                </c:pt>
                <c:pt idx="4">
                  <c:v>0</c:v>
                </c:pt>
                <c:pt idx="5">
                  <c:v>0</c:v>
                </c:pt>
                <c:pt idx="6">
                  <c:v>175576.5</c:v>
                </c:pt>
                <c:pt idx="7">
                  <c:v>50954.5</c:v>
                </c:pt>
                <c:pt idx="8">
                  <c:v>76891.649999999994</c:v>
                </c:pt>
                <c:pt idx="9">
                  <c:v>50314.03</c:v>
                </c:pt>
                <c:pt idx="10">
                  <c:v>46227.96</c:v>
                </c:pt>
                <c:pt idx="11">
                  <c:v>73902.039999999994</c:v>
                </c:pt>
                <c:pt idx="12">
                  <c:v>60370.89</c:v>
                </c:pt>
                <c:pt idx="13">
                  <c:v>127010.25</c:v>
                </c:pt>
                <c:pt idx="14">
                  <c:v>73333.960000000006</c:v>
                </c:pt>
                <c:pt idx="15">
                  <c:v>75916.45</c:v>
                </c:pt>
                <c:pt idx="16">
                  <c:v>54613.97</c:v>
                </c:pt>
                <c:pt idx="17">
                  <c:v>56477.33</c:v>
                </c:pt>
                <c:pt idx="18">
                  <c:v>18487.09</c:v>
                </c:pt>
                <c:pt idx="19">
                  <c:v>87232</c:v>
                </c:pt>
                <c:pt idx="20">
                  <c:v>899.59</c:v>
                </c:pt>
                <c:pt idx="21">
                  <c:v>142636.44</c:v>
                </c:pt>
                <c:pt idx="22">
                  <c:v>89741.52</c:v>
                </c:pt>
                <c:pt idx="23">
                  <c:v>8943.43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86D-4F28-A70A-48DD49DC23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0861328"/>
        <c:axId val="245600072"/>
      </c:barChart>
      <c:dateAx>
        <c:axId val="2008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 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5600072"/>
        <c:crosses val="autoZero"/>
        <c:auto val="1"/>
        <c:lblOffset val="100"/>
        <c:baseTimeUnit val="months"/>
      </c:dateAx>
      <c:valAx>
        <c:axId val="245600072"/>
        <c:scaling>
          <c:orientation val="minMax"/>
          <c:max val="1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861328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0</xdr:row>
      <xdr:rowOff>129540</xdr:rowOff>
    </xdr:from>
    <xdr:to>
      <xdr:col>16</xdr:col>
      <xdr:colOff>30480</xdr:colOff>
      <xdr:row>26</xdr:row>
      <xdr:rowOff>30480</xdr:rowOff>
    </xdr:to>
    <xdr:graphicFrame macro="">
      <xdr:nvGraphicFramePr>
        <xdr:cNvPr id="2" name="Wykres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26</xdr:row>
      <xdr:rowOff>106680</xdr:rowOff>
    </xdr:from>
    <xdr:to>
      <xdr:col>16</xdr:col>
      <xdr:colOff>12176</xdr:colOff>
      <xdr:row>57</xdr:row>
      <xdr:rowOff>175260</xdr:rowOff>
    </xdr:to>
    <xdr:graphicFrame macro="">
      <xdr:nvGraphicFramePr>
        <xdr:cNvPr id="3" name="Wykres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ase"/>
  <dimension ref="A1:F13"/>
  <sheetViews>
    <sheetView zoomScale="115" zoomScaleNormal="115" workbookViewId="0"/>
  </sheetViews>
  <sheetFormatPr defaultColWidth="8.88671875" defaultRowHeight="14.4" customHeight="1" x14ac:dyDescent="0.3"/>
  <cols>
    <col min="1" max="1" width="43.44140625" style="66" bestFit="1" customWidth="1"/>
    <col min="2" max="3" width="8.88671875" style="6"/>
    <col min="4" max="4" width="19.44140625" customWidth="1"/>
  </cols>
  <sheetData>
    <row r="1" spans="1:6" s="5" customFormat="1" ht="28.95" customHeight="1" thickBot="1" x14ac:dyDescent="0.35">
      <c r="A1" s="60">
        <v>14</v>
      </c>
      <c r="B1" s="9" t="s">
        <v>1</v>
      </c>
      <c r="C1" s="9" t="s">
        <v>4</v>
      </c>
      <c r="D1" s="10" t="s">
        <v>2</v>
      </c>
      <c r="E1" s="10"/>
    </row>
    <row r="2" spans="1:6" s="8" customFormat="1" x14ac:dyDescent="0.3">
      <c r="A2" s="61" t="s">
        <v>6</v>
      </c>
      <c r="B2" s="7"/>
      <c r="C2" s="6" t="s">
        <v>5</v>
      </c>
      <c r="D2" t="s">
        <v>24</v>
      </c>
    </row>
    <row r="3" spans="1:6" s="2" customFormat="1" x14ac:dyDescent="0.3">
      <c r="A3" s="62" t="s">
        <v>11</v>
      </c>
      <c r="B3" s="35"/>
      <c r="C3" s="6" t="s">
        <v>5</v>
      </c>
      <c r="D3" t="s">
        <v>25</v>
      </c>
    </row>
    <row r="4" spans="1:6" s="1" customFormat="1" x14ac:dyDescent="0.3">
      <c r="A4" s="63" t="s">
        <v>7</v>
      </c>
      <c r="B4" s="6" t="s">
        <v>3</v>
      </c>
      <c r="C4" s="6"/>
      <c r="D4" s="12"/>
      <c r="E4" s="12"/>
      <c r="F4" s="12"/>
    </row>
    <row r="5" spans="1:6" s="2" customFormat="1" ht="43.2" x14ac:dyDescent="0.3">
      <c r="A5" s="63" t="s">
        <v>8</v>
      </c>
      <c r="B5" s="6" t="s">
        <v>3</v>
      </c>
      <c r="C5" s="6"/>
      <c r="D5" s="14"/>
      <c r="E5" s="12"/>
    </row>
    <row r="6" spans="1:6" s="3" customFormat="1" ht="43.2" x14ac:dyDescent="0.3">
      <c r="A6" s="63" t="s">
        <v>9</v>
      </c>
      <c r="B6" s="6" t="s">
        <v>3</v>
      </c>
      <c r="C6" s="6"/>
      <c r="D6" s="14"/>
      <c r="E6" s="12"/>
    </row>
    <row r="7" spans="1:6" s="2" customFormat="1" x14ac:dyDescent="0.3">
      <c r="A7" s="62" t="s">
        <v>12</v>
      </c>
      <c r="B7" s="35"/>
      <c r="C7" s="6" t="s">
        <v>5</v>
      </c>
      <c r="D7" t="s">
        <v>26</v>
      </c>
    </row>
    <row r="8" spans="1:6" s="16" customFormat="1" ht="15" thickBot="1" x14ac:dyDescent="0.35">
      <c r="A8" s="64" t="s">
        <v>10</v>
      </c>
      <c r="B8" s="11" t="s">
        <v>3</v>
      </c>
      <c r="C8" s="11"/>
      <c r="D8" s="15"/>
      <c r="E8" s="13"/>
    </row>
    <row r="9" spans="1:6" s="3" customFormat="1" x14ac:dyDescent="0.3">
      <c r="A9" s="65" t="s">
        <v>32</v>
      </c>
      <c r="B9" s="6"/>
      <c r="C9" s="6"/>
      <c r="D9" s="14"/>
      <c r="E9" s="12"/>
    </row>
    <row r="10" spans="1:6" ht="14.4" customHeight="1" x14ac:dyDescent="0.3">
      <c r="A10" s="66" t="s">
        <v>20</v>
      </c>
      <c r="C10" s="6" t="s">
        <v>5</v>
      </c>
      <c r="D10" t="s">
        <v>21</v>
      </c>
      <c r="E10" s="12"/>
      <c r="F10" s="12"/>
    </row>
    <row r="11" spans="1:6" ht="14.4" customHeight="1" x14ac:dyDescent="0.3">
      <c r="A11" s="66" t="s">
        <v>22</v>
      </c>
      <c r="C11" s="6" t="s">
        <v>5</v>
      </c>
      <c r="D11" t="s">
        <v>23</v>
      </c>
    </row>
    <row r="12" spans="1:6" ht="14.4" customHeight="1" x14ac:dyDescent="0.3">
      <c r="A12" s="66" t="s">
        <v>29</v>
      </c>
      <c r="C12" s="6" t="s">
        <v>31</v>
      </c>
      <c r="D12" t="s">
        <v>27</v>
      </c>
    </row>
    <row r="13" spans="1:6" ht="14.4" customHeight="1" x14ac:dyDescent="0.3">
      <c r="A13" s="66" t="s">
        <v>30</v>
      </c>
      <c r="C13" s="6" t="s">
        <v>31</v>
      </c>
      <c r="D13" t="s">
        <v>28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D3"/>
  <sheetViews>
    <sheetView tabSelected="1" topLeftCell="E1" workbookViewId="0">
      <selection activeCell="S53" sqref="S53"/>
    </sheetView>
  </sheetViews>
  <sheetFormatPr defaultRowHeight="14.4" x14ac:dyDescent="0.3"/>
  <cols>
    <col min="1" max="1" width="52.33203125" hidden="1" customWidth="1"/>
    <col min="2" max="2" width="9.33203125" hidden="1" customWidth="1"/>
    <col min="3" max="3" width="6.88671875" hidden="1" customWidth="1"/>
    <col min="4" max="4" width="19" hidden="1" customWidth="1"/>
  </cols>
  <sheetData>
    <row r="1" spans="1:4" x14ac:dyDescent="0.3">
      <c r="A1" s="36" t="s">
        <v>13</v>
      </c>
      <c r="B1" s="36" t="s">
        <v>14</v>
      </c>
      <c r="C1" s="36" t="s">
        <v>4</v>
      </c>
      <c r="D1" s="36" t="s">
        <v>2</v>
      </c>
    </row>
    <row r="2" spans="1:4" x14ac:dyDescent="0.3">
      <c r="A2" s="37" t="s">
        <v>15</v>
      </c>
      <c r="B2" s="38" t="s">
        <v>16</v>
      </c>
      <c r="C2" s="39"/>
      <c r="D2" s="40" t="s">
        <v>17</v>
      </c>
    </row>
    <row r="3" spans="1:4" x14ac:dyDescent="0.3">
      <c r="A3" t="s">
        <v>18</v>
      </c>
      <c r="B3" s="38" t="s">
        <v>16</v>
      </c>
      <c r="D3" s="40" t="s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/>
  <dimension ref="A1:N8"/>
  <sheetViews>
    <sheetView topLeftCell="F1" workbookViewId="0">
      <selection activeCell="N8" sqref="N8"/>
    </sheetView>
  </sheetViews>
  <sheetFormatPr defaultRowHeight="14.4" x14ac:dyDescent="0.3"/>
  <cols>
    <col min="1" max="1" width="41.5546875" customWidth="1"/>
    <col min="13" max="14" width="10.33203125" bestFit="1" customWidth="1"/>
  </cols>
  <sheetData>
    <row r="1" spans="1:14" ht="15" thickBot="1" x14ac:dyDescent="0.35">
      <c r="A1" s="4"/>
      <c r="B1" s="51">
        <v>43831</v>
      </c>
      <c r="C1" s="51">
        <v>43862</v>
      </c>
      <c r="D1" s="51">
        <v>43891</v>
      </c>
      <c r="E1" s="51">
        <v>43922</v>
      </c>
      <c r="F1" s="51">
        <v>43952</v>
      </c>
      <c r="G1" s="51">
        <v>43983</v>
      </c>
      <c r="H1" s="51">
        <v>44013</v>
      </c>
      <c r="I1" s="51">
        <v>44044</v>
      </c>
      <c r="J1" s="51">
        <v>44075</v>
      </c>
      <c r="K1" s="51">
        <v>44105</v>
      </c>
      <c r="L1" s="51">
        <v>44136</v>
      </c>
      <c r="M1" s="51">
        <v>44166</v>
      </c>
      <c r="N1" s="47" t="s">
        <v>0</v>
      </c>
    </row>
    <row r="2" spans="1:14" ht="15" thickBot="1" x14ac:dyDescent="0.35">
      <c r="A2" s="67" t="str">
        <f>Base!A2</f>
        <v>Kontrahent</v>
      </c>
      <c r="B2" s="53">
        <f>B3+B7</f>
        <v>0</v>
      </c>
      <c r="C2" s="53">
        <f>C3+C7</f>
        <v>0</v>
      </c>
      <c r="D2" s="53">
        <f t="shared" ref="D2:M2" si="0">D3+D7</f>
        <v>0</v>
      </c>
      <c r="E2" s="53">
        <f t="shared" si="0"/>
        <v>0</v>
      </c>
      <c r="F2" s="53">
        <f t="shared" si="0"/>
        <v>0</v>
      </c>
      <c r="G2" s="53">
        <f t="shared" si="0"/>
        <v>0</v>
      </c>
      <c r="H2" s="53">
        <f t="shared" si="0"/>
        <v>0</v>
      </c>
      <c r="I2" s="53">
        <f t="shared" si="0"/>
        <v>0</v>
      </c>
      <c r="J2" s="53">
        <f t="shared" si="0"/>
        <v>0</v>
      </c>
      <c r="K2" s="53">
        <f t="shared" si="0"/>
        <v>0</v>
      </c>
      <c r="L2" s="53">
        <f t="shared" si="0"/>
        <v>559.61</v>
      </c>
      <c r="M2" s="53">
        <f t="shared" si="0"/>
        <v>14076.48</v>
      </c>
      <c r="N2" s="68">
        <f>SUM(B2:M2)</f>
        <v>14636.09</v>
      </c>
    </row>
    <row r="3" spans="1:14" x14ac:dyDescent="0.3">
      <c r="A3" s="67" t="str">
        <f>Base!A3</f>
        <v>Dystrybucja</v>
      </c>
      <c r="B3" s="57">
        <f>SUM(B4:B6)</f>
        <v>0</v>
      </c>
      <c r="C3" s="57">
        <f t="shared" ref="C3:M3" si="1">SUM(C4:C6)</f>
        <v>0</v>
      </c>
      <c r="D3" s="57">
        <f t="shared" si="1"/>
        <v>0</v>
      </c>
      <c r="E3" s="57">
        <f t="shared" si="1"/>
        <v>0</v>
      </c>
      <c r="F3" s="57">
        <f t="shared" si="1"/>
        <v>0</v>
      </c>
      <c r="G3" s="57">
        <f t="shared" si="1"/>
        <v>0</v>
      </c>
      <c r="H3" s="57">
        <f t="shared" si="1"/>
        <v>0</v>
      </c>
      <c r="I3" s="57">
        <f t="shared" si="1"/>
        <v>0</v>
      </c>
      <c r="J3" s="57">
        <f t="shared" si="1"/>
        <v>0</v>
      </c>
      <c r="K3" s="57">
        <f t="shared" si="1"/>
        <v>0</v>
      </c>
      <c r="L3" s="57">
        <f t="shared" si="1"/>
        <v>559.61</v>
      </c>
      <c r="M3" s="57">
        <f t="shared" si="1"/>
        <v>14076.48</v>
      </c>
      <c r="N3" s="68">
        <f>SUM(B3:M3)</f>
        <v>14636.09</v>
      </c>
    </row>
    <row r="4" spans="1:14" x14ac:dyDescent="0.3">
      <c r="A4" s="17" t="str">
        <f>Base!A4</f>
        <v>Energia elektryczna - podliczniki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28">
        <v>0</v>
      </c>
      <c r="M4" s="28">
        <v>121.46</v>
      </c>
      <c r="N4" s="19">
        <f t="shared" ref="N4:N8" si="2">SUM(B4:M4)</f>
        <v>121.46</v>
      </c>
    </row>
    <row r="5" spans="1:14" ht="43.2" x14ac:dyDescent="0.3">
      <c r="A5" s="17" t="str">
        <f>Base!A5</f>
        <v>PGE DystrybucjaS.A., PKP Energetyka S.A., RWE Stoen Operator Sp. z o.o., TAURON Dystrybucja S.A., ENEA Operator Sp. z o.o.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9">
        <v>559.61</v>
      </c>
      <c r="M5" s="29">
        <v>13955.02</v>
      </c>
      <c r="N5" s="19">
        <f t="shared" si="2"/>
        <v>14514.630000000001</v>
      </c>
    </row>
    <row r="6" spans="1:14" ht="43.2" x14ac:dyDescent="0.3">
      <c r="A6" s="17" t="str">
        <f>Base!A6</f>
        <v>Wojciech Grzybowski, Stacja benzynowa sieci BP, Józef Podgórski, Pol-Dróg Sp. z o.o., Drogowe Centrum Produkcyjno-Handlowe BIG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9">
        <v>0</v>
      </c>
      <c r="M6" s="29">
        <v>0</v>
      </c>
      <c r="N6" s="22">
        <f t="shared" si="2"/>
        <v>0</v>
      </c>
    </row>
    <row r="7" spans="1:14" x14ac:dyDescent="0.3">
      <c r="A7" s="69" t="str">
        <f>Base!A7</f>
        <v>Sprzedaż</v>
      </c>
      <c r="B7" s="57">
        <f>SUM(B8:B8)</f>
        <v>0</v>
      </c>
      <c r="C7" s="57">
        <f t="shared" ref="C7:M7" si="3">SUM(C8:C8)</f>
        <v>0</v>
      </c>
      <c r="D7" s="57">
        <f t="shared" si="3"/>
        <v>0</v>
      </c>
      <c r="E7" s="57">
        <f t="shared" si="3"/>
        <v>0</v>
      </c>
      <c r="F7" s="57">
        <f t="shared" si="3"/>
        <v>0</v>
      </c>
      <c r="G7" s="57">
        <f t="shared" si="3"/>
        <v>0</v>
      </c>
      <c r="H7" s="57">
        <f t="shared" si="3"/>
        <v>0</v>
      </c>
      <c r="I7" s="57">
        <f t="shared" si="3"/>
        <v>0</v>
      </c>
      <c r="J7" s="57">
        <f t="shared" si="3"/>
        <v>0</v>
      </c>
      <c r="K7" s="57">
        <f t="shared" si="3"/>
        <v>0</v>
      </c>
      <c r="L7" s="57">
        <f t="shared" si="3"/>
        <v>0</v>
      </c>
      <c r="M7" s="57">
        <f t="shared" si="3"/>
        <v>0</v>
      </c>
      <c r="N7" s="68">
        <f>SUM(B7:M7)</f>
        <v>0</v>
      </c>
    </row>
    <row r="8" spans="1:14" ht="15" thickBot="1" x14ac:dyDescent="0.35">
      <c r="A8" s="24" t="str">
        <f>Base!A8</f>
        <v>Orange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30">
        <v>0</v>
      </c>
      <c r="M8" s="30">
        <v>0</v>
      </c>
      <c r="N8" s="23">
        <f t="shared" si="2"/>
        <v>0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/>
  <dimension ref="A1:N8"/>
  <sheetViews>
    <sheetView topLeftCell="G1" workbookViewId="0">
      <selection activeCell="N8" sqref="A1:N8"/>
    </sheetView>
  </sheetViews>
  <sheetFormatPr defaultRowHeight="14.4" x14ac:dyDescent="0.3"/>
  <cols>
    <col min="1" max="1" width="52.6640625" customWidth="1"/>
    <col min="2" max="3" width="10.33203125" bestFit="1" customWidth="1"/>
    <col min="4" max="4" width="11.33203125" bestFit="1" customWidth="1"/>
    <col min="5" max="5" width="10.33203125" bestFit="1" customWidth="1"/>
    <col min="6" max="13" width="11.33203125" bestFit="1" customWidth="1"/>
    <col min="14" max="14" width="12.6640625" bestFit="1" customWidth="1"/>
  </cols>
  <sheetData>
    <row r="1" spans="1:14" ht="15" thickBot="1" x14ac:dyDescent="0.35">
      <c r="A1" s="4"/>
      <c r="B1" s="51">
        <v>43831</v>
      </c>
      <c r="C1" s="51">
        <v>43862</v>
      </c>
      <c r="D1" s="51">
        <v>43891</v>
      </c>
      <c r="E1" s="51">
        <v>43922</v>
      </c>
      <c r="F1" s="51">
        <v>43952</v>
      </c>
      <c r="G1" s="51">
        <v>43983</v>
      </c>
      <c r="H1" s="51">
        <v>44013</v>
      </c>
      <c r="I1" s="51">
        <v>44044</v>
      </c>
      <c r="J1" s="51">
        <v>44075</v>
      </c>
      <c r="K1" s="51">
        <v>44105</v>
      </c>
      <c r="L1" s="51">
        <v>44136</v>
      </c>
      <c r="M1" s="51">
        <v>44166</v>
      </c>
      <c r="N1" s="47" t="s">
        <v>0</v>
      </c>
    </row>
    <row r="2" spans="1:14" x14ac:dyDescent="0.3">
      <c r="A2" s="70" t="str">
        <f>Base!A2</f>
        <v>Kontrahent</v>
      </c>
      <c r="B2" s="53">
        <f>B3+B7</f>
        <v>88015.81</v>
      </c>
      <c r="C2" s="53">
        <f>C3+C7</f>
        <v>88724.41</v>
      </c>
      <c r="D2" s="53">
        <f t="shared" ref="D2:M2" si="0">D3+D7</f>
        <v>112066.8</v>
      </c>
      <c r="E2" s="53">
        <f t="shared" si="0"/>
        <v>71121.7</v>
      </c>
      <c r="F2" s="53">
        <f t="shared" si="0"/>
        <v>258639.97999999998</v>
      </c>
      <c r="G2" s="53">
        <f t="shared" si="0"/>
        <v>115922.35999999999</v>
      </c>
      <c r="H2" s="53">
        <f t="shared" si="0"/>
        <v>199855.93</v>
      </c>
      <c r="I2" s="53">
        <f t="shared" si="0"/>
        <v>122397.73</v>
      </c>
      <c r="J2" s="53">
        <f t="shared" si="0"/>
        <v>181304.99999999997</v>
      </c>
      <c r="K2" s="53">
        <f t="shared" si="0"/>
        <v>165091.82</v>
      </c>
      <c r="L2" s="53">
        <f t="shared" si="0"/>
        <v>151326.64000000001</v>
      </c>
      <c r="M2" s="53">
        <f t="shared" si="0"/>
        <v>224021.26</v>
      </c>
      <c r="N2" s="68">
        <f>SUM(B2:M2)</f>
        <v>1778489.4400000002</v>
      </c>
    </row>
    <row r="3" spans="1:14" x14ac:dyDescent="0.3">
      <c r="A3" s="69" t="str">
        <f>Base!A3</f>
        <v>Dystrybucja</v>
      </c>
      <c r="B3" s="57">
        <f>SUM(B4:B6)</f>
        <v>88015.81</v>
      </c>
      <c r="C3" s="57">
        <f t="shared" ref="C3:M3" si="1">SUM(C4:C6)</f>
        <v>88656.52</v>
      </c>
      <c r="D3" s="57">
        <f t="shared" si="1"/>
        <v>112066.8</v>
      </c>
      <c r="E3" s="57">
        <f t="shared" si="1"/>
        <v>71121.7</v>
      </c>
      <c r="F3" s="57">
        <f t="shared" si="1"/>
        <v>83063.48</v>
      </c>
      <c r="G3" s="57">
        <f t="shared" si="1"/>
        <v>64967.859999999993</v>
      </c>
      <c r="H3" s="57">
        <f t="shared" si="1"/>
        <v>122964.28</v>
      </c>
      <c r="I3" s="57">
        <f t="shared" si="1"/>
        <v>72083.7</v>
      </c>
      <c r="J3" s="57">
        <f t="shared" si="1"/>
        <v>135077.03999999998</v>
      </c>
      <c r="K3" s="57">
        <f t="shared" si="1"/>
        <v>91189.78</v>
      </c>
      <c r="L3" s="57">
        <f t="shared" si="1"/>
        <v>90955.75</v>
      </c>
      <c r="M3" s="57">
        <f t="shared" si="1"/>
        <v>97011.01</v>
      </c>
      <c r="N3" s="68">
        <f>SUM(B3:M3)</f>
        <v>1117173.73</v>
      </c>
    </row>
    <row r="4" spans="1:14" x14ac:dyDescent="0.3">
      <c r="A4" s="26" t="str">
        <f>Base!A4</f>
        <v>Energia elektryczna - podliczniki</v>
      </c>
      <c r="B4" s="31">
        <v>13976.18</v>
      </c>
      <c r="C4" s="31">
        <v>12713.89</v>
      </c>
      <c r="D4" s="31">
        <v>15773.3</v>
      </c>
      <c r="E4" s="31">
        <v>4419.0600000000004</v>
      </c>
      <c r="F4" s="31">
        <v>8371.2199999999993</v>
      </c>
      <c r="G4" s="31">
        <v>13780.39</v>
      </c>
      <c r="H4" s="31">
        <v>14701.93</v>
      </c>
      <c r="I4" s="31">
        <v>14022.85</v>
      </c>
      <c r="J4" s="31">
        <v>35688.25</v>
      </c>
      <c r="K4" s="31">
        <v>12988.05</v>
      </c>
      <c r="L4" s="31">
        <v>17792.21</v>
      </c>
      <c r="M4" s="31">
        <v>18116.400000000001</v>
      </c>
      <c r="N4" s="32">
        <f t="shared" ref="N4:N8" si="2">SUM(B4:M4)</f>
        <v>182343.72999999998</v>
      </c>
    </row>
    <row r="5" spans="1:14" ht="43.2" x14ac:dyDescent="0.3">
      <c r="A5" s="26" t="str">
        <f>Base!A5</f>
        <v>PGE DystrybucjaS.A., PKP Energetyka S.A., RWE Stoen Operator Sp. z o.o., TAURON Dystrybucja S.A., ENEA Operator Sp. z o.o.</v>
      </c>
      <c r="B5" s="31">
        <v>68532.320000000007</v>
      </c>
      <c r="C5" s="31">
        <v>73256.81</v>
      </c>
      <c r="D5" s="31">
        <v>92476.72</v>
      </c>
      <c r="E5" s="31">
        <v>63884.800000000003</v>
      </c>
      <c r="F5" s="31">
        <v>71833.009999999995</v>
      </c>
      <c r="G5" s="31">
        <v>48341.09</v>
      </c>
      <c r="H5" s="31">
        <v>105096.48</v>
      </c>
      <c r="I5" s="31">
        <v>54953.87</v>
      </c>
      <c r="J5" s="31">
        <v>96798.61</v>
      </c>
      <c r="K5" s="31">
        <v>75047.45</v>
      </c>
      <c r="L5" s="31">
        <v>70283.88</v>
      </c>
      <c r="M5" s="31">
        <v>76009.84</v>
      </c>
      <c r="N5" s="32">
        <f t="shared" si="2"/>
        <v>896514.87999999989</v>
      </c>
    </row>
    <row r="6" spans="1:14" ht="43.2" x14ac:dyDescent="0.3">
      <c r="A6" s="26" t="str">
        <f>Base!A6</f>
        <v>Wojciech Grzybowski, Stacja benzynowa sieci BP, Józef Podgórski, Pol-Dróg Sp. z o.o., Drogowe Centrum Produkcyjno-Handlowe BIG</v>
      </c>
      <c r="B6" s="31">
        <v>5507.31</v>
      </c>
      <c r="C6" s="31">
        <v>2685.82</v>
      </c>
      <c r="D6" s="31">
        <v>3816.78</v>
      </c>
      <c r="E6" s="31">
        <v>2817.84</v>
      </c>
      <c r="F6" s="31">
        <v>2859.25</v>
      </c>
      <c r="G6" s="31">
        <v>2846.38</v>
      </c>
      <c r="H6" s="31">
        <v>3165.87</v>
      </c>
      <c r="I6" s="31">
        <v>3106.98</v>
      </c>
      <c r="J6" s="31">
        <v>2590.1799999999998</v>
      </c>
      <c r="K6" s="31">
        <v>3154.28</v>
      </c>
      <c r="L6" s="31">
        <v>2879.66</v>
      </c>
      <c r="M6" s="31">
        <v>2884.77</v>
      </c>
      <c r="N6" s="32">
        <f t="shared" si="2"/>
        <v>38315.119999999995</v>
      </c>
    </row>
    <row r="7" spans="1:14" x14ac:dyDescent="0.3">
      <c r="A7" s="69" t="str">
        <f>Base!A7</f>
        <v>Sprzedaż</v>
      </c>
      <c r="B7" s="57">
        <f>SUM(B8:B8)</f>
        <v>0</v>
      </c>
      <c r="C7" s="57">
        <f t="shared" ref="C7:M7" si="3">SUM(C8:C8)</f>
        <v>67.89</v>
      </c>
      <c r="D7" s="57">
        <f t="shared" si="3"/>
        <v>0</v>
      </c>
      <c r="E7" s="57">
        <f t="shared" si="3"/>
        <v>0</v>
      </c>
      <c r="F7" s="57">
        <f t="shared" si="3"/>
        <v>175576.5</v>
      </c>
      <c r="G7" s="57">
        <f t="shared" si="3"/>
        <v>50954.5</v>
      </c>
      <c r="H7" s="57">
        <f t="shared" si="3"/>
        <v>76891.649999999994</v>
      </c>
      <c r="I7" s="57">
        <f t="shared" si="3"/>
        <v>50314.03</v>
      </c>
      <c r="J7" s="57">
        <f t="shared" si="3"/>
        <v>46227.96</v>
      </c>
      <c r="K7" s="57">
        <f t="shared" si="3"/>
        <v>73902.039999999994</v>
      </c>
      <c r="L7" s="57">
        <f t="shared" si="3"/>
        <v>60370.89</v>
      </c>
      <c r="M7" s="57">
        <f t="shared" si="3"/>
        <v>127010.25</v>
      </c>
      <c r="N7" s="68">
        <f>SUM(B7:M7)</f>
        <v>661315.71000000008</v>
      </c>
    </row>
    <row r="8" spans="1:14" ht="15" thickBot="1" x14ac:dyDescent="0.35">
      <c r="A8" s="27" t="str">
        <f>Base!A8</f>
        <v>Orange</v>
      </c>
      <c r="B8" s="33"/>
      <c r="C8" s="33">
        <v>67.89</v>
      </c>
      <c r="D8" s="33"/>
      <c r="E8" s="33"/>
      <c r="F8" s="33">
        <v>175576.5</v>
      </c>
      <c r="G8" s="33">
        <v>50954.5</v>
      </c>
      <c r="H8" s="33">
        <v>76891.649999999994</v>
      </c>
      <c r="I8" s="33">
        <v>50314.03</v>
      </c>
      <c r="J8" s="33">
        <v>46227.96</v>
      </c>
      <c r="K8" s="33">
        <v>73902.039999999994</v>
      </c>
      <c r="L8" s="33">
        <v>60370.89</v>
      </c>
      <c r="M8" s="33">
        <v>127010.25</v>
      </c>
      <c r="N8" s="34">
        <f t="shared" si="2"/>
        <v>661315.71000000008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4"/>
  <dimension ref="A1:N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5" sqref="K5"/>
    </sheetView>
  </sheetViews>
  <sheetFormatPr defaultColWidth="0" defaultRowHeight="14.4" zeroHeight="1" x14ac:dyDescent="0.3"/>
  <cols>
    <col min="1" max="1" width="41.6640625" customWidth="1"/>
    <col min="2" max="2" width="12.6640625" style="111" bestFit="1" customWidth="1"/>
    <col min="3" max="3" width="12.6640625" style="112" bestFit="1" customWidth="1"/>
    <col min="4" max="4" width="12.33203125" style="113" customWidth="1"/>
    <col min="5" max="5" width="12.33203125" style="117" customWidth="1"/>
    <col min="6" max="6" width="12.33203125" style="112" customWidth="1"/>
    <col min="7" max="7" width="12.33203125" style="113" customWidth="1"/>
    <col min="8" max="8" width="12.33203125" style="117" customWidth="1"/>
    <col min="9" max="9" width="12.33203125" style="112" customWidth="1"/>
    <col min="10" max="10" width="12.33203125" style="113" customWidth="1"/>
    <col min="11" max="11" width="12.33203125" style="111" customWidth="1"/>
    <col min="12" max="12" width="12.33203125" style="3" customWidth="1"/>
    <col min="13" max="13" width="12.33203125" style="118" customWidth="1"/>
    <col min="14" max="14" width="12.88671875" bestFit="1" customWidth="1"/>
    <col min="15" max="16384" width="8.88671875" hidden="1"/>
  </cols>
  <sheetData>
    <row r="1" spans="1:14" ht="15" thickBot="1" x14ac:dyDescent="0.35">
      <c r="A1" s="72"/>
      <c r="B1" s="88">
        <v>43831</v>
      </c>
      <c r="C1" s="89">
        <v>43862</v>
      </c>
      <c r="D1" s="90">
        <v>43891</v>
      </c>
      <c r="E1" s="88">
        <v>43922</v>
      </c>
      <c r="F1" s="89">
        <v>43952</v>
      </c>
      <c r="G1" s="90">
        <v>43983</v>
      </c>
      <c r="H1" s="88">
        <v>44013</v>
      </c>
      <c r="I1" s="89">
        <v>44044</v>
      </c>
      <c r="J1" s="90">
        <v>44075</v>
      </c>
      <c r="K1" s="88">
        <v>44105</v>
      </c>
      <c r="L1" s="89">
        <v>44136</v>
      </c>
      <c r="M1" s="90">
        <v>44166</v>
      </c>
      <c r="N1" s="80" t="s">
        <v>0</v>
      </c>
    </row>
    <row r="2" spans="1:14" x14ac:dyDescent="0.3">
      <c r="A2" s="73" t="str">
        <f>Base!A2</f>
        <v>Kontrahent</v>
      </c>
      <c r="B2" s="91">
        <f>B3+B7</f>
        <v>182875.24</v>
      </c>
      <c r="C2" s="53">
        <f>C3+C7</f>
        <v>159792.32999999999</v>
      </c>
      <c r="D2" s="92">
        <f t="shared" ref="D2:M2" si="0">D3+D7</f>
        <v>160597.28999999998</v>
      </c>
      <c r="E2" s="91">
        <f t="shared" si="0"/>
        <v>141765.25</v>
      </c>
      <c r="F2" s="53">
        <f t="shared" si="0"/>
        <v>122025.05999999998</v>
      </c>
      <c r="G2" s="92">
        <f t="shared" si="0"/>
        <v>194488.61</v>
      </c>
      <c r="H2" s="91">
        <f t="shared" si="0"/>
        <v>120223.62</v>
      </c>
      <c r="I2" s="53">
        <f t="shared" si="0"/>
        <v>223162.78999999998</v>
      </c>
      <c r="J2" s="92">
        <f t="shared" si="0"/>
        <v>207248.29</v>
      </c>
      <c r="K2" s="91">
        <f t="shared" si="0"/>
        <v>91139.59</v>
      </c>
      <c r="L2" s="53">
        <f t="shared" si="0"/>
        <v>0</v>
      </c>
      <c r="M2" s="92">
        <f t="shared" si="0"/>
        <v>0</v>
      </c>
      <c r="N2" s="81">
        <f>SUM(B2:M2)</f>
        <v>1603318.07</v>
      </c>
    </row>
    <row r="3" spans="1:14" x14ac:dyDescent="0.3">
      <c r="A3" s="74" t="str">
        <f>Base!A3</f>
        <v>Dystrybucja</v>
      </c>
      <c r="B3" s="93">
        <f>SUM(B4:B6)</f>
        <v>109541.28</v>
      </c>
      <c r="C3" s="55">
        <f t="shared" ref="C3:M3" si="1">SUM(C4:C6)</f>
        <v>83875.87999999999</v>
      </c>
      <c r="D3" s="94">
        <f t="shared" si="1"/>
        <v>105983.31999999999</v>
      </c>
      <c r="E3" s="93">
        <f t="shared" si="1"/>
        <v>85287.92</v>
      </c>
      <c r="F3" s="55">
        <f t="shared" si="1"/>
        <v>103537.96999999999</v>
      </c>
      <c r="G3" s="94">
        <f t="shared" si="1"/>
        <v>107256.61</v>
      </c>
      <c r="H3" s="93">
        <f t="shared" si="1"/>
        <v>119324.03</v>
      </c>
      <c r="I3" s="55">
        <f t="shared" si="1"/>
        <v>80526.349999999991</v>
      </c>
      <c r="J3" s="94">
        <f t="shared" si="1"/>
        <v>117506.77</v>
      </c>
      <c r="K3" s="93">
        <f t="shared" si="1"/>
        <v>82196.160000000003</v>
      </c>
      <c r="L3" s="55">
        <f t="shared" si="1"/>
        <v>0</v>
      </c>
      <c r="M3" s="94">
        <f t="shared" si="1"/>
        <v>0</v>
      </c>
      <c r="N3" s="82">
        <f>SUM(B3:M3)</f>
        <v>995036.29</v>
      </c>
    </row>
    <row r="4" spans="1:14" x14ac:dyDescent="0.3">
      <c r="A4" s="75" t="str">
        <f>Base!A4</f>
        <v>Energia elektryczna - podliczniki</v>
      </c>
      <c r="B4" s="95">
        <v>21292.35</v>
      </c>
      <c r="C4" s="71">
        <v>17945.82</v>
      </c>
      <c r="D4" s="96">
        <v>17534.39</v>
      </c>
      <c r="E4" s="95">
        <v>21129.97</v>
      </c>
      <c r="F4" s="31">
        <v>15056.09</v>
      </c>
      <c r="G4" s="96">
        <v>21925.46</v>
      </c>
      <c r="H4" s="95">
        <v>14431.91</v>
      </c>
      <c r="I4" s="31">
        <v>17108.75</v>
      </c>
      <c r="J4" s="96">
        <v>17903.060000000001</v>
      </c>
      <c r="K4" s="119">
        <v>30866.89</v>
      </c>
      <c r="L4" s="43"/>
      <c r="M4" s="114"/>
      <c r="N4" s="83">
        <f t="shared" ref="N4:N8" si="2">SUM(B4:M4)</f>
        <v>195194.69</v>
      </c>
    </row>
    <row r="5" spans="1:14" ht="43.2" x14ac:dyDescent="0.3">
      <c r="A5" s="75" t="str">
        <f>Base!A5</f>
        <v>PGE DystrybucjaS.A., PKP Energetyka S.A., RWE Stoen Operator Sp. z o.o., TAURON Dystrybucja S.A., ENEA Operator Sp. z o.o.</v>
      </c>
      <c r="B5" s="95">
        <v>83333.240000000005</v>
      </c>
      <c r="C5" s="31">
        <v>65306.8</v>
      </c>
      <c r="D5" s="96">
        <v>85311.31</v>
      </c>
      <c r="E5" s="95">
        <v>63792.42</v>
      </c>
      <c r="F5" s="31">
        <v>82454.539999999994</v>
      </c>
      <c r="G5" s="96">
        <f>81904.35+153.75</f>
        <v>82058.100000000006</v>
      </c>
      <c r="H5" s="95">
        <f>101801.39+153.75</f>
        <v>101955.14</v>
      </c>
      <c r="I5" s="31">
        <f>59913.71+153.75</f>
        <v>60067.46</v>
      </c>
      <c r="J5" s="96">
        <f>95318.55+153.75</f>
        <v>95472.3</v>
      </c>
      <c r="K5" s="119">
        <v>47845.75</v>
      </c>
      <c r="L5" s="43"/>
      <c r="M5" s="114"/>
      <c r="N5" s="83">
        <f t="shared" si="2"/>
        <v>767597.06</v>
      </c>
    </row>
    <row r="6" spans="1:14" ht="43.2" x14ac:dyDescent="0.3">
      <c r="A6" s="76" t="str">
        <f>Base!A6</f>
        <v>Wojciech Grzybowski, Stacja benzynowa sieci BP, Józef Podgórski, Pol-Dróg Sp. z o.o., Drogowe Centrum Produkcyjno-Handlowe BIG</v>
      </c>
      <c r="B6" s="97">
        <v>4915.6899999999996</v>
      </c>
      <c r="C6" s="46">
        <v>623.26</v>
      </c>
      <c r="D6" s="98">
        <v>3137.62</v>
      </c>
      <c r="E6" s="97">
        <v>365.53</v>
      </c>
      <c r="F6" s="46">
        <v>6027.34</v>
      </c>
      <c r="G6" s="98">
        <v>3273.05</v>
      </c>
      <c r="H6" s="97">
        <v>2936.98</v>
      </c>
      <c r="I6" s="46">
        <v>3350.14</v>
      </c>
      <c r="J6" s="98">
        <v>4131.41</v>
      </c>
      <c r="K6" s="120">
        <v>3483.52</v>
      </c>
      <c r="L6" s="44"/>
      <c r="M6" s="115"/>
      <c r="N6" s="84">
        <f t="shared" si="2"/>
        <v>32244.54</v>
      </c>
    </row>
    <row r="7" spans="1:14" x14ac:dyDescent="0.3">
      <c r="A7" s="77" t="str">
        <f>Base!A7</f>
        <v>Sprzedaż</v>
      </c>
      <c r="B7" s="99">
        <f>SUM(B8:B8)</f>
        <v>73333.960000000006</v>
      </c>
      <c r="C7" s="57">
        <f t="shared" ref="C7:M7" si="3">SUM(C8:C8)</f>
        <v>75916.45</v>
      </c>
      <c r="D7" s="100">
        <f t="shared" si="3"/>
        <v>54613.97</v>
      </c>
      <c r="E7" s="99">
        <f t="shared" si="3"/>
        <v>56477.33</v>
      </c>
      <c r="F7" s="57">
        <f t="shared" si="3"/>
        <v>18487.09</v>
      </c>
      <c r="G7" s="100">
        <f t="shared" si="3"/>
        <v>87232</v>
      </c>
      <c r="H7" s="99">
        <f t="shared" si="3"/>
        <v>899.59</v>
      </c>
      <c r="I7" s="57">
        <f t="shared" si="3"/>
        <v>142636.44</v>
      </c>
      <c r="J7" s="100">
        <f t="shared" si="3"/>
        <v>89741.52</v>
      </c>
      <c r="K7" s="99">
        <f t="shared" si="3"/>
        <v>8943.43</v>
      </c>
      <c r="L7" s="57">
        <f t="shared" si="3"/>
        <v>0</v>
      </c>
      <c r="M7" s="100">
        <f t="shared" si="3"/>
        <v>0</v>
      </c>
      <c r="N7" s="85">
        <f>SUM(B7:M7)</f>
        <v>608281.78000000014</v>
      </c>
    </row>
    <row r="8" spans="1:14" ht="15" thickBot="1" x14ac:dyDescent="0.35">
      <c r="A8" s="78" t="str">
        <f>Base!A8</f>
        <v>Orange</v>
      </c>
      <c r="B8" s="101">
        <v>73333.960000000006</v>
      </c>
      <c r="C8" s="33">
        <v>75916.45</v>
      </c>
      <c r="D8" s="102">
        <v>54613.97</v>
      </c>
      <c r="E8" s="101">
        <v>56477.33</v>
      </c>
      <c r="F8" s="33">
        <v>18487.09</v>
      </c>
      <c r="G8" s="102">
        <v>87232</v>
      </c>
      <c r="H8" s="101">
        <v>899.59</v>
      </c>
      <c r="I8" s="33">
        <v>142636.44</v>
      </c>
      <c r="J8" s="102">
        <v>89741.52</v>
      </c>
      <c r="K8" s="121">
        <v>8943.43</v>
      </c>
      <c r="L8" s="45"/>
      <c r="M8" s="116"/>
      <c r="N8" s="86">
        <f t="shared" si="2"/>
        <v>608281.78000000014</v>
      </c>
    </row>
    <row r="9" spans="1:14" hidden="1" x14ac:dyDescent="0.3">
      <c r="A9" s="79" t="str">
        <f>Base!A9</f>
        <v>Ilość miesięcy dla średnich</v>
      </c>
      <c r="B9" s="95">
        <f>Base!$A$1+COLUMN()-1</f>
        <v>15</v>
      </c>
      <c r="C9" s="31">
        <f>Base!$A$1+COLUMN()-1</f>
        <v>16</v>
      </c>
      <c r="D9" s="96">
        <f>Base!$A$1+COLUMN()-1</f>
        <v>17</v>
      </c>
      <c r="E9" s="95">
        <f>Base!$A$1+COLUMN()-1</f>
        <v>18</v>
      </c>
      <c r="F9" s="31">
        <f>Base!$A$1+COLUMN()-1</f>
        <v>19</v>
      </c>
      <c r="G9" s="96">
        <f>Base!$A$1+COLUMN()-1</f>
        <v>20</v>
      </c>
      <c r="H9" s="95">
        <f>Base!$A$1+COLUMN()-1</f>
        <v>21</v>
      </c>
      <c r="I9" s="31">
        <f>Base!$A$1+COLUMN()-1</f>
        <v>22</v>
      </c>
      <c r="J9" s="96">
        <f>Base!$A$1+COLUMN()-1</f>
        <v>23</v>
      </c>
      <c r="K9" s="119">
        <f>Base!$A$1+COLUMN()-1</f>
        <v>24</v>
      </c>
      <c r="L9" s="43">
        <f>Base!$A$1+COLUMN()-1</f>
        <v>25</v>
      </c>
      <c r="M9" s="114">
        <f>Base!$A$1+COLUMN()-1</f>
        <v>26</v>
      </c>
      <c r="N9" s="83"/>
    </row>
    <row r="10" spans="1:14" hidden="1" x14ac:dyDescent="0.3">
      <c r="A10" s="79" t="str">
        <f>Base!A10</f>
        <v>Koszty energii Średnie</v>
      </c>
      <c r="B10" s="103">
        <f>IF(B2=0,0,SUM(Sumy!$B2:P2)/B9)</f>
        <v>131733.38466666668</v>
      </c>
      <c r="C10" s="21">
        <f>IF(C2=0,0,SUM(Sumy!$B2:Q2)/C9)</f>
        <v>133487.06875000001</v>
      </c>
      <c r="D10" s="104">
        <f>IF(D2=0,0,SUM(Sumy!$B2:R2)/D9)</f>
        <v>135081.78764705884</v>
      </c>
      <c r="E10" s="103">
        <f>IF(E2=0,0,SUM(Sumy!$B2:S2)/E9)</f>
        <v>135453.09111111111</v>
      </c>
      <c r="F10" s="21">
        <f>IF(F2=0,0,SUM(Sumy!$B2:T2)/F9)</f>
        <v>134746.35263157895</v>
      </c>
      <c r="G10" s="104">
        <f>IF(G2=0,0,SUM(Sumy!$B2:U2)/G9)</f>
        <v>137733.46549999999</v>
      </c>
      <c r="H10" s="103">
        <f>IF(H2=0,0,SUM(Sumy!$B2:V2)/H9)</f>
        <v>136899.66333333333</v>
      </c>
      <c r="I10" s="21">
        <f>IF(I2=0,0,SUM(Sumy!$B2:W2)/I9)</f>
        <v>140820.71454545457</v>
      </c>
      <c r="J10" s="104">
        <f>IF(J2=0,0,SUM(Sumy!$B2:X2)/J9)</f>
        <v>143708.87000000002</v>
      </c>
      <c r="K10" s="103">
        <f>IF(K2=0,0,SUM(Sumy!$B2:Y2)/K9)</f>
        <v>141518.48333333334</v>
      </c>
      <c r="L10" s="21">
        <f>IF(L2=0,0,SUM(Sumy!$B2:Z2)/L9)</f>
        <v>0</v>
      </c>
      <c r="M10" s="104">
        <f>IF(M2=0,0,SUM(Sumy!$B2:AA2)/M9)</f>
        <v>0</v>
      </c>
      <c r="N10" s="87"/>
    </row>
    <row r="11" spans="1:14" hidden="1" x14ac:dyDescent="0.3">
      <c r="A11" s="79" t="str">
        <f>Base!A11</f>
        <v>Koszty energii Łączne</v>
      </c>
      <c r="B11" s="105">
        <f>IF(B2=0,0,SUM(Sumy!$B2:P2))</f>
        <v>1976000.77</v>
      </c>
      <c r="C11" s="18">
        <f>IF(C2=0,0,SUM(Sumy!$B2:Q2))</f>
        <v>2135793.1</v>
      </c>
      <c r="D11" s="106">
        <f>IF(D2=0,0,SUM(Sumy!$B2:R2))</f>
        <v>2296390.39</v>
      </c>
      <c r="E11" s="105">
        <f>IF(E2=0,0,SUM(Sumy!$B2:S2))</f>
        <v>2438155.64</v>
      </c>
      <c r="F11" s="18">
        <f>IF(F2=0,0,SUM(Sumy!$B2:T2))</f>
        <v>2560180.7000000002</v>
      </c>
      <c r="G11" s="106">
        <f>IF(G2=0,0,SUM(Sumy!$B2:U2))</f>
        <v>2754669.31</v>
      </c>
      <c r="H11" s="105">
        <f>IF(H2=0,0,SUM(Sumy!$B2:V2))</f>
        <v>2874892.93</v>
      </c>
      <c r="I11" s="18">
        <f>IF(I2=0,0,SUM(Sumy!$B2:W2))</f>
        <v>3098055.72</v>
      </c>
      <c r="J11" s="106">
        <f>IF(J2=0,0,SUM(Sumy!$B2:X2))</f>
        <v>3305304.0100000002</v>
      </c>
      <c r="K11" s="105">
        <f>IF(K2=0,0,SUM(Sumy!$B2:Y2))</f>
        <v>3396443.6</v>
      </c>
      <c r="L11" s="18">
        <f>IF(L2=0,0,SUM(Sumy!$B2:Z2))</f>
        <v>0</v>
      </c>
      <c r="M11" s="106">
        <f>IF(M2=0,0,SUM(Sumy!$B2:AA2))</f>
        <v>0</v>
      </c>
      <c r="N11" s="87"/>
    </row>
    <row r="12" spans="1:14" hidden="1" x14ac:dyDescent="0.3">
      <c r="A12" s="79" t="str">
        <f>Base!A12</f>
        <v>Koszty energii Dystrybucja %</v>
      </c>
      <c r="B12" s="107">
        <f>IF(B2=0,0,B3/B2)</f>
        <v>0.59899459325384896</v>
      </c>
      <c r="C12" s="41">
        <f>IF(C2=0,0,C3/C2)</f>
        <v>0.5249055445902816</v>
      </c>
      <c r="D12" s="108">
        <f t="shared" ref="D12:N12" si="4">IF(D2=0,0,D3/D2)</f>
        <v>0.6599321819191345</v>
      </c>
      <c r="E12" s="107">
        <f t="shared" si="4"/>
        <v>0.60161372409670211</v>
      </c>
      <c r="F12" s="41">
        <f t="shared" si="4"/>
        <v>0.84849759549390924</v>
      </c>
      <c r="G12" s="108">
        <f t="shared" si="4"/>
        <v>0.55148016122897892</v>
      </c>
      <c r="H12" s="107">
        <f t="shared" si="4"/>
        <v>0.9925173605652533</v>
      </c>
      <c r="I12" s="41">
        <f t="shared" si="4"/>
        <v>0.36084129437528539</v>
      </c>
      <c r="J12" s="108">
        <f t="shared" si="4"/>
        <v>0.5669854742830448</v>
      </c>
      <c r="K12" s="107">
        <f t="shared" si="4"/>
        <v>0.90187107490828089</v>
      </c>
      <c r="L12" s="41">
        <f t="shared" si="4"/>
        <v>0</v>
      </c>
      <c r="M12" s="108">
        <f t="shared" si="4"/>
        <v>0</v>
      </c>
      <c r="N12" s="58">
        <f t="shared" si="4"/>
        <v>0.62061066273643384</v>
      </c>
    </row>
    <row r="13" spans="1:14" hidden="1" x14ac:dyDescent="0.3">
      <c r="A13" s="79" t="str">
        <f>Base!A13</f>
        <v>Koszty energii Sprzedaż %</v>
      </c>
      <c r="B13" s="109">
        <f>IF(B2=0,0,B7/B2)</f>
        <v>0.40100540674615115</v>
      </c>
      <c r="C13" s="42">
        <f>IF(C2=0,0,C7/C2)</f>
        <v>0.4750944554097184</v>
      </c>
      <c r="D13" s="110">
        <f t="shared" ref="D13:N13" si="5">IF(D2=0,0,D7/D2)</f>
        <v>0.34006781808086556</v>
      </c>
      <c r="E13" s="109">
        <f t="shared" si="5"/>
        <v>0.39838627590329789</v>
      </c>
      <c r="F13" s="42">
        <f t="shared" si="5"/>
        <v>0.15150240450609082</v>
      </c>
      <c r="G13" s="110">
        <f t="shared" si="5"/>
        <v>0.44851983877102114</v>
      </c>
      <c r="H13" s="109">
        <f t="shared" si="5"/>
        <v>7.4826394347466832E-3</v>
      </c>
      <c r="I13" s="42">
        <f t="shared" si="5"/>
        <v>0.63915870562471466</v>
      </c>
      <c r="J13" s="110">
        <f t="shared" si="5"/>
        <v>0.43301452571695526</v>
      </c>
      <c r="K13" s="109">
        <f t="shared" si="5"/>
        <v>9.8128925091719207E-2</v>
      </c>
      <c r="L13" s="42">
        <f t="shared" si="5"/>
        <v>0</v>
      </c>
      <c r="M13" s="110">
        <f t="shared" si="5"/>
        <v>0</v>
      </c>
      <c r="N13" s="59">
        <f t="shared" si="5"/>
        <v>0.37938933726356627</v>
      </c>
    </row>
  </sheetData>
  <sheetProtection formatCells="0" formatColumns="0" formatRows="0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"/>
  <dimension ref="A1:AA8"/>
  <sheetViews>
    <sheetView topLeftCell="B1" workbookViewId="0">
      <selection activeCell="A3" sqref="A3"/>
    </sheetView>
  </sheetViews>
  <sheetFormatPr defaultRowHeight="14.4" x14ac:dyDescent="0.3"/>
  <cols>
    <col min="1" max="1" width="38.6640625" customWidth="1"/>
    <col min="2" max="2" width="11.33203125" bestFit="1" customWidth="1"/>
    <col min="3" max="3" width="10.33203125" bestFit="1" customWidth="1"/>
    <col min="4" max="4" width="10.6640625" customWidth="1"/>
    <col min="5" max="5" width="10.33203125" bestFit="1" customWidth="1"/>
    <col min="6" max="6" width="11.33203125" bestFit="1" customWidth="1"/>
    <col min="7" max="7" width="10.33203125" bestFit="1" customWidth="1"/>
    <col min="8" max="15" width="11.33203125" bestFit="1" customWidth="1"/>
    <col min="16" max="16" width="12.6640625" bestFit="1" customWidth="1"/>
    <col min="17" max="17" width="11.33203125" bestFit="1" customWidth="1"/>
  </cols>
  <sheetData>
    <row r="1" spans="1:27" ht="15" thickBot="1" x14ac:dyDescent="0.35">
      <c r="A1" s="47"/>
      <c r="B1" s="51">
        <v>43405</v>
      </c>
      <c r="C1" s="51">
        <v>43435</v>
      </c>
      <c r="D1" s="51">
        <v>43466</v>
      </c>
      <c r="E1" s="51">
        <v>43497</v>
      </c>
      <c r="F1" s="51">
        <v>43525</v>
      </c>
      <c r="G1" s="51">
        <v>43556</v>
      </c>
      <c r="H1" s="51">
        <v>43586</v>
      </c>
      <c r="I1" s="51">
        <v>43617</v>
      </c>
      <c r="J1" s="51">
        <v>43647</v>
      </c>
      <c r="K1" s="51">
        <v>43678</v>
      </c>
      <c r="L1" s="51">
        <v>43709</v>
      </c>
      <c r="M1" s="51">
        <v>43739</v>
      </c>
      <c r="N1" s="51">
        <v>43770</v>
      </c>
      <c r="O1" s="51">
        <v>43800</v>
      </c>
      <c r="P1" s="51">
        <v>43831</v>
      </c>
      <c r="Q1" s="51">
        <v>43862</v>
      </c>
      <c r="R1" s="51">
        <v>43891</v>
      </c>
      <c r="S1" s="51">
        <v>43922</v>
      </c>
      <c r="T1" s="51">
        <v>43952</v>
      </c>
      <c r="U1" s="51">
        <v>43983</v>
      </c>
      <c r="V1" s="51">
        <v>44013</v>
      </c>
      <c r="W1" s="51">
        <v>44044</v>
      </c>
      <c r="X1" s="51">
        <v>44075</v>
      </c>
      <c r="Y1" s="51">
        <v>44105</v>
      </c>
      <c r="Z1" s="51">
        <v>44136</v>
      </c>
      <c r="AA1" s="51">
        <v>44166</v>
      </c>
    </row>
    <row r="2" spans="1:27" x14ac:dyDescent="0.3">
      <c r="A2" s="52" t="str">
        <f>Base!A2</f>
        <v>Kontrahent</v>
      </c>
      <c r="B2" s="53">
        <f>B3+B7</f>
        <v>559.61</v>
      </c>
      <c r="C2" s="53">
        <f>C3+C7</f>
        <v>14076.48</v>
      </c>
      <c r="D2" s="53">
        <f>D3+D7</f>
        <v>88015.81</v>
      </c>
      <c r="E2" s="53">
        <f t="shared" ref="E2:P2" si="0">E3+E7</f>
        <v>88724.41</v>
      </c>
      <c r="F2" s="53">
        <f t="shared" si="0"/>
        <v>112066.8</v>
      </c>
      <c r="G2" s="53">
        <f t="shared" si="0"/>
        <v>71121.7</v>
      </c>
      <c r="H2" s="53">
        <f t="shared" si="0"/>
        <v>258639.97999999998</v>
      </c>
      <c r="I2" s="53">
        <f t="shared" si="0"/>
        <v>115922.35999999999</v>
      </c>
      <c r="J2" s="53">
        <f t="shared" si="0"/>
        <v>199855.93</v>
      </c>
      <c r="K2" s="53">
        <f t="shared" si="0"/>
        <v>122397.73</v>
      </c>
      <c r="L2" s="53">
        <f t="shared" si="0"/>
        <v>181304.99999999997</v>
      </c>
      <c r="M2" s="53">
        <f t="shared" si="0"/>
        <v>165091.82</v>
      </c>
      <c r="N2" s="53">
        <f t="shared" si="0"/>
        <v>151326.64000000001</v>
      </c>
      <c r="O2" s="53">
        <f t="shared" si="0"/>
        <v>224021.26</v>
      </c>
      <c r="P2" s="53">
        <f t="shared" si="0"/>
        <v>182875.24</v>
      </c>
      <c r="Q2" s="53">
        <f t="shared" ref="Q2" si="1">Q3+Q7</f>
        <v>159792.32999999999</v>
      </c>
      <c r="R2" s="53">
        <f t="shared" ref="R2" si="2">R3+R7</f>
        <v>160597.28999999998</v>
      </c>
      <c r="S2" s="53">
        <f t="shared" ref="S2" si="3">S3+S7</f>
        <v>141765.25</v>
      </c>
      <c r="T2" s="53">
        <f t="shared" ref="T2" si="4">T3+T7</f>
        <v>122025.05999999998</v>
      </c>
      <c r="U2" s="53">
        <f t="shared" ref="U2" si="5">U3+U7</f>
        <v>194488.61</v>
      </c>
      <c r="V2" s="53">
        <f t="shared" ref="V2" si="6">V3+V7</f>
        <v>120223.62</v>
      </c>
      <c r="W2" s="53">
        <f t="shared" ref="W2" si="7">W3+W7</f>
        <v>223162.78999999998</v>
      </c>
      <c r="X2" s="53">
        <f t="shared" ref="X2" si="8">X3+X7</f>
        <v>207248.29</v>
      </c>
      <c r="Y2" s="53">
        <f t="shared" ref="Y2" si="9">Y3+Y7</f>
        <v>91139.59</v>
      </c>
      <c r="Z2" s="53">
        <f t="shared" ref="Z2" si="10">Z3+Z7</f>
        <v>0</v>
      </c>
      <c r="AA2" s="53">
        <f t="shared" ref="AA2" si="11">AA3+AA7</f>
        <v>0</v>
      </c>
    </row>
    <row r="3" spans="1:27" x14ac:dyDescent="0.3">
      <c r="A3" s="54" t="str">
        <f>Base!A3</f>
        <v>Dystrybucja</v>
      </c>
      <c r="B3" s="55">
        <f>SUM(B4:B6)</f>
        <v>559.61</v>
      </c>
      <c r="C3" s="55">
        <f>SUM(C4:C6)</f>
        <v>14076.48</v>
      </c>
      <c r="D3" s="55">
        <f>SUM(D4:D6)</f>
        <v>88015.81</v>
      </c>
      <c r="E3" s="55">
        <f t="shared" ref="E3:P3" si="12">SUM(E4:E6)</f>
        <v>88656.52</v>
      </c>
      <c r="F3" s="55">
        <f t="shared" si="12"/>
        <v>112066.8</v>
      </c>
      <c r="G3" s="55">
        <f t="shared" si="12"/>
        <v>71121.7</v>
      </c>
      <c r="H3" s="55">
        <f t="shared" si="12"/>
        <v>83063.48</v>
      </c>
      <c r="I3" s="55">
        <f t="shared" si="12"/>
        <v>64967.859999999993</v>
      </c>
      <c r="J3" s="55">
        <f t="shared" si="12"/>
        <v>122964.28</v>
      </c>
      <c r="K3" s="55">
        <f t="shared" si="12"/>
        <v>72083.7</v>
      </c>
      <c r="L3" s="55">
        <f t="shared" si="12"/>
        <v>135077.03999999998</v>
      </c>
      <c r="M3" s="55">
        <f t="shared" si="12"/>
        <v>91189.78</v>
      </c>
      <c r="N3" s="55">
        <f t="shared" si="12"/>
        <v>90955.75</v>
      </c>
      <c r="O3" s="55">
        <f t="shared" si="12"/>
        <v>97011.01</v>
      </c>
      <c r="P3" s="55">
        <f t="shared" si="12"/>
        <v>109541.28</v>
      </c>
      <c r="Q3" s="55">
        <f t="shared" ref="Q3" si="13">SUM(Q4:Q6)</f>
        <v>83875.87999999999</v>
      </c>
      <c r="R3" s="55">
        <f t="shared" ref="R3" si="14">SUM(R4:R6)</f>
        <v>105983.31999999999</v>
      </c>
      <c r="S3" s="55">
        <f t="shared" ref="S3" si="15">SUM(S4:S6)</f>
        <v>85287.92</v>
      </c>
      <c r="T3" s="55">
        <f t="shared" ref="T3" si="16">SUM(T4:T6)</f>
        <v>103537.96999999999</v>
      </c>
      <c r="U3" s="55">
        <f t="shared" ref="U3" si="17">SUM(U4:U6)</f>
        <v>107256.61</v>
      </c>
      <c r="V3" s="55">
        <f t="shared" ref="V3" si="18">SUM(V4:V6)</f>
        <v>119324.03</v>
      </c>
      <c r="W3" s="55">
        <f t="shared" ref="W3" si="19">SUM(W4:W6)</f>
        <v>80526.349999999991</v>
      </c>
      <c r="X3" s="55">
        <f t="shared" ref="X3" si="20">SUM(X4:X6)</f>
        <v>117506.77</v>
      </c>
      <c r="Y3" s="55">
        <f t="shared" ref="Y3" si="21">SUM(Y4:Y6)</f>
        <v>82196.160000000003</v>
      </c>
      <c r="Z3" s="55">
        <f t="shared" ref="Z3" si="22">SUM(Z4:Z6)</f>
        <v>0</v>
      </c>
      <c r="AA3" s="55">
        <f t="shared" ref="AA3" si="23">SUM(AA4:AA6)</f>
        <v>0</v>
      </c>
    </row>
    <row r="4" spans="1:27" x14ac:dyDescent="0.3">
      <c r="A4" s="48" t="str">
        <f>Base!A4</f>
        <v>Energia elektryczna - podliczniki</v>
      </c>
      <c r="B4" s="31">
        <f>'2018'!L4</f>
        <v>0</v>
      </c>
      <c r="C4" s="31">
        <f>'2018'!M4</f>
        <v>121.46</v>
      </c>
      <c r="D4" s="31">
        <f>'2019'!B4</f>
        <v>13976.18</v>
      </c>
      <c r="E4" s="31">
        <f>'2019'!C4</f>
        <v>12713.89</v>
      </c>
      <c r="F4" s="31">
        <f>'2019'!D4</f>
        <v>15773.3</v>
      </c>
      <c r="G4" s="31">
        <f>'2019'!E4</f>
        <v>4419.0600000000004</v>
      </c>
      <c r="H4" s="31">
        <f>'2019'!F4</f>
        <v>8371.2199999999993</v>
      </c>
      <c r="I4" s="31">
        <f>'2019'!G4</f>
        <v>13780.39</v>
      </c>
      <c r="J4" s="31">
        <f>'2019'!H4</f>
        <v>14701.93</v>
      </c>
      <c r="K4" s="31">
        <f>'2019'!I4</f>
        <v>14022.85</v>
      </c>
      <c r="L4" s="31">
        <f>'2019'!J4</f>
        <v>35688.25</v>
      </c>
      <c r="M4" s="31">
        <f>'2019'!K4</f>
        <v>12988.05</v>
      </c>
      <c r="N4" s="31">
        <f>'2019'!L4</f>
        <v>17792.21</v>
      </c>
      <c r="O4" s="31">
        <f>'2019'!M4</f>
        <v>18116.400000000001</v>
      </c>
      <c r="P4" s="31">
        <f>'2020'!B4</f>
        <v>21292.35</v>
      </c>
      <c r="Q4" s="31">
        <f>'2020'!C4</f>
        <v>17945.82</v>
      </c>
      <c r="R4" s="31">
        <f>'2020'!D4</f>
        <v>17534.39</v>
      </c>
      <c r="S4" s="31">
        <f>'2020'!E4</f>
        <v>21129.97</v>
      </c>
      <c r="T4" s="31">
        <f>'2020'!F4</f>
        <v>15056.09</v>
      </c>
      <c r="U4" s="31">
        <f>'2020'!G4</f>
        <v>21925.46</v>
      </c>
      <c r="V4" s="31">
        <f>'2020'!H4</f>
        <v>14431.91</v>
      </c>
      <c r="W4" s="31">
        <f>'2020'!I4</f>
        <v>17108.75</v>
      </c>
      <c r="X4" s="31">
        <f>'2020'!J4</f>
        <v>17903.060000000001</v>
      </c>
      <c r="Y4" s="31">
        <f>'2020'!K4</f>
        <v>30866.89</v>
      </c>
      <c r="Z4" s="31">
        <f>'2020'!L4</f>
        <v>0</v>
      </c>
      <c r="AA4" s="31">
        <f>'2020'!M4</f>
        <v>0</v>
      </c>
    </row>
    <row r="5" spans="1:27" ht="43.2" x14ac:dyDescent="0.3">
      <c r="A5" s="48" t="str">
        <f>Base!A5</f>
        <v>PGE DystrybucjaS.A., PKP Energetyka S.A., RWE Stoen Operator Sp. z o.o., TAURON Dystrybucja S.A., ENEA Operator Sp. z o.o.</v>
      </c>
      <c r="B5" s="31">
        <f>'2018'!L5</f>
        <v>559.61</v>
      </c>
      <c r="C5" s="31">
        <f>'2018'!M5</f>
        <v>13955.02</v>
      </c>
      <c r="D5" s="31">
        <f>'2019'!B5</f>
        <v>68532.320000000007</v>
      </c>
      <c r="E5" s="31">
        <f>'2019'!C5</f>
        <v>73256.81</v>
      </c>
      <c r="F5" s="31">
        <f>'2019'!D5</f>
        <v>92476.72</v>
      </c>
      <c r="G5" s="31">
        <f>'2019'!E5</f>
        <v>63884.800000000003</v>
      </c>
      <c r="H5" s="31">
        <f>'2019'!F5</f>
        <v>71833.009999999995</v>
      </c>
      <c r="I5" s="31">
        <f>'2019'!G5</f>
        <v>48341.09</v>
      </c>
      <c r="J5" s="31">
        <f>'2019'!H5</f>
        <v>105096.48</v>
      </c>
      <c r="K5" s="31">
        <f>'2019'!I5</f>
        <v>54953.87</v>
      </c>
      <c r="L5" s="31">
        <f>'2019'!J5</f>
        <v>96798.61</v>
      </c>
      <c r="M5" s="31">
        <f>'2019'!K5</f>
        <v>75047.45</v>
      </c>
      <c r="N5" s="31">
        <f>'2019'!L5</f>
        <v>70283.88</v>
      </c>
      <c r="O5" s="31">
        <f>'2019'!M5</f>
        <v>76009.84</v>
      </c>
      <c r="P5" s="31">
        <f>'2020'!B5</f>
        <v>83333.240000000005</v>
      </c>
      <c r="Q5" s="31">
        <f>'2020'!C5</f>
        <v>65306.8</v>
      </c>
      <c r="R5" s="31">
        <f>'2020'!D5</f>
        <v>85311.31</v>
      </c>
      <c r="S5" s="31">
        <f>'2020'!E5</f>
        <v>63792.42</v>
      </c>
      <c r="T5" s="31">
        <f>'2020'!F5</f>
        <v>82454.539999999994</v>
      </c>
      <c r="U5" s="31">
        <f>'2020'!G5</f>
        <v>82058.100000000006</v>
      </c>
      <c r="V5" s="31">
        <f>'2020'!H5</f>
        <v>101955.14</v>
      </c>
      <c r="W5" s="31">
        <f>'2020'!I5</f>
        <v>60067.46</v>
      </c>
      <c r="X5" s="31">
        <f>'2020'!J5</f>
        <v>95472.3</v>
      </c>
      <c r="Y5" s="31">
        <f>'2020'!K5</f>
        <v>47845.75</v>
      </c>
      <c r="Z5" s="31">
        <f>'2020'!L5</f>
        <v>0</v>
      </c>
      <c r="AA5" s="31">
        <f>'2020'!M5</f>
        <v>0</v>
      </c>
    </row>
    <row r="6" spans="1:27" ht="57.6" x14ac:dyDescent="0.3">
      <c r="A6" s="49" t="str">
        <f>Base!A6</f>
        <v>Wojciech Grzybowski, Stacja benzynowa sieci BP, Józef Podgórski, Pol-Dróg Sp. z o.o., Drogowe Centrum Produkcyjno-Handlowe BIG</v>
      </c>
      <c r="B6" s="31">
        <f>'2018'!L6</f>
        <v>0</v>
      </c>
      <c r="C6" s="31">
        <f>'2018'!M6</f>
        <v>0</v>
      </c>
      <c r="D6" s="31">
        <f>'2019'!B6</f>
        <v>5507.31</v>
      </c>
      <c r="E6" s="31">
        <f>'2019'!C6</f>
        <v>2685.82</v>
      </c>
      <c r="F6" s="31">
        <f>'2019'!D6</f>
        <v>3816.78</v>
      </c>
      <c r="G6" s="31">
        <f>'2019'!E6</f>
        <v>2817.84</v>
      </c>
      <c r="H6" s="31">
        <f>'2019'!F6</f>
        <v>2859.25</v>
      </c>
      <c r="I6" s="31">
        <f>'2019'!G6</f>
        <v>2846.38</v>
      </c>
      <c r="J6" s="31">
        <f>'2019'!H6</f>
        <v>3165.87</v>
      </c>
      <c r="K6" s="31">
        <f>'2019'!I6</f>
        <v>3106.98</v>
      </c>
      <c r="L6" s="31">
        <f>'2019'!J6</f>
        <v>2590.1799999999998</v>
      </c>
      <c r="M6" s="31">
        <f>'2019'!K6</f>
        <v>3154.28</v>
      </c>
      <c r="N6" s="31">
        <f>'2019'!L6</f>
        <v>2879.66</v>
      </c>
      <c r="O6" s="31">
        <f>'2019'!M6</f>
        <v>2884.77</v>
      </c>
      <c r="P6" s="31">
        <f>'2020'!B6</f>
        <v>4915.6899999999996</v>
      </c>
      <c r="Q6" s="31">
        <f>'2020'!C6</f>
        <v>623.26</v>
      </c>
      <c r="R6" s="31">
        <f>'2020'!D6</f>
        <v>3137.62</v>
      </c>
      <c r="S6" s="31">
        <f>'2020'!E6</f>
        <v>365.53</v>
      </c>
      <c r="T6" s="31">
        <f>'2020'!F6</f>
        <v>6027.34</v>
      </c>
      <c r="U6" s="31">
        <f>'2020'!G6</f>
        <v>3273.05</v>
      </c>
      <c r="V6" s="31">
        <f>'2020'!H6</f>
        <v>2936.98</v>
      </c>
      <c r="W6" s="31">
        <f>'2020'!I6</f>
        <v>3350.14</v>
      </c>
      <c r="X6" s="31">
        <f>'2020'!J6</f>
        <v>4131.41</v>
      </c>
      <c r="Y6" s="31">
        <f>'2020'!K6</f>
        <v>3483.52</v>
      </c>
      <c r="Z6" s="31">
        <f>'2020'!L6</f>
        <v>0</v>
      </c>
      <c r="AA6" s="31">
        <f>'2020'!M6</f>
        <v>0</v>
      </c>
    </row>
    <row r="7" spans="1:27" x14ac:dyDescent="0.3">
      <c r="A7" s="56" t="str">
        <f>Base!A7</f>
        <v>Sprzedaż</v>
      </c>
      <c r="B7" s="57">
        <f>SUM(B8:B8)</f>
        <v>0</v>
      </c>
      <c r="C7" s="57">
        <f>SUM(C8:C8)</f>
        <v>0</v>
      </c>
      <c r="D7" s="57">
        <f>SUM(D8:D8)</f>
        <v>0</v>
      </c>
      <c r="E7" s="57">
        <f t="shared" ref="E7:P7" si="24">SUM(E8:E8)</f>
        <v>67.89</v>
      </c>
      <c r="F7" s="57">
        <f t="shared" si="24"/>
        <v>0</v>
      </c>
      <c r="G7" s="57">
        <f t="shared" si="24"/>
        <v>0</v>
      </c>
      <c r="H7" s="57">
        <f t="shared" si="24"/>
        <v>175576.5</v>
      </c>
      <c r="I7" s="57">
        <f t="shared" si="24"/>
        <v>50954.5</v>
      </c>
      <c r="J7" s="57">
        <f t="shared" si="24"/>
        <v>76891.649999999994</v>
      </c>
      <c r="K7" s="57">
        <f t="shared" si="24"/>
        <v>50314.03</v>
      </c>
      <c r="L7" s="57">
        <f t="shared" si="24"/>
        <v>46227.96</v>
      </c>
      <c r="M7" s="57">
        <f t="shared" si="24"/>
        <v>73902.039999999994</v>
      </c>
      <c r="N7" s="57">
        <f t="shared" si="24"/>
        <v>60370.89</v>
      </c>
      <c r="O7" s="57">
        <f t="shared" si="24"/>
        <v>127010.25</v>
      </c>
      <c r="P7" s="57">
        <f t="shared" si="24"/>
        <v>73333.960000000006</v>
      </c>
      <c r="Q7" s="57">
        <f t="shared" ref="Q7" si="25">SUM(Q8:Q8)</f>
        <v>75916.45</v>
      </c>
      <c r="R7" s="57">
        <f t="shared" ref="R7" si="26">SUM(R8:R8)</f>
        <v>54613.97</v>
      </c>
      <c r="S7" s="57">
        <f t="shared" ref="S7" si="27">SUM(S8:S8)</f>
        <v>56477.33</v>
      </c>
      <c r="T7" s="57">
        <f t="shared" ref="T7" si="28">SUM(T8:T8)</f>
        <v>18487.09</v>
      </c>
      <c r="U7" s="57">
        <f t="shared" ref="U7" si="29">SUM(U8:U8)</f>
        <v>87232</v>
      </c>
      <c r="V7" s="57">
        <f t="shared" ref="V7" si="30">SUM(V8:V8)</f>
        <v>899.59</v>
      </c>
      <c r="W7" s="57">
        <f t="shared" ref="W7" si="31">SUM(W8:W8)</f>
        <v>142636.44</v>
      </c>
      <c r="X7" s="57">
        <f t="shared" ref="X7" si="32">SUM(X8:X8)</f>
        <v>89741.52</v>
      </c>
      <c r="Y7" s="57">
        <f t="shared" ref="Y7" si="33">SUM(Y8:Y8)</f>
        <v>8943.43</v>
      </c>
      <c r="Z7" s="57">
        <f t="shared" ref="Z7" si="34">SUM(Z8:Z8)</f>
        <v>0</v>
      </c>
      <c r="AA7" s="57">
        <f t="shared" ref="AA7" si="35">SUM(AA8:AA8)</f>
        <v>0</v>
      </c>
    </row>
    <row r="8" spans="1:27" ht="15" thickBot="1" x14ac:dyDescent="0.35">
      <c r="A8" s="50" t="str">
        <f>Base!A8</f>
        <v>Orange</v>
      </c>
      <c r="B8" s="31">
        <f>'2018'!L8</f>
        <v>0</v>
      </c>
      <c r="C8" s="31">
        <f>'2018'!M8</f>
        <v>0</v>
      </c>
      <c r="D8" s="31">
        <f>'2019'!B8</f>
        <v>0</v>
      </c>
      <c r="E8" s="31">
        <f>'2019'!C8</f>
        <v>67.89</v>
      </c>
      <c r="F8" s="31">
        <f>'2019'!D8</f>
        <v>0</v>
      </c>
      <c r="G8" s="31">
        <f>'2019'!E8</f>
        <v>0</v>
      </c>
      <c r="H8" s="31">
        <f>'2019'!F8</f>
        <v>175576.5</v>
      </c>
      <c r="I8" s="31">
        <f>'2019'!G8</f>
        <v>50954.5</v>
      </c>
      <c r="J8" s="31">
        <f>'2019'!H8</f>
        <v>76891.649999999994</v>
      </c>
      <c r="K8" s="31">
        <f>'2019'!I8</f>
        <v>50314.03</v>
      </c>
      <c r="L8" s="31">
        <f>'2019'!J8</f>
        <v>46227.96</v>
      </c>
      <c r="M8" s="31">
        <f>'2019'!K8</f>
        <v>73902.039999999994</v>
      </c>
      <c r="N8" s="31">
        <f>'2019'!L8</f>
        <v>60370.89</v>
      </c>
      <c r="O8" s="31">
        <f>'2019'!M8</f>
        <v>127010.25</v>
      </c>
      <c r="P8" s="31">
        <f>'2020'!B8</f>
        <v>73333.960000000006</v>
      </c>
      <c r="Q8" s="31">
        <f>'2020'!C8</f>
        <v>75916.45</v>
      </c>
      <c r="R8" s="31">
        <f>'2020'!D8</f>
        <v>54613.97</v>
      </c>
      <c r="S8" s="31">
        <f>'2020'!E8</f>
        <v>56477.33</v>
      </c>
      <c r="T8" s="31">
        <f>'2020'!F8</f>
        <v>18487.09</v>
      </c>
      <c r="U8" s="31">
        <f>'2020'!G8</f>
        <v>87232</v>
      </c>
      <c r="V8" s="31">
        <f>'2020'!H8</f>
        <v>899.59</v>
      </c>
      <c r="W8" s="31">
        <f>'2020'!I8</f>
        <v>142636.44</v>
      </c>
      <c r="X8" s="31">
        <f>'2020'!J8</f>
        <v>89741.52</v>
      </c>
      <c r="Y8" s="31">
        <f>'2020'!K8</f>
        <v>8943.43</v>
      </c>
      <c r="Z8" s="31">
        <f>'2020'!L8</f>
        <v>0</v>
      </c>
      <c r="AA8" s="31">
        <f>'2020'!M8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Base</vt:lpstr>
      <vt:lpstr>Wykresy</vt:lpstr>
      <vt:lpstr>2018</vt:lpstr>
      <vt:lpstr>2019</vt:lpstr>
      <vt:lpstr>2020</vt:lpstr>
      <vt:lpstr>Sumy</vt:lpstr>
    </vt:vector>
  </TitlesOfParts>
  <Company>Główny Inspektorat Transportu Drogowego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Kirsanau</dc:creator>
  <cp:lastModifiedBy>Kirsanau Piotr</cp:lastModifiedBy>
  <dcterms:created xsi:type="dcterms:W3CDTF">2020-02-13T11:48:58Z</dcterms:created>
  <dcterms:modified xsi:type="dcterms:W3CDTF">2020-12-07T20:15:40Z</dcterms:modified>
</cp:coreProperties>
</file>