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"/>
    </mc:Choice>
  </mc:AlternateContent>
  <xr:revisionPtr revIDLastSave="0" documentId="13_ncr:1_{EE53C785-F38E-4F08-BFEA-5766E8E7FEAA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Reference" sheetId="1" r:id="rId1"/>
    <sheet name="Sensitivity" sheetId="2" r:id="rId2"/>
    <sheet name="Sheet1" sheetId="3" r:id="rId3"/>
    <sheet name="j1" sheetId="4" r:id="rId4"/>
    <sheet name="Distribu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6" i="5" l="1"/>
  <c r="N197" i="5"/>
  <c r="N198" i="5"/>
  <c r="N199" i="5"/>
  <c r="N200" i="5"/>
  <c r="N201" i="5"/>
  <c r="N20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77" i="5"/>
  <c r="N84" i="5" s="1"/>
  <c r="N85" i="5"/>
  <c r="N86" i="5"/>
  <c r="N91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83" i="5"/>
  <c r="M80" i="5"/>
  <c r="M66" i="5"/>
  <c r="M65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62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39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J40" i="5"/>
  <c r="J41" i="5"/>
  <c r="J42" i="5"/>
  <c r="J43" i="5"/>
  <c r="J44" i="5"/>
  <c r="J45" i="5"/>
  <c r="J39" i="5"/>
  <c r="G36" i="5"/>
  <c r="G35" i="5"/>
  <c r="G40" i="5" s="1"/>
  <c r="G41" i="5"/>
  <c r="G42" i="5"/>
  <c r="G43" i="5"/>
  <c r="G44" i="5"/>
  <c r="G45" i="5"/>
  <c r="G39" i="5"/>
  <c r="B38" i="5"/>
  <c r="C36" i="5"/>
  <c r="C35" i="5"/>
  <c r="S31" i="5"/>
  <c r="T31" i="5"/>
  <c r="U31" i="5"/>
  <c r="V31" i="5"/>
  <c r="W31" i="5"/>
  <c r="X31" i="5"/>
  <c r="Y31" i="5"/>
  <c r="Z31" i="5"/>
  <c r="AA31" i="5"/>
  <c r="S32" i="5"/>
  <c r="T32" i="5"/>
  <c r="U32" i="5"/>
  <c r="V32" i="5"/>
  <c r="W32" i="5"/>
  <c r="X32" i="5"/>
  <c r="Y32" i="5"/>
  <c r="Z32" i="5"/>
  <c r="AA32" i="5"/>
  <c r="S33" i="5"/>
  <c r="T33" i="5"/>
  <c r="U33" i="5"/>
  <c r="V33" i="5"/>
  <c r="W33" i="5"/>
  <c r="X33" i="5"/>
  <c r="Y33" i="5"/>
  <c r="Z33" i="5"/>
  <c r="AA33" i="5"/>
  <c r="S34" i="5"/>
  <c r="T34" i="5"/>
  <c r="U34" i="5"/>
  <c r="V34" i="5"/>
  <c r="W34" i="5"/>
  <c r="X34" i="5"/>
  <c r="Y34" i="5"/>
  <c r="Z34" i="5"/>
  <c r="AA34" i="5"/>
  <c r="S35" i="5"/>
  <c r="T35" i="5"/>
  <c r="U35" i="5"/>
  <c r="V35" i="5"/>
  <c r="W35" i="5"/>
  <c r="X35" i="5"/>
  <c r="Y35" i="5"/>
  <c r="Z35" i="5"/>
  <c r="AA35" i="5"/>
  <c r="S36" i="5"/>
  <c r="T36" i="5"/>
  <c r="U36" i="5"/>
  <c r="V36" i="5"/>
  <c r="W36" i="5"/>
  <c r="X36" i="5"/>
  <c r="Y36" i="5"/>
  <c r="Z36" i="5"/>
  <c r="AA36" i="5"/>
  <c r="S37" i="5"/>
  <c r="T37" i="5"/>
  <c r="U37" i="5"/>
  <c r="V37" i="5"/>
  <c r="W37" i="5"/>
  <c r="X37" i="5"/>
  <c r="Y37" i="5"/>
  <c r="Z37" i="5"/>
  <c r="AA37" i="5"/>
  <c r="S38" i="5"/>
  <c r="T38" i="5"/>
  <c r="U38" i="5"/>
  <c r="V38" i="5"/>
  <c r="W38" i="5"/>
  <c r="X38" i="5"/>
  <c r="Y38" i="5"/>
  <c r="Z38" i="5"/>
  <c r="AA38" i="5"/>
  <c r="S39" i="5"/>
  <c r="T39" i="5"/>
  <c r="U39" i="5"/>
  <c r="V39" i="5"/>
  <c r="W39" i="5"/>
  <c r="X39" i="5"/>
  <c r="Y39" i="5"/>
  <c r="Z39" i="5"/>
  <c r="AA39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P39" i="5"/>
  <c r="P38" i="5"/>
  <c r="P37" i="5"/>
  <c r="P36" i="5"/>
  <c r="P35" i="5"/>
  <c r="P34" i="5"/>
  <c r="P33" i="5"/>
  <c r="P32" i="5"/>
  <c r="P31" i="5"/>
  <c r="H4" i="3"/>
  <c r="I4" i="3"/>
  <c r="H5" i="3"/>
  <c r="I5" i="3"/>
  <c r="H6" i="3"/>
  <c r="I6" i="3"/>
  <c r="H7" i="3"/>
  <c r="I7" i="3"/>
  <c r="N92" i="5" l="1"/>
  <c r="N90" i="5"/>
  <c r="N89" i="5"/>
  <c r="N88" i="5"/>
  <c r="N87" i="5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N63" i="4"/>
  <c r="L63" i="4"/>
  <c r="M63" i="4"/>
  <c r="K63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L40" i="4"/>
  <c r="M40" i="4"/>
  <c r="N40" i="4"/>
  <c r="K40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L9" i="4"/>
  <c r="M9" i="4"/>
  <c r="L10" i="4"/>
  <c r="M10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K12" i="4"/>
  <c r="M12" i="4" s="1"/>
  <c r="K11" i="4"/>
  <c r="L11" i="4" s="1"/>
  <c r="K10" i="4"/>
  <c r="K9" i="4"/>
  <c r="K8" i="4"/>
  <c r="L8" i="4" s="1"/>
  <c r="K7" i="4"/>
  <c r="M7" i="4" s="1"/>
  <c r="K6" i="4"/>
  <c r="L6" i="4" s="1"/>
  <c r="K5" i="4"/>
  <c r="L5" i="4" s="1"/>
  <c r="K4" i="4"/>
  <c r="L4" i="4" s="1"/>
  <c r="R6" i="3"/>
  <c r="R7" i="3"/>
  <c r="R5" i="3"/>
  <c r="R4" i="3"/>
  <c r="AB21" i="2"/>
  <c r="X17" i="2"/>
  <c r="X18" i="2" s="1"/>
  <c r="Y16" i="2"/>
  <c r="X11" i="2"/>
  <c r="T62" i="2"/>
  <c r="T61" i="2"/>
  <c r="T60" i="2"/>
  <c r="T59" i="2"/>
  <c r="T55" i="2"/>
  <c r="T54" i="2"/>
  <c r="T53" i="2"/>
  <c r="T52" i="2"/>
  <c r="T48" i="2"/>
  <c r="T47" i="2"/>
  <c r="T46" i="2"/>
  <c r="T45" i="2"/>
  <c r="T41" i="2"/>
  <c r="T40" i="2"/>
  <c r="T39" i="2"/>
  <c r="T38" i="2"/>
  <c r="T34" i="2"/>
  <c r="T33" i="2"/>
  <c r="T32" i="2"/>
  <c r="T31" i="2"/>
  <c r="T27" i="2"/>
  <c r="T26" i="2"/>
  <c r="T25" i="2"/>
  <c r="T24" i="2"/>
  <c r="T20" i="2"/>
  <c r="T19" i="2"/>
  <c r="T18" i="2"/>
  <c r="T17" i="2"/>
  <c r="T13" i="2"/>
  <c r="T12" i="2"/>
  <c r="T11" i="2"/>
  <c r="T10" i="2"/>
  <c r="S4" i="2"/>
  <c r="Y15" i="2" s="1"/>
  <c r="Z15" i="2" s="1"/>
  <c r="T4" i="2"/>
  <c r="S5" i="2"/>
  <c r="T5" i="2"/>
  <c r="S6" i="2"/>
  <c r="T6" i="2"/>
  <c r="T3" i="2"/>
  <c r="S3" i="2"/>
  <c r="L63" i="3"/>
  <c r="O63" i="3" s="1"/>
  <c r="J63" i="3"/>
  <c r="M63" i="3" s="1"/>
  <c r="P63" i="3" s="1"/>
  <c r="I63" i="3"/>
  <c r="H63" i="3"/>
  <c r="J62" i="3"/>
  <c r="M62" i="3" s="1"/>
  <c r="P62" i="3" s="1"/>
  <c r="I62" i="3"/>
  <c r="L62" i="3" s="1"/>
  <c r="O62" i="3" s="1"/>
  <c r="H62" i="3"/>
  <c r="J61" i="3"/>
  <c r="M61" i="3" s="1"/>
  <c r="P61" i="3" s="1"/>
  <c r="I61" i="3"/>
  <c r="L61" i="3" s="1"/>
  <c r="O61" i="3" s="1"/>
  <c r="H61" i="3"/>
  <c r="J60" i="3"/>
  <c r="M60" i="3" s="1"/>
  <c r="P60" i="3" s="1"/>
  <c r="I60" i="3"/>
  <c r="L60" i="3" s="1"/>
  <c r="O60" i="3" s="1"/>
  <c r="H60" i="3"/>
  <c r="M56" i="3"/>
  <c r="P56" i="3" s="1"/>
  <c r="J56" i="3"/>
  <c r="I56" i="3"/>
  <c r="L56" i="3" s="1"/>
  <c r="O56" i="3" s="1"/>
  <c r="H56" i="3"/>
  <c r="J55" i="3"/>
  <c r="M55" i="3" s="1"/>
  <c r="P55" i="3" s="1"/>
  <c r="I55" i="3"/>
  <c r="L55" i="3" s="1"/>
  <c r="O55" i="3" s="1"/>
  <c r="H55" i="3"/>
  <c r="M54" i="3"/>
  <c r="P54" i="3" s="1"/>
  <c r="J54" i="3"/>
  <c r="I54" i="3"/>
  <c r="L54" i="3" s="1"/>
  <c r="O54" i="3" s="1"/>
  <c r="H54" i="3"/>
  <c r="J53" i="3"/>
  <c r="M53" i="3" s="1"/>
  <c r="P53" i="3" s="1"/>
  <c r="I53" i="3"/>
  <c r="L53" i="3" s="1"/>
  <c r="O53" i="3" s="1"/>
  <c r="H53" i="3"/>
  <c r="J49" i="3"/>
  <c r="M49" i="3" s="1"/>
  <c r="P49" i="3" s="1"/>
  <c r="I49" i="3"/>
  <c r="L49" i="3" s="1"/>
  <c r="O49" i="3" s="1"/>
  <c r="H49" i="3"/>
  <c r="J48" i="3"/>
  <c r="M48" i="3" s="1"/>
  <c r="P48" i="3" s="1"/>
  <c r="I48" i="3"/>
  <c r="L48" i="3" s="1"/>
  <c r="O48" i="3" s="1"/>
  <c r="H48" i="3"/>
  <c r="J47" i="3"/>
  <c r="M47" i="3" s="1"/>
  <c r="P47" i="3" s="1"/>
  <c r="I47" i="3"/>
  <c r="L47" i="3" s="1"/>
  <c r="O47" i="3" s="1"/>
  <c r="H47" i="3"/>
  <c r="J46" i="3"/>
  <c r="M46" i="3" s="1"/>
  <c r="P46" i="3" s="1"/>
  <c r="I46" i="3"/>
  <c r="L46" i="3" s="1"/>
  <c r="O46" i="3" s="1"/>
  <c r="H46" i="3"/>
  <c r="J42" i="3"/>
  <c r="M42" i="3" s="1"/>
  <c r="P42" i="3" s="1"/>
  <c r="I42" i="3"/>
  <c r="L42" i="3" s="1"/>
  <c r="O42" i="3" s="1"/>
  <c r="H42" i="3"/>
  <c r="J41" i="3"/>
  <c r="M41" i="3" s="1"/>
  <c r="P41" i="3" s="1"/>
  <c r="I41" i="3"/>
  <c r="L41" i="3" s="1"/>
  <c r="O41" i="3" s="1"/>
  <c r="H41" i="3"/>
  <c r="J40" i="3"/>
  <c r="M40" i="3" s="1"/>
  <c r="P40" i="3" s="1"/>
  <c r="I40" i="3"/>
  <c r="L40" i="3" s="1"/>
  <c r="O40" i="3" s="1"/>
  <c r="H40" i="3"/>
  <c r="M39" i="3"/>
  <c r="P39" i="3" s="1"/>
  <c r="J39" i="3"/>
  <c r="I39" i="3"/>
  <c r="L39" i="3" s="1"/>
  <c r="O39" i="3" s="1"/>
  <c r="H39" i="3"/>
  <c r="J35" i="3"/>
  <c r="M35" i="3" s="1"/>
  <c r="P35" i="3" s="1"/>
  <c r="I35" i="3"/>
  <c r="L35" i="3" s="1"/>
  <c r="O35" i="3" s="1"/>
  <c r="H35" i="3"/>
  <c r="J34" i="3"/>
  <c r="M34" i="3" s="1"/>
  <c r="P34" i="3" s="1"/>
  <c r="I34" i="3"/>
  <c r="L34" i="3" s="1"/>
  <c r="O34" i="3" s="1"/>
  <c r="H34" i="3"/>
  <c r="J33" i="3"/>
  <c r="M33" i="3" s="1"/>
  <c r="P33" i="3" s="1"/>
  <c r="I33" i="3"/>
  <c r="L33" i="3" s="1"/>
  <c r="O33" i="3" s="1"/>
  <c r="H33" i="3"/>
  <c r="J32" i="3"/>
  <c r="M32" i="3" s="1"/>
  <c r="P32" i="3" s="1"/>
  <c r="I32" i="3"/>
  <c r="L32" i="3" s="1"/>
  <c r="O32" i="3" s="1"/>
  <c r="H32" i="3"/>
  <c r="M28" i="3"/>
  <c r="P28" i="3" s="1"/>
  <c r="J28" i="3"/>
  <c r="I28" i="3"/>
  <c r="L28" i="3" s="1"/>
  <c r="O28" i="3" s="1"/>
  <c r="H28" i="3"/>
  <c r="J27" i="3"/>
  <c r="M27" i="3" s="1"/>
  <c r="P27" i="3" s="1"/>
  <c r="I27" i="3"/>
  <c r="L27" i="3" s="1"/>
  <c r="O27" i="3" s="1"/>
  <c r="H27" i="3"/>
  <c r="J26" i="3"/>
  <c r="M26" i="3" s="1"/>
  <c r="P26" i="3" s="1"/>
  <c r="I26" i="3"/>
  <c r="L26" i="3" s="1"/>
  <c r="O26" i="3" s="1"/>
  <c r="H26" i="3"/>
  <c r="J25" i="3"/>
  <c r="M25" i="3" s="1"/>
  <c r="P25" i="3" s="1"/>
  <c r="I25" i="3"/>
  <c r="L25" i="3" s="1"/>
  <c r="O25" i="3" s="1"/>
  <c r="H25" i="3"/>
  <c r="O21" i="3"/>
  <c r="L21" i="3"/>
  <c r="J21" i="3"/>
  <c r="M21" i="3" s="1"/>
  <c r="P21" i="3" s="1"/>
  <c r="I21" i="3"/>
  <c r="H21" i="3"/>
  <c r="J20" i="3"/>
  <c r="M20" i="3" s="1"/>
  <c r="P20" i="3" s="1"/>
  <c r="I20" i="3"/>
  <c r="L20" i="3" s="1"/>
  <c r="O20" i="3" s="1"/>
  <c r="H20" i="3"/>
  <c r="L19" i="3"/>
  <c r="O19" i="3" s="1"/>
  <c r="J19" i="3"/>
  <c r="M19" i="3" s="1"/>
  <c r="P19" i="3" s="1"/>
  <c r="I19" i="3"/>
  <c r="H19" i="3"/>
  <c r="M18" i="3"/>
  <c r="P18" i="3" s="1"/>
  <c r="J18" i="3"/>
  <c r="I18" i="3"/>
  <c r="L18" i="3" s="1"/>
  <c r="O18" i="3" s="1"/>
  <c r="H18" i="3"/>
  <c r="J14" i="3"/>
  <c r="M14" i="3" s="1"/>
  <c r="P14" i="3" s="1"/>
  <c r="I14" i="3"/>
  <c r="L14" i="3" s="1"/>
  <c r="O14" i="3" s="1"/>
  <c r="H14" i="3"/>
  <c r="J13" i="3"/>
  <c r="M13" i="3" s="1"/>
  <c r="P13" i="3" s="1"/>
  <c r="I13" i="3"/>
  <c r="L13" i="3" s="1"/>
  <c r="O13" i="3" s="1"/>
  <c r="H13" i="3"/>
  <c r="J12" i="3"/>
  <c r="M12" i="3" s="1"/>
  <c r="P12" i="3" s="1"/>
  <c r="I12" i="3"/>
  <c r="L12" i="3" s="1"/>
  <c r="O12" i="3" s="1"/>
  <c r="H12" i="3"/>
  <c r="O11" i="3"/>
  <c r="L11" i="3"/>
  <c r="J11" i="3"/>
  <c r="M11" i="3" s="1"/>
  <c r="P11" i="3" s="1"/>
  <c r="I11" i="3"/>
  <c r="H11" i="3"/>
  <c r="J7" i="3"/>
  <c r="L7" i="3"/>
  <c r="O7" i="3" s="1"/>
  <c r="L6" i="3"/>
  <c r="O6" i="3" s="1"/>
  <c r="J6" i="3"/>
  <c r="J5" i="3"/>
  <c r="L5" i="3"/>
  <c r="O5" i="3" s="1"/>
  <c r="J4" i="3"/>
  <c r="L4" i="3"/>
  <c r="O4" i="3" s="1"/>
  <c r="S6" i="3" l="1"/>
  <c r="T6" i="3" s="1"/>
  <c r="U7" i="3"/>
  <c r="S4" i="3"/>
  <c r="T4" i="3" s="1"/>
  <c r="U6" i="3"/>
  <c r="V6" i="3" s="1"/>
  <c r="M7" i="3"/>
  <c r="P7" i="3" s="1"/>
  <c r="S5" i="3"/>
  <c r="T5" i="3" s="1"/>
  <c r="M6" i="3"/>
  <c r="P6" i="3" s="1"/>
  <c r="M4" i="3"/>
  <c r="P4" i="3" s="1"/>
  <c r="U4" i="3"/>
  <c r="V4" i="3" s="1"/>
  <c r="S7" i="3"/>
  <c r="T7" i="3" s="1"/>
  <c r="M5" i="3"/>
  <c r="P5" i="3" s="1"/>
  <c r="U5" i="3"/>
  <c r="V5" i="3" s="1"/>
  <c r="V7" i="3"/>
  <c r="M4" i="4"/>
  <c r="M5" i="4"/>
  <c r="L12" i="4"/>
  <c r="L7" i="4"/>
  <c r="M6" i="4"/>
  <c r="M11" i="4"/>
  <c r="M8" i="4"/>
  <c r="L6" i="2" l="1"/>
  <c r="L10" i="2"/>
  <c r="O10" i="2" s="1"/>
  <c r="L13" i="2"/>
  <c r="L24" i="2"/>
  <c r="O24" i="2" s="1"/>
  <c r="L60" i="2"/>
  <c r="L61" i="2"/>
  <c r="O61" i="2" s="1"/>
  <c r="L3" i="2"/>
  <c r="O3" i="2" s="1"/>
  <c r="G3" i="2"/>
  <c r="K62" i="2"/>
  <c r="N62" i="2" s="1"/>
  <c r="I62" i="2"/>
  <c r="L62" i="2" s="1"/>
  <c r="O62" i="2" s="1"/>
  <c r="H62" i="2"/>
  <c r="G62" i="2"/>
  <c r="I61" i="2"/>
  <c r="H61" i="2"/>
  <c r="K61" i="2" s="1"/>
  <c r="N61" i="2" s="1"/>
  <c r="G61" i="2"/>
  <c r="I60" i="2"/>
  <c r="H60" i="2"/>
  <c r="K60" i="2" s="1"/>
  <c r="N60" i="2" s="1"/>
  <c r="G60" i="2"/>
  <c r="I59" i="2"/>
  <c r="L59" i="2" s="1"/>
  <c r="O59" i="2" s="1"/>
  <c r="H59" i="2"/>
  <c r="K59" i="2" s="1"/>
  <c r="N59" i="2" s="1"/>
  <c r="G59" i="2"/>
  <c r="I55" i="2"/>
  <c r="L55" i="2" s="1"/>
  <c r="H55" i="2"/>
  <c r="K55" i="2" s="1"/>
  <c r="N55" i="2" s="1"/>
  <c r="G55" i="2"/>
  <c r="I54" i="2"/>
  <c r="L54" i="2" s="1"/>
  <c r="H54" i="2"/>
  <c r="K54" i="2" s="1"/>
  <c r="N54" i="2" s="1"/>
  <c r="G54" i="2"/>
  <c r="I53" i="2"/>
  <c r="L53" i="2" s="1"/>
  <c r="O53" i="2" s="1"/>
  <c r="H53" i="2"/>
  <c r="K53" i="2" s="1"/>
  <c r="N53" i="2" s="1"/>
  <c r="G53" i="2"/>
  <c r="I52" i="2"/>
  <c r="L52" i="2" s="1"/>
  <c r="O52" i="2" s="1"/>
  <c r="H52" i="2"/>
  <c r="K52" i="2" s="1"/>
  <c r="N52" i="2" s="1"/>
  <c r="G52" i="2"/>
  <c r="I48" i="2"/>
  <c r="L48" i="2" s="1"/>
  <c r="O48" i="2" s="1"/>
  <c r="H48" i="2"/>
  <c r="K48" i="2" s="1"/>
  <c r="N48" i="2" s="1"/>
  <c r="G48" i="2"/>
  <c r="I47" i="2"/>
  <c r="H47" i="2"/>
  <c r="K47" i="2" s="1"/>
  <c r="N47" i="2" s="1"/>
  <c r="G47" i="2"/>
  <c r="I46" i="2"/>
  <c r="L46" i="2" s="1"/>
  <c r="O46" i="2" s="1"/>
  <c r="H46" i="2"/>
  <c r="K46" i="2" s="1"/>
  <c r="N46" i="2" s="1"/>
  <c r="G46" i="2"/>
  <c r="I45" i="2"/>
  <c r="H45" i="2"/>
  <c r="K45" i="2" s="1"/>
  <c r="N45" i="2" s="1"/>
  <c r="G45" i="2"/>
  <c r="I41" i="2"/>
  <c r="L41" i="2" s="1"/>
  <c r="H41" i="2"/>
  <c r="K41" i="2" s="1"/>
  <c r="N41" i="2" s="1"/>
  <c r="G41" i="2"/>
  <c r="I40" i="2"/>
  <c r="L40" i="2" s="1"/>
  <c r="H40" i="2"/>
  <c r="K40" i="2" s="1"/>
  <c r="N40" i="2" s="1"/>
  <c r="G40" i="2"/>
  <c r="I39" i="2"/>
  <c r="L39" i="2" s="1"/>
  <c r="O39" i="2" s="1"/>
  <c r="H39" i="2"/>
  <c r="K39" i="2" s="1"/>
  <c r="N39" i="2" s="1"/>
  <c r="G39" i="2"/>
  <c r="K38" i="2"/>
  <c r="N38" i="2" s="1"/>
  <c r="I38" i="2"/>
  <c r="L38" i="2" s="1"/>
  <c r="O38" i="2" s="1"/>
  <c r="H38" i="2"/>
  <c r="G38" i="2"/>
  <c r="I34" i="2"/>
  <c r="L34" i="2" s="1"/>
  <c r="H34" i="2"/>
  <c r="K34" i="2" s="1"/>
  <c r="N34" i="2" s="1"/>
  <c r="G34" i="2"/>
  <c r="I33" i="2"/>
  <c r="L33" i="2" s="1"/>
  <c r="O33" i="2" s="1"/>
  <c r="H33" i="2"/>
  <c r="K33" i="2" s="1"/>
  <c r="N33" i="2" s="1"/>
  <c r="G33" i="2"/>
  <c r="I32" i="2"/>
  <c r="L32" i="2" s="1"/>
  <c r="H32" i="2"/>
  <c r="K32" i="2" s="1"/>
  <c r="N32" i="2" s="1"/>
  <c r="G32" i="2"/>
  <c r="I31" i="2"/>
  <c r="L31" i="2" s="1"/>
  <c r="O31" i="2" s="1"/>
  <c r="H31" i="2"/>
  <c r="K31" i="2" s="1"/>
  <c r="N31" i="2" s="1"/>
  <c r="G31" i="2"/>
  <c r="I27" i="2"/>
  <c r="L27" i="2" s="1"/>
  <c r="H27" i="2"/>
  <c r="K27" i="2" s="1"/>
  <c r="N27" i="2" s="1"/>
  <c r="G27" i="2"/>
  <c r="I26" i="2"/>
  <c r="H26" i="2"/>
  <c r="K26" i="2" s="1"/>
  <c r="N26" i="2" s="1"/>
  <c r="G26" i="2"/>
  <c r="I25" i="2"/>
  <c r="L25" i="2" s="1"/>
  <c r="O25" i="2" s="1"/>
  <c r="H25" i="2"/>
  <c r="K25" i="2" s="1"/>
  <c r="N25" i="2" s="1"/>
  <c r="G25" i="2"/>
  <c r="I24" i="2"/>
  <c r="H24" i="2"/>
  <c r="K24" i="2" s="1"/>
  <c r="N24" i="2" s="1"/>
  <c r="G24" i="2"/>
  <c r="I20" i="2"/>
  <c r="L20" i="2" s="1"/>
  <c r="O20" i="2" s="1"/>
  <c r="H20" i="2"/>
  <c r="K20" i="2" s="1"/>
  <c r="N20" i="2" s="1"/>
  <c r="G20" i="2"/>
  <c r="I19" i="2"/>
  <c r="L19" i="2" s="1"/>
  <c r="H19" i="2"/>
  <c r="K19" i="2" s="1"/>
  <c r="N19" i="2" s="1"/>
  <c r="G19" i="2"/>
  <c r="I18" i="2"/>
  <c r="L18" i="2" s="1"/>
  <c r="O18" i="2" s="1"/>
  <c r="H18" i="2"/>
  <c r="K18" i="2" s="1"/>
  <c r="N18" i="2" s="1"/>
  <c r="G18" i="2"/>
  <c r="I17" i="2"/>
  <c r="H17" i="2"/>
  <c r="K17" i="2" s="1"/>
  <c r="N17" i="2" s="1"/>
  <c r="G17" i="2"/>
  <c r="I13" i="2"/>
  <c r="H13" i="2"/>
  <c r="K13" i="2" s="1"/>
  <c r="N13" i="2" s="1"/>
  <c r="G13" i="2"/>
  <c r="I12" i="2"/>
  <c r="L12" i="2" s="1"/>
  <c r="H12" i="2"/>
  <c r="K12" i="2" s="1"/>
  <c r="N12" i="2" s="1"/>
  <c r="G12" i="2"/>
  <c r="I11" i="2"/>
  <c r="L11" i="2" s="1"/>
  <c r="O11" i="2" s="1"/>
  <c r="H11" i="2"/>
  <c r="K11" i="2" s="1"/>
  <c r="N11" i="2" s="1"/>
  <c r="G11" i="2"/>
  <c r="I10" i="2"/>
  <c r="H10" i="2"/>
  <c r="K10" i="2" s="1"/>
  <c r="N10" i="2" s="1"/>
  <c r="G10" i="2"/>
  <c r="I6" i="2"/>
  <c r="H6" i="2"/>
  <c r="K6" i="2" s="1"/>
  <c r="N6" i="2" s="1"/>
  <c r="G6" i="2"/>
  <c r="I5" i="2"/>
  <c r="L5" i="2" s="1"/>
  <c r="O5" i="2" s="1"/>
  <c r="H5" i="2"/>
  <c r="K5" i="2" s="1"/>
  <c r="N5" i="2" s="1"/>
  <c r="G5" i="2"/>
  <c r="I4" i="2"/>
  <c r="L4" i="2" s="1"/>
  <c r="H4" i="2"/>
  <c r="K4" i="2" s="1"/>
  <c r="N4" i="2" s="1"/>
  <c r="G4" i="2"/>
  <c r="K3" i="2"/>
  <c r="N3" i="2" s="1"/>
  <c r="I3" i="2"/>
  <c r="H3" i="2"/>
  <c r="P38" i="2" l="1"/>
  <c r="U38" i="2"/>
  <c r="U48" i="2"/>
  <c r="P48" i="2"/>
  <c r="U41" i="2"/>
  <c r="P41" i="2"/>
  <c r="P20" i="2"/>
  <c r="U20" i="2"/>
  <c r="U31" i="2"/>
  <c r="P31" i="2"/>
  <c r="P5" i="2"/>
  <c r="U5" i="2"/>
  <c r="U33" i="2"/>
  <c r="P33" i="2"/>
  <c r="U61" i="2"/>
  <c r="P61" i="2"/>
  <c r="P59" i="2"/>
  <c r="U59" i="2"/>
  <c r="U18" i="2"/>
  <c r="P18" i="2"/>
  <c r="P52" i="2"/>
  <c r="U52" i="2"/>
  <c r="P10" i="2"/>
  <c r="U10" i="2"/>
  <c r="P46" i="2"/>
  <c r="U46" i="2"/>
  <c r="U24" i="2"/>
  <c r="P24" i="2"/>
  <c r="P62" i="2"/>
  <c r="U62" i="2"/>
  <c r="O60" i="2"/>
  <c r="U60" i="2" s="1"/>
  <c r="O13" i="2"/>
  <c r="P13" i="2" s="1"/>
  <c r="L26" i="2"/>
  <c r="O26" i="2" s="1"/>
  <c r="O40" i="2"/>
  <c r="U40" i="2" s="1"/>
  <c r="O47" i="2"/>
  <c r="U47" i="2" s="1"/>
  <c r="P25" i="2"/>
  <c r="U25" i="2"/>
  <c r="P39" i="2"/>
  <c r="U39" i="2"/>
  <c r="O12" i="2"/>
  <c r="U12" i="2" s="1"/>
  <c r="O6" i="2"/>
  <c r="U6" i="2" s="1"/>
  <c r="U54" i="2"/>
  <c r="P54" i="2"/>
  <c r="O34" i="2"/>
  <c r="U34" i="2" s="1"/>
  <c r="O41" i="2"/>
  <c r="L47" i="2"/>
  <c r="P53" i="2"/>
  <c r="U53" i="2"/>
  <c r="P3" i="2"/>
  <c r="U3" i="2"/>
  <c r="U4" i="2"/>
  <c r="P4" i="2"/>
  <c r="P55" i="2"/>
  <c r="U55" i="2"/>
  <c r="U11" i="2"/>
  <c r="P11" i="2"/>
  <c r="O32" i="2"/>
  <c r="P32" i="2" s="1"/>
  <c r="O27" i="2"/>
  <c r="U27" i="2" s="1"/>
  <c r="O4" i="2"/>
  <c r="O55" i="2"/>
  <c r="L45" i="2"/>
  <c r="O45" i="2" s="1"/>
  <c r="L17" i="2"/>
  <c r="O17" i="2" s="1"/>
  <c r="P17" i="2" s="1"/>
  <c r="O19" i="2"/>
  <c r="P19" i="2" s="1"/>
  <c r="O54" i="2"/>
  <c r="P47" i="2" l="1"/>
  <c r="P40" i="2"/>
  <c r="U32" i="2"/>
  <c r="U26" i="2"/>
  <c r="P26" i="2"/>
  <c r="P45" i="2"/>
  <c r="U45" i="2"/>
  <c r="U13" i="2"/>
  <c r="P60" i="2"/>
  <c r="P6" i="2"/>
  <c r="P12" i="2"/>
  <c r="U17" i="2"/>
  <c r="U19" i="2"/>
  <c r="P27" i="2"/>
  <c r="P34" i="2"/>
</calcChain>
</file>

<file path=xl/sharedStrings.xml><?xml version="1.0" encoding="utf-8"?>
<sst xmlns="http://schemas.openxmlformats.org/spreadsheetml/2006/main" count="1021" uniqueCount="198">
  <si>
    <t>longitude</t>
  </si>
  <si>
    <t>latitude</t>
  </si>
  <si>
    <t>LCOH</t>
  </si>
  <si>
    <t>Optimal</t>
  </si>
  <si>
    <t>SSP_A1</t>
  </si>
  <si>
    <t>Conversion</t>
  </si>
  <si>
    <t>Scenario</t>
  </si>
  <si>
    <t>Location</t>
  </si>
  <si>
    <t>Range</t>
  </si>
  <si>
    <t>Decrease</t>
  </si>
  <si>
    <t>Increase</t>
  </si>
  <si>
    <t>% decrease</t>
  </si>
  <si>
    <t>% increase</t>
  </si>
  <si>
    <t>Sensitivity</t>
  </si>
  <si>
    <t>(57.35, 7.78)</t>
  </si>
  <si>
    <t>(54.35 ,6.78)</t>
  </si>
  <si>
    <t>SSP_A2</t>
  </si>
  <si>
    <t>Reconversion</t>
  </si>
  <si>
    <t>SSP_B1</t>
  </si>
  <si>
    <t>Wind</t>
  </si>
  <si>
    <t>SSP_B2</t>
  </si>
  <si>
    <t>Solar</t>
  </si>
  <si>
    <t>SSP_B3</t>
  </si>
  <si>
    <t>Elec</t>
  </si>
  <si>
    <t>SSP_B4</t>
  </si>
  <si>
    <t>SSP_C1</t>
  </si>
  <si>
    <t>Storage</t>
  </si>
  <si>
    <t>SSP_C2</t>
  </si>
  <si>
    <t>Vessel size</t>
  </si>
  <si>
    <t>SSP_TC</t>
  </si>
  <si>
    <t>Transport</t>
  </si>
  <si>
    <t>Desal</t>
  </si>
  <si>
    <t>LCOH_low</t>
  </si>
  <si>
    <t>LCOH_ref</t>
  </si>
  <si>
    <t>LCOH_hi</t>
  </si>
  <si>
    <t>0.027 - 0.027</t>
  </si>
  <si>
    <t>0.017 - 0.017</t>
  </si>
  <si>
    <t>0.000 - 0.000</t>
  </si>
  <si>
    <t>0.026 - 0.026</t>
  </si>
  <si>
    <t>0.393 - 0.389</t>
  </si>
  <si>
    <t>0.342 - 0.342</t>
  </si>
  <si>
    <t>0.493 - 0.492</t>
  </si>
  <si>
    <t>0.406 - 0.406</t>
  </si>
  <si>
    <t>0.004 - 0.003</t>
  </si>
  <si>
    <t>0.001 - 0.000</t>
  </si>
  <si>
    <t>0.004 - 0.001</t>
  </si>
  <si>
    <t>0.001 - 0.001</t>
  </si>
  <si>
    <t>0.174 - 0.174</t>
  </si>
  <si>
    <t>0.136 - 0.136</t>
  </si>
  <si>
    <t>0.236 - 0.236</t>
  </si>
  <si>
    <t>0.181 - 0.181</t>
  </si>
  <si>
    <t>5.262 - 5.318</t>
  </si>
  <si>
    <t>6.499 - 6.543</t>
  </si>
  <si>
    <t>4.052 - 4.052</t>
  </si>
  <si>
    <t>5.466 - 5.522</t>
  </si>
  <si>
    <t>4.874 - 5.702</t>
  </si>
  <si>
    <t>6.075 - 6.967</t>
  </si>
  <si>
    <t>3.652 - 4.450</t>
  </si>
  <si>
    <t>5.048 - 5.940</t>
  </si>
  <si>
    <t>5.286 - 5.293</t>
  </si>
  <si>
    <t>6.520 - 6.522</t>
  </si>
  <si>
    <t>4.048 - 4.053</t>
  </si>
  <si>
    <t>5.493 - 5.495</t>
  </si>
  <si>
    <t>5.106 - 5.474</t>
  </si>
  <si>
    <t>6.343 - 6.699</t>
  </si>
  <si>
    <t>3.860 - 4.243</t>
  </si>
  <si>
    <t>5.295 - 5.692</t>
  </si>
  <si>
    <t>5.289 - 5.291</t>
  </si>
  <si>
    <t>4.050 - 4.053</t>
  </si>
  <si>
    <t>5.279 - 5.301</t>
  </si>
  <si>
    <t>0.011 - 0.011</t>
  </si>
  <si>
    <t>6.345 - 6.697</t>
  </si>
  <si>
    <t>0.135 - 0.135</t>
  </si>
  <si>
    <t>5.494 - 5.494</t>
  </si>
  <si>
    <t>5.148 - 5.433</t>
  </si>
  <si>
    <t>6.352 - 6.690</t>
  </si>
  <si>
    <t>0.130 - 0.130</t>
  </si>
  <si>
    <t>3.869 - 4.234</t>
  </si>
  <si>
    <t>0.225 - 0.225</t>
  </si>
  <si>
    <t>5.341 - 5.647</t>
  </si>
  <si>
    <t>0.139 - 0.139</t>
  </si>
  <si>
    <t>5.258 - 5.322</t>
  </si>
  <si>
    <t>0.030 - 0.030</t>
  </si>
  <si>
    <t>6.382 - 6.660</t>
  </si>
  <si>
    <t>0.107 - 0.107</t>
  </si>
  <si>
    <t>4.016 - 4.087</t>
  </si>
  <si>
    <t>0.044 - 0.044</t>
  </si>
  <si>
    <t>0.025 - 0.025</t>
  </si>
  <si>
    <t>Sensitivity 
(low - high)</t>
  </si>
  <si>
    <t>Range 
(low - high)</t>
  </si>
  <si>
    <t>Reference</t>
  </si>
  <si>
    <t>wind price</t>
  </si>
  <si>
    <t>wont change which one is optimal</t>
  </si>
  <si>
    <t>unless compare floating vs fixed</t>
  </si>
  <si>
    <t>is how much lh2 would need to drop to compete with gh2</t>
  </si>
  <si>
    <t>0.342% change in LCOH</t>
  </si>
  <si>
    <t>1% change in B1</t>
  </si>
  <si>
    <t>%LCOH/%A</t>
  </si>
  <si>
    <t>*x</t>
  </si>
  <si>
    <t>=</t>
  </si>
  <si>
    <t>x</t>
  </si>
  <si>
    <t xml:space="preserve">we would need </t>
  </si>
  <si>
    <t>decrease in B1</t>
  </si>
  <si>
    <t>to reach the LCOH</t>
  </si>
  <si>
    <t>Total decrease</t>
  </si>
  <si>
    <t>Ref</t>
  </si>
  <si>
    <t>5.290</t>
  </si>
  <si>
    <t>5.047 - 5.533</t>
  </si>
  <si>
    <t>0.230 - 0.230</t>
  </si>
  <si>
    <t>6.521</t>
  </si>
  <si>
    <t>6.349 - 6.693</t>
  </si>
  <si>
    <t>0.132 - 0.132</t>
  </si>
  <si>
    <t>4.052</t>
  </si>
  <si>
    <t>5.494</t>
  </si>
  <si>
    <t>5.251 - 5.737</t>
  </si>
  <si>
    <t>0.221 - 0.221</t>
  </si>
  <si>
    <t>j = 1</t>
  </si>
  <si>
    <t>j = 2</t>
  </si>
  <si>
    <t>j = 3</t>
  </si>
  <si>
    <t>j = 4</t>
  </si>
  <si>
    <t>LCOH [€/kg]</t>
  </si>
  <si>
    <t>Range 
(low - high) [€/kg]</t>
  </si>
  <si>
    <t>Case</t>
  </si>
  <si>
    <t>lo</t>
  </si>
  <si>
    <t>hi</t>
  </si>
  <si>
    <t>0.230</t>
  </si>
  <si>
    <t>0.027</t>
  </si>
  <si>
    <t>0.393</t>
  </si>
  <si>
    <t>0.389</t>
  </si>
  <si>
    <t>0.004</t>
  </si>
  <si>
    <t>0.003</t>
  </si>
  <si>
    <t>0.174</t>
  </si>
  <si>
    <t>0.001</t>
  </si>
  <si>
    <t>0.011</t>
  </si>
  <si>
    <t>0.135</t>
  </si>
  <si>
    <t>0.030</t>
  </si>
  <si>
    <t>0.132</t>
  </si>
  <si>
    <t>0.017</t>
  </si>
  <si>
    <t>0.342</t>
  </si>
  <si>
    <t>0.000</t>
  </si>
  <si>
    <t>0.136</t>
  </si>
  <si>
    <t>0.130</t>
  </si>
  <si>
    <t>0.107</t>
  </si>
  <si>
    <t>0.493</t>
  </si>
  <si>
    <t>0.492</t>
  </si>
  <si>
    <t>0.236</t>
  </si>
  <si>
    <t>0.225</t>
  </si>
  <si>
    <t>0.044</t>
  </si>
  <si>
    <t>0.221</t>
  </si>
  <si>
    <t>0.026</t>
  </si>
  <si>
    <t>0.406</t>
  </si>
  <si>
    <t>0.181</t>
  </si>
  <si>
    <t>0.139</t>
  </si>
  <si>
    <t>0.025</t>
  </si>
  <si>
    <t>Sensitivity %</t>
  </si>
  <si>
    <t>Range LCOH [€/kg]</t>
  </si>
  <si>
    <t>Total increase</t>
  </si>
  <si>
    <t>Compound LCOH</t>
  </si>
  <si>
    <t>Compound min LCOH</t>
  </si>
  <si>
    <t>Compound max LCOH</t>
  </si>
  <si>
    <t>Median</t>
  </si>
  <si>
    <t>Max</t>
  </si>
  <si>
    <t>Min</t>
  </si>
  <si>
    <t>C1</t>
  </si>
  <si>
    <t>TC</t>
  </si>
  <si>
    <t>j=1</t>
  </si>
  <si>
    <t>j=2</t>
  </si>
  <si>
    <t>j=3</t>
  </si>
  <si>
    <t>j=4</t>
  </si>
  <si>
    <t>Cost Component</t>
  </si>
  <si>
    <t>FPSO</t>
  </si>
  <si>
    <t>Total</t>
  </si>
  <si>
    <t>Make it proportional</t>
  </si>
  <si>
    <t>ref</t>
  </si>
  <si>
    <t>compound</t>
  </si>
  <si>
    <t>to become competetive</t>
  </si>
  <si>
    <t>Compounded</t>
  </si>
  <si>
    <t>C1+TC</t>
  </si>
  <si>
    <t>to beat j4</t>
  </si>
  <si>
    <t>initial j2</t>
  </si>
  <si>
    <t>x1</t>
  </si>
  <si>
    <t>x2</t>
  </si>
  <si>
    <t>a1</t>
  </si>
  <si>
    <t>a2</t>
  </si>
  <si>
    <t>cont</t>
  </si>
  <si>
    <t>percent decrease</t>
  </si>
  <si>
    <t>-</t>
  </si>
  <si>
    <t>max</t>
  </si>
  <si>
    <t>+</t>
  </si>
  <si>
    <t>x1*a1</t>
  </si>
  <si>
    <t>x2*a2</t>
  </si>
  <si>
    <t>&lt;=</t>
  </si>
  <si>
    <t>if</t>
  </si>
  <si>
    <t>x1=0</t>
  </si>
  <si>
    <t>y</t>
  </si>
  <si>
    <t>and</t>
  </si>
  <si>
    <t>x2=0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</si>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</sst>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Sheet1!$W$18</c:f>
              <c:strCache>
                <c:ptCount val="1"/>
                <c:pt idx="0">
                  <c:v>Min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Sheet1!$X$17:$AA$17</c:f>
              <c:strCache>
                <c:ptCount val="4"/>
                <c:pt idx="0">
                  <c:v>j = 1</c:v>
                </c:pt>
                <c:pt idx="1">
                  <c:v>j = 2</c:v>
                </c:pt>
                <c:pt idx="2">
                  <c:v>j = 3</c:v>
                </c:pt>
                <c:pt idx="3">
                  <c:v>j = 4</c:v>
                </c:pt>
              </c:strCache>
            </c:strRef>
          </c:cat>
          <c:val>
            <c:numRef>
              <c:f>Sheet1!$X$18:$AA$18</c:f>
              <c:numCache>
                <c:formatCode>0.000</c:formatCode>
                <c:ptCount val="4"/>
                <c:pt idx="0">
                  <c:v>4.2274385151621638</c:v>
                </c:pt>
                <c:pt idx="1">
                  <c:v>5.2165611629802919</c:v>
                </c:pt>
                <c:pt idx="2">
                  <c:v>3.2390638367866904</c:v>
                </c:pt>
                <c:pt idx="3">
                  <c:v>4.3947791824140596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6CF-8A28-17A815F5152B}"/>
            </c:ext>
          </c:extLst>
        </c:ser>
        <c:ser>
          <c:idx val="1"/>
          <c:order val="1"/>
          <c:tx>
            <c:strRef>
              <c:f>Sheet1!$W$19</c:f>
              <c:strCache>
                <c:ptCount val="1"/>
                <c:pt idx="0">
                  <c:v>Ref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Sheet1!$X$17:$AA$17</c:f>
              <c:strCache>
                <c:ptCount val="4"/>
                <c:pt idx="0">
                  <c:v>j = 1</c:v>
                </c:pt>
                <c:pt idx="1">
                  <c:v>j = 2</c:v>
                </c:pt>
                <c:pt idx="2">
                  <c:v>j = 3</c:v>
                </c:pt>
                <c:pt idx="3">
                  <c:v>j = 4</c:v>
                </c:pt>
              </c:strCache>
            </c:strRef>
          </c:cat>
          <c:val>
            <c:numRef>
              <c:f>Sheet1!$X$19:$AA$19</c:f>
              <c:numCache>
                <c:formatCode>0.000</c:formatCode>
                <c:ptCount val="4"/>
                <c:pt idx="0">
                  <c:v>5.2900480542814048</c:v>
                </c:pt>
                <c:pt idx="1">
                  <c:v>6.5209789726799841</c:v>
                </c:pt>
                <c:pt idx="2">
                  <c:v>4.0515292564309906</c:v>
                </c:pt>
                <c:pt idx="3">
                  <c:v>5.4939128816505223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B-46CF-8A28-17A815F5152B}"/>
            </c:ext>
          </c:extLst>
        </c:ser>
        <c:ser>
          <c:idx val="2"/>
          <c:order val="2"/>
          <c:tx>
            <c:strRef>
              <c:f>Sheet1!$W$20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Sheet1!$X$17:$AA$17</c:f>
              <c:strCache>
                <c:ptCount val="4"/>
                <c:pt idx="0">
                  <c:v>j = 1</c:v>
                </c:pt>
                <c:pt idx="1">
                  <c:v>j = 2</c:v>
                </c:pt>
                <c:pt idx="2">
                  <c:v>j = 3</c:v>
                </c:pt>
                <c:pt idx="3">
                  <c:v>j = 4</c:v>
                </c:pt>
              </c:strCache>
            </c:strRef>
          </c:cat>
          <c:val>
            <c:numRef>
              <c:f>Sheet1!$X$20:$AA$20</c:f>
              <c:numCache>
                <c:formatCode>0.000</c:formatCode>
                <c:ptCount val="4"/>
                <c:pt idx="0">
                  <c:v>6.3476858917560293</c:v>
                </c:pt>
                <c:pt idx="1">
                  <c:v>7.8251747672159828</c:v>
                </c:pt>
                <c:pt idx="2">
                  <c:v>4.8615202141235514</c:v>
                </c:pt>
                <c:pt idx="3">
                  <c:v>6.5926954579806303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B-46CF-8A28-17A815F515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8829439"/>
        <c:axId val="1778833279"/>
      </c:lineChart>
      <c:catAx>
        <c:axId val="17788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33279"/>
        <c:crosses val="autoZero"/>
        <c:auto val="1"/>
        <c:lblAlgn val="ctr"/>
        <c:lblOffset val="100"/>
        <c:noMultiLvlLbl val="0"/>
      </c:catAx>
      <c:valAx>
        <c:axId val="17788332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788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LCOH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Sheet1!$U$4:$U$7</c:f>
                <c:numCache>
                  <c:formatCode>General</c:formatCode>
                  <c:ptCount val="4"/>
                  <c:pt idx="0">
                    <c:v>1.0576378374746245</c:v>
                  </c:pt>
                  <c:pt idx="1">
                    <c:v>1.3041957945359988</c:v>
                  </c:pt>
                  <c:pt idx="2">
                    <c:v>0.8099909576925608</c:v>
                  </c:pt>
                  <c:pt idx="3">
                    <c:v>1.098782576330108</c:v>
                  </c:pt>
                </c:numCache>
              </c:numRef>
            </c:plus>
            <c:minus>
              <c:numRef>
                <c:f>Sheet1!$S$4:$S$7</c:f>
                <c:numCache>
                  <c:formatCode>General</c:formatCode>
                  <c:ptCount val="4"/>
                  <c:pt idx="0">
                    <c:v>1.0626095391192409</c:v>
                  </c:pt>
                  <c:pt idx="1">
                    <c:v>1.3044178096996921</c:v>
                  </c:pt>
                  <c:pt idx="2">
                    <c:v>0.81246541964430019</c:v>
                  </c:pt>
                  <c:pt idx="3">
                    <c:v>1.0991336992364626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Sheet1!$R$18:$R$21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Sheet1!$S$18:$S$21</c:f>
              <c:numCache>
                <c:formatCode>General</c:formatCode>
                <c:ptCount val="4"/>
                <c:pt idx="0">
                  <c:v>5.2900480542814048</c:v>
                </c:pt>
                <c:pt idx="1">
                  <c:v>6.5209789726799841</c:v>
                </c:pt>
                <c:pt idx="2">
                  <c:v>4.0515292564309906</c:v>
                </c:pt>
                <c:pt idx="3">
                  <c:v>5.4939128816505223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E-4287-A538-1199BD79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85903"/>
        <c:axId val="1790884943"/>
      </c:scatterChart>
      <c:valAx>
        <c:axId val="1790885903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84943"/>
        <c:crosses val="autoZero"/>
        <c:crossBetween val="midCat"/>
        <c:majorUnit val="1"/>
        <c:minorUnit val="0.5"/>
      </c:valAx>
      <c:valAx>
        <c:axId val="1790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85903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of Parameter Effect on LCOH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'j1'!$K$39</c:f>
              <c:strCache>
                <c:ptCount val="1"/>
                <c:pt idx="0">
                  <c:v>j =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'j1'!$K$40:$K$48</c:f>
              <c:numCache>
                <c:formatCode>General</c:formatCode>
                <c:ptCount val="9"/>
                <c:pt idx="0">
                  <c:v>0.23</c:v>
                </c:pt>
                <c:pt idx="1">
                  <c:v>2.7E-2</c:v>
                </c:pt>
                <c:pt idx="2">
                  <c:v>0.39300000000000002</c:v>
                </c:pt>
                <c:pt idx="3">
                  <c:v>4.0000000000000001E-3</c:v>
                </c:pt>
                <c:pt idx="4">
                  <c:v>0.17399999999999999</c:v>
                </c:pt>
                <c:pt idx="5">
                  <c:v>1E-3</c:v>
                </c:pt>
                <c:pt idx="6">
                  <c:v>1.0999999999999999E-2</c:v>
                </c:pt>
                <c:pt idx="7">
                  <c:v>0.13500000000000001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7-446C-A26D-C348750F7018}"/>
            </c:ext>
          </c:extLst>
        </c:ser>
        <c:ser>
          <c:idx val="1"/>
          <c:order val="1"/>
          <c:tx>
            <c:strRef>
              <c:f>'j1'!$L$39</c:f>
              <c:strCache>
                <c:ptCount val="1"/>
                <c:pt idx="0">
                  <c:v>j =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'j1'!$L$40:$L$48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1.7000000000000001E-2</c:v>
                </c:pt>
                <c:pt idx="2">
                  <c:v>0.34200000000000003</c:v>
                </c:pt>
                <c:pt idx="3">
                  <c:v>1E-3</c:v>
                </c:pt>
                <c:pt idx="4">
                  <c:v>0.13600000000000001</c:v>
                </c:pt>
                <c:pt idx="5">
                  <c:v>1E-3</c:v>
                </c:pt>
                <c:pt idx="6">
                  <c:v>0.13500000000000001</c:v>
                </c:pt>
                <c:pt idx="7">
                  <c:v>0.13</c:v>
                </c:pt>
                <c:pt idx="8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7-446C-A26D-C348750F7018}"/>
            </c:ext>
          </c:extLst>
        </c:ser>
        <c:ser>
          <c:idx val="2"/>
          <c:order val="2"/>
          <c:tx>
            <c:strRef>
              <c:f>'j1'!$M$39</c:f>
              <c:strCache>
                <c:ptCount val="1"/>
                <c:pt idx="0">
                  <c:v>j =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'j1'!$M$40:$M$48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0.49299999999999999</c:v>
                </c:pt>
                <c:pt idx="3">
                  <c:v>4.0000000000000001E-3</c:v>
                </c:pt>
                <c:pt idx="4">
                  <c:v>0.23599999999999999</c:v>
                </c:pt>
                <c:pt idx="5">
                  <c:v>1E-3</c:v>
                </c:pt>
                <c:pt idx="6">
                  <c:v>0</c:v>
                </c:pt>
                <c:pt idx="7">
                  <c:v>0.22500000000000001</c:v>
                </c:pt>
                <c:pt idx="8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7-446C-A26D-C348750F7018}"/>
            </c:ext>
          </c:extLst>
        </c:ser>
        <c:ser>
          <c:idx val="3"/>
          <c:order val="3"/>
          <c:tx>
            <c:strRef>
              <c:f>'j1'!$N$39</c:f>
              <c:strCache>
                <c:ptCount val="1"/>
                <c:pt idx="0">
                  <c:v>j =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'j1'!$N$40:$N$48</c:f>
              <c:numCache>
                <c:formatCode>General</c:formatCode>
                <c:ptCount val="9"/>
                <c:pt idx="0">
                  <c:v>0.221</c:v>
                </c:pt>
                <c:pt idx="1">
                  <c:v>2.5999999999999999E-2</c:v>
                </c:pt>
                <c:pt idx="2">
                  <c:v>0.40600000000000003</c:v>
                </c:pt>
                <c:pt idx="3">
                  <c:v>1E-3</c:v>
                </c:pt>
                <c:pt idx="4">
                  <c:v>0.18099999999999999</c:v>
                </c:pt>
                <c:pt idx="5">
                  <c:v>1E-3</c:v>
                </c:pt>
                <c:pt idx="6">
                  <c:v>0</c:v>
                </c:pt>
                <c:pt idx="7">
                  <c:v>0.13900000000000001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7-446C-A26D-C348750F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1169055"/>
        <c:axId val="1441174815"/>
        <c:axId val="1290792239"/>
      </c:bar3DChart>
      <c:catAx>
        <c:axId val="14411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74815"/>
        <c:crosses val="autoZero"/>
        <c:auto val="1"/>
        <c:lblAlgn val="ctr"/>
        <c:lblOffset val="100"/>
        <c:tickLblSkip val="1"/>
        <c:noMultiLvlLbl val="0"/>
      </c:catAx>
      <c:valAx>
        <c:axId val="14411748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69055"/>
        <c:crossesAt val="1"/>
        <c:crossBetween val="between"/>
      </c:valAx>
      <c:serAx>
        <c:axId val="12907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74815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of Parameter Effect on LCOH (decrease)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'j1'!$K$39</c:f>
              <c:strCache>
                <c:ptCount val="1"/>
                <c:pt idx="0">
                  <c:v>j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'j1'!$K$40:$K$48</c:f>
              <c:numCache>
                <c:formatCode>General</c:formatCode>
                <c:ptCount val="9"/>
                <c:pt idx="0">
                  <c:v>0.23</c:v>
                </c:pt>
                <c:pt idx="1">
                  <c:v>2.7E-2</c:v>
                </c:pt>
                <c:pt idx="2">
                  <c:v>0.39300000000000002</c:v>
                </c:pt>
                <c:pt idx="3">
                  <c:v>4.0000000000000001E-3</c:v>
                </c:pt>
                <c:pt idx="4">
                  <c:v>0.17399999999999999</c:v>
                </c:pt>
                <c:pt idx="5">
                  <c:v>1E-3</c:v>
                </c:pt>
                <c:pt idx="6">
                  <c:v>1.0999999999999999E-2</c:v>
                </c:pt>
                <c:pt idx="7">
                  <c:v>0.13500000000000001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B4-4031-94CD-1EFA7306477D}"/>
            </c:ext>
          </c:extLst>
        </c:ser>
        <c:ser>
          <c:idx val="1"/>
          <c:order val="1"/>
          <c:tx>
            <c:strRef>
              <c:f>'j1'!$L$39</c:f>
              <c:strCache>
                <c:ptCount val="1"/>
                <c:pt idx="0">
                  <c:v>j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'j1'!$L$40:$L$48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1.7000000000000001E-2</c:v>
                </c:pt>
                <c:pt idx="2">
                  <c:v>0.34200000000000003</c:v>
                </c:pt>
                <c:pt idx="3">
                  <c:v>1E-3</c:v>
                </c:pt>
                <c:pt idx="4">
                  <c:v>0.13600000000000001</c:v>
                </c:pt>
                <c:pt idx="5">
                  <c:v>1E-3</c:v>
                </c:pt>
                <c:pt idx="6">
                  <c:v>0.13500000000000001</c:v>
                </c:pt>
                <c:pt idx="7">
                  <c:v>0.13</c:v>
                </c:pt>
                <c:pt idx="8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B4-4031-94CD-1EFA7306477D}"/>
            </c:ext>
          </c:extLst>
        </c:ser>
        <c:ser>
          <c:idx val="2"/>
          <c:order val="2"/>
          <c:tx>
            <c:strRef>
              <c:f>'j1'!$M$39</c:f>
              <c:strCache>
                <c:ptCount val="1"/>
                <c:pt idx="0">
                  <c:v>j =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'j1'!$M$40:$M$48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0.49299999999999999</c:v>
                </c:pt>
                <c:pt idx="3">
                  <c:v>4.0000000000000001E-3</c:v>
                </c:pt>
                <c:pt idx="4">
                  <c:v>0.23599999999999999</c:v>
                </c:pt>
                <c:pt idx="5">
                  <c:v>1E-3</c:v>
                </c:pt>
                <c:pt idx="6">
                  <c:v>0</c:v>
                </c:pt>
                <c:pt idx="7">
                  <c:v>0.22500000000000001</c:v>
                </c:pt>
                <c:pt idx="8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2B4-4031-94CD-1EFA7306477D}"/>
            </c:ext>
          </c:extLst>
        </c:ser>
        <c:ser>
          <c:idx val="3"/>
          <c:order val="3"/>
          <c:tx>
            <c:strRef>
              <c:f>'j1'!$N$39</c:f>
              <c:strCache>
                <c:ptCount val="1"/>
                <c:pt idx="0">
                  <c:v>j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'j1'!$J$40:$J$48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'j1'!$N$40:$N$48</c:f>
              <c:numCache>
                <c:formatCode>General</c:formatCode>
                <c:ptCount val="9"/>
                <c:pt idx="0">
                  <c:v>0.221</c:v>
                </c:pt>
                <c:pt idx="1">
                  <c:v>2.5999999999999999E-2</c:v>
                </c:pt>
                <c:pt idx="2">
                  <c:v>0.40600000000000003</c:v>
                </c:pt>
                <c:pt idx="3">
                  <c:v>1E-3</c:v>
                </c:pt>
                <c:pt idx="4">
                  <c:v>0.18099999999999999</c:v>
                </c:pt>
                <c:pt idx="5">
                  <c:v>1E-3</c:v>
                </c:pt>
                <c:pt idx="6">
                  <c:v>0</c:v>
                </c:pt>
                <c:pt idx="7">
                  <c:v>0.13900000000000001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2B4-4031-94CD-1EFA7306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971199"/>
        <c:axId val="1532971679"/>
      </c:barChart>
      <c:catAx>
        <c:axId val="15329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1679"/>
        <c:crosses val="autoZero"/>
        <c:auto val="1"/>
        <c:lblAlgn val="ctr"/>
        <c:lblOffset val="100"/>
        <c:noMultiLvlLbl val="0"/>
      </c:catAx>
      <c:valAx>
        <c:axId val="15329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11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of Parameter Effect on LCOH (incerase)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'j1'!$K$62</c:f>
              <c:strCache>
                <c:ptCount val="1"/>
                <c:pt idx="0">
                  <c:v>j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'j1'!$J$63:$J$71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'j1'!$K$63:$K$71</c:f>
              <c:numCache>
                <c:formatCode>General</c:formatCode>
                <c:ptCount val="9"/>
                <c:pt idx="0">
                  <c:v>0.23</c:v>
                </c:pt>
                <c:pt idx="1">
                  <c:v>2.7E-2</c:v>
                </c:pt>
                <c:pt idx="2">
                  <c:v>0.38900000000000001</c:v>
                </c:pt>
                <c:pt idx="3">
                  <c:v>3.0000000000000001E-3</c:v>
                </c:pt>
                <c:pt idx="4">
                  <c:v>0.17399999999999999</c:v>
                </c:pt>
                <c:pt idx="5">
                  <c:v>1E-3</c:v>
                </c:pt>
                <c:pt idx="6">
                  <c:v>1.0999999999999999E-2</c:v>
                </c:pt>
                <c:pt idx="7">
                  <c:v>0.13500000000000001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9B-4A08-AC1F-9BB03B401177}"/>
            </c:ext>
          </c:extLst>
        </c:ser>
        <c:ser>
          <c:idx val="1"/>
          <c:order val="1"/>
          <c:tx>
            <c:strRef>
              <c:f>'j1'!$L$62</c:f>
              <c:strCache>
                <c:ptCount val="1"/>
                <c:pt idx="0">
                  <c:v>j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'j1'!$J$63:$J$71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'j1'!$L$63:$L$71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1.7000000000000001E-2</c:v>
                </c:pt>
                <c:pt idx="2">
                  <c:v>0.34200000000000003</c:v>
                </c:pt>
                <c:pt idx="3">
                  <c:v>0</c:v>
                </c:pt>
                <c:pt idx="4">
                  <c:v>0.13600000000000001</c:v>
                </c:pt>
                <c:pt idx="5">
                  <c:v>1E-3</c:v>
                </c:pt>
                <c:pt idx="6">
                  <c:v>0.13500000000000001</c:v>
                </c:pt>
                <c:pt idx="7">
                  <c:v>0.13</c:v>
                </c:pt>
                <c:pt idx="8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9B-4A08-AC1F-9BB03B401177}"/>
            </c:ext>
          </c:extLst>
        </c:ser>
        <c:ser>
          <c:idx val="2"/>
          <c:order val="2"/>
          <c:tx>
            <c:strRef>
              <c:f>'j1'!$M$62</c:f>
              <c:strCache>
                <c:ptCount val="1"/>
                <c:pt idx="0">
                  <c:v>j =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'j1'!$J$63:$J$71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'j1'!$M$63:$M$71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0.49199999999999999</c:v>
                </c:pt>
                <c:pt idx="3">
                  <c:v>1E-3</c:v>
                </c:pt>
                <c:pt idx="4">
                  <c:v>0.23599999999999999</c:v>
                </c:pt>
                <c:pt idx="5">
                  <c:v>1E-3</c:v>
                </c:pt>
                <c:pt idx="6">
                  <c:v>0</c:v>
                </c:pt>
                <c:pt idx="7">
                  <c:v>0.22500000000000001</c:v>
                </c:pt>
                <c:pt idx="8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9B-4A08-AC1F-9BB03B401177}"/>
            </c:ext>
          </c:extLst>
        </c:ser>
        <c:ser>
          <c:idx val="3"/>
          <c:order val="3"/>
          <c:tx>
            <c:strRef>
              <c:f>'j1'!$N$62</c:f>
              <c:strCache>
                <c:ptCount val="1"/>
                <c:pt idx="0">
                  <c:v>j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'j1'!$J$63:$J$71</c:f>
              <c:strCache>
                <c:ptCount val="9"/>
                <c:pt idx="0">
                  <c:v>SSP_A1</c:v>
                </c:pt>
                <c:pt idx="1">
                  <c:v>SSP_A2</c:v>
                </c:pt>
                <c:pt idx="2">
                  <c:v>SSP_B1</c:v>
                </c:pt>
                <c:pt idx="3">
                  <c:v>SSP_B2</c:v>
                </c:pt>
                <c:pt idx="4">
                  <c:v>SSP_B3</c:v>
                </c:pt>
                <c:pt idx="5">
                  <c:v>SSP_B4</c:v>
                </c:pt>
                <c:pt idx="6">
                  <c:v>SSP_C1</c:v>
                </c:pt>
                <c:pt idx="7">
                  <c:v>SSP_C2</c:v>
                </c:pt>
                <c:pt idx="8">
                  <c:v>SSP_TC</c:v>
                </c:pt>
              </c:strCache>
            </c:strRef>
          </c:cat>
          <c:val>
            <c:numRef>
              <c:f>'j1'!$N$63:$N$71</c:f>
              <c:numCache>
                <c:formatCode>General</c:formatCode>
                <c:ptCount val="9"/>
                <c:pt idx="0">
                  <c:v>0.221</c:v>
                </c:pt>
                <c:pt idx="1">
                  <c:v>2.5999999999999999E-2</c:v>
                </c:pt>
                <c:pt idx="2">
                  <c:v>0.40600000000000003</c:v>
                </c:pt>
                <c:pt idx="3">
                  <c:v>1E-3</c:v>
                </c:pt>
                <c:pt idx="4">
                  <c:v>0.18099999999999999</c:v>
                </c:pt>
                <c:pt idx="5">
                  <c:v>1E-3</c:v>
                </c:pt>
                <c:pt idx="6">
                  <c:v>0</c:v>
                </c:pt>
                <c:pt idx="7">
                  <c:v>0.13900000000000001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9B-4A08-AC1F-9BB03B40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971199"/>
        <c:axId val="1532971679"/>
      </c:barChart>
      <c:catAx>
        <c:axId val="15329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1679"/>
        <c:crosses val="autoZero"/>
        <c:auto val="1"/>
        <c:lblAlgn val="ctr"/>
        <c:lblOffset val="100"/>
        <c:noMultiLvlLbl val="0"/>
      </c:catAx>
      <c:valAx>
        <c:axId val="15329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11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Distribution!$F$39:$F$59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Distribution!$G$39:$G$59</c:f>
              <c:numCache>
                <c:formatCode>General</c:formatCode>
                <c:ptCount val="21"/>
                <c:pt idx="0">
                  <c:v>6.5121810795333843</c:v>
                </c:pt>
                <c:pt idx="1">
                  <c:v>6.4769053976669237</c:v>
                </c:pt>
                <c:pt idx="2">
                  <c:v>6.4328107953338485</c:v>
                </c:pt>
                <c:pt idx="3">
                  <c:v>6.3887161930007723</c:v>
                </c:pt>
                <c:pt idx="4">
                  <c:v>6.344621590667697</c:v>
                </c:pt>
                <c:pt idx="5">
                  <c:v>6.3005269883346209</c:v>
                </c:pt>
                <c:pt idx="6">
                  <c:v>6.2564323860015456</c:v>
                </c:pt>
                <c:pt idx="7">
                  <c:v>6.2123377836684694</c:v>
                </c:pt>
                <c:pt idx="8">
                  <c:v>6.1682431813353942</c:v>
                </c:pt>
                <c:pt idx="9">
                  <c:v>6.124148579002318</c:v>
                </c:pt>
                <c:pt idx="10">
                  <c:v>6.0800539766692427</c:v>
                </c:pt>
                <c:pt idx="11">
                  <c:v>6.0359593743361666</c:v>
                </c:pt>
                <c:pt idx="12">
                  <c:v>5.9918647720030913</c:v>
                </c:pt>
                <c:pt idx="13">
                  <c:v>5.9477701696700152</c:v>
                </c:pt>
                <c:pt idx="14">
                  <c:v>5.9036755673369399</c:v>
                </c:pt>
                <c:pt idx="15">
                  <c:v>5.8595809650038637</c:v>
                </c:pt>
                <c:pt idx="16">
                  <c:v>5.8154863626707884</c:v>
                </c:pt>
                <c:pt idx="17">
                  <c:v>5.7713917603377123</c:v>
                </c:pt>
                <c:pt idx="18">
                  <c:v>5.727297158004637</c:v>
                </c:pt>
                <c:pt idx="19">
                  <c:v>5.6832025556715609</c:v>
                </c:pt>
                <c:pt idx="20">
                  <c:v>5.6391079533384856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E85-8D2F-3BA3623AC7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Distribution!$F$39:$F$59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Distribution!$J$39:$J$59</c:f>
              <c:numCache>
                <c:formatCode>General</c:formatCode>
                <c:ptCount val="21"/>
                <c:pt idx="0">
                  <c:v>6.5140328327951087</c:v>
                </c:pt>
                <c:pt idx="1">
                  <c:v>6.4861641639755421</c:v>
                </c:pt>
                <c:pt idx="2">
                  <c:v>6.4513283279510842</c:v>
                </c:pt>
                <c:pt idx="3">
                  <c:v>6.4164924919266264</c:v>
                </c:pt>
                <c:pt idx="4">
                  <c:v>6.3816566559021695</c:v>
                </c:pt>
                <c:pt idx="5">
                  <c:v>6.3468208198777116</c:v>
                </c:pt>
                <c:pt idx="6">
                  <c:v>6.3119849838532538</c:v>
                </c:pt>
                <c:pt idx="7">
                  <c:v>6.277149147828796</c:v>
                </c:pt>
                <c:pt idx="8">
                  <c:v>6.2423133118043381</c:v>
                </c:pt>
                <c:pt idx="9">
                  <c:v>6.2074774757798803</c:v>
                </c:pt>
                <c:pt idx="10">
                  <c:v>6.1726416397554225</c:v>
                </c:pt>
                <c:pt idx="11">
                  <c:v>6.1378058037309655</c:v>
                </c:pt>
                <c:pt idx="12">
                  <c:v>6.1029699677065077</c:v>
                </c:pt>
                <c:pt idx="13">
                  <c:v>6.0681341316820498</c:v>
                </c:pt>
                <c:pt idx="14">
                  <c:v>6.033298295657592</c:v>
                </c:pt>
                <c:pt idx="15">
                  <c:v>5.9984624596331342</c:v>
                </c:pt>
                <c:pt idx="16">
                  <c:v>5.9636266236086763</c:v>
                </c:pt>
                <c:pt idx="17">
                  <c:v>5.9287907875842194</c:v>
                </c:pt>
                <c:pt idx="18">
                  <c:v>5.8939549515597616</c:v>
                </c:pt>
                <c:pt idx="19">
                  <c:v>5.8591191155353037</c:v>
                </c:pt>
                <c:pt idx="20">
                  <c:v>5.8242832795108459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E85-8D2F-3BA3623AC7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Distribution!$F$39:$F$59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Distribution!$G$62:$G$82</c:f>
              <c:numCache>
                <c:formatCode>General</c:formatCode>
                <c:ptCount val="21"/>
                <c:pt idx="0">
                  <c:v>6.5052139123284931</c:v>
                </c:pt>
                <c:pt idx="1">
                  <c:v>6.4420695616424659</c:v>
                </c:pt>
                <c:pt idx="2">
                  <c:v>6.3631391232849328</c:v>
                </c:pt>
                <c:pt idx="3">
                  <c:v>6.2842086849273988</c:v>
                </c:pt>
                <c:pt idx="4">
                  <c:v>6.2052782465698666</c:v>
                </c:pt>
                <c:pt idx="5">
                  <c:v>6.1263478082123326</c:v>
                </c:pt>
                <c:pt idx="6">
                  <c:v>6.0474173698547995</c:v>
                </c:pt>
                <c:pt idx="7">
                  <c:v>5.9684869314972655</c:v>
                </c:pt>
                <c:pt idx="8">
                  <c:v>5.8895564931397324</c:v>
                </c:pt>
                <c:pt idx="9">
                  <c:v>5.8106260547821984</c:v>
                </c:pt>
                <c:pt idx="10">
                  <c:v>5.7316956164246653</c:v>
                </c:pt>
                <c:pt idx="11">
                  <c:v>5.6527651780671322</c:v>
                </c:pt>
                <c:pt idx="12">
                  <c:v>5.5738347397095991</c:v>
                </c:pt>
                <c:pt idx="13">
                  <c:v>5.4949043013520651</c:v>
                </c:pt>
                <c:pt idx="14">
                  <c:v>5.415973862994532</c:v>
                </c:pt>
                <c:pt idx="15">
                  <c:v>5.337043424636998</c:v>
                </c:pt>
                <c:pt idx="16">
                  <c:v>5.2581129862794649</c:v>
                </c:pt>
                <c:pt idx="17">
                  <c:v>5.1791825479219318</c:v>
                </c:pt>
                <c:pt idx="18">
                  <c:v>5.1002521095643987</c:v>
                </c:pt>
                <c:pt idx="19">
                  <c:v>5.0213216712068647</c:v>
                </c:pt>
                <c:pt idx="20">
                  <c:v>4.9423912328493316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E85-8D2F-3BA3623AC7BD}"/>
            </c:ext>
          </c:extLst>
        </c:ser>
        <c:ser>
          <c:idx val="5"/>
          <c:order val="4"/>
          <c:tx>
            <c:strRef>
              <c:f>Distribution!$I$61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Distribution!$I$62:$I$82</c:f>
              <c:numCache>
                <c:formatCode>General</c:formatCode>
                <c:ptCount val="21"/>
                <c:pt idx="0">
                  <c:v>6.5209999999999999</c:v>
                </c:pt>
                <c:pt idx="1">
                  <c:v>6.5209999999999999</c:v>
                </c:pt>
                <c:pt idx="2">
                  <c:v>6.5209999999999999</c:v>
                </c:pt>
                <c:pt idx="3">
                  <c:v>6.5209999999999999</c:v>
                </c:pt>
                <c:pt idx="4">
                  <c:v>6.5209999999999999</c:v>
                </c:pt>
                <c:pt idx="5">
                  <c:v>6.5209999999999999</c:v>
                </c:pt>
                <c:pt idx="6">
                  <c:v>6.5209999999999999</c:v>
                </c:pt>
                <c:pt idx="7">
                  <c:v>6.5209999999999999</c:v>
                </c:pt>
                <c:pt idx="8">
                  <c:v>6.5209999999999999</c:v>
                </c:pt>
                <c:pt idx="9">
                  <c:v>6.5209999999999999</c:v>
                </c:pt>
                <c:pt idx="10">
                  <c:v>6.5209999999999999</c:v>
                </c:pt>
                <c:pt idx="11">
                  <c:v>6.5209999999999999</c:v>
                </c:pt>
                <c:pt idx="12">
                  <c:v>6.5209999999999999</c:v>
                </c:pt>
                <c:pt idx="13">
                  <c:v>6.5209999999999999</c:v>
                </c:pt>
                <c:pt idx="14">
                  <c:v>6.5209999999999999</c:v>
                </c:pt>
                <c:pt idx="15">
                  <c:v>6.5209999999999999</c:v>
                </c:pt>
                <c:pt idx="16">
                  <c:v>6.5209999999999999</c:v>
                </c:pt>
                <c:pt idx="17">
                  <c:v>6.5209999999999999</c:v>
                </c:pt>
                <c:pt idx="18">
                  <c:v>6.5209999999999999</c:v>
                </c:pt>
                <c:pt idx="19">
                  <c:v>6.5209999999999999</c:v>
                </c:pt>
                <c:pt idx="20">
                  <c:v>6.5209999999999999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4-4E85-8D2F-3BA3623AC7BD}"/>
            </c:ext>
          </c:extLst>
        </c:ser>
        <c:ser>
          <c:idx val="4"/>
          <c:order val="5"/>
          <c:tx>
            <c:strRef>
              <c:f>Distribution!$J$61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Distribution!$J$62:$J$82</c:f>
              <c:numCache>
                <c:formatCode>General</c:formatCode>
                <c:ptCount val="21"/>
                <c:pt idx="0">
                  <c:v>5.4939999999999998</c:v>
                </c:pt>
                <c:pt idx="1">
                  <c:v>5.4939999999999998</c:v>
                </c:pt>
                <c:pt idx="2">
                  <c:v>5.4939999999999998</c:v>
                </c:pt>
                <c:pt idx="3">
                  <c:v>5.4939999999999998</c:v>
                </c:pt>
                <c:pt idx="4">
                  <c:v>5.4939999999999998</c:v>
                </c:pt>
                <c:pt idx="5">
                  <c:v>5.4939999999999998</c:v>
                </c:pt>
                <c:pt idx="6">
                  <c:v>5.4939999999999998</c:v>
                </c:pt>
                <c:pt idx="7">
                  <c:v>5.4939999999999998</c:v>
                </c:pt>
                <c:pt idx="8">
                  <c:v>5.4939999999999998</c:v>
                </c:pt>
                <c:pt idx="9">
                  <c:v>5.4939999999999998</c:v>
                </c:pt>
                <c:pt idx="10">
                  <c:v>5.4939999999999998</c:v>
                </c:pt>
                <c:pt idx="11">
                  <c:v>5.4939999999999998</c:v>
                </c:pt>
                <c:pt idx="12">
                  <c:v>5.4939999999999998</c:v>
                </c:pt>
                <c:pt idx="13">
                  <c:v>5.4939999999999998</c:v>
                </c:pt>
                <c:pt idx="14">
                  <c:v>5.4939999999999998</c:v>
                </c:pt>
                <c:pt idx="15">
                  <c:v>5.4939999999999998</c:v>
                </c:pt>
                <c:pt idx="16">
                  <c:v>5.4939999999999998</c:v>
                </c:pt>
                <c:pt idx="17">
                  <c:v>5.4939999999999998</c:v>
                </c:pt>
                <c:pt idx="18">
                  <c:v>5.4939999999999998</c:v>
                </c:pt>
                <c:pt idx="19">
                  <c:v>5.4939999999999998</c:v>
                </c:pt>
                <c:pt idx="20">
                  <c:v>5.4939999999999998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A4-4E85-8D2F-3BA3623A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05807"/>
        <c:axId val="1720600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Distribution!$F$39:$F$59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Distribution!$F$39:$F$59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A4-4E85-8D2F-3BA3623AC7BD}"/>
                  </c:ext>
                </c:extLst>
              </c15:ser>
            </c15:filteredLineSeries>
          </c:ext>
        </c:extLst>
      </c:lineChart>
      <c:catAx>
        <c:axId val="17206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00047"/>
        <c:crosses val="autoZero"/>
        <c:auto val="1"/>
        <c:lblAlgn val="ctr"/>
        <c:lblOffset val="100"/>
        <c:noMultiLvlLbl val="0"/>
      </c:catAx>
      <c:valAx>
        <c:axId val="172060004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reduction required to beat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Distribution!$N$82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Distribution!$M$83:$M$202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Distribution!$N$83:$N$202</c:f>
              <c:numCache>
                <c:formatCode>General</c:formatCode>
                <c:ptCount val="120"/>
                <c:pt idx="0">
                  <c:v>146.13989439187506</c:v>
                </c:pt>
                <c:pt idx="1">
                  <c:v>144.87411158413312</c:v>
                </c:pt>
                <c:pt idx="2">
                  <c:v>143.6083287763912</c:v>
                </c:pt>
                <c:pt idx="3">
                  <c:v>142.34254596864926</c:v>
                </c:pt>
                <c:pt idx="4">
                  <c:v>141.07676316090732</c:v>
                </c:pt>
                <c:pt idx="5">
                  <c:v>139.81098035316541</c:v>
                </c:pt>
                <c:pt idx="6">
                  <c:v>138.54519754542346</c:v>
                </c:pt>
                <c:pt idx="7">
                  <c:v>137.27941473768152</c:v>
                </c:pt>
                <c:pt idx="8">
                  <c:v>136.01363192993958</c:v>
                </c:pt>
                <c:pt idx="9">
                  <c:v>134.74784912219764</c:v>
                </c:pt>
                <c:pt idx="10">
                  <c:v>133.48206631445572</c:v>
                </c:pt>
                <c:pt idx="11">
                  <c:v>132.21628350671378</c:v>
                </c:pt>
                <c:pt idx="12">
                  <c:v>130.95050069897184</c:v>
                </c:pt>
                <c:pt idx="13">
                  <c:v>129.68471789122992</c:v>
                </c:pt>
                <c:pt idx="14">
                  <c:v>128.41893508348798</c:v>
                </c:pt>
                <c:pt idx="15">
                  <c:v>127.15315227574604</c:v>
                </c:pt>
                <c:pt idx="16">
                  <c:v>125.8873694680041</c:v>
                </c:pt>
                <c:pt idx="17">
                  <c:v>124.62158666026217</c:v>
                </c:pt>
                <c:pt idx="18">
                  <c:v>123.35580385252024</c:v>
                </c:pt>
                <c:pt idx="19">
                  <c:v>122.0900210447783</c:v>
                </c:pt>
                <c:pt idx="20">
                  <c:v>120.82423823703635</c:v>
                </c:pt>
                <c:pt idx="21">
                  <c:v>119.55845542929443</c:v>
                </c:pt>
                <c:pt idx="22">
                  <c:v>118.2926726215525</c:v>
                </c:pt>
                <c:pt idx="23">
                  <c:v>117.02688981381056</c:v>
                </c:pt>
                <c:pt idx="24">
                  <c:v>115.76110700606861</c:v>
                </c:pt>
                <c:pt idx="25">
                  <c:v>114.49532419832668</c:v>
                </c:pt>
                <c:pt idx="26">
                  <c:v>113.22954139058476</c:v>
                </c:pt>
                <c:pt idx="27">
                  <c:v>111.96375858284281</c:v>
                </c:pt>
                <c:pt idx="28">
                  <c:v>110.69797577510087</c:v>
                </c:pt>
                <c:pt idx="29">
                  <c:v>109.43219296735894</c:v>
                </c:pt>
                <c:pt idx="30">
                  <c:v>108.16641015961702</c:v>
                </c:pt>
                <c:pt idx="31">
                  <c:v>106.90062735187507</c:v>
                </c:pt>
                <c:pt idx="32">
                  <c:v>105.63484454413313</c:v>
                </c:pt>
                <c:pt idx="33">
                  <c:v>104.3690617363912</c:v>
                </c:pt>
                <c:pt idx="34">
                  <c:v>103.10327892864927</c:v>
                </c:pt>
                <c:pt idx="35">
                  <c:v>101.83749612090733</c:v>
                </c:pt>
                <c:pt idx="36">
                  <c:v>100.57171331316539</c:v>
                </c:pt>
                <c:pt idx="37">
                  <c:v>99.305930505423461</c:v>
                </c:pt>
                <c:pt idx="38">
                  <c:v>98.040147697681533</c:v>
                </c:pt>
                <c:pt idx="39">
                  <c:v>96.774364889939591</c:v>
                </c:pt>
                <c:pt idx="40">
                  <c:v>95.508582082197648</c:v>
                </c:pt>
                <c:pt idx="41">
                  <c:v>94.24279927445572</c:v>
                </c:pt>
                <c:pt idx="42">
                  <c:v>92.977016466713792</c:v>
                </c:pt>
                <c:pt idx="43">
                  <c:v>91.71123365897185</c:v>
                </c:pt>
                <c:pt idx="44">
                  <c:v>90.445450851229907</c:v>
                </c:pt>
                <c:pt idx="45">
                  <c:v>89.179668043487979</c:v>
                </c:pt>
                <c:pt idx="46">
                  <c:v>87.913885235746051</c:v>
                </c:pt>
                <c:pt idx="47">
                  <c:v>86.648102428004108</c:v>
                </c:pt>
                <c:pt idx="48">
                  <c:v>85.382319620262166</c:v>
                </c:pt>
                <c:pt idx="49">
                  <c:v>84.116536812520238</c:v>
                </c:pt>
                <c:pt idx="50">
                  <c:v>82.85075400477831</c:v>
                </c:pt>
                <c:pt idx="51">
                  <c:v>81.584971197036367</c:v>
                </c:pt>
                <c:pt idx="52">
                  <c:v>80.319188389294425</c:v>
                </c:pt>
                <c:pt idx="53">
                  <c:v>79.053405581552497</c:v>
                </c:pt>
                <c:pt idx="54">
                  <c:v>77.787622773810568</c:v>
                </c:pt>
                <c:pt idx="55">
                  <c:v>76.521839966068626</c:v>
                </c:pt>
                <c:pt idx="56">
                  <c:v>75.256057158326684</c:v>
                </c:pt>
                <c:pt idx="57">
                  <c:v>73.990274350584755</c:v>
                </c:pt>
                <c:pt idx="58">
                  <c:v>72.724491542842827</c:v>
                </c:pt>
                <c:pt idx="59">
                  <c:v>71.458708735100885</c:v>
                </c:pt>
                <c:pt idx="60">
                  <c:v>70.192925927358942</c:v>
                </c:pt>
                <c:pt idx="61">
                  <c:v>68.927143119617014</c:v>
                </c:pt>
                <c:pt idx="62">
                  <c:v>67.661360311875086</c:v>
                </c:pt>
                <c:pt idx="63">
                  <c:v>66.395577504133144</c:v>
                </c:pt>
                <c:pt idx="64">
                  <c:v>65.129794696391201</c:v>
                </c:pt>
                <c:pt idx="65">
                  <c:v>63.864011888649273</c:v>
                </c:pt>
                <c:pt idx="66">
                  <c:v>62.598229080907345</c:v>
                </c:pt>
                <c:pt idx="67">
                  <c:v>61.332446273165402</c:v>
                </c:pt>
                <c:pt idx="68">
                  <c:v>60.06666346542346</c:v>
                </c:pt>
                <c:pt idx="69">
                  <c:v>58.800880657681532</c:v>
                </c:pt>
                <c:pt idx="70">
                  <c:v>57.535097849939604</c:v>
                </c:pt>
                <c:pt idx="71">
                  <c:v>56.269315042197661</c:v>
                </c:pt>
                <c:pt idx="72">
                  <c:v>55.003532234455719</c:v>
                </c:pt>
                <c:pt idx="73">
                  <c:v>53.737749426713791</c:v>
                </c:pt>
                <c:pt idx="74">
                  <c:v>52.471966618971862</c:v>
                </c:pt>
                <c:pt idx="75">
                  <c:v>51.20618381122992</c:v>
                </c:pt>
                <c:pt idx="76">
                  <c:v>49.940401003487978</c:v>
                </c:pt>
                <c:pt idx="77">
                  <c:v>48.674618195746049</c:v>
                </c:pt>
                <c:pt idx="78">
                  <c:v>47.408835388004121</c:v>
                </c:pt>
                <c:pt idx="79">
                  <c:v>46.143052580262179</c:v>
                </c:pt>
                <c:pt idx="80">
                  <c:v>44.877269772520236</c:v>
                </c:pt>
                <c:pt idx="81">
                  <c:v>43.611486964778308</c:v>
                </c:pt>
                <c:pt idx="82">
                  <c:v>42.34570415703638</c:v>
                </c:pt>
                <c:pt idx="83">
                  <c:v>41.079921349294438</c:v>
                </c:pt>
                <c:pt idx="84">
                  <c:v>39.814138541552495</c:v>
                </c:pt>
                <c:pt idx="85">
                  <c:v>38.548355733810567</c:v>
                </c:pt>
                <c:pt idx="86">
                  <c:v>37.282572926068639</c:v>
                </c:pt>
                <c:pt idx="87">
                  <c:v>36.016790118326696</c:v>
                </c:pt>
                <c:pt idx="88">
                  <c:v>34.751007310584754</c:v>
                </c:pt>
                <c:pt idx="89">
                  <c:v>33.485224502842826</c:v>
                </c:pt>
                <c:pt idx="90">
                  <c:v>32.219441695100898</c:v>
                </c:pt>
                <c:pt idx="91">
                  <c:v>30.953658887358955</c:v>
                </c:pt>
                <c:pt idx="92">
                  <c:v>29.687876079617013</c:v>
                </c:pt>
                <c:pt idx="93">
                  <c:v>28.422093271875084</c:v>
                </c:pt>
                <c:pt idx="94">
                  <c:v>27.156310464133156</c:v>
                </c:pt>
                <c:pt idx="95">
                  <c:v>25.890527656391214</c:v>
                </c:pt>
                <c:pt idx="96">
                  <c:v>24.624744848649271</c:v>
                </c:pt>
                <c:pt idx="97">
                  <c:v>23.358962040907343</c:v>
                </c:pt>
                <c:pt idx="98">
                  <c:v>22.093179233165415</c:v>
                </c:pt>
                <c:pt idx="99">
                  <c:v>20.827396425423473</c:v>
                </c:pt>
                <c:pt idx="100">
                  <c:v>19.56161361768153</c:v>
                </c:pt>
                <c:pt idx="101">
                  <c:v>18.295830809939616</c:v>
                </c:pt>
                <c:pt idx="102">
                  <c:v>17.030048002197674</c:v>
                </c:pt>
                <c:pt idx="103">
                  <c:v>15.764265194455731</c:v>
                </c:pt>
                <c:pt idx="104">
                  <c:v>14.498482386713789</c:v>
                </c:pt>
                <c:pt idx="105">
                  <c:v>13.232699578971847</c:v>
                </c:pt>
                <c:pt idx="106">
                  <c:v>11.966916771229933</c:v>
                </c:pt>
                <c:pt idx="107">
                  <c:v>10.70113396348799</c:v>
                </c:pt>
                <c:pt idx="108">
                  <c:v>9.4353511557460479</c:v>
                </c:pt>
                <c:pt idx="109">
                  <c:v>8.1695683480041339</c:v>
                </c:pt>
                <c:pt idx="110">
                  <c:v>6.9037855402621915</c:v>
                </c:pt>
                <c:pt idx="111">
                  <c:v>5.6380027325202491</c:v>
                </c:pt>
                <c:pt idx="112">
                  <c:v>4.3722199247783067</c:v>
                </c:pt>
                <c:pt idx="113">
                  <c:v>3.1064371170363643</c:v>
                </c:pt>
                <c:pt idx="114">
                  <c:v>1.8406543092944503</c:v>
                </c:pt>
                <c:pt idx="115">
                  <c:v>0.57487150155250788</c:v>
                </c:pt>
                <c:pt idx="116">
                  <c:v>-0.69091130618943453</c:v>
                </c:pt>
                <c:pt idx="117">
                  <c:v>-1.9566941139313485</c:v>
                </c:pt>
                <c:pt idx="118">
                  <c:v>-3.2224769216732909</c:v>
                </c:pt>
                <c:pt idx="119">
                  <c:v>-4.4882597294152333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8-483D-9B70-378D7444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421007"/>
        <c:axId val="955423407"/>
      </c:scatterChart>
      <c:valAx>
        <c:axId val="95542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407"/>
        <c:crosses val="autoZero"/>
        <c:crossBetween val="midCat"/>
      </c:valAx>
      <c:valAx>
        <c:axId val="9554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4</xdr:row>
      <xdr:rowOff>147637</xdr:rowOff>
    </xdr:from>
    <xdr:to>
      <xdr:col>34</xdr:col>
      <xdr:colOff>381000</xdr:colOff>
      <xdr:row>19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B6845-B099-2A05-A168-063748ABA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21</xdr:row>
      <xdr:rowOff>128587</xdr:rowOff>
    </xdr:from>
    <xdr:to>
      <xdr:col>28</xdr:col>
      <xdr:colOff>590550</xdr:colOff>
      <xdr:row>36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4235A1-18E1-4095-1A38-64E2B3569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20</xdr:row>
      <xdr:rowOff>180975</xdr:rowOff>
    </xdr:from>
    <xdr:to>
      <xdr:col>31</xdr:col>
      <xdr:colOff>200024</xdr:colOff>
      <xdr:row>40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4958F-BCE6-56AD-BD79-668D495E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43</xdr:row>
      <xdr:rowOff>0</xdr:rowOff>
    </xdr:from>
    <xdr:to>
      <xdr:col>23</xdr:col>
      <xdr:colOff>390750</xdr:colOff>
      <xdr:row>44</xdr:row>
      <xdr:rowOff>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C5323F-7BA0-5E20-1464-A171ED4F1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9906000"/>
          <a:ext cx="1609950" cy="190527"/>
        </a:xfrm>
        <a:prstGeom prst="rect">
          <a:avLst/>
        </a:prstGeom>
      </xdr:spPr>
    </xdr:pic>
    <xdr:clientData/>
  </xdr:twoCellAnchor>
  <xdr:twoCellAnchor>
    <xdr:from>
      <xdr:col>31</xdr:col>
      <xdr:colOff>566737</xdr:colOff>
      <xdr:row>21</xdr:row>
      <xdr:rowOff>4761</xdr:rowOff>
    </xdr:from>
    <xdr:to>
      <xdr:col>41</xdr:col>
      <xdr:colOff>561975</xdr:colOff>
      <xdr:row>40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F42714-C357-8BE7-5111-4ADEEB50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576262</xdr:colOff>
      <xdr:row>41</xdr:row>
      <xdr:rowOff>33337</xdr:rowOff>
    </xdr:from>
    <xdr:to>
      <xdr:col>41</xdr:col>
      <xdr:colOff>571500</xdr:colOff>
      <xdr:row>60</xdr:row>
      <xdr:rowOff>172021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4C747A-E8CE-50DE-A0D9-B884180A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0.4181</cdr:x>
      <cdr:y>0.91635</cdr:y>
    </cdr:from>
    <cdr:to>
      <cdr:x>0.60024</cdr:x>
      <cdr:y>0.96783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4BF3BA0-D097-8D59-839C-339AE4B09D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95700" y="3390900"/>
          <a:ext cx="1609950" cy="19052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46</xdr:row>
      <xdr:rowOff>157162</xdr:rowOff>
    </xdr:from>
    <xdr:to>
      <xdr:col>20</xdr:col>
      <xdr:colOff>471487</xdr:colOff>
      <xdr:row>61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B6E2F-E8F6-F140-0249-3CA980C70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22</xdr:col>
      <xdr:colOff>304800</xdr:colOff>
      <xdr:row>96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830E4-D766-45DB-BCBF-06E231D1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2" sqref="C2:C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7.78</v>
      </c>
      <c r="B2">
        <v>57.35</v>
      </c>
      <c r="C2">
        <v>5.2900480542814048</v>
      </c>
      <c r="D2" t="b">
        <v>1</v>
      </c>
    </row>
    <row r="3" spans="1:4" x14ac:dyDescent="0.25">
      <c r="A3">
        <v>7.78</v>
      </c>
      <c r="B3">
        <v>57.35</v>
      </c>
      <c r="C3">
        <v>6.5209789726799841</v>
      </c>
      <c r="D3" t="b">
        <v>1</v>
      </c>
    </row>
    <row r="4" spans="1:4" x14ac:dyDescent="0.25">
      <c r="A4">
        <v>6.78</v>
      </c>
      <c r="B4">
        <v>54.35</v>
      </c>
      <c r="C4">
        <v>4.0515292564309906</v>
      </c>
      <c r="D4" t="b">
        <v>1</v>
      </c>
    </row>
    <row r="5" spans="1:4" x14ac:dyDescent="0.25">
      <c r="A5">
        <v>6.78</v>
      </c>
      <c r="B5">
        <v>54.35</v>
      </c>
      <c r="C5">
        <v>5.4939128816505223</v>
      </c>
      <c r="D5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C794-1375-41E2-8C93-9D1A19F97525}">
  <dimension ref="A1:AR62"/>
  <sheetViews>
    <sheetView topLeftCell="A38" workbookViewId="0">
      <selection activeCell="N60" activeCellId="1" sqref="N46 N60"/>
    </sheetView>
  </sheetViews>
  <sheetFormatPr defaultRowHeight="15" x14ac:dyDescent="0.25"/>
  <cols>
    <col min="3" max="5" width="9.5703125" bestFit="1" customWidth="1"/>
    <col min="14" max="15" width="9.5703125" bestFit="1" customWidth="1"/>
    <col min="20" max="37" width="11.7109375" bestFit="1" customWidth="1"/>
    <col min="40" max="40" width="22.42578125" bestFit="1" customWidth="1"/>
    <col min="41" max="44" width="11.7109375" bestFit="1" customWidth="1"/>
  </cols>
  <sheetData>
    <row r="1" spans="1:44" x14ac:dyDescent="0.25">
      <c r="A1" t="s">
        <v>4</v>
      </c>
      <c r="C1">
        <v>0.8</v>
      </c>
      <c r="D1">
        <v>1</v>
      </c>
      <c r="E1">
        <v>1.2</v>
      </c>
      <c r="I1" t="s">
        <v>5</v>
      </c>
      <c r="S1" t="s">
        <v>90</v>
      </c>
      <c r="T1" t="s">
        <v>4</v>
      </c>
      <c r="U1" t="s">
        <v>4</v>
      </c>
      <c r="V1" t="s">
        <v>16</v>
      </c>
      <c r="W1" t="s">
        <v>16</v>
      </c>
      <c r="X1" t="s">
        <v>18</v>
      </c>
      <c r="Y1" t="s">
        <v>18</v>
      </c>
      <c r="Z1" t="s">
        <v>20</v>
      </c>
      <c r="AA1" t="s">
        <v>20</v>
      </c>
      <c r="AB1" t="s">
        <v>22</v>
      </c>
      <c r="AC1" t="s">
        <v>22</v>
      </c>
      <c r="AD1" t="s">
        <v>24</v>
      </c>
      <c r="AE1" t="s">
        <v>24</v>
      </c>
      <c r="AF1" t="s">
        <v>25</v>
      </c>
      <c r="AG1" t="s">
        <v>25</v>
      </c>
      <c r="AH1" t="s">
        <v>27</v>
      </c>
      <c r="AI1" t="s">
        <v>27</v>
      </c>
      <c r="AJ1" t="s">
        <v>29</v>
      </c>
      <c r="AK1" t="s">
        <v>29</v>
      </c>
    </row>
    <row r="2" spans="1:44" ht="30" x14ac:dyDescent="0.25">
      <c r="A2" t="s">
        <v>6</v>
      </c>
      <c r="B2" t="s">
        <v>7</v>
      </c>
      <c r="C2" t="s">
        <v>32</v>
      </c>
      <c r="D2" t="s">
        <v>33</v>
      </c>
      <c r="E2" t="s">
        <v>34</v>
      </c>
      <c r="G2" t="s">
        <v>8</v>
      </c>
      <c r="H2" t="s">
        <v>9</v>
      </c>
      <c r="I2" t="s">
        <v>10</v>
      </c>
      <c r="K2" t="s">
        <v>11</v>
      </c>
      <c r="L2" t="s">
        <v>12</v>
      </c>
      <c r="N2" t="s">
        <v>13</v>
      </c>
      <c r="O2" t="s">
        <v>13</v>
      </c>
      <c r="R2" s="8" t="s">
        <v>6</v>
      </c>
      <c r="S2" s="8" t="s">
        <v>2</v>
      </c>
      <c r="T2" s="9" t="s">
        <v>89</v>
      </c>
      <c r="U2" s="9" t="s">
        <v>88</v>
      </c>
      <c r="V2" s="9" t="s">
        <v>89</v>
      </c>
      <c r="W2" s="9" t="s">
        <v>88</v>
      </c>
      <c r="X2" s="9" t="s">
        <v>89</v>
      </c>
      <c r="Y2" s="9" t="s">
        <v>88</v>
      </c>
      <c r="Z2" s="9" t="s">
        <v>89</v>
      </c>
      <c r="AA2" s="9" t="s">
        <v>88</v>
      </c>
      <c r="AB2" s="9" t="s">
        <v>89</v>
      </c>
      <c r="AC2" s="9" t="s">
        <v>88</v>
      </c>
      <c r="AD2" s="9" t="s">
        <v>89</v>
      </c>
      <c r="AE2" s="9" t="s">
        <v>88</v>
      </c>
      <c r="AF2" s="9" t="s">
        <v>89</v>
      </c>
      <c r="AG2" s="9" t="s">
        <v>88</v>
      </c>
      <c r="AH2" s="9" t="s">
        <v>89</v>
      </c>
      <c r="AI2" s="9" t="s">
        <v>88</v>
      </c>
      <c r="AJ2" s="9" t="s">
        <v>89</v>
      </c>
      <c r="AK2" s="9" t="s">
        <v>88</v>
      </c>
    </row>
    <row r="3" spans="1:44" x14ac:dyDescent="0.25">
      <c r="A3">
        <v>1</v>
      </c>
      <c r="B3" t="s">
        <v>14</v>
      </c>
      <c r="C3" s="2">
        <v>5.0471341687779976</v>
      </c>
      <c r="D3" s="2">
        <v>5.2900480542814048</v>
      </c>
      <c r="E3" s="2">
        <v>5.532961939784812</v>
      </c>
      <c r="G3" s="2">
        <f>E3-C3</f>
        <v>0.4858277710068144</v>
      </c>
      <c r="H3" s="2">
        <f>D3-C3</f>
        <v>0.2429138855034072</v>
      </c>
      <c r="I3" s="2">
        <f>E3-D3</f>
        <v>0.2429138855034072</v>
      </c>
      <c r="K3" s="3">
        <f>H3/D3</f>
        <v>4.5919031927660704E-2</v>
      </c>
      <c r="L3" s="3">
        <f>I3/D3</f>
        <v>4.5919031927660704E-2</v>
      </c>
      <c r="N3" s="2">
        <f>K3/0.2</f>
        <v>0.22959515963830351</v>
      </c>
      <c r="O3" s="2">
        <f>L3/0.2</f>
        <v>0.22959515963830351</v>
      </c>
      <c r="P3" t="str">
        <f>IF(N3=O3,"True","False")</f>
        <v>True</v>
      </c>
      <c r="Q3" s="2"/>
      <c r="R3">
        <v>1</v>
      </c>
      <c r="S3" t="str">
        <f>TEXT(D3, "0.000")</f>
        <v>5.290</v>
      </c>
      <c r="T3" s="2" t="str">
        <f xml:space="preserve"> TEXT(C3, "0.000") &amp; " - " &amp; TEXT(E3, "0.000")</f>
        <v>5.047 - 5.533</v>
      </c>
      <c r="U3" t="str">
        <f>TEXT(N3, "0.000") &amp; " - " &amp; TEXT(O3, "0.000")</f>
        <v>0.230 - 0.230</v>
      </c>
      <c r="V3" s="2" t="s">
        <v>51</v>
      </c>
      <c r="W3" t="s">
        <v>35</v>
      </c>
      <c r="X3" t="s">
        <v>55</v>
      </c>
      <c r="Y3" t="s">
        <v>39</v>
      </c>
      <c r="Z3" t="s">
        <v>59</v>
      </c>
      <c r="AA3" t="s">
        <v>43</v>
      </c>
      <c r="AB3" t="s">
        <v>63</v>
      </c>
      <c r="AC3" t="s">
        <v>47</v>
      </c>
      <c r="AD3" t="s">
        <v>67</v>
      </c>
      <c r="AE3" t="s">
        <v>46</v>
      </c>
      <c r="AF3" t="s">
        <v>69</v>
      </c>
      <c r="AG3" t="s">
        <v>70</v>
      </c>
      <c r="AH3" t="s">
        <v>74</v>
      </c>
      <c r="AI3" t="s">
        <v>72</v>
      </c>
      <c r="AJ3" t="s">
        <v>81</v>
      </c>
      <c r="AK3" t="s">
        <v>82</v>
      </c>
    </row>
    <row r="4" spans="1:44" x14ac:dyDescent="0.25">
      <c r="A4">
        <v>2</v>
      </c>
      <c r="B4" t="s">
        <v>14</v>
      </c>
      <c r="C4" s="2">
        <v>6.3491366611128939</v>
      </c>
      <c r="D4" s="2">
        <v>6.5209789726799841</v>
      </c>
      <c r="E4" s="2">
        <v>6.6928212842470751</v>
      </c>
      <c r="G4" s="2">
        <f t="shared" ref="G4:G62" si="0">E4-C4</f>
        <v>0.34368462313418124</v>
      </c>
      <c r="H4" s="2">
        <f t="shared" ref="H4:I6" si="1">D4-C4</f>
        <v>0.17184231156709018</v>
      </c>
      <c r="I4" s="2">
        <f t="shared" si="1"/>
        <v>0.17184231156709107</v>
      </c>
      <c r="K4" s="3">
        <f t="shared" ref="K4:L6" si="2">H4/D4</f>
        <v>2.6352225990458399E-2</v>
      </c>
      <c r="L4" s="3">
        <f t="shared" ref="L4:L62" si="3">I4/D4</f>
        <v>2.6352225990458535E-2</v>
      </c>
      <c r="N4" s="2">
        <f t="shared" ref="N4:O6" si="4">K4/0.2</f>
        <v>0.131761129952292</v>
      </c>
      <c r="O4" s="2">
        <f t="shared" si="4"/>
        <v>0.13176112995229267</v>
      </c>
      <c r="P4" t="str">
        <f t="shared" ref="P4:P62" si="5">IF(N4=O4,"True","False")</f>
        <v>False</v>
      </c>
      <c r="R4">
        <v>2</v>
      </c>
      <c r="S4" t="str">
        <f t="shared" ref="S4:S6" si="6">TEXT(D4, "0.000")</f>
        <v>6.521</v>
      </c>
      <c r="T4" s="2" t="str">
        <f t="shared" ref="T4:T6" si="7" xml:space="preserve"> TEXT(C4, "0.000") &amp; " - " &amp; TEXT(E4, "0.000")</f>
        <v>6.349 - 6.693</v>
      </c>
      <c r="U4" t="str">
        <f t="shared" ref="U4:U6" si="8">TEXT(N4, "0.000") &amp; " - " &amp; TEXT(O4, "0.000")</f>
        <v>0.132 - 0.132</v>
      </c>
      <c r="V4" s="2" t="s">
        <v>52</v>
      </c>
      <c r="W4" t="s">
        <v>36</v>
      </c>
      <c r="X4" t="s">
        <v>56</v>
      </c>
      <c r="Y4" t="s">
        <v>40</v>
      </c>
      <c r="Z4" t="s">
        <v>60</v>
      </c>
      <c r="AA4" t="s">
        <v>44</v>
      </c>
      <c r="AB4" t="s">
        <v>64</v>
      </c>
      <c r="AC4" t="s">
        <v>48</v>
      </c>
      <c r="AD4" t="s">
        <v>60</v>
      </c>
      <c r="AE4" t="s">
        <v>46</v>
      </c>
      <c r="AF4" t="s">
        <v>71</v>
      </c>
      <c r="AG4" t="s">
        <v>72</v>
      </c>
      <c r="AH4" t="s">
        <v>75</v>
      </c>
      <c r="AI4" t="s">
        <v>76</v>
      </c>
      <c r="AJ4" t="s">
        <v>83</v>
      </c>
      <c r="AK4" t="s">
        <v>84</v>
      </c>
    </row>
    <row r="5" spans="1:44" x14ac:dyDescent="0.25">
      <c r="A5">
        <v>3</v>
      </c>
      <c r="B5" t="s">
        <v>15</v>
      </c>
      <c r="C5" s="2">
        <v>4.0515292564309906</v>
      </c>
      <c r="D5" s="2">
        <v>4.0515292564309906</v>
      </c>
      <c r="E5" s="2">
        <v>4.0515292564309906</v>
      </c>
      <c r="G5" s="2">
        <f t="shared" si="0"/>
        <v>0</v>
      </c>
      <c r="H5" s="2">
        <f t="shared" si="1"/>
        <v>0</v>
      </c>
      <c r="I5" s="2">
        <f t="shared" si="1"/>
        <v>0</v>
      </c>
      <c r="K5" s="3">
        <f t="shared" si="2"/>
        <v>0</v>
      </c>
      <c r="L5" s="3">
        <f t="shared" si="3"/>
        <v>0</v>
      </c>
      <c r="N5" s="2">
        <f t="shared" si="4"/>
        <v>0</v>
      </c>
      <c r="O5" s="2">
        <f t="shared" si="4"/>
        <v>0</v>
      </c>
      <c r="P5" t="str">
        <f t="shared" si="5"/>
        <v>True</v>
      </c>
      <c r="R5">
        <v>3</v>
      </c>
      <c r="S5" t="str">
        <f t="shared" si="6"/>
        <v>4.052</v>
      </c>
      <c r="T5" s="2" t="str">
        <f t="shared" si="7"/>
        <v>4.052 - 4.052</v>
      </c>
      <c r="U5" t="str">
        <f t="shared" si="8"/>
        <v>0.000 - 0.000</v>
      </c>
      <c r="V5" s="2" t="s">
        <v>53</v>
      </c>
      <c r="W5" t="s">
        <v>37</v>
      </c>
      <c r="X5" t="s">
        <v>57</v>
      </c>
      <c r="Y5" t="s">
        <v>41</v>
      </c>
      <c r="Z5" t="s">
        <v>61</v>
      </c>
      <c r="AA5" t="s">
        <v>45</v>
      </c>
      <c r="AB5" t="s">
        <v>65</v>
      </c>
      <c r="AC5" t="s">
        <v>49</v>
      </c>
      <c r="AD5" t="s">
        <v>68</v>
      </c>
      <c r="AE5" t="s">
        <v>46</v>
      </c>
      <c r="AF5" t="s">
        <v>53</v>
      </c>
      <c r="AG5" t="s">
        <v>37</v>
      </c>
      <c r="AH5" t="s">
        <v>77</v>
      </c>
      <c r="AI5" t="s">
        <v>78</v>
      </c>
      <c r="AJ5" t="s">
        <v>85</v>
      </c>
      <c r="AK5" t="s">
        <v>86</v>
      </c>
    </row>
    <row r="6" spans="1:44" x14ac:dyDescent="0.25">
      <c r="A6">
        <v>4</v>
      </c>
      <c r="B6" t="s">
        <v>15</v>
      </c>
      <c r="C6" s="2">
        <v>5.2509989961471168</v>
      </c>
      <c r="D6" s="2">
        <v>5.4939128816505223</v>
      </c>
      <c r="E6" s="2">
        <v>5.7368267671539286</v>
      </c>
      <c r="G6" s="2">
        <f t="shared" si="0"/>
        <v>0.48582777100681174</v>
      </c>
      <c r="H6" s="2">
        <f t="shared" si="1"/>
        <v>0.24291388550340542</v>
      </c>
      <c r="I6" s="2">
        <f t="shared" si="1"/>
        <v>0.24291388550340631</v>
      </c>
      <c r="K6" s="3">
        <f t="shared" si="2"/>
        <v>4.4215096004658054E-2</v>
      </c>
      <c r="L6" s="3">
        <f t="shared" si="3"/>
        <v>4.4215096004658214E-2</v>
      </c>
      <c r="N6" s="2">
        <f t="shared" si="4"/>
        <v>0.22107548002329025</v>
      </c>
      <c r="O6" s="2">
        <f t="shared" si="4"/>
        <v>0.22107548002329105</v>
      </c>
      <c r="P6" t="str">
        <f t="shared" si="5"/>
        <v>False</v>
      </c>
      <c r="R6">
        <v>4</v>
      </c>
      <c r="S6" t="str">
        <f t="shared" si="6"/>
        <v>5.494</v>
      </c>
      <c r="T6" s="2" t="str">
        <f t="shared" si="7"/>
        <v>5.251 - 5.737</v>
      </c>
      <c r="U6" t="str">
        <f t="shared" si="8"/>
        <v>0.221 - 0.221</v>
      </c>
      <c r="V6" s="2" t="s">
        <v>54</v>
      </c>
      <c r="W6" t="s">
        <v>38</v>
      </c>
      <c r="X6" t="s">
        <v>58</v>
      </c>
      <c r="Y6" t="s">
        <v>42</v>
      </c>
      <c r="Z6" t="s">
        <v>62</v>
      </c>
      <c r="AA6" t="s">
        <v>46</v>
      </c>
      <c r="AB6" t="s">
        <v>66</v>
      </c>
      <c r="AC6" t="s">
        <v>50</v>
      </c>
      <c r="AD6" t="s">
        <v>62</v>
      </c>
      <c r="AE6" t="s">
        <v>46</v>
      </c>
      <c r="AF6" t="s">
        <v>73</v>
      </c>
      <c r="AG6" t="s">
        <v>37</v>
      </c>
      <c r="AH6" t="s">
        <v>79</v>
      </c>
      <c r="AI6" t="s">
        <v>80</v>
      </c>
      <c r="AJ6" t="s">
        <v>54</v>
      </c>
      <c r="AK6" t="s">
        <v>87</v>
      </c>
    </row>
    <row r="7" spans="1:44" x14ac:dyDescent="0.25">
      <c r="G7" s="2"/>
      <c r="K7" s="3"/>
      <c r="L7" s="3"/>
      <c r="N7" s="2"/>
      <c r="O7" s="2"/>
      <c r="AO7" s="12"/>
      <c r="AP7" s="12"/>
      <c r="AQ7" s="12"/>
      <c r="AR7" s="12"/>
    </row>
    <row r="8" spans="1:44" x14ac:dyDescent="0.25">
      <c r="A8" t="s">
        <v>16</v>
      </c>
      <c r="C8">
        <v>0.8</v>
      </c>
      <c r="D8">
        <v>1</v>
      </c>
      <c r="E8">
        <v>1.2</v>
      </c>
      <c r="G8" s="2"/>
      <c r="I8" t="s">
        <v>17</v>
      </c>
      <c r="K8" s="3"/>
      <c r="L8" s="3"/>
      <c r="N8" s="2"/>
      <c r="O8" s="2"/>
      <c r="AM8" s="8" t="s">
        <v>122</v>
      </c>
      <c r="AO8" s="8" t="s">
        <v>116</v>
      </c>
      <c r="AP8" s="8" t="s">
        <v>117</v>
      </c>
      <c r="AQ8" s="8" t="s">
        <v>118</v>
      </c>
      <c r="AR8" s="8" t="s">
        <v>119</v>
      </c>
    </row>
    <row r="9" spans="1:44" x14ac:dyDescent="0.25">
      <c r="A9" t="s">
        <v>6</v>
      </c>
      <c r="B9" t="s">
        <v>7</v>
      </c>
      <c r="C9" t="s">
        <v>2</v>
      </c>
      <c r="D9" t="s">
        <v>2</v>
      </c>
      <c r="E9" t="s">
        <v>2</v>
      </c>
      <c r="G9" s="2"/>
      <c r="K9" s="3"/>
      <c r="L9" s="3"/>
      <c r="N9" s="2"/>
      <c r="O9" s="2"/>
      <c r="AM9" t="s">
        <v>90</v>
      </c>
      <c r="AN9" s="8" t="s">
        <v>120</v>
      </c>
      <c r="AO9" t="s">
        <v>106</v>
      </c>
      <c r="AP9" t="s">
        <v>109</v>
      </c>
      <c r="AQ9" t="s">
        <v>112</v>
      </c>
      <c r="AR9" t="s">
        <v>113</v>
      </c>
    </row>
    <row r="10" spans="1:44" ht="30" x14ac:dyDescent="0.25">
      <c r="A10">
        <v>1</v>
      </c>
      <c r="B10" t="s">
        <v>14</v>
      </c>
      <c r="C10">
        <v>5.2616595736553649</v>
      </c>
      <c r="D10">
        <v>5.2900480542814048</v>
      </c>
      <c r="E10">
        <v>5.3184365349074438</v>
      </c>
      <c r="G10" s="2">
        <f t="shared" si="0"/>
        <v>5.6776961252078983E-2</v>
      </c>
      <c r="H10" s="2">
        <f>D10-C10</f>
        <v>2.8388480626039936E-2</v>
      </c>
      <c r="I10" s="2">
        <f>E10-D10</f>
        <v>2.8388480626039048E-2</v>
      </c>
      <c r="K10" s="3">
        <f>H10/D10</f>
        <v>5.3663937141486331E-3</v>
      </c>
      <c r="L10" s="3">
        <f t="shared" si="3"/>
        <v>5.3663937141484649E-3</v>
      </c>
      <c r="N10" s="2">
        <f>K10/0.2</f>
        <v>2.6831968570743166E-2</v>
      </c>
      <c r="O10" s="2">
        <f>L10/0.2</f>
        <v>2.6831968570742323E-2</v>
      </c>
      <c r="P10" t="str">
        <f t="shared" si="5"/>
        <v>False</v>
      </c>
      <c r="T10" s="2" t="str">
        <f xml:space="preserve"> TEXT(C10, "0.000") &amp; " - " &amp; TEXT(E10, "0.000")</f>
        <v>5.262 - 5.318</v>
      </c>
      <c r="U10" t="str">
        <f>TEXT(N10, "0.000") &amp; " - " &amp; TEXT(O10, "0.000")</f>
        <v>0.027 - 0.027</v>
      </c>
      <c r="X10" t="s">
        <v>91</v>
      </c>
      <c r="Y10" t="s">
        <v>92</v>
      </c>
      <c r="Z10" t="s">
        <v>93</v>
      </c>
      <c r="AM10" t="s">
        <v>4</v>
      </c>
      <c r="AN10" s="9" t="s">
        <v>121</v>
      </c>
      <c r="AO10" t="s">
        <v>107</v>
      </c>
      <c r="AP10" t="s">
        <v>110</v>
      </c>
      <c r="AQ10" t="s">
        <v>53</v>
      </c>
      <c r="AR10" t="s">
        <v>114</v>
      </c>
    </row>
    <row r="11" spans="1:44" x14ac:dyDescent="0.25">
      <c r="A11">
        <v>2</v>
      </c>
      <c r="B11" t="s">
        <v>14</v>
      </c>
      <c r="C11">
        <v>6.4986394721762606</v>
      </c>
      <c r="D11">
        <v>6.5209789726799841</v>
      </c>
      <c r="E11">
        <v>6.5433184731837049</v>
      </c>
      <c r="G11" s="2">
        <f t="shared" si="0"/>
        <v>4.4679001007444263E-2</v>
      </c>
      <c r="H11" s="2">
        <f t="shared" ref="H11:I13" si="9">D11-C11</f>
        <v>2.2339500503723464E-2</v>
      </c>
      <c r="I11" s="2">
        <f t="shared" si="9"/>
        <v>2.2339500503720799E-2</v>
      </c>
      <c r="K11" s="3">
        <f t="shared" ref="K11:L13" si="10">H11/D11</f>
        <v>3.4257893787598588E-3</v>
      </c>
      <c r="L11" s="3">
        <f t="shared" si="3"/>
        <v>3.4257893787594498E-3</v>
      </c>
      <c r="N11" s="2">
        <f t="shared" ref="N11:O13" si="11">K11/0.2</f>
        <v>1.7128946893799294E-2</v>
      </c>
      <c r="O11" s="2">
        <f t="shared" si="11"/>
        <v>1.7128946893797247E-2</v>
      </c>
      <c r="P11" t="str">
        <f t="shared" si="5"/>
        <v>False</v>
      </c>
      <c r="T11" s="2" t="str">
        <f t="shared" ref="T11:T13" si="12" xml:space="preserve"> TEXT(C11, "0.000") &amp; " - " &amp; TEXT(E11, "0.000")</f>
        <v>6.499 - 6.543</v>
      </c>
      <c r="U11" t="str">
        <f t="shared" ref="U11:U13" si="13">TEXT(N11, "0.000") &amp; " - " &amp; TEXT(O11, "0.000")</f>
        <v>0.017 - 0.017</v>
      </c>
      <c r="X11">
        <f>6.521-4.052</f>
        <v>2.4690000000000003</v>
      </c>
      <c r="Y11" t="s">
        <v>94</v>
      </c>
      <c r="AM11" t="s">
        <v>4</v>
      </c>
      <c r="AN11" s="8" t="s">
        <v>88</v>
      </c>
      <c r="AO11" t="s">
        <v>108</v>
      </c>
      <c r="AP11" t="s">
        <v>111</v>
      </c>
      <c r="AQ11" t="s">
        <v>37</v>
      </c>
      <c r="AR11" t="s">
        <v>115</v>
      </c>
    </row>
    <row r="12" spans="1:44" ht="30" x14ac:dyDescent="0.25">
      <c r="A12">
        <v>3</v>
      </c>
      <c r="B12" t="s">
        <v>15</v>
      </c>
      <c r="C12">
        <v>4.0515292564309906</v>
      </c>
      <c r="D12">
        <v>4.0515292564309906</v>
      </c>
      <c r="E12">
        <v>4.0515292564309906</v>
      </c>
      <c r="G12" s="2">
        <f t="shared" si="0"/>
        <v>0</v>
      </c>
      <c r="H12" s="2">
        <f t="shared" si="9"/>
        <v>0</v>
      </c>
      <c r="I12" s="2">
        <f t="shared" si="9"/>
        <v>0</v>
      </c>
      <c r="K12" s="3">
        <f t="shared" si="10"/>
        <v>0</v>
      </c>
      <c r="L12" s="3">
        <f t="shared" si="3"/>
        <v>0</v>
      </c>
      <c r="N12" s="2">
        <f t="shared" si="11"/>
        <v>0</v>
      </c>
      <c r="O12" s="2">
        <f t="shared" si="11"/>
        <v>0</v>
      </c>
      <c r="P12" t="str">
        <f t="shared" si="5"/>
        <v>True</v>
      </c>
      <c r="T12" s="2" t="str">
        <f t="shared" si="12"/>
        <v>4.052 - 4.052</v>
      </c>
      <c r="U12" t="str">
        <f t="shared" si="13"/>
        <v>0.000 - 0.000</v>
      </c>
      <c r="AM12" t="s">
        <v>16</v>
      </c>
      <c r="AN12" s="9" t="s">
        <v>121</v>
      </c>
      <c r="AO12" t="s">
        <v>51</v>
      </c>
      <c r="AP12" t="s">
        <v>52</v>
      </c>
      <c r="AQ12" t="s">
        <v>53</v>
      </c>
      <c r="AR12" t="s">
        <v>54</v>
      </c>
    </row>
    <row r="13" spans="1:44" x14ac:dyDescent="0.25">
      <c r="A13">
        <v>4</v>
      </c>
      <c r="B13" t="s">
        <v>15</v>
      </c>
      <c r="C13">
        <v>5.4655244010244823</v>
      </c>
      <c r="D13">
        <v>5.4939128816505223</v>
      </c>
      <c r="E13">
        <v>5.522301362276564</v>
      </c>
      <c r="G13" s="2">
        <f t="shared" si="0"/>
        <v>5.6776961252081648E-2</v>
      </c>
      <c r="H13" s="2">
        <f t="shared" si="9"/>
        <v>2.8388480626039936E-2</v>
      </c>
      <c r="I13" s="2">
        <f t="shared" si="9"/>
        <v>2.8388480626041712E-2</v>
      </c>
      <c r="K13" s="3">
        <f t="shared" si="10"/>
        <v>5.1672607916402298E-3</v>
      </c>
      <c r="L13" s="3">
        <f t="shared" si="3"/>
        <v>5.1672607916405534E-3</v>
      </c>
      <c r="N13" s="2">
        <f t="shared" si="11"/>
        <v>2.5836303958201148E-2</v>
      </c>
      <c r="O13" s="2">
        <f t="shared" si="11"/>
        <v>2.5836303958202765E-2</v>
      </c>
      <c r="P13" t="str">
        <f t="shared" si="5"/>
        <v>False</v>
      </c>
      <c r="T13" s="2" t="str">
        <f t="shared" si="12"/>
        <v>5.466 - 5.522</v>
      </c>
      <c r="U13" t="str">
        <f t="shared" si="13"/>
        <v>0.026 - 0.026</v>
      </c>
      <c r="X13" t="s">
        <v>96</v>
      </c>
      <c r="Y13" t="s">
        <v>95</v>
      </c>
      <c r="AM13" t="s">
        <v>16</v>
      </c>
      <c r="AN13" s="8" t="s">
        <v>88</v>
      </c>
      <c r="AO13" t="s">
        <v>35</v>
      </c>
      <c r="AP13" t="s">
        <v>36</v>
      </c>
      <c r="AQ13" t="s">
        <v>37</v>
      </c>
      <c r="AR13" t="s">
        <v>38</v>
      </c>
    </row>
    <row r="14" spans="1:44" ht="30" x14ac:dyDescent="0.25">
      <c r="G14" s="2"/>
      <c r="K14" s="3"/>
      <c r="L14" s="3"/>
      <c r="N14" s="2"/>
      <c r="O14" s="2"/>
      <c r="AM14" t="s">
        <v>18</v>
      </c>
      <c r="AN14" s="9" t="s">
        <v>121</v>
      </c>
      <c r="AO14" t="s">
        <v>55</v>
      </c>
      <c r="AP14" t="s">
        <v>56</v>
      </c>
      <c r="AQ14" t="s">
        <v>57</v>
      </c>
      <c r="AR14" t="s">
        <v>58</v>
      </c>
    </row>
    <row r="15" spans="1:44" x14ac:dyDescent="0.25">
      <c r="A15" t="s">
        <v>18</v>
      </c>
      <c r="C15">
        <v>0.8</v>
      </c>
      <c r="D15">
        <v>1</v>
      </c>
      <c r="E15">
        <v>1.2</v>
      </c>
      <c r="G15" s="2"/>
      <c r="I15" t="s">
        <v>19</v>
      </c>
      <c r="K15" s="3"/>
      <c r="L15" s="3"/>
      <c r="N15" s="2"/>
      <c r="O15" s="2"/>
      <c r="Y15" s="10">
        <f>2.469/S4</f>
        <v>0.37862291059653425</v>
      </c>
      <c r="Z15">
        <f>Y15*S4</f>
        <v>2.4689999999999999</v>
      </c>
      <c r="AM15" t="s">
        <v>18</v>
      </c>
      <c r="AN15" s="8" t="s">
        <v>88</v>
      </c>
      <c r="AO15" t="s">
        <v>39</v>
      </c>
      <c r="AP15" t="s">
        <v>40</v>
      </c>
      <c r="AQ15" t="s">
        <v>41</v>
      </c>
      <c r="AR15" t="s">
        <v>42</v>
      </c>
    </row>
    <row r="16" spans="1:44" ht="30" x14ac:dyDescent="0.25">
      <c r="A16" t="s">
        <v>6</v>
      </c>
      <c r="B16" t="s">
        <v>7</v>
      </c>
      <c r="C16" t="s">
        <v>2</v>
      </c>
      <c r="D16" t="s">
        <v>2</v>
      </c>
      <c r="E16" t="s">
        <v>2</v>
      </c>
      <c r="G16" s="2"/>
      <c r="K16" s="3"/>
      <c r="L16" s="3"/>
      <c r="N16" s="2"/>
      <c r="O16" s="2"/>
      <c r="Y16" s="10">
        <f>0.00342*100</f>
        <v>0.34199999999999997</v>
      </c>
      <c r="AM16" t="s">
        <v>20</v>
      </c>
      <c r="AN16" s="9" t="s">
        <v>121</v>
      </c>
      <c r="AO16" t="s">
        <v>59</v>
      </c>
      <c r="AP16" t="s">
        <v>60</v>
      </c>
      <c r="AQ16" t="s">
        <v>61</v>
      </c>
      <c r="AR16" t="s">
        <v>62</v>
      </c>
    </row>
    <row r="17" spans="1:44" x14ac:dyDescent="0.25">
      <c r="A17">
        <v>1</v>
      </c>
      <c r="B17" t="s">
        <v>14</v>
      </c>
      <c r="C17">
        <v>4.8742760623740216</v>
      </c>
      <c r="D17">
        <v>5.2900480542814048</v>
      </c>
      <c r="E17">
        <v>5.702003512407023</v>
      </c>
      <c r="G17" s="2">
        <f t="shared" si="0"/>
        <v>0.82772745003300141</v>
      </c>
      <c r="H17" s="2">
        <f>D17-C17</f>
        <v>0.41577199190738323</v>
      </c>
      <c r="I17" s="2">
        <f>E17-D17</f>
        <v>0.41195545812561818</v>
      </c>
      <c r="K17" s="3">
        <f>H17/D17</f>
        <v>7.8595125723080278E-2</v>
      </c>
      <c r="L17" s="3">
        <f t="shared" si="3"/>
        <v>7.7873670314244026E-2</v>
      </c>
      <c r="N17" s="2">
        <f>K17/0.2</f>
        <v>0.39297562861540136</v>
      </c>
      <c r="O17" s="2">
        <f>L17/0.2</f>
        <v>0.38936835157122013</v>
      </c>
      <c r="P17" t="str">
        <f t="shared" si="5"/>
        <v>False</v>
      </c>
      <c r="T17" s="2" t="str">
        <f xml:space="preserve"> TEXT(C17, "0.000") &amp; " - " &amp; TEXT(E17, "0.000")</f>
        <v>4.874 - 5.702</v>
      </c>
      <c r="U17" t="str">
        <f>TEXT(N17, "0.000") &amp; " - " &amp; TEXT(O17, "0.000")</f>
        <v>0.393 - 0.389</v>
      </c>
      <c r="X17">
        <f>0.342/1</f>
        <v>0.34200000000000003</v>
      </c>
      <c r="Y17" t="s">
        <v>97</v>
      </c>
      <c r="AM17" t="s">
        <v>20</v>
      </c>
      <c r="AN17" s="8" t="s">
        <v>88</v>
      </c>
      <c r="AO17" t="s">
        <v>43</v>
      </c>
      <c r="AP17" t="s">
        <v>44</v>
      </c>
      <c r="AQ17" t="s">
        <v>45</v>
      </c>
      <c r="AR17" t="s">
        <v>46</v>
      </c>
    </row>
    <row r="18" spans="1:44" ht="30" x14ac:dyDescent="0.25">
      <c r="A18">
        <v>2</v>
      </c>
      <c r="B18" t="s">
        <v>14</v>
      </c>
      <c r="C18">
        <v>6.0746938930438983</v>
      </c>
      <c r="D18">
        <v>6.5209789726799841</v>
      </c>
      <c r="E18">
        <v>6.9672640523160707</v>
      </c>
      <c r="G18" s="2">
        <f t="shared" si="0"/>
        <v>0.89257015927217243</v>
      </c>
      <c r="H18" s="2">
        <f t="shared" ref="H18:I20" si="14">D18-C18</f>
        <v>0.44628507963608577</v>
      </c>
      <c r="I18" s="2">
        <f t="shared" si="14"/>
        <v>0.44628507963608666</v>
      </c>
      <c r="K18" s="3">
        <f t="shared" ref="K18:L20" si="15">H18/D18</f>
        <v>6.8438355882732144E-2</v>
      </c>
      <c r="L18" s="3">
        <f t="shared" si="3"/>
        <v>6.8438355882732269E-2</v>
      </c>
      <c r="N18" s="2">
        <f t="shared" ref="N18:O20" si="16">K18/0.2</f>
        <v>0.34219177941366069</v>
      </c>
      <c r="O18" s="2">
        <f t="shared" si="16"/>
        <v>0.3421917794136613</v>
      </c>
      <c r="P18" t="str">
        <f t="shared" si="5"/>
        <v>True</v>
      </c>
      <c r="T18" s="2" t="str">
        <f t="shared" ref="T18:T20" si="17" xml:space="preserve"> TEXT(C18, "0.000") &amp; " - " &amp; TEXT(E18, "0.000")</f>
        <v>6.075 - 6.967</v>
      </c>
      <c r="U18" t="str">
        <f t="shared" ref="U18:U20" si="18">TEXT(N18, "0.000") &amp; " - " &amp; TEXT(O18, "0.000")</f>
        <v>0.342 - 0.342</v>
      </c>
      <c r="X18" s="10">
        <f>(X17*111)/100</f>
        <v>0.37962000000000001</v>
      </c>
      <c r="AM18" t="s">
        <v>22</v>
      </c>
      <c r="AN18" s="9" t="s">
        <v>121</v>
      </c>
      <c r="AO18" t="s">
        <v>63</v>
      </c>
      <c r="AP18" t="s">
        <v>64</v>
      </c>
      <c r="AQ18" t="s">
        <v>65</v>
      </c>
      <c r="AR18" t="s">
        <v>66</v>
      </c>
    </row>
    <row r="19" spans="1:44" x14ac:dyDescent="0.25">
      <c r="A19">
        <v>3</v>
      </c>
      <c r="B19" t="s">
        <v>15</v>
      </c>
      <c r="C19">
        <v>3.6524474063717989</v>
      </c>
      <c r="D19">
        <v>4.0515292564309906</v>
      </c>
      <c r="E19">
        <v>4.4503529575512957</v>
      </c>
      <c r="G19" s="2">
        <f t="shared" si="0"/>
        <v>0.7979055511794968</v>
      </c>
      <c r="H19" s="2">
        <f t="shared" si="14"/>
        <v>0.39908185005919172</v>
      </c>
      <c r="I19" s="2">
        <f t="shared" si="14"/>
        <v>0.39882370112030507</v>
      </c>
      <c r="K19" s="3">
        <f t="shared" si="15"/>
        <v>9.8501534803365737E-2</v>
      </c>
      <c r="L19" s="3">
        <f t="shared" si="3"/>
        <v>9.843781838357761E-2</v>
      </c>
      <c r="N19" s="2">
        <f t="shared" si="16"/>
        <v>0.49250767401682866</v>
      </c>
      <c r="O19" s="2">
        <f t="shared" si="16"/>
        <v>0.49218909191788801</v>
      </c>
      <c r="P19" t="str">
        <f t="shared" si="5"/>
        <v>False</v>
      </c>
      <c r="T19" s="2" t="str">
        <f t="shared" si="17"/>
        <v>3.652 - 4.450</v>
      </c>
      <c r="U19" t="str">
        <f t="shared" si="18"/>
        <v>0.493 - 0.492</v>
      </c>
      <c r="AM19" t="s">
        <v>22</v>
      </c>
      <c r="AN19" s="8" t="s">
        <v>88</v>
      </c>
      <c r="AO19" t="s">
        <v>47</v>
      </c>
      <c r="AP19" t="s">
        <v>48</v>
      </c>
      <c r="AQ19" t="s">
        <v>49</v>
      </c>
      <c r="AR19" t="s">
        <v>50</v>
      </c>
    </row>
    <row r="20" spans="1:44" ht="30" x14ac:dyDescent="0.25">
      <c r="A20">
        <v>4</v>
      </c>
      <c r="B20" t="s">
        <v>15</v>
      </c>
      <c r="C20">
        <v>5.0476278020144392</v>
      </c>
      <c r="D20">
        <v>5.4939128816505223</v>
      </c>
      <c r="E20">
        <v>5.9401979612866072</v>
      </c>
      <c r="G20" s="2">
        <f t="shared" si="0"/>
        <v>0.89257015927216798</v>
      </c>
      <c r="H20" s="2">
        <f t="shared" si="14"/>
        <v>0.4462850796360831</v>
      </c>
      <c r="I20" s="2">
        <f t="shared" si="14"/>
        <v>0.44628507963608488</v>
      </c>
      <c r="K20" s="3">
        <f t="shared" si="15"/>
        <v>8.1232645884622548E-2</v>
      </c>
      <c r="L20" s="3">
        <f t="shared" si="3"/>
        <v>8.1232645884622867E-2</v>
      </c>
      <c r="N20" s="2">
        <f t="shared" si="16"/>
        <v>0.40616322942311273</v>
      </c>
      <c r="O20" s="2">
        <f t="shared" si="16"/>
        <v>0.40616322942311434</v>
      </c>
      <c r="P20" t="str">
        <f t="shared" si="5"/>
        <v>False</v>
      </c>
      <c r="T20" s="2" t="str">
        <f t="shared" si="17"/>
        <v>5.048 - 5.940</v>
      </c>
      <c r="U20" t="str">
        <f t="shared" si="18"/>
        <v>0.406 - 0.406</v>
      </c>
      <c r="Y20">
        <v>0.34200000000000003</v>
      </c>
      <c r="Z20" t="s">
        <v>98</v>
      </c>
      <c r="AA20" t="s">
        <v>99</v>
      </c>
      <c r="AB20">
        <v>38</v>
      </c>
      <c r="AM20" t="s">
        <v>24</v>
      </c>
      <c r="AN20" s="9" t="s">
        <v>121</v>
      </c>
      <c r="AO20" t="s">
        <v>67</v>
      </c>
      <c r="AP20" t="s">
        <v>60</v>
      </c>
      <c r="AQ20" t="s">
        <v>68</v>
      </c>
      <c r="AR20" t="s">
        <v>62</v>
      </c>
    </row>
    <row r="21" spans="1:44" x14ac:dyDescent="0.25">
      <c r="G21" s="2"/>
      <c r="K21" s="3"/>
      <c r="L21" s="3"/>
      <c r="N21" s="2"/>
      <c r="O21" s="2"/>
      <c r="Z21" t="s">
        <v>100</v>
      </c>
      <c r="AA21" t="s">
        <v>99</v>
      </c>
      <c r="AB21">
        <f>38/0.342</f>
        <v>111.1111111111111</v>
      </c>
      <c r="AM21" t="s">
        <v>24</v>
      </c>
      <c r="AN21" s="8" t="s">
        <v>88</v>
      </c>
      <c r="AO21" t="s">
        <v>46</v>
      </c>
      <c r="AP21" t="s">
        <v>46</v>
      </c>
      <c r="AQ21" t="s">
        <v>46</v>
      </c>
      <c r="AR21" t="s">
        <v>46</v>
      </c>
    </row>
    <row r="22" spans="1:44" ht="30" x14ac:dyDescent="0.25">
      <c r="A22" t="s">
        <v>20</v>
      </c>
      <c r="C22">
        <v>0.8</v>
      </c>
      <c r="D22">
        <v>1</v>
      </c>
      <c r="E22">
        <v>1.2</v>
      </c>
      <c r="G22" s="2"/>
      <c r="I22" t="s">
        <v>21</v>
      </c>
      <c r="K22" s="3"/>
      <c r="L22" s="3"/>
      <c r="N22" s="2"/>
      <c r="O22" s="2"/>
      <c r="AA22" t="s">
        <v>101</v>
      </c>
      <c r="AB22" s="11">
        <v>1.1100000000000001</v>
      </c>
      <c r="AC22" t="s">
        <v>102</v>
      </c>
      <c r="AD22" t="s">
        <v>103</v>
      </c>
      <c r="AM22" t="s">
        <v>25</v>
      </c>
      <c r="AN22" s="9" t="s">
        <v>121</v>
      </c>
      <c r="AO22" t="s">
        <v>69</v>
      </c>
      <c r="AP22" t="s">
        <v>71</v>
      </c>
      <c r="AQ22" t="s">
        <v>53</v>
      </c>
      <c r="AR22" t="s">
        <v>73</v>
      </c>
    </row>
    <row r="23" spans="1:44" x14ac:dyDescent="0.25">
      <c r="A23" t="s">
        <v>6</v>
      </c>
      <c r="B23" t="s">
        <v>7</v>
      </c>
      <c r="C23" t="s">
        <v>2</v>
      </c>
      <c r="D23" t="s">
        <v>2</v>
      </c>
      <c r="E23" t="s">
        <v>2</v>
      </c>
      <c r="G23" s="2"/>
      <c r="K23" s="3"/>
      <c r="L23" s="3"/>
      <c r="N23" s="2"/>
      <c r="O23" s="2"/>
      <c r="AM23" t="s">
        <v>25</v>
      </c>
      <c r="AN23" s="8" t="s">
        <v>88</v>
      </c>
      <c r="AO23" t="s">
        <v>70</v>
      </c>
      <c r="AP23" t="s">
        <v>72</v>
      </c>
      <c r="AQ23" t="s">
        <v>37</v>
      </c>
      <c r="AR23" t="s">
        <v>37</v>
      </c>
    </row>
    <row r="24" spans="1:44" ht="30" x14ac:dyDescent="0.25">
      <c r="A24">
        <v>1</v>
      </c>
      <c r="B24" t="s">
        <v>14</v>
      </c>
      <c r="C24">
        <v>5.2860748958921366</v>
      </c>
      <c r="D24">
        <v>5.2900480542814048</v>
      </c>
      <c r="E24">
        <v>5.2932378181894766</v>
      </c>
      <c r="G24" s="2">
        <f t="shared" si="0"/>
        <v>7.1629222973399465E-3</v>
      </c>
      <c r="H24" s="2">
        <f>D24-C24</f>
        <v>3.9731583892681499E-3</v>
      </c>
      <c r="I24" s="2">
        <f>E24-D24</f>
        <v>3.1897639080717965E-3</v>
      </c>
      <c r="K24" s="3">
        <f>H24/D24</f>
        <v>7.5106281615958971E-4</v>
      </c>
      <c r="L24" s="3">
        <f t="shared" si="3"/>
        <v>6.0297446740398112E-4</v>
      </c>
      <c r="N24" s="7">
        <f>K24/0.2</f>
        <v>3.7553140807979482E-3</v>
      </c>
      <c r="O24" s="7">
        <f>L24/0.2</f>
        <v>3.0148723370199055E-3</v>
      </c>
      <c r="P24" t="str">
        <f t="shared" si="5"/>
        <v>False</v>
      </c>
      <c r="T24" s="2" t="str">
        <f xml:space="preserve"> TEXT(C24, "0.000") &amp; " - " &amp; TEXT(E24, "0.000")</f>
        <v>5.286 - 5.293</v>
      </c>
      <c r="U24" t="str">
        <f>TEXT(N24, "0.000") &amp; " - " &amp; TEXT(O24, "0.000")</f>
        <v>0.004 - 0.003</v>
      </c>
      <c r="AM24" t="s">
        <v>27</v>
      </c>
      <c r="AN24" s="9" t="s">
        <v>121</v>
      </c>
      <c r="AO24" t="s">
        <v>74</v>
      </c>
      <c r="AP24" t="s">
        <v>75</v>
      </c>
      <c r="AQ24" t="s">
        <v>77</v>
      </c>
      <c r="AR24" t="s">
        <v>79</v>
      </c>
    </row>
    <row r="25" spans="1:44" x14ac:dyDescent="0.25">
      <c r="A25">
        <v>2</v>
      </c>
      <c r="B25" t="s">
        <v>14</v>
      </c>
      <c r="C25">
        <v>6.5201940580031064</v>
      </c>
      <c r="D25">
        <v>6.5209789726799841</v>
      </c>
      <c r="E25">
        <v>6.5215418721931737</v>
      </c>
      <c r="G25" s="2">
        <f t="shared" si="0"/>
        <v>1.3478141900673535E-3</v>
      </c>
      <c r="H25" s="2">
        <f t="shared" ref="H25:I27" si="19">D25-C25</f>
        <v>7.8491467687769045E-4</v>
      </c>
      <c r="I25" s="2">
        <f t="shared" si="19"/>
        <v>5.6289951318966303E-4</v>
      </c>
      <c r="K25" s="3">
        <f t="shared" ref="K25:L27" si="20">H25/D25</f>
        <v>1.2036761353872411E-4</v>
      </c>
      <c r="L25" s="3">
        <f t="shared" si="3"/>
        <v>8.6321320088281661E-5</v>
      </c>
      <c r="N25" s="7">
        <f t="shared" ref="N25:O27" si="21">K25/0.2</f>
        <v>6.018380676936205E-4</v>
      </c>
      <c r="O25" s="7">
        <f t="shared" si="21"/>
        <v>4.3160660044140831E-4</v>
      </c>
      <c r="P25" t="str">
        <f t="shared" si="5"/>
        <v>False</v>
      </c>
      <c r="T25" s="2" t="str">
        <f t="shared" ref="T25:T27" si="22" xml:space="preserve"> TEXT(C25, "0.000") &amp; " - " &amp; TEXT(E25, "0.000")</f>
        <v>6.520 - 6.522</v>
      </c>
      <c r="U25" t="str">
        <f t="shared" ref="U25:U27" si="23">TEXT(N25, "0.000") &amp; " - " &amp; TEXT(O25, "0.000")</f>
        <v>0.001 - 0.000</v>
      </c>
      <c r="AM25" t="s">
        <v>27</v>
      </c>
      <c r="AN25" s="8" t="s">
        <v>88</v>
      </c>
      <c r="AO25" t="s">
        <v>72</v>
      </c>
      <c r="AP25" t="s">
        <v>76</v>
      </c>
      <c r="AQ25" t="s">
        <v>78</v>
      </c>
      <c r="AR25" t="s">
        <v>80</v>
      </c>
    </row>
    <row r="26" spans="1:44" ht="30" x14ac:dyDescent="0.25">
      <c r="A26">
        <v>3</v>
      </c>
      <c r="B26" t="s">
        <v>15</v>
      </c>
      <c r="C26">
        <v>4.0483377056320418</v>
      </c>
      <c r="D26">
        <v>4.0515292564309906</v>
      </c>
      <c r="E26">
        <v>4.0525612388718386</v>
      </c>
      <c r="G26" s="2">
        <f t="shared" si="0"/>
        <v>4.2235332397968506E-3</v>
      </c>
      <c r="H26" s="2">
        <f t="shared" si="19"/>
        <v>3.191550798948839E-3</v>
      </c>
      <c r="I26" s="2">
        <f t="shared" si="19"/>
        <v>1.0319824408480116E-3</v>
      </c>
      <c r="K26" s="3">
        <f t="shared" si="20"/>
        <v>7.8773978834853324E-4</v>
      </c>
      <c r="L26" s="3">
        <f t="shared" si="3"/>
        <v>2.5471430058414271E-4</v>
      </c>
      <c r="N26" s="2">
        <f t="shared" si="21"/>
        <v>3.9386989417426656E-3</v>
      </c>
      <c r="O26" s="2">
        <f t="shared" si="21"/>
        <v>1.2735715029207136E-3</v>
      </c>
      <c r="P26" t="str">
        <f t="shared" si="5"/>
        <v>False</v>
      </c>
      <c r="T26" s="2" t="str">
        <f t="shared" si="22"/>
        <v>4.048 - 4.053</v>
      </c>
      <c r="U26" t="str">
        <f t="shared" si="23"/>
        <v>0.004 - 0.001</v>
      </c>
      <c r="AM26" t="s">
        <v>29</v>
      </c>
      <c r="AN26" s="9" t="s">
        <v>121</v>
      </c>
      <c r="AO26" t="s">
        <v>81</v>
      </c>
      <c r="AP26" t="s">
        <v>83</v>
      </c>
      <c r="AQ26" t="s">
        <v>85</v>
      </c>
      <c r="AR26" t="s">
        <v>54</v>
      </c>
    </row>
    <row r="27" spans="1:44" x14ac:dyDescent="0.25">
      <c r="A27">
        <v>4</v>
      </c>
      <c r="B27" t="s">
        <v>15</v>
      </c>
      <c r="C27">
        <v>5.4929050426454351</v>
      </c>
      <c r="D27">
        <v>5.4939128816505223</v>
      </c>
      <c r="E27">
        <v>5.4945695977492433</v>
      </c>
      <c r="G27" s="2">
        <f t="shared" si="0"/>
        <v>1.6645551038081408E-3</v>
      </c>
      <c r="H27" s="2">
        <f t="shared" si="19"/>
        <v>1.0078390050871633E-3</v>
      </c>
      <c r="I27" s="2">
        <f t="shared" si="19"/>
        <v>6.5671609872097747E-4</v>
      </c>
      <c r="K27" s="3">
        <f t="shared" si="20"/>
        <v>1.8344648464545379E-4</v>
      </c>
      <c r="L27" s="3">
        <f t="shared" si="3"/>
        <v>1.1953522250314277E-4</v>
      </c>
      <c r="N27" s="2">
        <f t="shared" si="21"/>
        <v>9.1723242322726891E-4</v>
      </c>
      <c r="O27" s="2">
        <f t="shared" si="21"/>
        <v>5.9767611251571376E-4</v>
      </c>
      <c r="P27" t="str">
        <f t="shared" si="5"/>
        <v>False</v>
      </c>
      <c r="T27" s="2" t="str">
        <f t="shared" si="22"/>
        <v>5.493 - 5.495</v>
      </c>
      <c r="U27" t="str">
        <f t="shared" si="23"/>
        <v>0.001 - 0.001</v>
      </c>
      <c r="AM27" t="s">
        <v>29</v>
      </c>
      <c r="AN27" s="8" t="s">
        <v>88</v>
      </c>
      <c r="AO27" t="s">
        <v>82</v>
      </c>
      <c r="AP27" t="s">
        <v>84</v>
      </c>
      <c r="AQ27" t="s">
        <v>86</v>
      </c>
      <c r="AR27" t="s">
        <v>87</v>
      </c>
    </row>
    <row r="28" spans="1:44" x14ac:dyDescent="0.25">
      <c r="G28" s="2"/>
      <c r="K28" s="3"/>
      <c r="L28" s="3"/>
      <c r="N28" s="2"/>
      <c r="O28" s="2"/>
    </row>
    <row r="29" spans="1:44" x14ac:dyDescent="0.25">
      <c r="A29" t="s">
        <v>22</v>
      </c>
      <c r="C29">
        <v>0.8</v>
      </c>
      <c r="D29">
        <v>1</v>
      </c>
      <c r="E29">
        <v>1.2</v>
      </c>
      <c r="G29" s="2"/>
      <c r="I29" t="s">
        <v>23</v>
      </c>
      <c r="K29" s="3"/>
      <c r="L29" s="3"/>
      <c r="N29" s="2"/>
      <c r="O29" s="2"/>
      <c r="AM29" t="s">
        <v>155</v>
      </c>
      <c r="AN29" s="8" t="s">
        <v>116</v>
      </c>
      <c r="AO29" s="8" t="s">
        <v>117</v>
      </c>
      <c r="AP29" s="8" t="s">
        <v>118</v>
      </c>
      <c r="AQ29" s="8" t="s">
        <v>119</v>
      </c>
    </row>
    <row r="30" spans="1:44" x14ac:dyDescent="0.25">
      <c r="A30" t="s">
        <v>6</v>
      </c>
      <c r="B30" t="s">
        <v>7</v>
      </c>
      <c r="C30" t="s">
        <v>2</v>
      </c>
      <c r="D30" t="s">
        <v>2</v>
      </c>
      <c r="E30" t="s">
        <v>2</v>
      </c>
      <c r="G30" s="2"/>
      <c r="K30" s="3"/>
      <c r="L30" s="3"/>
      <c r="N30" s="2"/>
      <c r="O30" s="2"/>
      <c r="AM30" t="s">
        <v>90</v>
      </c>
      <c r="AN30" t="s">
        <v>106</v>
      </c>
      <c r="AO30" t="s">
        <v>109</v>
      </c>
      <c r="AP30" t="s">
        <v>112</v>
      </c>
      <c r="AQ30" t="s">
        <v>113</v>
      </c>
    </row>
    <row r="31" spans="1:44" x14ac:dyDescent="0.25">
      <c r="A31">
        <v>1</v>
      </c>
      <c r="B31" t="s">
        <v>14</v>
      </c>
      <c r="C31">
        <v>5.1055326339355886</v>
      </c>
      <c r="D31">
        <v>5.2900480542814048</v>
      </c>
      <c r="E31">
        <v>5.4741837131504179</v>
      </c>
      <c r="G31" s="2">
        <f t="shared" si="0"/>
        <v>0.3686510792148292</v>
      </c>
      <c r="H31" s="2">
        <f>D31-C31</f>
        <v>0.18451542034581614</v>
      </c>
      <c r="I31" s="2">
        <f>E31-D31</f>
        <v>0.18413565886901306</v>
      </c>
      <c r="K31" s="3">
        <f>H31/D31</f>
        <v>3.487972480637145E-2</v>
      </c>
      <c r="L31" s="3">
        <f t="shared" si="3"/>
        <v>3.4807936899549752E-2</v>
      </c>
      <c r="N31" s="2">
        <f>K31/0.2</f>
        <v>0.17439862403185724</v>
      </c>
      <c r="O31" s="2">
        <f>L31/0.2</f>
        <v>0.17403968449774876</v>
      </c>
      <c r="P31" t="str">
        <f t="shared" si="5"/>
        <v>False</v>
      </c>
      <c r="T31" s="2" t="str">
        <f xml:space="preserve"> TEXT(C31, "0.000") &amp; " - " &amp; TEXT(E31, "0.000")</f>
        <v>5.106 - 5.474</v>
      </c>
      <c r="U31" t="str">
        <f>TEXT(N31, "0.000") &amp; " - " &amp; TEXT(O31, "0.000")</f>
        <v>0.174 - 0.174</v>
      </c>
      <c r="AM31" t="s">
        <v>4</v>
      </c>
      <c r="AN31" t="s">
        <v>107</v>
      </c>
      <c r="AO31" t="s">
        <v>110</v>
      </c>
      <c r="AP31" t="s">
        <v>53</v>
      </c>
      <c r="AQ31" t="s">
        <v>114</v>
      </c>
    </row>
    <row r="32" spans="1:44" x14ac:dyDescent="0.25">
      <c r="A32">
        <v>2</v>
      </c>
      <c r="B32" t="s">
        <v>14</v>
      </c>
      <c r="C32">
        <v>6.3434263983849526</v>
      </c>
      <c r="D32">
        <v>6.5209789726799841</v>
      </c>
      <c r="E32">
        <v>6.6985315469750146</v>
      </c>
      <c r="G32" s="2">
        <f t="shared" si="0"/>
        <v>0.35510514859006204</v>
      </c>
      <c r="H32" s="2">
        <f t="shared" ref="H32:I34" si="24">D32-C32</f>
        <v>0.17755257429503146</v>
      </c>
      <c r="I32" s="2">
        <f t="shared" si="24"/>
        <v>0.17755257429503057</v>
      </c>
      <c r="K32" s="3">
        <f t="shared" ref="K32:L34" si="25">H32/D32</f>
        <v>2.7227901675330984E-2</v>
      </c>
      <c r="L32" s="3">
        <f t="shared" si="3"/>
        <v>2.7227901675330849E-2</v>
      </c>
      <c r="N32" s="2">
        <f t="shared" ref="N32:O34" si="26">K32/0.2</f>
        <v>0.13613950837665492</v>
      </c>
      <c r="O32" s="2">
        <f t="shared" si="26"/>
        <v>0.13613950837665423</v>
      </c>
      <c r="P32" t="str">
        <f t="shared" si="5"/>
        <v>False</v>
      </c>
      <c r="T32" s="2" t="str">
        <f t="shared" ref="T32:T34" si="27" xml:space="preserve"> TEXT(C32, "0.000") &amp; " - " &amp; TEXT(E32, "0.000")</f>
        <v>6.343 - 6.699</v>
      </c>
      <c r="U32" t="str">
        <f t="shared" ref="U32:U34" si="28">TEXT(N32, "0.000") &amp; " - " &amp; TEXT(O32, "0.000")</f>
        <v>0.136 - 0.136</v>
      </c>
      <c r="AM32" t="s">
        <v>16</v>
      </c>
      <c r="AN32" t="s">
        <v>51</v>
      </c>
      <c r="AO32" t="s">
        <v>52</v>
      </c>
      <c r="AP32" t="s">
        <v>53</v>
      </c>
      <c r="AQ32" t="s">
        <v>54</v>
      </c>
    </row>
    <row r="33" spans="1:43" x14ac:dyDescent="0.25">
      <c r="A33">
        <v>3</v>
      </c>
      <c r="B33" t="s">
        <v>15</v>
      </c>
      <c r="C33">
        <v>3.8600509900343889</v>
      </c>
      <c r="D33">
        <v>4.0515292564309906</v>
      </c>
      <c r="E33">
        <v>4.2429996225121096</v>
      </c>
      <c r="G33" s="2">
        <f t="shared" si="0"/>
        <v>0.38294863247772071</v>
      </c>
      <c r="H33" s="2">
        <f t="shared" si="24"/>
        <v>0.1914782663966017</v>
      </c>
      <c r="I33" s="2">
        <f t="shared" si="24"/>
        <v>0.191470366081119</v>
      </c>
      <c r="K33" s="3">
        <f t="shared" si="25"/>
        <v>4.7260738915476996E-2</v>
      </c>
      <c r="L33" s="3">
        <f t="shared" si="3"/>
        <v>4.7258788956589214E-2</v>
      </c>
      <c r="N33" s="2">
        <f t="shared" si="26"/>
        <v>0.23630369457738498</v>
      </c>
      <c r="O33" s="2">
        <f t="shared" si="26"/>
        <v>0.23629394478294605</v>
      </c>
      <c r="P33" t="str">
        <f t="shared" si="5"/>
        <v>False</v>
      </c>
      <c r="T33" s="2" t="str">
        <f t="shared" si="27"/>
        <v>3.860 - 4.243</v>
      </c>
      <c r="U33" t="str">
        <f t="shared" si="28"/>
        <v>0.236 - 0.236</v>
      </c>
      <c r="AM33" t="s">
        <v>18</v>
      </c>
      <c r="AN33" t="s">
        <v>55</v>
      </c>
      <c r="AO33" t="s">
        <v>56</v>
      </c>
      <c r="AP33" t="s">
        <v>57</v>
      </c>
      <c r="AQ33" t="s">
        <v>58</v>
      </c>
    </row>
    <row r="34" spans="1:43" x14ac:dyDescent="0.25">
      <c r="A34">
        <v>4</v>
      </c>
      <c r="B34" t="s">
        <v>15</v>
      </c>
      <c r="C34">
        <v>5.2954717692031368</v>
      </c>
      <c r="D34">
        <v>5.4939128816505223</v>
      </c>
      <c r="E34">
        <v>5.6923539940979104</v>
      </c>
      <c r="G34" s="2">
        <f t="shared" si="0"/>
        <v>0.39688222489477365</v>
      </c>
      <c r="H34" s="2">
        <f t="shared" si="24"/>
        <v>0.19844111244738549</v>
      </c>
      <c r="I34" s="2">
        <f t="shared" si="24"/>
        <v>0.19844111244738816</v>
      </c>
      <c r="K34" s="3">
        <f t="shared" si="25"/>
        <v>3.612017822673743E-2</v>
      </c>
      <c r="L34" s="3">
        <f t="shared" si="3"/>
        <v>3.6120178226737916E-2</v>
      </c>
      <c r="N34" s="2">
        <f t="shared" si="26"/>
        <v>0.18060089113368713</v>
      </c>
      <c r="O34" s="2">
        <f t="shared" si="26"/>
        <v>0.18060089113368957</v>
      </c>
      <c r="P34" t="str">
        <f t="shared" si="5"/>
        <v>False</v>
      </c>
      <c r="T34" s="2" t="str">
        <f t="shared" si="27"/>
        <v>5.295 - 5.692</v>
      </c>
      <c r="U34" t="str">
        <f t="shared" si="28"/>
        <v>0.181 - 0.181</v>
      </c>
      <c r="AM34" t="s">
        <v>20</v>
      </c>
      <c r="AN34" t="s">
        <v>59</v>
      </c>
      <c r="AO34" t="s">
        <v>60</v>
      </c>
      <c r="AP34" t="s">
        <v>61</v>
      </c>
      <c r="AQ34" t="s">
        <v>62</v>
      </c>
    </row>
    <row r="35" spans="1:43" x14ac:dyDescent="0.25">
      <c r="G35" s="2"/>
      <c r="K35" s="3"/>
      <c r="L35" s="3"/>
      <c r="N35" s="2"/>
      <c r="O35" s="2"/>
      <c r="AM35" t="s">
        <v>22</v>
      </c>
      <c r="AN35" t="s">
        <v>63</v>
      </c>
      <c r="AO35" t="s">
        <v>64</v>
      </c>
      <c r="AP35" t="s">
        <v>65</v>
      </c>
      <c r="AQ35" t="s">
        <v>66</v>
      </c>
    </row>
    <row r="36" spans="1:43" x14ac:dyDescent="0.25">
      <c r="A36" t="s">
        <v>24</v>
      </c>
      <c r="C36">
        <v>0.8</v>
      </c>
      <c r="D36">
        <v>1</v>
      </c>
      <c r="E36">
        <v>1.2</v>
      </c>
      <c r="G36" s="2"/>
      <c r="I36" t="s">
        <v>31</v>
      </c>
      <c r="K36" s="3"/>
      <c r="L36" s="3"/>
      <c r="N36" s="2"/>
      <c r="O36" s="2"/>
      <c r="AM36" t="s">
        <v>24</v>
      </c>
      <c r="AN36" t="s">
        <v>67</v>
      </c>
      <c r="AO36" t="s">
        <v>60</v>
      </c>
      <c r="AP36" t="s">
        <v>68</v>
      </c>
      <c r="AQ36" t="s">
        <v>62</v>
      </c>
    </row>
    <row r="37" spans="1:43" x14ac:dyDescent="0.25">
      <c r="A37" t="s">
        <v>6</v>
      </c>
      <c r="B37" t="s">
        <v>7</v>
      </c>
      <c r="C37" t="s">
        <v>2</v>
      </c>
      <c r="D37" t="s">
        <v>2</v>
      </c>
      <c r="E37" t="s">
        <v>2</v>
      </c>
      <c r="G37" s="2"/>
      <c r="K37" s="3"/>
      <c r="L37" s="3"/>
      <c r="N37" s="2"/>
      <c r="O37" s="2"/>
      <c r="AM37" t="s">
        <v>25</v>
      </c>
      <c r="AN37" t="s">
        <v>69</v>
      </c>
      <c r="AO37" t="s">
        <v>71</v>
      </c>
      <c r="AP37" t="s">
        <v>53</v>
      </c>
      <c r="AQ37" t="s">
        <v>73</v>
      </c>
    </row>
    <row r="38" spans="1:43" x14ac:dyDescent="0.25">
      <c r="A38">
        <v>1</v>
      </c>
      <c r="B38" t="s">
        <v>14</v>
      </c>
      <c r="C38">
        <v>5.2890108533115789</v>
      </c>
      <c r="D38">
        <v>5.2900480542814048</v>
      </c>
      <c r="E38">
        <v>5.2910852552512333</v>
      </c>
      <c r="G38" s="2">
        <f t="shared" si="0"/>
        <v>2.0744019396543578E-3</v>
      </c>
      <c r="H38" s="2">
        <f>D38-C38</f>
        <v>1.0372009698258466E-3</v>
      </c>
      <c r="I38" s="2">
        <f>E38-D38</f>
        <v>1.0372009698285112E-3</v>
      </c>
      <c r="K38" s="3">
        <f>H38/D38</f>
        <v>1.9606645519720881E-4</v>
      </c>
      <c r="L38" s="3">
        <f t="shared" si="3"/>
        <v>1.9606645519771248E-4</v>
      </c>
      <c r="N38" s="2">
        <f>K38/0.2</f>
        <v>9.8033227598604391E-4</v>
      </c>
      <c r="O38" s="2">
        <f>L38/0.2</f>
        <v>9.8033227598856229E-4</v>
      </c>
      <c r="P38" t="str">
        <f t="shared" si="5"/>
        <v>False</v>
      </c>
      <c r="T38" s="2" t="str">
        <f xml:space="preserve"> TEXT(C38, "0.000") &amp; " - " &amp; TEXT(E38, "0.000")</f>
        <v>5.289 - 5.291</v>
      </c>
      <c r="U38" t="str">
        <f>TEXT(N38, "0.000") &amp; " - " &amp; TEXT(O38, "0.000")</f>
        <v>0.001 - 0.001</v>
      </c>
      <c r="AM38" t="s">
        <v>27</v>
      </c>
      <c r="AN38" t="s">
        <v>74</v>
      </c>
      <c r="AO38" t="s">
        <v>75</v>
      </c>
      <c r="AP38" t="s">
        <v>77</v>
      </c>
      <c r="AQ38" t="s">
        <v>79</v>
      </c>
    </row>
    <row r="39" spans="1:43" x14ac:dyDescent="0.25">
      <c r="A39">
        <v>2</v>
      </c>
      <c r="B39" t="s">
        <v>14</v>
      </c>
      <c r="C39">
        <v>6.5199824462579929</v>
      </c>
      <c r="D39">
        <v>6.5209789726799841</v>
      </c>
      <c r="E39">
        <v>6.5219754991019743</v>
      </c>
      <c r="G39" s="2">
        <f t="shared" si="0"/>
        <v>1.9930528439813244E-3</v>
      </c>
      <c r="H39" s="2">
        <f t="shared" ref="H39:I41" si="29">D39-C39</f>
        <v>9.965264219911063E-4</v>
      </c>
      <c r="I39" s="2">
        <f t="shared" si="29"/>
        <v>9.9652642199021813E-4</v>
      </c>
      <c r="K39" s="3">
        <f t="shared" ref="K39:L41" si="30">H39/D39</f>
        <v>1.5281853018789219E-4</v>
      </c>
      <c r="L39" s="3">
        <f t="shared" si="3"/>
        <v>1.5281853018775599E-4</v>
      </c>
      <c r="N39" s="2">
        <f t="shared" ref="N39:O41" si="31">K39/0.2</f>
        <v>7.6409265093946093E-4</v>
      </c>
      <c r="O39" s="2">
        <f t="shared" si="31"/>
        <v>7.6409265093877994E-4</v>
      </c>
      <c r="P39" t="str">
        <f t="shared" si="5"/>
        <v>False</v>
      </c>
      <c r="T39" s="2" t="str">
        <f t="shared" ref="T39:T41" si="32" xml:space="preserve"> TEXT(C39, "0.000") &amp; " - " &amp; TEXT(E39, "0.000")</f>
        <v>6.520 - 6.522</v>
      </c>
      <c r="U39" t="str">
        <f t="shared" ref="U39:U41" si="33">TEXT(N39, "0.000") &amp; " - " &amp; TEXT(O39, "0.000")</f>
        <v>0.001 - 0.001</v>
      </c>
      <c r="AM39" t="s">
        <v>29</v>
      </c>
      <c r="AN39" t="s">
        <v>81</v>
      </c>
      <c r="AO39" t="s">
        <v>83</v>
      </c>
      <c r="AP39" t="s">
        <v>85</v>
      </c>
      <c r="AQ39" t="s">
        <v>54</v>
      </c>
    </row>
    <row r="40" spans="1:43" x14ac:dyDescent="0.25">
      <c r="A40">
        <v>3</v>
      </c>
      <c r="B40" t="s">
        <v>15</v>
      </c>
      <c r="C40">
        <v>4.0504513809133273</v>
      </c>
      <c r="D40">
        <v>4.0515292564309906</v>
      </c>
      <c r="E40">
        <v>4.052607131948653</v>
      </c>
      <c r="G40" s="2">
        <f t="shared" si="0"/>
        <v>2.1557510353256149E-3</v>
      </c>
      <c r="H40" s="2">
        <f t="shared" si="29"/>
        <v>1.0778755176632515E-3</v>
      </c>
      <c r="I40" s="2">
        <f t="shared" si="29"/>
        <v>1.0778755176623633E-3</v>
      </c>
      <c r="K40" s="3">
        <f t="shared" si="30"/>
        <v>2.6604164734892144E-4</v>
      </c>
      <c r="L40" s="3">
        <f t="shared" si="3"/>
        <v>2.6604164734870221E-4</v>
      </c>
      <c r="N40" s="2">
        <f t="shared" si="31"/>
        <v>1.330208236744607E-3</v>
      </c>
      <c r="O40" s="2">
        <f t="shared" si="31"/>
        <v>1.3302082367435109E-3</v>
      </c>
      <c r="P40" t="str">
        <f t="shared" si="5"/>
        <v>False</v>
      </c>
      <c r="T40" s="2" t="str">
        <f t="shared" si="32"/>
        <v>4.050 - 4.053</v>
      </c>
      <c r="U40" t="str">
        <f t="shared" si="33"/>
        <v>0.001 - 0.001</v>
      </c>
    </row>
    <row r="41" spans="1:43" x14ac:dyDescent="0.25">
      <c r="A41">
        <v>4</v>
      </c>
      <c r="B41" t="s">
        <v>15</v>
      </c>
      <c r="C41">
        <v>5.4927943315850234</v>
      </c>
      <c r="D41">
        <v>5.4939128816505223</v>
      </c>
      <c r="E41">
        <v>5.495031431716022</v>
      </c>
      <c r="G41" s="2">
        <f t="shared" si="0"/>
        <v>2.2371001309986482E-3</v>
      </c>
      <c r="H41" s="2">
        <f t="shared" si="29"/>
        <v>1.11855006549888E-3</v>
      </c>
      <c r="I41" s="2">
        <f t="shared" si="29"/>
        <v>1.1185500654997682E-3</v>
      </c>
      <c r="K41" s="3">
        <f t="shared" si="30"/>
        <v>2.0359807110061724E-4</v>
      </c>
      <c r="L41" s="3">
        <f t="shared" si="3"/>
        <v>2.0359807110077892E-4</v>
      </c>
      <c r="N41" s="2">
        <f t="shared" si="31"/>
        <v>1.017990355503086E-3</v>
      </c>
      <c r="O41" s="2">
        <f t="shared" si="31"/>
        <v>1.0179903555038946E-3</v>
      </c>
      <c r="P41" t="str">
        <f t="shared" si="5"/>
        <v>False</v>
      </c>
      <c r="T41" s="2" t="str">
        <f t="shared" si="32"/>
        <v>5.493 - 5.495</v>
      </c>
      <c r="U41" t="str">
        <f t="shared" si="33"/>
        <v>0.001 - 0.001</v>
      </c>
      <c r="AM41" t="s">
        <v>154</v>
      </c>
      <c r="AN41" s="8" t="s">
        <v>116</v>
      </c>
      <c r="AO41" s="8" t="s">
        <v>117</v>
      </c>
      <c r="AP41" s="8" t="s">
        <v>118</v>
      </c>
      <c r="AQ41" s="8" t="s">
        <v>119</v>
      </c>
    </row>
    <row r="42" spans="1:43" x14ac:dyDescent="0.25">
      <c r="G42" s="2"/>
      <c r="K42" s="4"/>
      <c r="L42" s="3"/>
      <c r="N42" s="2"/>
      <c r="O42" s="2"/>
      <c r="AM42" t="s">
        <v>4</v>
      </c>
      <c r="AN42" t="s">
        <v>108</v>
      </c>
      <c r="AO42" t="s">
        <v>111</v>
      </c>
      <c r="AP42" t="s">
        <v>37</v>
      </c>
      <c r="AQ42" t="s">
        <v>115</v>
      </c>
    </row>
    <row r="43" spans="1:43" x14ac:dyDescent="0.25">
      <c r="A43" t="s">
        <v>25</v>
      </c>
      <c r="C43">
        <v>0.8</v>
      </c>
      <c r="D43">
        <v>1</v>
      </c>
      <c r="E43">
        <v>1.2</v>
      </c>
      <c r="G43" s="2"/>
      <c r="I43" t="s">
        <v>26</v>
      </c>
      <c r="K43" s="4"/>
      <c r="L43" s="3"/>
      <c r="N43" s="2"/>
      <c r="O43" s="2"/>
      <c r="AM43" t="s">
        <v>16</v>
      </c>
      <c r="AN43" t="s">
        <v>35</v>
      </c>
      <c r="AO43" t="s">
        <v>36</v>
      </c>
      <c r="AP43" t="s">
        <v>37</v>
      </c>
      <c r="AQ43" t="s">
        <v>38</v>
      </c>
    </row>
    <row r="44" spans="1:43" x14ac:dyDescent="0.25">
      <c r="A44" t="s">
        <v>6</v>
      </c>
      <c r="B44" t="s">
        <v>7</v>
      </c>
      <c r="C44" t="s">
        <v>2</v>
      </c>
      <c r="D44" t="s">
        <v>2</v>
      </c>
      <c r="E44" t="s">
        <v>2</v>
      </c>
      <c r="G44" s="2"/>
      <c r="K44" s="4"/>
      <c r="L44" s="3"/>
      <c r="N44" s="2"/>
      <c r="O44" s="2"/>
      <c r="AM44" t="s">
        <v>18</v>
      </c>
      <c r="AN44" t="s">
        <v>39</v>
      </c>
      <c r="AO44" t="s">
        <v>40</v>
      </c>
      <c r="AP44" t="s">
        <v>41</v>
      </c>
      <c r="AQ44" t="s">
        <v>42</v>
      </c>
    </row>
    <row r="45" spans="1:43" x14ac:dyDescent="0.25">
      <c r="A45">
        <v>1</v>
      </c>
      <c r="B45" t="s">
        <v>14</v>
      </c>
      <c r="C45">
        <v>5.2788052309394349</v>
      </c>
      <c r="D45">
        <v>5.2900480542814048</v>
      </c>
      <c r="E45">
        <v>5.3012908776233747</v>
      </c>
      <c r="G45" s="2">
        <f t="shared" si="0"/>
        <v>2.2485646683939819E-2</v>
      </c>
      <c r="H45" s="2">
        <f>D45-C45</f>
        <v>1.124282334196991E-2</v>
      </c>
      <c r="I45" s="2">
        <f>E45-D45</f>
        <v>1.124282334196991E-2</v>
      </c>
      <c r="K45" s="3">
        <f>H45/D45</f>
        <v>2.1252781121469649E-3</v>
      </c>
      <c r="L45" s="3">
        <f t="shared" si="3"/>
        <v>2.1252781121469649E-3</v>
      </c>
      <c r="N45" s="2">
        <f>K45/0.2</f>
        <v>1.0626390560734824E-2</v>
      </c>
      <c r="O45" s="2">
        <f>L45/0.2</f>
        <v>1.0626390560734824E-2</v>
      </c>
      <c r="P45" t="str">
        <f t="shared" si="5"/>
        <v>True</v>
      </c>
      <c r="T45" s="2" t="str">
        <f xml:space="preserve"> TEXT(C45, "0.000") &amp; " - " &amp; TEXT(E45, "0.000")</f>
        <v>5.279 - 5.301</v>
      </c>
      <c r="U45" t="str">
        <f>TEXT(N45, "0.000") &amp; " - " &amp; TEXT(O45, "0.000")</f>
        <v>0.011 - 0.011</v>
      </c>
      <c r="AM45" t="s">
        <v>20</v>
      </c>
      <c r="AN45" t="s">
        <v>43</v>
      </c>
      <c r="AO45" t="s">
        <v>44</v>
      </c>
      <c r="AP45" t="s">
        <v>45</v>
      </c>
      <c r="AQ45" t="s">
        <v>46</v>
      </c>
    </row>
    <row r="46" spans="1:43" x14ac:dyDescent="0.25">
      <c r="A46">
        <v>2</v>
      </c>
      <c r="B46" t="s">
        <v>14</v>
      </c>
      <c r="C46">
        <v>6.344601132089478</v>
      </c>
      <c r="D46">
        <v>6.5209789726799841</v>
      </c>
      <c r="E46">
        <v>6.6973568132704902</v>
      </c>
      <c r="G46" s="2">
        <f t="shared" si="0"/>
        <v>0.35275568118101219</v>
      </c>
      <c r="H46" s="2">
        <f t="shared" ref="H46:I48" si="34">D46-C46</f>
        <v>0.1763778405905061</v>
      </c>
      <c r="I46" s="2">
        <f t="shared" si="34"/>
        <v>0.1763778405905061</v>
      </c>
      <c r="K46" s="3">
        <f t="shared" ref="K46:L48" si="35">H46/D46</f>
        <v>2.7047754843168671E-2</v>
      </c>
      <c r="L46" s="3">
        <f t="shared" si="3"/>
        <v>2.7047754843168671E-2</v>
      </c>
      <c r="N46" s="2">
        <f t="shared" ref="N46:O48" si="36">K46/0.2</f>
        <v>0.13523877421584335</v>
      </c>
      <c r="O46" s="2">
        <f t="shared" si="36"/>
        <v>0.13523877421584335</v>
      </c>
      <c r="P46" t="str">
        <f t="shared" si="5"/>
        <v>True</v>
      </c>
      <c r="T46" s="2" t="str">
        <f t="shared" ref="T46:T48" si="37" xml:space="preserve"> TEXT(C46, "0.000") &amp; " - " &amp; TEXT(E46, "0.000")</f>
        <v>6.345 - 6.697</v>
      </c>
      <c r="U46" t="str">
        <f t="shared" ref="U46:U48" si="38">TEXT(N46, "0.000") &amp; " - " &amp; TEXT(O46, "0.000")</f>
        <v>0.135 - 0.135</v>
      </c>
      <c r="AM46" t="s">
        <v>22</v>
      </c>
      <c r="AN46" t="s">
        <v>47</v>
      </c>
      <c r="AO46" t="s">
        <v>48</v>
      </c>
      <c r="AP46" t="s">
        <v>49</v>
      </c>
      <c r="AQ46" t="s">
        <v>50</v>
      </c>
    </row>
    <row r="47" spans="1:43" x14ac:dyDescent="0.25">
      <c r="A47">
        <v>3</v>
      </c>
      <c r="B47" t="s">
        <v>15</v>
      </c>
      <c r="C47">
        <v>4.0515292564309906</v>
      </c>
      <c r="D47">
        <v>4.0515292564309906</v>
      </c>
      <c r="E47">
        <v>4.0515292564309906</v>
      </c>
      <c r="G47" s="2">
        <f t="shared" si="0"/>
        <v>0</v>
      </c>
      <c r="H47" s="2">
        <f t="shared" si="34"/>
        <v>0</v>
      </c>
      <c r="I47" s="2">
        <f t="shared" si="34"/>
        <v>0</v>
      </c>
      <c r="K47" s="3">
        <f t="shared" si="35"/>
        <v>0</v>
      </c>
      <c r="L47" s="3">
        <f t="shared" si="3"/>
        <v>0</v>
      </c>
      <c r="N47" s="2">
        <f t="shared" si="36"/>
        <v>0</v>
      </c>
      <c r="O47" s="2">
        <f t="shared" si="36"/>
        <v>0</v>
      </c>
      <c r="P47" t="str">
        <f t="shared" si="5"/>
        <v>True</v>
      </c>
      <c r="T47" s="2" t="str">
        <f t="shared" si="37"/>
        <v>4.052 - 4.052</v>
      </c>
      <c r="U47" t="str">
        <f t="shared" si="38"/>
        <v>0.000 - 0.000</v>
      </c>
      <c r="AM47" t="s">
        <v>24</v>
      </c>
      <c r="AN47" t="s">
        <v>46</v>
      </c>
      <c r="AO47" t="s">
        <v>46</v>
      </c>
      <c r="AP47" t="s">
        <v>46</v>
      </c>
      <c r="AQ47" t="s">
        <v>46</v>
      </c>
    </row>
    <row r="48" spans="1:43" x14ac:dyDescent="0.25">
      <c r="A48">
        <v>4</v>
      </c>
      <c r="B48" t="s">
        <v>15</v>
      </c>
      <c r="C48">
        <v>5.4939128816505223</v>
      </c>
      <c r="D48">
        <v>5.4939128816505223</v>
      </c>
      <c r="E48">
        <v>5.4939128816505223</v>
      </c>
      <c r="G48" s="2">
        <f t="shared" si="0"/>
        <v>0</v>
      </c>
      <c r="H48" s="2">
        <f t="shared" si="34"/>
        <v>0</v>
      </c>
      <c r="I48" s="2">
        <f t="shared" si="34"/>
        <v>0</v>
      </c>
      <c r="K48" s="3">
        <f t="shared" si="35"/>
        <v>0</v>
      </c>
      <c r="L48" s="3">
        <f t="shared" si="3"/>
        <v>0</v>
      </c>
      <c r="N48" s="2">
        <f t="shared" si="36"/>
        <v>0</v>
      </c>
      <c r="O48" s="2">
        <f t="shared" si="36"/>
        <v>0</v>
      </c>
      <c r="P48" t="str">
        <f t="shared" si="5"/>
        <v>True</v>
      </c>
      <c r="T48" s="2" t="str">
        <f t="shared" si="37"/>
        <v>5.494 - 5.494</v>
      </c>
      <c r="U48" t="str">
        <f t="shared" si="38"/>
        <v>0.000 - 0.000</v>
      </c>
      <c r="AM48" t="s">
        <v>25</v>
      </c>
      <c r="AN48" t="s">
        <v>70</v>
      </c>
      <c r="AO48" t="s">
        <v>72</v>
      </c>
      <c r="AP48" t="s">
        <v>37</v>
      </c>
      <c r="AQ48" t="s">
        <v>37</v>
      </c>
    </row>
    <row r="49" spans="1:43" x14ac:dyDescent="0.25">
      <c r="G49" s="2"/>
      <c r="K49" s="4"/>
      <c r="L49" s="3"/>
      <c r="N49" s="2"/>
      <c r="O49" s="2"/>
      <c r="AM49" t="s">
        <v>27</v>
      </c>
      <c r="AN49" t="s">
        <v>72</v>
      </c>
      <c r="AO49" t="s">
        <v>76</v>
      </c>
      <c r="AP49" t="s">
        <v>78</v>
      </c>
      <c r="AQ49" t="s">
        <v>80</v>
      </c>
    </row>
    <row r="50" spans="1:43" x14ac:dyDescent="0.25">
      <c r="A50" t="s">
        <v>27</v>
      </c>
      <c r="C50">
        <v>0.8</v>
      </c>
      <c r="D50">
        <v>1</v>
      </c>
      <c r="E50">
        <v>1.2</v>
      </c>
      <c r="G50" s="2"/>
      <c r="I50" t="s">
        <v>28</v>
      </c>
      <c r="K50" s="4"/>
      <c r="L50" s="3"/>
      <c r="N50" s="2"/>
      <c r="O50" s="2"/>
      <c r="AM50" t="s">
        <v>29</v>
      </c>
      <c r="AN50" t="s">
        <v>82</v>
      </c>
      <c r="AO50" t="s">
        <v>84</v>
      </c>
      <c r="AP50" t="s">
        <v>86</v>
      </c>
      <c r="AQ50" t="s">
        <v>87</v>
      </c>
    </row>
    <row r="51" spans="1:43" x14ac:dyDescent="0.25">
      <c r="A51" t="s">
        <v>6</v>
      </c>
      <c r="B51" t="s">
        <v>7</v>
      </c>
      <c r="C51" t="s">
        <v>2</v>
      </c>
      <c r="D51" t="s">
        <v>2</v>
      </c>
      <c r="E51" t="s">
        <v>2</v>
      </c>
      <c r="G51" s="2"/>
      <c r="K51" s="4"/>
      <c r="L51" s="3"/>
      <c r="N51" s="2"/>
      <c r="O51" s="2"/>
    </row>
    <row r="52" spans="1:43" x14ac:dyDescent="0.25">
      <c r="A52">
        <v>1</v>
      </c>
      <c r="B52" t="s">
        <v>14</v>
      </c>
      <c r="C52">
        <v>5.14753486269659</v>
      </c>
      <c r="D52">
        <v>5.2900480542814048</v>
      </c>
      <c r="E52">
        <v>5.4325692339613649</v>
      </c>
      <c r="G52" s="2">
        <f t="shared" si="0"/>
        <v>0.28503437126477493</v>
      </c>
      <c r="H52" s="2">
        <f>D52-C52</f>
        <v>0.14251319158481479</v>
      </c>
      <c r="I52" s="2">
        <f>E52-D52</f>
        <v>0.14252117967996014</v>
      </c>
      <c r="K52" s="3">
        <f>H52/D52</f>
        <v>2.6939867109425277E-2</v>
      </c>
      <c r="L52" s="3">
        <f t="shared" si="3"/>
        <v>2.6941377132597727E-2</v>
      </c>
      <c r="N52" s="2">
        <f>K52/0.2</f>
        <v>0.13469933554712638</v>
      </c>
      <c r="O52" s="2">
        <f>L52/0.2</f>
        <v>0.13470688566298863</v>
      </c>
      <c r="P52" t="str">
        <f t="shared" si="5"/>
        <v>False</v>
      </c>
      <c r="T52" s="2" t="str">
        <f xml:space="preserve"> TEXT(C52, "0.000") &amp; " - " &amp; TEXT(E52, "0.000")</f>
        <v>5.148 - 5.433</v>
      </c>
      <c r="U52" t="str">
        <f>TEXT(N52, "0.000") &amp; " - " &amp; TEXT(O52, "0.000")</f>
        <v>0.135 - 0.135</v>
      </c>
    </row>
    <row r="53" spans="1:43" x14ac:dyDescent="0.25">
      <c r="A53">
        <v>2</v>
      </c>
      <c r="B53" t="s">
        <v>14</v>
      </c>
      <c r="C53">
        <v>6.3520828054492187</v>
      </c>
      <c r="D53">
        <v>6.5209789726799841</v>
      </c>
      <c r="E53">
        <v>6.6898751399107477</v>
      </c>
      <c r="G53" s="2">
        <f t="shared" si="0"/>
        <v>0.33779233446152901</v>
      </c>
      <c r="H53" s="2">
        <f t="shared" ref="H53:I55" si="39">D53-C53</f>
        <v>0.16889616723076539</v>
      </c>
      <c r="I53" s="2">
        <f t="shared" si="39"/>
        <v>0.16889616723076362</v>
      </c>
      <c r="K53" s="3">
        <f t="shared" ref="K53:L55" si="40">H53/D53</f>
        <v>2.5900431198807049E-2</v>
      </c>
      <c r="L53" s="3">
        <f t="shared" si="3"/>
        <v>2.5900431198806775E-2</v>
      </c>
      <c r="N53" s="2">
        <f t="shared" ref="N53:O55" si="41">K53/0.2</f>
        <v>0.12950215599403522</v>
      </c>
      <c r="O53" s="2">
        <f t="shared" si="41"/>
        <v>0.12950215599403386</v>
      </c>
      <c r="P53" t="str">
        <f t="shared" si="5"/>
        <v>False</v>
      </c>
      <c r="T53" s="2" t="str">
        <f t="shared" ref="T53:T55" si="42" xml:space="preserve"> TEXT(C53, "0.000") &amp; " - " &amp; TEXT(E53, "0.000")</f>
        <v>6.352 - 6.690</v>
      </c>
      <c r="U53" t="str">
        <f t="shared" ref="U53:U55" si="43">TEXT(N53, "0.000") &amp; " - " &amp; TEXT(O53, "0.000")</f>
        <v>0.130 - 0.130</v>
      </c>
    </row>
    <row r="54" spans="1:43" x14ac:dyDescent="0.25">
      <c r="A54">
        <v>3</v>
      </c>
      <c r="B54" t="s">
        <v>15</v>
      </c>
      <c r="C54">
        <v>3.8693863309860488</v>
      </c>
      <c r="D54">
        <v>4.0515292564309906</v>
      </c>
      <c r="E54">
        <v>4.2336233375366659</v>
      </c>
      <c r="G54" s="2">
        <f t="shared" si="0"/>
        <v>0.36423700655061708</v>
      </c>
      <c r="H54" s="2">
        <f t="shared" si="39"/>
        <v>0.18214292544494182</v>
      </c>
      <c r="I54" s="2">
        <f t="shared" si="39"/>
        <v>0.18209408110567527</v>
      </c>
      <c r="K54" s="3">
        <f t="shared" si="40"/>
        <v>4.4956586492822782E-2</v>
      </c>
      <c r="L54" s="3">
        <f t="shared" si="3"/>
        <v>4.4944530714331486E-2</v>
      </c>
      <c r="N54" s="2">
        <f t="shared" si="41"/>
        <v>0.2247829324641139</v>
      </c>
      <c r="O54" s="2">
        <f t="shared" si="41"/>
        <v>0.22472265357165741</v>
      </c>
      <c r="P54" t="str">
        <f t="shared" si="5"/>
        <v>False</v>
      </c>
      <c r="T54" s="2" t="str">
        <f t="shared" si="42"/>
        <v>3.869 - 4.234</v>
      </c>
      <c r="U54" t="str">
        <f t="shared" si="43"/>
        <v>0.225 - 0.225</v>
      </c>
    </row>
    <row r="55" spans="1:43" x14ac:dyDescent="0.25">
      <c r="A55">
        <v>4</v>
      </c>
      <c r="B55" t="s">
        <v>15</v>
      </c>
      <c r="C55">
        <v>5.3406439774932712</v>
      </c>
      <c r="D55">
        <v>5.4939128816505223</v>
      </c>
      <c r="E55">
        <v>5.647181785807776</v>
      </c>
      <c r="G55" s="2">
        <f t="shared" si="0"/>
        <v>0.30653780831450472</v>
      </c>
      <c r="H55" s="2">
        <f t="shared" si="39"/>
        <v>0.15326890415725103</v>
      </c>
      <c r="I55" s="2">
        <f t="shared" si="39"/>
        <v>0.15326890415725369</v>
      </c>
      <c r="K55" s="3">
        <f t="shared" si="40"/>
        <v>2.7897949505017422E-2</v>
      </c>
      <c r="L55" s="3">
        <f t="shared" si="3"/>
        <v>2.7897949505017908E-2</v>
      </c>
      <c r="N55" s="2">
        <f t="shared" si="41"/>
        <v>0.13948974752508711</v>
      </c>
      <c r="O55" s="2">
        <f t="shared" si="41"/>
        <v>0.13948974752508952</v>
      </c>
      <c r="P55" t="str">
        <f t="shared" si="5"/>
        <v>False</v>
      </c>
      <c r="T55" s="2" t="str">
        <f t="shared" si="42"/>
        <v>5.341 - 5.647</v>
      </c>
      <c r="U55" t="str">
        <f t="shared" si="43"/>
        <v>0.139 - 0.139</v>
      </c>
    </row>
    <row r="56" spans="1:43" x14ac:dyDescent="0.25">
      <c r="G56" s="2"/>
      <c r="K56" s="4"/>
      <c r="L56" s="3"/>
    </row>
    <row r="57" spans="1:43" x14ac:dyDescent="0.25">
      <c r="A57" t="s">
        <v>29</v>
      </c>
      <c r="C57">
        <v>0.8</v>
      </c>
      <c r="D57">
        <v>1</v>
      </c>
      <c r="E57">
        <v>1.2</v>
      </c>
      <c r="G57" s="2"/>
      <c r="I57" t="s">
        <v>30</v>
      </c>
      <c r="K57" s="4"/>
      <c r="L57" s="3"/>
    </row>
    <row r="58" spans="1:43" x14ac:dyDescent="0.25">
      <c r="A58" t="s">
        <v>6</v>
      </c>
      <c r="B58" t="s">
        <v>7</v>
      </c>
      <c r="C58" t="s">
        <v>2</v>
      </c>
      <c r="D58" t="s">
        <v>2</v>
      </c>
      <c r="E58" t="s">
        <v>2</v>
      </c>
      <c r="G58" s="2"/>
      <c r="K58" s="4"/>
      <c r="L58" s="3"/>
    </row>
    <row r="59" spans="1:43" x14ac:dyDescent="0.25">
      <c r="A59">
        <v>1</v>
      </c>
      <c r="B59" t="s">
        <v>14</v>
      </c>
      <c r="C59">
        <v>5.2577946678306891</v>
      </c>
      <c r="D59">
        <v>5.2900480542814048</v>
      </c>
      <c r="E59">
        <v>5.3223014407321214</v>
      </c>
      <c r="G59" s="2">
        <f t="shared" si="0"/>
        <v>6.4506772901432363E-2</v>
      </c>
      <c r="H59" s="2">
        <f>D59-C59</f>
        <v>3.2253386450715738E-2</v>
      </c>
      <c r="I59" s="2">
        <f>E59-D59</f>
        <v>3.2253386450716626E-2</v>
      </c>
      <c r="K59" s="3">
        <f>H59/D59</f>
        <v>6.0969930934014942E-3</v>
      </c>
      <c r="L59" s="3">
        <f t="shared" si="3"/>
        <v>6.0969930934016625E-3</v>
      </c>
      <c r="N59" s="2">
        <f>K59/0.2</f>
        <v>3.048496546700747E-2</v>
      </c>
      <c r="O59" s="2">
        <f>L59/0.2</f>
        <v>3.048496546700831E-2</v>
      </c>
      <c r="P59" t="str">
        <f t="shared" si="5"/>
        <v>False</v>
      </c>
      <c r="T59" s="2" t="str">
        <f xml:space="preserve"> TEXT(C59, "0.000") &amp; " - " &amp; TEXT(E59, "0.000")</f>
        <v>5.258 - 5.322</v>
      </c>
      <c r="U59" t="str">
        <f>TEXT(N59, "0.000") &amp; " - " &amp; TEXT(O59, "0.000")</f>
        <v>0.030 - 0.030</v>
      </c>
    </row>
    <row r="60" spans="1:43" x14ac:dyDescent="0.25">
      <c r="A60">
        <v>2</v>
      </c>
      <c r="B60" t="s">
        <v>14</v>
      </c>
      <c r="C60">
        <v>6.3816360779023631</v>
      </c>
      <c r="D60">
        <v>6.5209789726799841</v>
      </c>
      <c r="E60">
        <v>6.6603218674576041</v>
      </c>
      <c r="G60" s="2">
        <f t="shared" si="0"/>
        <v>0.27868578955524104</v>
      </c>
      <c r="H60" s="2">
        <f t="shared" ref="H60:I62" si="44">D60-C60</f>
        <v>0.13934289477762096</v>
      </c>
      <c r="I60" s="2">
        <f t="shared" si="44"/>
        <v>0.13934289477762007</v>
      </c>
      <c r="K60" s="3">
        <f t="shared" ref="K60:L62" si="45">H60/D60</f>
        <v>2.1368401180467844E-2</v>
      </c>
      <c r="L60" s="3">
        <f t="shared" si="3"/>
        <v>2.1368401180467709E-2</v>
      </c>
      <c r="N60" s="2">
        <f t="shared" ref="N60:O62" si="46">K60/0.2</f>
        <v>0.10684200590233922</v>
      </c>
      <c r="O60" s="2">
        <f t="shared" si="46"/>
        <v>0.10684200590233854</v>
      </c>
      <c r="P60" t="str">
        <f t="shared" si="5"/>
        <v>True</v>
      </c>
      <c r="T60" s="2" t="str">
        <f t="shared" ref="T60:T62" si="47" xml:space="preserve"> TEXT(C60, "0.000") &amp; " - " &amp; TEXT(E60, "0.000")</f>
        <v>6.382 - 6.660</v>
      </c>
      <c r="U60" t="str">
        <f t="shared" ref="U60:U62" si="48">TEXT(N60, "0.000") &amp; " - " &amp; TEXT(O60, "0.000")</f>
        <v>0.107 - 0.107</v>
      </c>
    </row>
    <row r="61" spans="1:43" x14ac:dyDescent="0.25">
      <c r="A61">
        <v>3</v>
      </c>
      <c r="B61" t="s">
        <v>15</v>
      </c>
      <c r="C61">
        <v>4.0160363050040377</v>
      </c>
      <c r="D61">
        <v>4.0515292564309906</v>
      </c>
      <c r="E61">
        <v>4.0870222078579417</v>
      </c>
      <c r="G61" s="2">
        <f t="shared" si="0"/>
        <v>7.0985902853903937E-2</v>
      </c>
      <c r="H61" s="2">
        <f t="shared" si="44"/>
        <v>3.5492951426952857E-2</v>
      </c>
      <c r="I61" s="2">
        <f t="shared" si="44"/>
        <v>3.549295142695108E-2</v>
      </c>
      <c r="K61" s="3">
        <f t="shared" si="45"/>
        <v>8.7603838404017222E-3</v>
      </c>
      <c r="L61" s="3">
        <f t="shared" si="3"/>
        <v>8.7603838404012833E-3</v>
      </c>
      <c r="N61" s="2">
        <f t="shared" si="46"/>
        <v>4.3801919202008606E-2</v>
      </c>
      <c r="O61" s="2">
        <f t="shared" si="46"/>
        <v>4.3801919202006413E-2</v>
      </c>
      <c r="P61" t="str">
        <f t="shared" si="5"/>
        <v>False</v>
      </c>
      <c r="T61" s="2" t="str">
        <f t="shared" si="47"/>
        <v>4.016 - 4.087</v>
      </c>
      <c r="U61" t="str">
        <f t="shared" si="48"/>
        <v>0.044 - 0.044</v>
      </c>
    </row>
    <row r="62" spans="1:43" x14ac:dyDescent="0.25">
      <c r="A62">
        <v>4</v>
      </c>
      <c r="B62" t="s">
        <v>15</v>
      </c>
      <c r="C62">
        <v>5.4662030338548107</v>
      </c>
      <c r="D62">
        <v>5.4939128816505223</v>
      </c>
      <c r="E62">
        <v>5.5216227294462348</v>
      </c>
      <c r="G62" s="2">
        <f t="shared" si="0"/>
        <v>5.5419695591424123E-2</v>
      </c>
      <c r="H62" s="2">
        <f t="shared" si="44"/>
        <v>2.7709847795711617E-2</v>
      </c>
      <c r="I62" s="2">
        <f t="shared" si="44"/>
        <v>2.7709847795712506E-2</v>
      </c>
      <c r="K62" s="3">
        <f t="shared" si="45"/>
        <v>5.0437362937190986E-3</v>
      </c>
      <c r="L62" s="3">
        <f t="shared" si="3"/>
        <v>5.0437362937192599E-3</v>
      </c>
      <c r="N62" s="2">
        <f t="shared" si="46"/>
        <v>2.5218681468595492E-2</v>
      </c>
      <c r="O62" s="2">
        <f t="shared" si="46"/>
        <v>2.5218681468596297E-2</v>
      </c>
      <c r="P62" t="str">
        <f t="shared" si="5"/>
        <v>False</v>
      </c>
      <c r="T62" s="2" t="str">
        <f t="shared" si="47"/>
        <v>5.466 - 5.522</v>
      </c>
      <c r="U62" t="str">
        <f t="shared" si="48"/>
        <v>0.025 - 0.025</v>
      </c>
    </row>
  </sheetData>
  <mergeCells count="1">
    <mergeCell ref="AO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0B1C-8DF7-4DE2-A596-EAB9B403A5C3}">
  <dimension ref="A2:AA63"/>
  <sheetViews>
    <sheetView workbookViewId="0">
      <selection activeCell="D4" sqref="D4"/>
    </sheetView>
  </sheetViews>
  <sheetFormatPr defaultRowHeight="15" x14ac:dyDescent="0.25"/>
  <sheetData>
    <row r="2" spans="1:22" x14ac:dyDescent="0.25">
      <c r="D2">
        <v>0.8</v>
      </c>
      <c r="E2">
        <v>1</v>
      </c>
      <c r="F2">
        <v>1.2</v>
      </c>
      <c r="J2" t="s">
        <v>5</v>
      </c>
    </row>
    <row r="3" spans="1:22" x14ac:dyDescent="0.25">
      <c r="A3" t="s">
        <v>4</v>
      </c>
      <c r="B3" t="s">
        <v>6</v>
      </c>
      <c r="C3" t="s">
        <v>7</v>
      </c>
      <c r="D3" t="s">
        <v>32</v>
      </c>
      <c r="E3" t="s">
        <v>33</v>
      </c>
      <c r="F3" t="s">
        <v>34</v>
      </c>
      <c r="H3" t="s">
        <v>8</v>
      </c>
      <c r="I3" t="s">
        <v>9</v>
      </c>
      <c r="J3" t="s">
        <v>10</v>
      </c>
      <c r="L3" t="s">
        <v>11</v>
      </c>
      <c r="M3" t="s">
        <v>12</v>
      </c>
      <c r="O3" t="s">
        <v>13</v>
      </c>
      <c r="P3" t="s">
        <v>13</v>
      </c>
      <c r="R3" t="s">
        <v>105</v>
      </c>
      <c r="S3" t="s">
        <v>104</v>
      </c>
      <c r="T3" t="s">
        <v>157</v>
      </c>
      <c r="U3" t="s">
        <v>156</v>
      </c>
    </row>
    <row r="4" spans="1:22" x14ac:dyDescent="0.25">
      <c r="B4">
        <v>1</v>
      </c>
      <c r="C4" t="s">
        <v>14</v>
      </c>
      <c r="D4" s="2">
        <v>5.0471341687779976</v>
      </c>
      <c r="E4" s="2">
        <v>5.2900480542814048</v>
      </c>
      <c r="F4" s="2">
        <v>5.532961939784812</v>
      </c>
      <c r="H4" s="2">
        <f>F4-D4</f>
        <v>0.4858277710068144</v>
      </c>
      <c r="I4" s="2">
        <f>E4-D4</f>
        <v>0.2429138855034072</v>
      </c>
      <c r="J4" s="2">
        <f>F4-E4</f>
        <v>0.2429138855034072</v>
      </c>
      <c r="L4" s="3">
        <f>I4/E4</f>
        <v>4.5919031927660704E-2</v>
      </c>
      <c r="M4" s="3">
        <f>J4/E4</f>
        <v>4.5919031927660704E-2</v>
      </c>
      <c r="O4" s="2">
        <f>L4/0.2</f>
        <v>0.22959515963830351</v>
      </c>
      <c r="P4" s="2">
        <f>M4/0.2</f>
        <v>0.22959515963830351</v>
      </c>
      <c r="R4" s="2">
        <f>E4</f>
        <v>5.2900480542814048</v>
      </c>
      <c r="S4" s="2">
        <f>SUM(I4,I11,I18,I25,I32,I39,I46,I53,I60)</f>
        <v>1.0626095391192409</v>
      </c>
      <c r="T4" s="2">
        <f>R4-S4</f>
        <v>4.2274385151621638</v>
      </c>
      <c r="U4" s="2">
        <f>SUM(J4,J11,J18,J25,J32,J39,J46,J53,J60)</f>
        <v>1.0576378374746245</v>
      </c>
      <c r="V4" s="2">
        <f>R4+U4</f>
        <v>6.3476858917560293</v>
      </c>
    </row>
    <row r="5" spans="1:22" x14ac:dyDescent="0.25">
      <c r="B5">
        <v>2</v>
      </c>
      <c r="C5" t="s">
        <v>14</v>
      </c>
      <c r="D5" s="2">
        <v>6.3491366611128939</v>
      </c>
      <c r="E5" s="2">
        <v>6.5209789726799841</v>
      </c>
      <c r="F5" s="2">
        <v>6.6928212842470751</v>
      </c>
      <c r="H5" s="2">
        <f t="shared" ref="H5:H63" si="0">F5-D5</f>
        <v>0.34368462313418124</v>
      </c>
      <c r="I5" s="2">
        <f t="shared" ref="I5:J7" si="1">E5-D5</f>
        <v>0.17184231156709018</v>
      </c>
      <c r="J5" s="2">
        <f t="shared" si="1"/>
        <v>0.17184231156709107</v>
      </c>
      <c r="L5" s="3">
        <f t="shared" ref="L5:L7" si="2">I5/E5</f>
        <v>2.6352225990458399E-2</v>
      </c>
      <c r="M5" s="3">
        <f t="shared" ref="M5:M63" si="3">J5/E5</f>
        <v>2.6352225990458535E-2</v>
      </c>
      <c r="O5" s="2">
        <f t="shared" ref="O5:P7" si="4">L5/0.2</f>
        <v>0.131761129952292</v>
      </c>
      <c r="P5" s="2">
        <f t="shared" si="4"/>
        <v>0.13176112995229267</v>
      </c>
      <c r="R5" s="2">
        <f>E5</f>
        <v>6.5209789726799841</v>
      </c>
      <c r="S5" s="2">
        <f>SUM(I5,I12,I19,I26,I33,I40,I47,I54,I61)</f>
        <v>1.3044178096996921</v>
      </c>
      <c r="T5" s="2">
        <f>R5-S5</f>
        <v>5.2165611629802919</v>
      </c>
      <c r="U5" s="2">
        <f>SUM(J5,J12,J19,J26,J33,J40,J47,J54,J61)</f>
        <v>1.3041957945359988</v>
      </c>
      <c r="V5" s="2">
        <f t="shared" ref="V5:V7" si="5">R5+U5</f>
        <v>7.8251747672159828</v>
      </c>
    </row>
    <row r="6" spans="1:22" x14ac:dyDescent="0.25">
      <c r="B6">
        <v>3</v>
      </c>
      <c r="C6" t="s">
        <v>15</v>
      </c>
      <c r="D6" s="2">
        <v>4.0515292564309906</v>
      </c>
      <c r="E6" s="2">
        <v>4.0515292564309906</v>
      </c>
      <c r="F6" s="2">
        <v>4.0515292564309906</v>
      </c>
      <c r="H6" s="2">
        <f t="shared" si="0"/>
        <v>0</v>
      </c>
      <c r="I6" s="2">
        <f t="shared" si="1"/>
        <v>0</v>
      </c>
      <c r="J6" s="2">
        <f t="shared" si="1"/>
        <v>0</v>
      </c>
      <c r="L6" s="3">
        <f t="shared" si="2"/>
        <v>0</v>
      </c>
      <c r="M6" s="3">
        <f t="shared" si="3"/>
        <v>0</v>
      </c>
      <c r="O6" s="2">
        <f t="shared" si="4"/>
        <v>0</v>
      </c>
      <c r="P6" s="2">
        <f t="shared" si="4"/>
        <v>0</v>
      </c>
      <c r="R6" s="2">
        <f>E6</f>
        <v>4.0515292564309906</v>
      </c>
      <c r="S6" s="2">
        <f>SUM(I6,I13,I20,I27,I34,I41,I48,I55,I62)</f>
        <v>0.81246541964430019</v>
      </c>
      <c r="T6" s="2">
        <f>R6-S6</f>
        <v>3.2390638367866904</v>
      </c>
      <c r="U6" s="2">
        <f>SUM(J6,J13,J20,J27,J34,J41,J48,J55,J62)</f>
        <v>0.8099909576925608</v>
      </c>
      <c r="V6" s="2">
        <f t="shared" si="5"/>
        <v>4.8615202141235514</v>
      </c>
    </row>
    <row r="7" spans="1:22" x14ac:dyDescent="0.25">
      <c r="B7">
        <v>4</v>
      </c>
      <c r="C7" t="s">
        <v>15</v>
      </c>
      <c r="D7" s="2">
        <v>5.2509989961471168</v>
      </c>
      <c r="E7" s="2">
        <v>5.4939128816505223</v>
      </c>
      <c r="F7" s="2">
        <v>5.7368267671539286</v>
      </c>
      <c r="H7" s="2">
        <f t="shared" si="0"/>
        <v>0.48582777100681174</v>
      </c>
      <c r="I7" s="2">
        <f t="shared" si="1"/>
        <v>0.24291388550340542</v>
      </c>
      <c r="J7" s="2">
        <f t="shared" si="1"/>
        <v>0.24291388550340631</v>
      </c>
      <c r="L7" s="3">
        <f t="shared" si="2"/>
        <v>4.4215096004658054E-2</v>
      </c>
      <c r="M7" s="3">
        <f t="shared" si="3"/>
        <v>4.4215096004658214E-2</v>
      </c>
      <c r="O7" s="2">
        <f t="shared" si="4"/>
        <v>0.22107548002329025</v>
      </c>
      <c r="P7" s="2">
        <f t="shared" si="4"/>
        <v>0.22107548002329105</v>
      </c>
      <c r="R7" s="2">
        <f>E7</f>
        <v>5.4939128816505223</v>
      </c>
      <c r="S7" s="2">
        <f>SUM(I7,I14,I21,I28,I35,I42,I49,I56,I63)</f>
        <v>1.0991336992364626</v>
      </c>
      <c r="T7" s="2">
        <f>R7-S7</f>
        <v>4.3947791824140596</v>
      </c>
      <c r="U7" s="2">
        <f>SUM(J7,J14,J21,J28,J35,J42,J49,J56,J63)</f>
        <v>1.098782576330108</v>
      </c>
      <c r="V7" s="2">
        <f t="shared" si="5"/>
        <v>6.5926954579806303</v>
      </c>
    </row>
    <row r="8" spans="1:22" x14ac:dyDescent="0.25">
      <c r="H8" s="2"/>
      <c r="L8" s="3"/>
      <c r="M8" s="3"/>
      <c r="O8" s="2"/>
      <c r="P8" s="2"/>
    </row>
    <row r="9" spans="1:22" x14ac:dyDescent="0.25">
      <c r="B9" t="s">
        <v>16</v>
      </c>
      <c r="D9">
        <v>0.8</v>
      </c>
      <c r="E9">
        <v>1</v>
      </c>
      <c r="F9">
        <v>1.2</v>
      </c>
      <c r="H9" s="2"/>
      <c r="J9" t="s">
        <v>17</v>
      </c>
      <c r="L9" s="3"/>
      <c r="M9" s="3"/>
      <c r="O9" s="2"/>
      <c r="P9" s="2"/>
    </row>
    <row r="10" spans="1:22" x14ac:dyDescent="0.25">
      <c r="B10" t="s">
        <v>6</v>
      </c>
      <c r="C10" t="s">
        <v>7</v>
      </c>
      <c r="D10" t="s">
        <v>2</v>
      </c>
      <c r="E10" t="s">
        <v>2</v>
      </c>
      <c r="F10" t="s">
        <v>2</v>
      </c>
      <c r="H10" s="2"/>
      <c r="L10" s="3"/>
      <c r="M10" s="3"/>
      <c r="O10" s="2"/>
      <c r="P10" s="2"/>
    </row>
    <row r="11" spans="1:22" x14ac:dyDescent="0.25">
      <c r="B11">
        <v>1</v>
      </c>
      <c r="C11" t="s">
        <v>14</v>
      </c>
      <c r="D11" s="2">
        <v>5.2616595736553649</v>
      </c>
      <c r="E11" s="2">
        <v>5.2900480542814048</v>
      </c>
      <c r="F11" s="2">
        <v>5.3184365349074438</v>
      </c>
      <c r="H11" s="2">
        <f t="shared" si="0"/>
        <v>5.6776961252078983E-2</v>
      </c>
      <c r="I11" s="2">
        <f>E11-D11</f>
        <v>2.8388480626039936E-2</v>
      </c>
      <c r="J11" s="2">
        <f>F11-E11</f>
        <v>2.8388480626039048E-2</v>
      </c>
      <c r="L11" s="3">
        <f>I11/E11</f>
        <v>5.3663937141486331E-3</v>
      </c>
      <c r="M11" s="3">
        <f t="shared" si="3"/>
        <v>5.3663937141484649E-3</v>
      </c>
      <c r="O11" s="2">
        <f>L11/0.2</f>
        <v>2.6831968570743166E-2</v>
      </c>
      <c r="P11" s="2">
        <f>M11/0.2</f>
        <v>2.6831968570742323E-2</v>
      </c>
      <c r="R11" t="s">
        <v>6</v>
      </c>
      <c r="S11" t="s">
        <v>105</v>
      </c>
      <c r="T11" t="s">
        <v>158</v>
      </c>
      <c r="U11" t="s">
        <v>159</v>
      </c>
    </row>
    <row r="12" spans="1:22" x14ac:dyDescent="0.25">
      <c r="B12">
        <v>2</v>
      </c>
      <c r="C12" t="s">
        <v>14</v>
      </c>
      <c r="D12" s="2">
        <v>6.4986394721762606</v>
      </c>
      <c r="E12" s="2">
        <v>6.5209789726799841</v>
      </c>
      <c r="F12" s="2">
        <v>6.5433184731837049</v>
      </c>
      <c r="H12" s="2">
        <f t="shared" si="0"/>
        <v>4.4679001007444263E-2</v>
      </c>
      <c r="I12" s="2">
        <f t="shared" ref="I12:J14" si="6">E12-D12</f>
        <v>2.2339500503723464E-2</v>
      </c>
      <c r="J12" s="2">
        <f t="shared" si="6"/>
        <v>2.2339500503720799E-2</v>
      </c>
      <c r="L12" s="3">
        <f t="shared" ref="L12:L14" si="7">I12/E12</f>
        <v>3.4257893787598588E-3</v>
      </c>
      <c r="M12" s="3">
        <f t="shared" si="3"/>
        <v>3.4257893787594498E-3</v>
      </c>
      <c r="O12" s="2">
        <f t="shared" ref="O12:P14" si="8">L12/0.2</f>
        <v>1.7128946893799294E-2</v>
      </c>
      <c r="P12" s="2">
        <f t="shared" si="8"/>
        <v>1.7128946893797247E-2</v>
      </c>
      <c r="R12">
        <v>1</v>
      </c>
      <c r="S12">
        <v>5.2900480542814048</v>
      </c>
      <c r="T12">
        <v>4.2274385151621638</v>
      </c>
      <c r="U12">
        <v>6.3476858917560293</v>
      </c>
    </row>
    <row r="13" spans="1:22" x14ac:dyDescent="0.25">
      <c r="B13">
        <v>3</v>
      </c>
      <c r="C13" t="s">
        <v>15</v>
      </c>
      <c r="D13" s="2">
        <v>4.0515292564309906</v>
      </c>
      <c r="E13" s="2">
        <v>4.0515292564309906</v>
      </c>
      <c r="F13" s="2">
        <v>4.0515292564309906</v>
      </c>
      <c r="H13" s="2">
        <f t="shared" si="0"/>
        <v>0</v>
      </c>
      <c r="I13" s="2">
        <f t="shared" si="6"/>
        <v>0</v>
      </c>
      <c r="J13" s="2">
        <f t="shared" si="6"/>
        <v>0</v>
      </c>
      <c r="L13" s="3">
        <f t="shared" si="7"/>
        <v>0</v>
      </c>
      <c r="M13" s="3">
        <f t="shared" si="3"/>
        <v>0</v>
      </c>
      <c r="O13" s="2">
        <f t="shared" si="8"/>
        <v>0</v>
      </c>
      <c r="P13" s="2">
        <f t="shared" si="8"/>
        <v>0</v>
      </c>
      <c r="R13">
        <v>2</v>
      </c>
      <c r="S13">
        <v>6.5209789726799841</v>
      </c>
      <c r="T13">
        <v>5.2165611629802919</v>
      </c>
      <c r="U13">
        <v>7.8251747672159828</v>
      </c>
    </row>
    <row r="14" spans="1:22" x14ac:dyDescent="0.25">
      <c r="B14">
        <v>4</v>
      </c>
      <c r="C14" t="s">
        <v>15</v>
      </c>
      <c r="D14" s="2">
        <v>5.4655244010244823</v>
      </c>
      <c r="E14" s="2">
        <v>5.4939128816505223</v>
      </c>
      <c r="F14" s="2">
        <v>5.522301362276564</v>
      </c>
      <c r="H14" s="2">
        <f t="shared" si="0"/>
        <v>5.6776961252081648E-2</v>
      </c>
      <c r="I14" s="2">
        <f t="shared" si="6"/>
        <v>2.8388480626039936E-2</v>
      </c>
      <c r="J14" s="2">
        <f t="shared" si="6"/>
        <v>2.8388480626041712E-2</v>
      </c>
      <c r="L14" s="3">
        <f t="shared" si="7"/>
        <v>5.1672607916402298E-3</v>
      </c>
      <c r="M14" s="3">
        <f t="shared" si="3"/>
        <v>5.1672607916405534E-3</v>
      </c>
      <c r="O14" s="2">
        <f t="shared" si="8"/>
        <v>2.5836303958201148E-2</v>
      </c>
      <c r="P14" s="2">
        <f t="shared" si="8"/>
        <v>2.5836303958202765E-2</v>
      </c>
      <c r="R14">
        <v>3</v>
      </c>
      <c r="S14">
        <v>4.0515292564309906</v>
      </c>
      <c r="T14">
        <v>3.2390638367866904</v>
      </c>
      <c r="U14">
        <v>4.8615202141235514</v>
      </c>
    </row>
    <row r="15" spans="1:22" x14ac:dyDescent="0.25">
      <c r="H15" s="2"/>
      <c r="L15" s="3"/>
      <c r="M15" s="3"/>
      <c r="O15" s="2"/>
      <c r="P15" s="2"/>
      <c r="R15">
        <v>4</v>
      </c>
      <c r="S15">
        <v>5.4939128816505223</v>
      </c>
      <c r="T15">
        <v>4.3947791824140596</v>
      </c>
      <c r="U15">
        <v>6.5926954579806303</v>
      </c>
    </row>
    <row r="16" spans="1:22" x14ac:dyDescent="0.25">
      <c r="B16" t="s">
        <v>18</v>
      </c>
      <c r="D16">
        <v>0.8</v>
      </c>
      <c r="E16">
        <v>1</v>
      </c>
      <c r="F16">
        <v>1.2</v>
      </c>
      <c r="H16" s="2"/>
      <c r="J16" t="s">
        <v>19</v>
      </c>
      <c r="L16" s="3"/>
      <c r="M16" s="3"/>
      <c r="O16" s="2"/>
      <c r="P16" s="2"/>
    </row>
    <row r="17" spans="2:27" x14ac:dyDescent="0.25">
      <c r="B17" t="s">
        <v>6</v>
      </c>
      <c r="C17" t="s">
        <v>7</v>
      </c>
      <c r="D17" t="s">
        <v>2</v>
      </c>
      <c r="E17" t="s">
        <v>2</v>
      </c>
      <c r="F17" t="s">
        <v>2</v>
      </c>
      <c r="H17" s="2"/>
      <c r="L17" s="3"/>
      <c r="M17" s="3"/>
      <c r="O17" s="2"/>
      <c r="P17" s="2"/>
      <c r="R17" t="s">
        <v>6</v>
      </c>
      <c r="S17" t="s">
        <v>160</v>
      </c>
      <c r="T17" t="s">
        <v>162</v>
      </c>
      <c r="U17" t="s">
        <v>161</v>
      </c>
      <c r="W17" t="s">
        <v>6</v>
      </c>
      <c r="X17" t="s">
        <v>116</v>
      </c>
      <c r="Y17" t="s">
        <v>117</v>
      </c>
      <c r="Z17" t="s">
        <v>118</v>
      </c>
      <c r="AA17" t="s">
        <v>119</v>
      </c>
    </row>
    <row r="18" spans="2:27" x14ac:dyDescent="0.25">
      <c r="B18">
        <v>1</v>
      </c>
      <c r="C18" t="s">
        <v>14</v>
      </c>
      <c r="D18" s="2">
        <v>4.8742760623740216</v>
      </c>
      <c r="E18" s="2">
        <v>5.2900480542814048</v>
      </c>
      <c r="F18" s="2">
        <v>5.702003512407023</v>
      </c>
      <c r="H18" s="2">
        <f t="shared" si="0"/>
        <v>0.82772745003300141</v>
      </c>
      <c r="I18" s="2">
        <f>E18-D18</f>
        <v>0.41577199190738323</v>
      </c>
      <c r="J18" s="2">
        <f>F18-E18</f>
        <v>0.41195545812561818</v>
      </c>
      <c r="L18" s="3">
        <f>I18/E18</f>
        <v>7.8595125723080278E-2</v>
      </c>
      <c r="M18" s="3">
        <f t="shared" si="3"/>
        <v>7.7873670314244026E-2</v>
      </c>
      <c r="O18" s="2">
        <f>L18/0.2</f>
        <v>0.39297562861540136</v>
      </c>
      <c r="P18" s="2">
        <f>M18/0.2</f>
        <v>0.38936835157122013</v>
      </c>
      <c r="R18">
        <v>1</v>
      </c>
      <c r="S18">
        <v>5.2900480542814048</v>
      </c>
      <c r="T18">
        <v>4.2274385151621638</v>
      </c>
      <c r="U18">
        <v>6.3476858917560293</v>
      </c>
      <c r="W18" t="s">
        <v>162</v>
      </c>
      <c r="X18" s="2">
        <v>4.2274385151621638</v>
      </c>
      <c r="Y18" s="2">
        <v>5.2165611629802919</v>
      </c>
      <c r="Z18" s="2">
        <v>3.2390638367866904</v>
      </c>
      <c r="AA18" s="2">
        <v>4.3947791824140596</v>
      </c>
    </row>
    <row r="19" spans="2:27" x14ac:dyDescent="0.25">
      <c r="B19">
        <v>2</v>
      </c>
      <c r="C19" t="s">
        <v>14</v>
      </c>
      <c r="D19" s="2">
        <v>6.0746938930438983</v>
      </c>
      <c r="E19" s="2">
        <v>6.5209789726799841</v>
      </c>
      <c r="F19" s="2">
        <v>6.9672640523160707</v>
      </c>
      <c r="H19" s="2">
        <f t="shared" si="0"/>
        <v>0.89257015927217243</v>
      </c>
      <c r="I19" s="2">
        <f t="shared" ref="I19:J21" si="9">E19-D19</f>
        <v>0.44628507963608577</v>
      </c>
      <c r="J19" s="2">
        <f t="shared" si="9"/>
        <v>0.44628507963608666</v>
      </c>
      <c r="L19" s="3">
        <f t="shared" ref="L19:L21" si="10">I19/E19</f>
        <v>6.8438355882732144E-2</v>
      </c>
      <c r="M19" s="3">
        <f t="shared" si="3"/>
        <v>6.8438355882732269E-2</v>
      </c>
      <c r="O19" s="2">
        <f t="shared" ref="O19:P21" si="11">L19/0.2</f>
        <v>0.34219177941366069</v>
      </c>
      <c r="P19" s="2">
        <f t="shared" si="11"/>
        <v>0.3421917794136613</v>
      </c>
      <c r="R19">
        <v>2</v>
      </c>
      <c r="S19">
        <v>6.5209789726799841</v>
      </c>
      <c r="T19">
        <v>5.2165611629802919</v>
      </c>
      <c r="U19">
        <v>7.8251747672159828</v>
      </c>
      <c r="W19" t="s">
        <v>105</v>
      </c>
      <c r="X19" s="2">
        <v>5.2900480542814048</v>
      </c>
      <c r="Y19" s="2">
        <v>6.5209789726799841</v>
      </c>
      <c r="Z19" s="2">
        <v>4.0515292564309906</v>
      </c>
      <c r="AA19" s="2">
        <v>5.4939128816505223</v>
      </c>
    </row>
    <row r="20" spans="2:27" x14ac:dyDescent="0.25">
      <c r="B20">
        <v>3</v>
      </c>
      <c r="C20" t="s">
        <v>15</v>
      </c>
      <c r="D20" s="2">
        <v>3.6524474063717989</v>
      </c>
      <c r="E20" s="2">
        <v>4.0515292564309906</v>
      </c>
      <c r="F20" s="2">
        <v>4.4503529575512957</v>
      </c>
      <c r="H20" s="2">
        <f t="shared" si="0"/>
        <v>0.7979055511794968</v>
      </c>
      <c r="I20" s="2">
        <f t="shared" si="9"/>
        <v>0.39908185005919172</v>
      </c>
      <c r="J20" s="2">
        <f t="shared" si="9"/>
        <v>0.39882370112030507</v>
      </c>
      <c r="L20" s="3">
        <f t="shared" si="10"/>
        <v>9.8501534803365737E-2</v>
      </c>
      <c r="M20" s="3">
        <f t="shared" si="3"/>
        <v>9.843781838357761E-2</v>
      </c>
      <c r="O20" s="2">
        <f t="shared" si="11"/>
        <v>0.49250767401682866</v>
      </c>
      <c r="P20" s="2">
        <f t="shared" si="11"/>
        <v>0.49218909191788801</v>
      </c>
      <c r="R20">
        <v>3</v>
      </c>
      <c r="S20">
        <v>4.0515292564309906</v>
      </c>
      <c r="T20">
        <v>3.2390638367866904</v>
      </c>
      <c r="U20">
        <v>4.8615202141235514</v>
      </c>
      <c r="W20" t="s">
        <v>161</v>
      </c>
      <c r="X20" s="2">
        <v>6.3476858917560293</v>
      </c>
      <c r="Y20" s="2">
        <v>7.8251747672159828</v>
      </c>
      <c r="Z20" s="2">
        <v>4.8615202141235514</v>
      </c>
      <c r="AA20" s="2">
        <v>6.5926954579806303</v>
      </c>
    </row>
    <row r="21" spans="2:27" x14ac:dyDescent="0.25">
      <c r="B21">
        <v>4</v>
      </c>
      <c r="C21" t="s">
        <v>15</v>
      </c>
      <c r="D21" s="2">
        <v>5.0476278020144392</v>
      </c>
      <c r="E21" s="2">
        <v>5.4939128816505223</v>
      </c>
      <c r="F21" s="2">
        <v>5.9401979612866072</v>
      </c>
      <c r="H21" s="2">
        <f t="shared" si="0"/>
        <v>0.89257015927216798</v>
      </c>
      <c r="I21" s="2">
        <f t="shared" si="9"/>
        <v>0.4462850796360831</v>
      </c>
      <c r="J21" s="2">
        <f t="shared" si="9"/>
        <v>0.44628507963608488</v>
      </c>
      <c r="L21" s="3">
        <f t="shared" si="10"/>
        <v>8.1232645884622548E-2</v>
      </c>
      <c r="M21" s="3">
        <f t="shared" si="3"/>
        <v>8.1232645884622867E-2</v>
      </c>
      <c r="O21" s="2">
        <f t="shared" si="11"/>
        <v>0.40616322942311273</v>
      </c>
      <c r="P21" s="2">
        <f t="shared" si="11"/>
        <v>0.40616322942311434</v>
      </c>
      <c r="R21">
        <v>4</v>
      </c>
      <c r="S21">
        <v>5.4939128816505223</v>
      </c>
      <c r="T21">
        <v>4.3947791824140596</v>
      </c>
      <c r="U21">
        <v>6.5926954579806303</v>
      </c>
    </row>
    <row r="22" spans="2:27" x14ac:dyDescent="0.25">
      <c r="H22" s="2"/>
      <c r="L22" s="3"/>
      <c r="M22" s="3"/>
      <c r="O22" s="2"/>
      <c r="P22" s="2"/>
    </row>
    <row r="23" spans="2:27" x14ac:dyDescent="0.25">
      <c r="B23" t="s">
        <v>20</v>
      </c>
      <c r="D23">
        <v>0.8</v>
      </c>
      <c r="E23">
        <v>1</v>
      </c>
      <c r="F23">
        <v>1.2</v>
      </c>
      <c r="H23" s="2"/>
      <c r="J23" t="s">
        <v>21</v>
      </c>
      <c r="L23" s="3"/>
      <c r="M23" s="3"/>
      <c r="O23" s="2"/>
      <c r="P23" s="2"/>
    </row>
    <row r="24" spans="2:27" x14ac:dyDescent="0.25">
      <c r="B24" t="s">
        <v>6</v>
      </c>
      <c r="C24" t="s">
        <v>7</v>
      </c>
      <c r="D24" t="s">
        <v>2</v>
      </c>
      <c r="E24" t="s">
        <v>2</v>
      </c>
      <c r="F24" t="s">
        <v>2</v>
      </c>
      <c r="H24" s="2"/>
      <c r="L24" s="3"/>
      <c r="M24" s="3"/>
      <c r="O24" s="2"/>
      <c r="P24" s="2"/>
    </row>
    <row r="25" spans="2:27" x14ac:dyDescent="0.25">
      <c r="B25">
        <v>1</v>
      </c>
      <c r="C25" t="s">
        <v>14</v>
      </c>
      <c r="D25" s="2">
        <v>5.2860748958921366</v>
      </c>
      <c r="E25" s="2">
        <v>5.2900480542814048</v>
      </c>
      <c r="F25" s="2">
        <v>5.2932378181894766</v>
      </c>
      <c r="H25" s="2">
        <f t="shared" si="0"/>
        <v>7.1629222973399465E-3</v>
      </c>
      <c r="I25" s="2">
        <f>E25-D25</f>
        <v>3.9731583892681499E-3</v>
      </c>
      <c r="J25" s="2">
        <f>F25-E25</f>
        <v>3.1897639080717965E-3</v>
      </c>
      <c r="L25" s="3">
        <f>I25/E25</f>
        <v>7.5106281615958971E-4</v>
      </c>
      <c r="M25" s="3">
        <f t="shared" si="3"/>
        <v>6.0297446740398112E-4</v>
      </c>
      <c r="O25" s="7">
        <f>L25/0.2</f>
        <v>3.7553140807979482E-3</v>
      </c>
      <c r="P25" s="7">
        <f>M25/0.2</f>
        <v>3.0148723370199055E-3</v>
      </c>
    </row>
    <row r="26" spans="2:27" x14ac:dyDescent="0.25">
      <c r="B26">
        <v>2</v>
      </c>
      <c r="C26" t="s">
        <v>14</v>
      </c>
      <c r="D26" s="2">
        <v>6.5201940580031064</v>
      </c>
      <c r="E26" s="2">
        <v>6.5209789726799841</v>
      </c>
      <c r="F26" s="2">
        <v>6.5215418721931737</v>
      </c>
      <c r="H26" s="2">
        <f t="shared" si="0"/>
        <v>1.3478141900673535E-3</v>
      </c>
      <c r="I26" s="2">
        <f t="shared" ref="I26:J28" si="12">E26-D26</f>
        <v>7.8491467687769045E-4</v>
      </c>
      <c r="J26" s="2">
        <f t="shared" si="12"/>
        <v>5.6289951318966303E-4</v>
      </c>
      <c r="L26" s="3">
        <f t="shared" ref="L26:L28" si="13">I26/E26</f>
        <v>1.2036761353872411E-4</v>
      </c>
      <c r="M26" s="3">
        <f t="shared" si="3"/>
        <v>8.6321320088281661E-5</v>
      </c>
      <c r="O26" s="7">
        <f t="shared" ref="O26:P28" si="14">L26/0.2</f>
        <v>6.018380676936205E-4</v>
      </c>
      <c r="P26" s="7">
        <f t="shared" si="14"/>
        <v>4.3160660044140831E-4</v>
      </c>
    </row>
    <row r="27" spans="2:27" x14ac:dyDescent="0.25">
      <c r="B27">
        <v>3</v>
      </c>
      <c r="C27" t="s">
        <v>15</v>
      </c>
      <c r="D27" s="2">
        <v>4.0483377056320418</v>
      </c>
      <c r="E27" s="2">
        <v>4.0515292564309906</v>
      </c>
      <c r="F27" s="2">
        <v>4.0525612388718386</v>
      </c>
      <c r="H27" s="2">
        <f t="shared" si="0"/>
        <v>4.2235332397968506E-3</v>
      </c>
      <c r="I27" s="2">
        <f t="shared" si="12"/>
        <v>3.191550798948839E-3</v>
      </c>
      <c r="J27" s="2">
        <f t="shared" si="12"/>
        <v>1.0319824408480116E-3</v>
      </c>
      <c r="L27" s="3">
        <f t="shared" si="13"/>
        <v>7.8773978834853324E-4</v>
      </c>
      <c r="M27" s="3">
        <f t="shared" si="3"/>
        <v>2.5471430058414271E-4</v>
      </c>
      <c r="O27" s="2">
        <f t="shared" si="14"/>
        <v>3.9386989417426656E-3</v>
      </c>
      <c r="P27" s="2">
        <f t="shared" si="14"/>
        <v>1.2735715029207136E-3</v>
      </c>
    </row>
    <row r="28" spans="2:27" x14ac:dyDescent="0.25">
      <c r="B28">
        <v>4</v>
      </c>
      <c r="C28" t="s">
        <v>15</v>
      </c>
      <c r="D28" s="2">
        <v>5.4929050426454351</v>
      </c>
      <c r="E28" s="2">
        <v>5.4939128816505223</v>
      </c>
      <c r="F28" s="2">
        <v>5.4945695977492433</v>
      </c>
      <c r="H28" s="2">
        <f t="shared" si="0"/>
        <v>1.6645551038081408E-3</v>
      </c>
      <c r="I28" s="2">
        <f t="shared" si="12"/>
        <v>1.0078390050871633E-3</v>
      </c>
      <c r="J28" s="2">
        <f t="shared" si="12"/>
        <v>6.5671609872097747E-4</v>
      </c>
      <c r="L28" s="3">
        <f t="shared" si="13"/>
        <v>1.8344648464545379E-4</v>
      </c>
      <c r="M28" s="3">
        <f t="shared" si="3"/>
        <v>1.1953522250314277E-4</v>
      </c>
      <c r="O28" s="2">
        <f t="shared" si="14"/>
        <v>9.1723242322726891E-4</v>
      </c>
      <c r="P28" s="2">
        <f t="shared" si="14"/>
        <v>5.9767611251571376E-4</v>
      </c>
    </row>
    <row r="29" spans="2:27" x14ac:dyDescent="0.25">
      <c r="H29" s="2"/>
      <c r="L29" s="3"/>
      <c r="M29" s="3"/>
      <c r="O29" s="2"/>
      <c r="P29" s="2"/>
    </row>
    <row r="30" spans="2:27" x14ac:dyDescent="0.25">
      <c r="B30" t="s">
        <v>22</v>
      </c>
      <c r="D30">
        <v>0.8</v>
      </c>
      <c r="E30">
        <v>1</v>
      </c>
      <c r="F30">
        <v>1.2</v>
      </c>
      <c r="H30" s="2"/>
      <c r="J30" t="s">
        <v>23</v>
      </c>
      <c r="L30" s="3"/>
      <c r="M30" s="3"/>
      <c r="O30" s="2"/>
      <c r="P30" s="2"/>
    </row>
    <row r="31" spans="2:27" x14ac:dyDescent="0.25">
      <c r="B31" t="s">
        <v>6</v>
      </c>
      <c r="C31" t="s">
        <v>7</v>
      </c>
      <c r="D31" t="s">
        <v>2</v>
      </c>
      <c r="E31" t="s">
        <v>2</v>
      </c>
      <c r="F31" t="s">
        <v>2</v>
      </c>
      <c r="H31" s="2"/>
      <c r="L31" s="3"/>
      <c r="M31" s="3"/>
      <c r="O31" s="2"/>
      <c r="P31" s="2"/>
    </row>
    <row r="32" spans="2:27" x14ac:dyDescent="0.25">
      <c r="B32">
        <v>1</v>
      </c>
      <c r="C32" t="s">
        <v>14</v>
      </c>
      <c r="D32" s="2">
        <v>5.1055326339355886</v>
      </c>
      <c r="E32" s="2">
        <v>5.2900480542814048</v>
      </c>
      <c r="F32" s="2">
        <v>5.4741837131504179</v>
      </c>
      <c r="H32" s="2">
        <f t="shared" si="0"/>
        <v>0.3686510792148292</v>
      </c>
      <c r="I32" s="2">
        <f>E32-D32</f>
        <v>0.18451542034581614</v>
      </c>
      <c r="J32" s="2">
        <f>F32-E32</f>
        <v>0.18413565886901306</v>
      </c>
      <c r="L32" s="3">
        <f>I32/E32</f>
        <v>3.487972480637145E-2</v>
      </c>
      <c r="M32" s="3">
        <f t="shared" si="3"/>
        <v>3.4807936899549752E-2</v>
      </c>
      <c r="O32" s="2">
        <f>L32/0.2</f>
        <v>0.17439862403185724</v>
      </c>
      <c r="P32" s="2">
        <f>M32/0.2</f>
        <v>0.17403968449774876</v>
      </c>
    </row>
    <row r="33" spans="2:16" x14ac:dyDescent="0.25">
      <c r="B33">
        <v>2</v>
      </c>
      <c r="C33" t="s">
        <v>14</v>
      </c>
      <c r="D33" s="2">
        <v>6.3434263983849526</v>
      </c>
      <c r="E33" s="2">
        <v>6.5209789726799841</v>
      </c>
      <c r="F33" s="2">
        <v>6.6985315469750146</v>
      </c>
      <c r="H33" s="2">
        <f t="shared" si="0"/>
        <v>0.35510514859006204</v>
      </c>
      <c r="I33" s="2">
        <f t="shared" ref="I33:J35" si="15">E33-D33</f>
        <v>0.17755257429503146</v>
      </c>
      <c r="J33" s="2">
        <f t="shared" si="15"/>
        <v>0.17755257429503057</v>
      </c>
      <c r="L33" s="3">
        <f t="shared" ref="L33:L35" si="16">I33/E33</f>
        <v>2.7227901675330984E-2</v>
      </c>
      <c r="M33" s="3">
        <f t="shared" si="3"/>
        <v>2.7227901675330849E-2</v>
      </c>
      <c r="O33" s="2">
        <f t="shared" ref="O33:P35" si="17">L33/0.2</f>
        <v>0.13613950837665492</v>
      </c>
      <c r="P33" s="2">
        <f t="shared" si="17"/>
        <v>0.13613950837665423</v>
      </c>
    </row>
    <row r="34" spans="2:16" x14ac:dyDescent="0.25">
      <c r="B34">
        <v>3</v>
      </c>
      <c r="C34" t="s">
        <v>15</v>
      </c>
      <c r="D34" s="2">
        <v>3.8600509900343889</v>
      </c>
      <c r="E34" s="2">
        <v>4.0515292564309906</v>
      </c>
      <c r="F34" s="2">
        <v>4.2429996225121096</v>
      </c>
      <c r="H34" s="2">
        <f t="shared" si="0"/>
        <v>0.38294863247772071</v>
      </c>
      <c r="I34" s="2">
        <f t="shared" si="15"/>
        <v>0.1914782663966017</v>
      </c>
      <c r="J34" s="2">
        <f t="shared" si="15"/>
        <v>0.191470366081119</v>
      </c>
      <c r="L34" s="3">
        <f t="shared" si="16"/>
        <v>4.7260738915476996E-2</v>
      </c>
      <c r="M34" s="3">
        <f t="shared" si="3"/>
        <v>4.7258788956589214E-2</v>
      </c>
      <c r="O34" s="2">
        <f t="shared" si="17"/>
        <v>0.23630369457738498</v>
      </c>
      <c r="P34" s="2">
        <f t="shared" si="17"/>
        <v>0.23629394478294605</v>
      </c>
    </row>
    <row r="35" spans="2:16" x14ac:dyDescent="0.25">
      <c r="B35">
        <v>4</v>
      </c>
      <c r="C35" t="s">
        <v>15</v>
      </c>
      <c r="D35" s="2">
        <v>5.2954717692031368</v>
      </c>
      <c r="E35" s="2">
        <v>5.4939128816505223</v>
      </c>
      <c r="F35" s="2">
        <v>5.6923539940979104</v>
      </c>
      <c r="H35" s="2">
        <f t="shared" si="0"/>
        <v>0.39688222489477365</v>
      </c>
      <c r="I35" s="2">
        <f t="shared" si="15"/>
        <v>0.19844111244738549</v>
      </c>
      <c r="J35" s="2">
        <f t="shared" si="15"/>
        <v>0.19844111244738816</v>
      </c>
      <c r="L35" s="3">
        <f t="shared" si="16"/>
        <v>3.612017822673743E-2</v>
      </c>
      <c r="M35" s="3">
        <f t="shared" si="3"/>
        <v>3.6120178226737916E-2</v>
      </c>
      <c r="O35" s="2">
        <f t="shared" si="17"/>
        <v>0.18060089113368713</v>
      </c>
      <c r="P35" s="2">
        <f t="shared" si="17"/>
        <v>0.18060089113368957</v>
      </c>
    </row>
    <row r="36" spans="2:16" x14ac:dyDescent="0.25">
      <c r="H36" s="2"/>
      <c r="L36" s="3"/>
      <c r="M36" s="3"/>
      <c r="O36" s="2"/>
      <c r="P36" s="2"/>
    </row>
    <row r="37" spans="2:16" x14ac:dyDescent="0.25">
      <c r="B37" t="s">
        <v>24</v>
      </c>
      <c r="D37">
        <v>0.8</v>
      </c>
      <c r="E37">
        <v>1</v>
      </c>
      <c r="F37">
        <v>1.2</v>
      </c>
      <c r="H37" s="2"/>
      <c r="J37" t="s">
        <v>31</v>
      </c>
      <c r="L37" s="3"/>
      <c r="M37" s="3"/>
      <c r="O37" s="2"/>
      <c r="P37" s="2"/>
    </row>
    <row r="38" spans="2:16" x14ac:dyDescent="0.25">
      <c r="B38" t="s">
        <v>6</v>
      </c>
      <c r="C38" t="s">
        <v>7</v>
      </c>
      <c r="D38" t="s">
        <v>2</v>
      </c>
      <c r="E38" t="s">
        <v>2</v>
      </c>
      <c r="F38" t="s">
        <v>2</v>
      </c>
      <c r="H38" s="2"/>
      <c r="L38" s="3"/>
      <c r="M38" s="3"/>
      <c r="O38" s="2"/>
      <c r="P38" s="2"/>
    </row>
    <row r="39" spans="2:16" x14ac:dyDescent="0.25">
      <c r="B39">
        <v>1</v>
      </c>
      <c r="C39" t="s">
        <v>14</v>
      </c>
      <c r="D39" s="2">
        <v>5.2890108533115789</v>
      </c>
      <c r="E39" s="2">
        <v>5.2900480542814048</v>
      </c>
      <c r="F39" s="2">
        <v>5.2910852552512333</v>
      </c>
      <c r="H39" s="2">
        <f t="shared" si="0"/>
        <v>2.0744019396543578E-3</v>
      </c>
      <c r="I39" s="2">
        <f>E39-D39</f>
        <v>1.0372009698258466E-3</v>
      </c>
      <c r="J39" s="2">
        <f>F39-E39</f>
        <v>1.0372009698285112E-3</v>
      </c>
      <c r="L39" s="3">
        <f>I39/E39</f>
        <v>1.9606645519720881E-4</v>
      </c>
      <c r="M39" s="3">
        <f t="shared" si="3"/>
        <v>1.9606645519771248E-4</v>
      </c>
      <c r="O39" s="2">
        <f>L39/0.2</f>
        <v>9.8033227598604391E-4</v>
      </c>
      <c r="P39" s="2">
        <f>M39/0.2</f>
        <v>9.8033227598856229E-4</v>
      </c>
    </row>
    <row r="40" spans="2:16" x14ac:dyDescent="0.25">
      <c r="B40">
        <v>2</v>
      </c>
      <c r="C40" t="s">
        <v>14</v>
      </c>
      <c r="D40" s="2">
        <v>6.5199824462579929</v>
      </c>
      <c r="E40" s="2">
        <v>6.5209789726799841</v>
      </c>
      <c r="F40" s="2">
        <v>6.5219754991019743</v>
      </c>
      <c r="H40" s="2">
        <f t="shared" si="0"/>
        <v>1.9930528439813244E-3</v>
      </c>
      <c r="I40" s="2">
        <f t="shared" ref="I40:J42" si="18">E40-D40</f>
        <v>9.965264219911063E-4</v>
      </c>
      <c r="J40" s="2">
        <f t="shared" si="18"/>
        <v>9.9652642199021813E-4</v>
      </c>
      <c r="L40" s="3">
        <f t="shared" ref="L40:L42" si="19">I40/E40</f>
        <v>1.5281853018789219E-4</v>
      </c>
      <c r="M40" s="3">
        <f t="shared" si="3"/>
        <v>1.5281853018775599E-4</v>
      </c>
      <c r="O40" s="2">
        <f t="shared" ref="O40:P42" si="20">L40/0.2</f>
        <v>7.6409265093946093E-4</v>
      </c>
      <c r="P40" s="2">
        <f t="shared" si="20"/>
        <v>7.6409265093877994E-4</v>
      </c>
    </row>
    <row r="41" spans="2:16" x14ac:dyDescent="0.25">
      <c r="B41">
        <v>3</v>
      </c>
      <c r="C41" t="s">
        <v>15</v>
      </c>
      <c r="D41" s="2">
        <v>4.0504513809133273</v>
      </c>
      <c r="E41" s="2">
        <v>4.0515292564309906</v>
      </c>
      <c r="F41" s="2">
        <v>4.052607131948653</v>
      </c>
      <c r="H41" s="2">
        <f t="shared" si="0"/>
        <v>2.1557510353256149E-3</v>
      </c>
      <c r="I41" s="2">
        <f t="shared" si="18"/>
        <v>1.0778755176632515E-3</v>
      </c>
      <c r="J41" s="2">
        <f t="shared" si="18"/>
        <v>1.0778755176623633E-3</v>
      </c>
      <c r="L41" s="3">
        <f t="shared" si="19"/>
        <v>2.6604164734892144E-4</v>
      </c>
      <c r="M41" s="3">
        <f t="shared" si="3"/>
        <v>2.6604164734870221E-4</v>
      </c>
      <c r="O41" s="2">
        <f t="shared" si="20"/>
        <v>1.330208236744607E-3</v>
      </c>
      <c r="P41" s="2">
        <f t="shared" si="20"/>
        <v>1.3302082367435109E-3</v>
      </c>
    </row>
    <row r="42" spans="2:16" x14ac:dyDescent="0.25">
      <c r="B42">
        <v>4</v>
      </c>
      <c r="C42" t="s">
        <v>15</v>
      </c>
      <c r="D42" s="2">
        <v>5.4927943315850234</v>
      </c>
      <c r="E42" s="2">
        <v>5.4939128816505223</v>
      </c>
      <c r="F42" s="2">
        <v>5.495031431716022</v>
      </c>
      <c r="H42" s="2">
        <f t="shared" si="0"/>
        <v>2.2371001309986482E-3</v>
      </c>
      <c r="I42" s="2">
        <f t="shared" si="18"/>
        <v>1.11855006549888E-3</v>
      </c>
      <c r="J42" s="2">
        <f t="shared" si="18"/>
        <v>1.1185500654997682E-3</v>
      </c>
      <c r="L42" s="3">
        <f t="shared" si="19"/>
        <v>2.0359807110061724E-4</v>
      </c>
      <c r="M42" s="3">
        <f t="shared" si="3"/>
        <v>2.0359807110077892E-4</v>
      </c>
      <c r="O42" s="2">
        <f t="shared" si="20"/>
        <v>1.017990355503086E-3</v>
      </c>
      <c r="P42" s="2">
        <f t="shared" si="20"/>
        <v>1.0179903555038946E-3</v>
      </c>
    </row>
    <row r="43" spans="2:16" x14ac:dyDescent="0.25">
      <c r="H43" s="2"/>
      <c r="L43" s="4"/>
      <c r="M43" s="3"/>
      <c r="O43" s="2"/>
      <c r="P43" s="2"/>
    </row>
    <row r="44" spans="2:16" x14ac:dyDescent="0.25">
      <c r="B44" t="s">
        <v>25</v>
      </c>
      <c r="D44">
        <v>0.8</v>
      </c>
      <c r="E44">
        <v>1</v>
      </c>
      <c r="F44">
        <v>1.2</v>
      </c>
      <c r="H44" s="2"/>
      <c r="J44" t="s">
        <v>26</v>
      </c>
      <c r="L44" s="4"/>
      <c r="M44" s="3"/>
      <c r="O44" s="2"/>
      <c r="P44" s="2"/>
    </row>
    <row r="45" spans="2:16" x14ac:dyDescent="0.25">
      <c r="B45" t="s">
        <v>6</v>
      </c>
      <c r="C45" t="s">
        <v>7</v>
      </c>
      <c r="D45" t="s">
        <v>2</v>
      </c>
      <c r="E45" t="s">
        <v>2</v>
      </c>
      <c r="F45" t="s">
        <v>2</v>
      </c>
      <c r="H45" s="2"/>
      <c r="L45" s="4"/>
      <c r="M45" s="3"/>
      <c r="O45" s="2"/>
      <c r="P45" s="2"/>
    </row>
    <row r="46" spans="2:16" x14ac:dyDescent="0.25">
      <c r="B46">
        <v>1</v>
      </c>
      <c r="C46" t="s">
        <v>14</v>
      </c>
      <c r="D46" s="2">
        <v>5.2788052309394349</v>
      </c>
      <c r="E46" s="2">
        <v>5.2900480542814048</v>
      </c>
      <c r="F46" s="2">
        <v>5.3012908776233747</v>
      </c>
      <c r="H46" s="2">
        <f t="shared" si="0"/>
        <v>2.2485646683939819E-2</v>
      </c>
      <c r="I46" s="2">
        <f>E46-D46</f>
        <v>1.124282334196991E-2</v>
      </c>
      <c r="J46" s="2">
        <f>F46-E46</f>
        <v>1.124282334196991E-2</v>
      </c>
      <c r="L46" s="3">
        <f>I46/E46</f>
        <v>2.1252781121469649E-3</v>
      </c>
      <c r="M46" s="3">
        <f t="shared" si="3"/>
        <v>2.1252781121469649E-3</v>
      </c>
      <c r="O46" s="2">
        <f>L46/0.2</f>
        <v>1.0626390560734824E-2</v>
      </c>
      <c r="P46" s="2">
        <f>M46/0.2</f>
        <v>1.0626390560734824E-2</v>
      </c>
    </row>
    <row r="47" spans="2:16" x14ac:dyDescent="0.25">
      <c r="B47">
        <v>2</v>
      </c>
      <c r="C47" t="s">
        <v>14</v>
      </c>
      <c r="D47" s="2">
        <v>6.344601132089478</v>
      </c>
      <c r="E47" s="2">
        <v>6.5209789726799841</v>
      </c>
      <c r="F47" s="2">
        <v>6.6973568132704902</v>
      </c>
      <c r="H47" s="2">
        <f t="shared" si="0"/>
        <v>0.35275568118101219</v>
      </c>
      <c r="I47" s="2">
        <f t="shared" ref="I47:J49" si="21">E47-D47</f>
        <v>0.1763778405905061</v>
      </c>
      <c r="J47" s="2">
        <f t="shared" si="21"/>
        <v>0.1763778405905061</v>
      </c>
      <c r="L47" s="3">
        <f t="shared" ref="L47:L49" si="22">I47/E47</f>
        <v>2.7047754843168671E-2</v>
      </c>
      <c r="M47" s="3">
        <f t="shared" si="3"/>
        <v>2.7047754843168671E-2</v>
      </c>
      <c r="O47" s="2">
        <f t="shared" ref="O47:P49" si="23">L47/0.2</f>
        <v>0.13523877421584335</v>
      </c>
      <c r="P47" s="2">
        <f t="shared" si="23"/>
        <v>0.13523877421584335</v>
      </c>
    </row>
    <row r="48" spans="2:16" x14ac:dyDescent="0.25">
      <c r="B48">
        <v>3</v>
      </c>
      <c r="C48" t="s">
        <v>15</v>
      </c>
      <c r="D48" s="2">
        <v>4.0515292564309906</v>
      </c>
      <c r="E48" s="2">
        <v>4.0515292564309906</v>
      </c>
      <c r="F48" s="2">
        <v>4.0515292564309906</v>
      </c>
      <c r="H48" s="2">
        <f t="shared" si="0"/>
        <v>0</v>
      </c>
      <c r="I48" s="2">
        <f t="shared" si="21"/>
        <v>0</v>
      </c>
      <c r="J48" s="2">
        <f t="shared" si="21"/>
        <v>0</v>
      </c>
      <c r="L48" s="3">
        <f t="shared" si="22"/>
        <v>0</v>
      </c>
      <c r="M48" s="3">
        <f t="shared" si="3"/>
        <v>0</v>
      </c>
      <c r="O48" s="2">
        <f t="shared" si="23"/>
        <v>0</v>
      </c>
      <c r="P48" s="2">
        <f t="shared" si="23"/>
        <v>0</v>
      </c>
    </row>
    <row r="49" spans="2:16" x14ac:dyDescent="0.25">
      <c r="B49">
        <v>4</v>
      </c>
      <c r="C49" t="s">
        <v>15</v>
      </c>
      <c r="D49" s="2">
        <v>5.4939128816505223</v>
      </c>
      <c r="E49" s="2">
        <v>5.4939128816505223</v>
      </c>
      <c r="F49" s="2">
        <v>5.4939128816505223</v>
      </c>
      <c r="H49" s="2">
        <f t="shared" si="0"/>
        <v>0</v>
      </c>
      <c r="I49" s="2">
        <f t="shared" si="21"/>
        <v>0</v>
      </c>
      <c r="J49" s="2">
        <f t="shared" si="21"/>
        <v>0</v>
      </c>
      <c r="L49" s="3">
        <f t="shared" si="22"/>
        <v>0</v>
      </c>
      <c r="M49" s="3">
        <f t="shared" si="3"/>
        <v>0</v>
      </c>
      <c r="O49" s="2">
        <f t="shared" si="23"/>
        <v>0</v>
      </c>
      <c r="P49" s="2">
        <f t="shared" si="23"/>
        <v>0</v>
      </c>
    </row>
    <row r="50" spans="2:16" x14ac:dyDescent="0.25">
      <c r="H50" s="2"/>
      <c r="L50" s="4"/>
      <c r="M50" s="3"/>
      <c r="O50" s="2"/>
      <c r="P50" s="2"/>
    </row>
    <row r="51" spans="2:16" x14ac:dyDescent="0.25">
      <c r="B51" t="s">
        <v>27</v>
      </c>
      <c r="D51">
        <v>0.8</v>
      </c>
      <c r="E51">
        <v>1</v>
      </c>
      <c r="F51">
        <v>1.2</v>
      </c>
      <c r="H51" s="2"/>
      <c r="J51" t="s">
        <v>28</v>
      </c>
      <c r="L51" s="4"/>
      <c r="M51" s="3"/>
      <c r="O51" s="2"/>
      <c r="P51" s="2"/>
    </row>
    <row r="52" spans="2:16" x14ac:dyDescent="0.25">
      <c r="B52" t="s">
        <v>6</v>
      </c>
      <c r="C52" t="s">
        <v>7</v>
      </c>
      <c r="D52" t="s">
        <v>2</v>
      </c>
      <c r="E52" t="s">
        <v>2</v>
      </c>
      <c r="F52" t="s">
        <v>2</v>
      </c>
      <c r="H52" s="2"/>
      <c r="L52" s="4"/>
      <c r="M52" s="3"/>
      <c r="O52" s="2"/>
      <c r="P52" s="2"/>
    </row>
    <row r="53" spans="2:16" x14ac:dyDescent="0.25">
      <c r="B53">
        <v>1</v>
      </c>
      <c r="C53" t="s">
        <v>14</v>
      </c>
      <c r="D53" s="2">
        <v>5.14753486269659</v>
      </c>
      <c r="E53" s="2">
        <v>5.2900480542814048</v>
      </c>
      <c r="F53" s="2">
        <v>5.4325692339613649</v>
      </c>
      <c r="H53" s="2">
        <f t="shared" si="0"/>
        <v>0.28503437126477493</v>
      </c>
      <c r="I53" s="2">
        <f>E53-D53</f>
        <v>0.14251319158481479</v>
      </c>
      <c r="J53" s="2">
        <f>F53-E53</f>
        <v>0.14252117967996014</v>
      </c>
      <c r="L53" s="3">
        <f>I53/E53</f>
        <v>2.6939867109425277E-2</v>
      </c>
      <c r="M53" s="3">
        <f t="shared" si="3"/>
        <v>2.6941377132597727E-2</v>
      </c>
      <c r="O53" s="2">
        <f>L53/0.2</f>
        <v>0.13469933554712638</v>
      </c>
      <c r="P53" s="2">
        <f>M53/0.2</f>
        <v>0.13470688566298863</v>
      </c>
    </row>
    <row r="54" spans="2:16" x14ac:dyDescent="0.25">
      <c r="B54">
        <v>2</v>
      </c>
      <c r="C54" t="s">
        <v>14</v>
      </c>
      <c r="D54" s="2">
        <v>6.3520828054492187</v>
      </c>
      <c r="E54" s="2">
        <v>6.5209789726799841</v>
      </c>
      <c r="F54" s="2">
        <v>6.6898751399107477</v>
      </c>
      <c r="H54" s="2">
        <f t="shared" si="0"/>
        <v>0.33779233446152901</v>
      </c>
      <c r="I54" s="2">
        <f t="shared" ref="I54:J56" si="24">E54-D54</f>
        <v>0.16889616723076539</v>
      </c>
      <c r="J54" s="2">
        <f t="shared" si="24"/>
        <v>0.16889616723076362</v>
      </c>
      <c r="L54" s="3">
        <f t="shared" ref="L54:L56" si="25">I54/E54</f>
        <v>2.5900431198807049E-2</v>
      </c>
      <c r="M54" s="3">
        <f t="shared" si="3"/>
        <v>2.5900431198806775E-2</v>
      </c>
      <c r="O54" s="2">
        <f t="shared" ref="O54:P56" si="26">L54/0.2</f>
        <v>0.12950215599403522</v>
      </c>
      <c r="P54" s="2">
        <f t="shared" si="26"/>
        <v>0.12950215599403386</v>
      </c>
    </row>
    <row r="55" spans="2:16" x14ac:dyDescent="0.25">
      <c r="B55">
        <v>3</v>
      </c>
      <c r="C55" t="s">
        <v>15</v>
      </c>
      <c r="D55" s="2">
        <v>3.8693863309860488</v>
      </c>
      <c r="E55" s="2">
        <v>4.0515292564309906</v>
      </c>
      <c r="F55" s="2">
        <v>4.2336233375366659</v>
      </c>
      <c r="H55" s="2">
        <f t="shared" si="0"/>
        <v>0.36423700655061708</v>
      </c>
      <c r="I55" s="2">
        <f t="shared" si="24"/>
        <v>0.18214292544494182</v>
      </c>
      <c r="J55" s="2">
        <f t="shared" si="24"/>
        <v>0.18209408110567527</v>
      </c>
      <c r="L55" s="3">
        <f t="shared" si="25"/>
        <v>4.4956586492822782E-2</v>
      </c>
      <c r="M55" s="3">
        <f t="shared" si="3"/>
        <v>4.4944530714331486E-2</v>
      </c>
      <c r="O55" s="2">
        <f t="shared" si="26"/>
        <v>0.2247829324641139</v>
      </c>
      <c r="P55" s="2">
        <f t="shared" si="26"/>
        <v>0.22472265357165741</v>
      </c>
    </row>
    <row r="56" spans="2:16" x14ac:dyDescent="0.25">
      <c r="B56">
        <v>4</v>
      </c>
      <c r="C56" t="s">
        <v>15</v>
      </c>
      <c r="D56" s="2">
        <v>5.3406439774932712</v>
      </c>
      <c r="E56" s="2">
        <v>5.4939128816505223</v>
      </c>
      <c r="F56" s="2">
        <v>5.647181785807776</v>
      </c>
      <c r="H56" s="2">
        <f t="shared" si="0"/>
        <v>0.30653780831450472</v>
      </c>
      <c r="I56" s="2">
        <f t="shared" si="24"/>
        <v>0.15326890415725103</v>
      </c>
      <c r="J56" s="2">
        <f t="shared" si="24"/>
        <v>0.15326890415725369</v>
      </c>
      <c r="L56" s="3">
        <f t="shared" si="25"/>
        <v>2.7897949505017422E-2</v>
      </c>
      <c r="M56" s="3">
        <f t="shared" si="3"/>
        <v>2.7897949505017908E-2</v>
      </c>
      <c r="O56" s="2">
        <f t="shared" si="26"/>
        <v>0.13948974752508711</v>
      </c>
      <c r="P56" s="2">
        <f t="shared" si="26"/>
        <v>0.13948974752508952</v>
      </c>
    </row>
    <row r="57" spans="2:16" x14ac:dyDescent="0.25">
      <c r="H57" s="2"/>
      <c r="L57" s="4"/>
      <c r="M57" s="3"/>
    </row>
    <row r="58" spans="2:16" x14ac:dyDescent="0.25">
      <c r="B58" t="s">
        <v>29</v>
      </c>
      <c r="D58">
        <v>0.8</v>
      </c>
      <c r="E58">
        <v>1</v>
      </c>
      <c r="F58">
        <v>1.2</v>
      </c>
      <c r="H58" s="2"/>
      <c r="J58" t="s">
        <v>30</v>
      </c>
      <c r="L58" s="4"/>
      <c r="M58" s="3"/>
    </row>
    <row r="59" spans="2:16" x14ac:dyDescent="0.25">
      <c r="B59" t="s">
        <v>6</v>
      </c>
      <c r="C59" t="s">
        <v>7</v>
      </c>
      <c r="D59" t="s">
        <v>2</v>
      </c>
      <c r="E59" t="s">
        <v>2</v>
      </c>
      <c r="F59" t="s">
        <v>2</v>
      </c>
      <c r="H59" s="2"/>
      <c r="L59" s="4"/>
      <c r="M59" s="3"/>
    </row>
    <row r="60" spans="2:16" x14ac:dyDescent="0.25">
      <c r="B60">
        <v>1</v>
      </c>
      <c r="C60" t="s">
        <v>14</v>
      </c>
      <c r="D60" s="2">
        <v>5.2577946678306891</v>
      </c>
      <c r="E60" s="2">
        <v>5.2900480542814048</v>
      </c>
      <c r="F60" s="2">
        <v>5.3223014407321214</v>
      </c>
      <c r="H60" s="2">
        <f t="shared" si="0"/>
        <v>6.4506772901432363E-2</v>
      </c>
      <c r="I60" s="2">
        <f>E60-D60</f>
        <v>3.2253386450715738E-2</v>
      </c>
      <c r="J60" s="2">
        <f>F60-E60</f>
        <v>3.2253386450716626E-2</v>
      </c>
      <c r="L60" s="3">
        <f>I60/E60</f>
        <v>6.0969930934014942E-3</v>
      </c>
      <c r="M60" s="3">
        <f t="shared" si="3"/>
        <v>6.0969930934016625E-3</v>
      </c>
      <c r="O60" s="2">
        <f>L60/0.2</f>
        <v>3.048496546700747E-2</v>
      </c>
      <c r="P60" s="2">
        <f>M60/0.2</f>
        <v>3.048496546700831E-2</v>
      </c>
    </row>
    <row r="61" spans="2:16" x14ac:dyDescent="0.25">
      <c r="B61">
        <v>2</v>
      </c>
      <c r="C61" t="s">
        <v>14</v>
      </c>
      <c r="D61" s="2">
        <v>6.3816360779023631</v>
      </c>
      <c r="E61" s="2">
        <v>6.5209789726799841</v>
      </c>
      <c r="F61" s="2">
        <v>6.6603218674576041</v>
      </c>
      <c r="H61" s="2">
        <f t="shared" si="0"/>
        <v>0.27868578955524104</v>
      </c>
      <c r="I61" s="2">
        <f t="shared" ref="I61:J63" si="27">E61-D61</f>
        <v>0.13934289477762096</v>
      </c>
      <c r="J61" s="2">
        <f t="shared" si="27"/>
        <v>0.13934289477762007</v>
      </c>
      <c r="L61" s="3">
        <f t="shared" ref="L61:L63" si="28">I61/E61</f>
        <v>2.1368401180467844E-2</v>
      </c>
      <c r="M61" s="3">
        <f t="shared" si="3"/>
        <v>2.1368401180467709E-2</v>
      </c>
      <c r="O61" s="2">
        <f t="shared" ref="O61:P63" si="29">L61/0.2</f>
        <v>0.10684200590233922</v>
      </c>
      <c r="P61" s="2">
        <f t="shared" si="29"/>
        <v>0.10684200590233854</v>
      </c>
    </row>
    <row r="62" spans="2:16" x14ac:dyDescent="0.25">
      <c r="B62">
        <v>3</v>
      </c>
      <c r="C62" t="s">
        <v>15</v>
      </c>
      <c r="D62" s="2">
        <v>4.0160363050040377</v>
      </c>
      <c r="E62" s="2">
        <v>4.0515292564309906</v>
      </c>
      <c r="F62" s="2">
        <v>4.0870222078579417</v>
      </c>
      <c r="H62" s="2">
        <f t="shared" si="0"/>
        <v>7.0985902853903937E-2</v>
      </c>
      <c r="I62" s="2">
        <f t="shared" si="27"/>
        <v>3.5492951426952857E-2</v>
      </c>
      <c r="J62" s="2">
        <f t="shared" si="27"/>
        <v>3.549295142695108E-2</v>
      </c>
      <c r="L62" s="3">
        <f t="shared" si="28"/>
        <v>8.7603838404017222E-3</v>
      </c>
      <c r="M62" s="3">
        <f t="shared" si="3"/>
        <v>8.7603838404012833E-3</v>
      </c>
      <c r="O62" s="2">
        <f t="shared" si="29"/>
        <v>4.3801919202008606E-2</v>
      </c>
      <c r="P62" s="2">
        <f t="shared" si="29"/>
        <v>4.3801919202006413E-2</v>
      </c>
    </row>
    <row r="63" spans="2:16" x14ac:dyDescent="0.25">
      <c r="B63">
        <v>4</v>
      </c>
      <c r="C63" t="s">
        <v>15</v>
      </c>
      <c r="D63" s="2">
        <v>5.4662030338548107</v>
      </c>
      <c r="E63" s="2">
        <v>5.4939128816505223</v>
      </c>
      <c r="F63" s="2">
        <v>5.5216227294462348</v>
      </c>
      <c r="H63" s="2">
        <f t="shared" si="0"/>
        <v>5.5419695591424123E-2</v>
      </c>
      <c r="I63" s="2">
        <f t="shared" si="27"/>
        <v>2.7709847795711617E-2</v>
      </c>
      <c r="J63" s="2">
        <f t="shared" si="27"/>
        <v>2.7709847795712506E-2</v>
      </c>
      <c r="L63" s="3">
        <f t="shared" si="28"/>
        <v>5.0437362937190986E-3</v>
      </c>
      <c r="M63" s="3">
        <f t="shared" si="3"/>
        <v>5.0437362937192599E-3</v>
      </c>
      <c r="O63" s="2">
        <f t="shared" si="29"/>
        <v>2.5218681468595492E-2</v>
      </c>
      <c r="P63" s="2">
        <f t="shared" si="29"/>
        <v>2.5218681468596297E-2</v>
      </c>
    </row>
  </sheetData>
  <conditionalFormatting sqref="D4:D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E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F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5652-971D-4C51-9A57-B8AF04E44444}">
  <dimension ref="A2:V71"/>
  <sheetViews>
    <sheetView topLeftCell="R23" workbookViewId="0">
      <selection activeCell="J27" sqref="J27:N36"/>
    </sheetView>
  </sheetViews>
  <sheetFormatPr defaultRowHeight="15" x14ac:dyDescent="0.25"/>
  <cols>
    <col min="2" max="2" width="26" customWidth="1"/>
    <col min="11" max="11" width="11.7109375" bestFit="1" customWidth="1"/>
  </cols>
  <sheetData>
    <row r="2" spans="1:22" x14ac:dyDescent="0.25">
      <c r="A2" s="8" t="s">
        <v>122</v>
      </c>
      <c r="C2" s="8" t="s">
        <v>116</v>
      </c>
      <c r="K2" s="8" t="s">
        <v>116</v>
      </c>
      <c r="N2" s="8" t="s">
        <v>117</v>
      </c>
      <c r="Q2" s="8" t="s">
        <v>118</v>
      </c>
      <c r="T2" s="8" t="s">
        <v>119</v>
      </c>
    </row>
    <row r="3" spans="1:22" x14ac:dyDescent="0.25">
      <c r="A3" t="s">
        <v>90</v>
      </c>
      <c r="B3" s="8" t="s">
        <v>120</v>
      </c>
      <c r="C3" t="s">
        <v>106</v>
      </c>
      <c r="J3" t="s">
        <v>105</v>
      </c>
      <c r="K3" t="s">
        <v>106</v>
      </c>
      <c r="L3" t="s">
        <v>123</v>
      </c>
      <c r="M3" t="s">
        <v>124</v>
      </c>
      <c r="N3" t="s">
        <v>109</v>
      </c>
      <c r="O3" t="s">
        <v>123</v>
      </c>
      <c r="P3" t="s">
        <v>124</v>
      </c>
      <c r="Q3" t="s">
        <v>112</v>
      </c>
      <c r="R3" t="s">
        <v>123</v>
      </c>
      <c r="S3" t="s">
        <v>124</v>
      </c>
      <c r="T3" t="s">
        <v>113</v>
      </c>
      <c r="U3" t="s">
        <v>123</v>
      </c>
      <c r="V3" t="s">
        <v>124</v>
      </c>
    </row>
    <row r="4" spans="1:22" ht="30" x14ac:dyDescent="0.25">
      <c r="A4" t="s">
        <v>4</v>
      </c>
      <c r="B4" s="9" t="s">
        <v>121</v>
      </c>
      <c r="C4" t="s">
        <v>107</v>
      </c>
      <c r="J4" t="s">
        <v>4</v>
      </c>
      <c r="K4" t="str">
        <f>C5</f>
        <v>0.230 - 0.230</v>
      </c>
      <c r="L4" t="str">
        <f>LEFT(K4,5)</f>
        <v>0.230</v>
      </c>
      <c r="M4" t="str">
        <f>RIGHT(K4,5)</f>
        <v>0.230</v>
      </c>
      <c r="N4" t="s">
        <v>111</v>
      </c>
      <c r="O4" t="str">
        <f>LEFT(N4,5)</f>
        <v>0.132</v>
      </c>
      <c r="P4" t="str">
        <f>RIGHT(N4,5)</f>
        <v>0.132</v>
      </c>
      <c r="Q4" t="s">
        <v>37</v>
      </c>
      <c r="R4" t="str">
        <f>LEFT(Q4,5)</f>
        <v>0.000</v>
      </c>
      <c r="S4" t="str">
        <f>RIGHT(Q4,5)</f>
        <v>0.000</v>
      </c>
      <c r="T4" t="s">
        <v>115</v>
      </c>
      <c r="U4" t="str">
        <f>LEFT(T4,5)</f>
        <v>0.221</v>
      </c>
      <c r="V4" t="str">
        <f>RIGHT(T4,5)</f>
        <v>0.221</v>
      </c>
    </row>
    <row r="5" spans="1:22" x14ac:dyDescent="0.25">
      <c r="A5" t="s">
        <v>4</v>
      </c>
      <c r="B5" s="8" t="s">
        <v>88</v>
      </c>
      <c r="C5" t="s">
        <v>108</v>
      </c>
      <c r="J5" t="s">
        <v>16</v>
      </c>
      <c r="K5" t="str">
        <f>C7</f>
        <v>0.027 - 0.027</v>
      </c>
      <c r="L5" t="str">
        <f t="shared" ref="L5:L12" si="0">LEFT(K5,5)</f>
        <v>0.027</v>
      </c>
      <c r="M5" t="str">
        <f t="shared" ref="M5:M12" si="1">RIGHT(K5,5)</f>
        <v>0.027</v>
      </c>
      <c r="N5" t="s">
        <v>36</v>
      </c>
      <c r="O5" t="str">
        <f t="shared" ref="O5:O12" si="2">LEFT(N5,5)</f>
        <v>0.017</v>
      </c>
      <c r="P5" t="str">
        <f t="shared" ref="P5:P12" si="3">RIGHT(N5,5)</f>
        <v>0.017</v>
      </c>
      <c r="Q5" t="s">
        <v>37</v>
      </c>
      <c r="R5" t="str">
        <f t="shared" ref="R5:R12" si="4">LEFT(Q5,5)</f>
        <v>0.000</v>
      </c>
      <c r="S5" t="str">
        <f t="shared" ref="S5:S12" si="5">RIGHT(Q5,5)</f>
        <v>0.000</v>
      </c>
      <c r="T5" t="s">
        <v>38</v>
      </c>
      <c r="U5" t="str">
        <f t="shared" ref="U5:U12" si="6">LEFT(T5,5)</f>
        <v>0.026</v>
      </c>
      <c r="V5" t="str">
        <f t="shared" ref="V5:V12" si="7">RIGHT(T5,5)</f>
        <v>0.026</v>
      </c>
    </row>
    <row r="6" spans="1:22" ht="30" x14ac:dyDescent="0.25">
      <c r="A6" t="s">
        <v>16</v>
      </c>
      <c r="B6" s="9" t="s">
        <v>121</v>
      </c>
      <c r="C6" t="s">
        <v>51</v>
      </c>
      <c r="J6" t="s">
        <v>18</v>
      </c>
      <c r="K6" t="str">
        <f>C9</f>
        <v>0.393 - 0.389</v>
      </c>
      <c r="L6" t="str">
        <f t="shared" si="0"/>
        <v>0.393</v>
      </c>
      <c r="M6" t="str">
        <f t="shared" si="1"/>
        <v>0.389</v>
      </c>
      <c r="N6" t="s">
        <v>40</v>
      </c>
      <c r="O6" t="str">
        <f t="shared" si="2"/>
        <v>0.342</v>
      </c>
      <c r="P6" t="str">
        <f t="shared" si="3"/>
        <v>0.342</v>
      </c>
      <c r="Q6" t="s">
        <v>41</v>
      </c>
      <c r="R6" t="str">
        <f t="shared" si="4"/>
        <v>0.493</v>
      </c>
      <c r="S6" t="str">
        <f t="shared" si="5"/>
        <v>0.492</v>
      </c>
      <c r="T6" t="s">
        <v>42</v>
      </c>
      <c r="U6" t="str">
        <f t="shared" si="6"/>
        <v>0.406</v>
      </c>
      <c r="V6" t="str">
        <f t="shared" si="7"/>
        <v>0.406</v>
      </c>
    </row>
    <row r="7" spans="1:22" x14ac:dyDescent="0.25">
      <c r="A7" t="s">
        <v>16</v>
      </c>
      <c r="B7" s="8" t="s">
        <v>88</v>
      </c>
      <c r="C7" t="s">
        <v>35</v>
      </c>
      <c r="J7" t="s">
        <v>20</v>
      </c>
      <c r="K7" t="str">
        <f>C11</f>
        <v>0.004 - 0.003</v>
      </c>
      <c r="L7" t="str">
        <f t="shared" si="0"/>
        <v>0.004</v>
      </c>
      <c r="M7" t="str">
        <f t="shared" si="1"/>
        <v>0.003</v>
      </c>
      <c r="N7" t="s">
        <v>44</v>
      </c>
      <c r="O7" t="str">
        <f t="shared" si="2"/>
        <v>0.001</v>
      </c>
      <c r="P7" t="str">
        <f t="shared" si="3"/>
        <v>0.000</v>
      </c>
      <c r="Q7" t="s">
        <v>45</v>
      </c>
      <c r="R7" t="str">
        <f t="shared" si="4"/>
        <v>0.004</v>
      </c>
      <c r="S7" t="str">
        <f t="shared" si="5"/>
        <v>0.001</v>
      </c>
      <c r="T7" t="s">
        <v>46</v>
      </c>
      <c r="U7" t="str">
        <f t="shared" si="6"/>
        <v>0.001</v>
      </c>
      <c r="V7" t="str">
        <f t="shared" si="7"/>
        <v>0.001</v>
      </c>
    </row>
    <row r="8" spans="1:22" ht="30" x14ac:dyDescent="0.25">
      <c r="A8" t="s">
        <v>18</v>
      </c>
      <c r="B8" s="9" t="s">
        <v>121</v>
      </c>
      <c r="C8" t="s">
        <v>55</v>
      </c>
      <c r="J8" t="s">
        <v>22</v>
      </c>
      <c r="K8" t="str">
        <f>C13</f>
        <v>0.174 - 0.174</v>
      </c>
      <c r="L8" t="str">
        <f t="shared" si="0"/>
        <v>0.174</v>
      </c>
      <c r="M8" t="str">
        <f t="shared" si="1"/>
        <v>0.174</v>
      </c>
      <c r="N8" t="s">
        <v>48</v>
      </c>
      <c r="O8" t="str">
        <f t="shared" si="2"/>
        <v>0.136</v>
      </c>
      <c r="P8" t="str">
        <f t="shared" si="3"/>
        <v>0.136</v>
      </c>
      <c r="Q8" t="s">
        <v>49</v>
      </c>
      <c r="R8" t="str">
        <f t="shared" si="4"/>
        <v>0.236</v>
      </c>
      <c r="S8" t="str">
        <f t="shared" si="5"/>
        <v>0.236</v>
      </c>
      <c r="T8" t="s">
        <v>50</v>
      </c>
      <c r="U8" t="str">
        <f t="shared" si="6"/>
        <v>0.181</v>
      </c>
      <c r="V8" t="str">
        <f t="shared" si="7"/>
        <v>0.181</v>
      </c>
    </row>
    <row r="9" spans="1:22" x14ac:dyDescent="0.25">
      <c r="A9" t="s">
        <v>18</v>
      </c>
      <c r="B9" s="8" t="s">
        <v>88</v>
      </c>
      <c r="C9" t="s">
        <v>39</v>
      </c>
      <c r="J9" t="s">
        <v>24</v>
      </c>
      <c r="K9" t="str">
        <f>C15</f>
        <v>0.001 - 0.001</v>
      </c>
      <c r="L9" t="str">
        <f t="shared" si="0"/>
        <v>0.001</v>
      </c>
      <c r="M9" t="str">
        <f t="shared" si="1"/>
        <v>0.001</v>
      </c>
      <c r="N9" t="s">
        <v>46</v>
      </c>
      <c r="O9" t="str">
        <f t="shared" si="2"/>
        <v>0.001</v>
      </c>
      <c r="P9" t="str">
        <f t="shared" si="3"/>
        <v>0.001</v>
      </c>
      <c r="Q9" t="s">
        <v>46</v>
      </c>
      <c r="R9" t="str">
        <f t="shared" si="4"/>
        <v>0.001</v>
      </c>
      <c r="S9" t="str">
        <f t="shared" si="5"/>
        <v>0.001</v>
      </c>
      <c r="T9" t="s">
        <v>46</v>
      </c>
      <c r="U9" t="str">
        <f t="shared" si="6"/>
        <v>0.001</v>
      </c>
      <c r="V9" t="str">
        <f t="shared" si="7"/>
        <v>0.001</v>
      </c>
    </row>
    <row r="10" spans="1:22" ht="30" x14ac:dyDescent="0.25">
      <c r="A10" t="s">
        <v>20</v>
      </c>
      <c r="B10" s="9" t="s">
        <v>121</v>
      </c>
      <c r="C10" t="s">
        <v>59</v>
      </c>
      <c r="J10" t="s">
        <v>25</v>
      </c>
      <c r="K10" t="str">
        <f>C17</f>
        <v>0.011 - 0.011</v>
      </c>
      <c r="L10" t="str">
        <f t="shared" si="0"/>
        <v>0.011</v>
      </c>
      <c r="M10" t="str">
        <f t="shared" si="1"/>
        <v>0.011</v>
      </c>
      <c r="N10" t="s">
        <v>72</v>
      </c>
      <c r="O10" t="str">
        <f t="shared" si="2"/>
        <v>0.135</v>
      </c>
      <c r="P10" t="str">
        <f t="shared" si="3"/>
        <v>0.135</v>
      </c>
      <c r="Q10" t="s">
        <v>37</v>
      </c>
      <c r="R10" t="str">
        <f t="shared" si="4"/>
        <v>0.000</v>
      </c>
      <c r="S10" t="str">
        <f t="shared" si="5"/>
        <v>0.000</v>
      </c>
      <c r="T10" t="s">
        <v>37</v>
      </c>
      <c r="U10" t="str">
        <f t="shared" si="6"/>
        <v>0.000</v>
      </c>
      <c r="V10" t="str">
        <f t="shared" si="7"/>
        <v>0.000</v>
      </c>
    </row>
    <row r="11" spans="1:22" x14ac:dyDescent="0.25">
      <c r="A11" t="s">
        <v>20</v>
      </c>
      <c r="B11" s="8" t="s">
        <v>88</v>
      </c>
      <c r="C11" t="s">
        <v>43</v>
      </c>
      <c r="J11" t="s">
        <v>27</v>
      </c>
      <c r="K11" t="str">
        <f>C19</f>
        <v>0.135 - 0.135</v>
      </c>
      <c r="L11" t="str">
        <f t="shared" si="0"/>
        <v>0.135</v>
      </c>
      <c r="M11" t="str">
        <f t="shared" si="1"/>
        <v>0.135</v>
      </c>
      <c r="N11" t="s">
        <v>76</v>
      </c>
      <c r="O11" t="str">
        <f t="shared" si="2"/>
        <v>0.130</v>
      </c>
      <c r="P11" t="str">
        <f t="shared" si="3"/>
        <v>0.130</v>
      </c>
      <c r="Q11" t="s">
        <v>78</v>
      </c>
      <c r="R11" t="str">
        <f t="shared" si="4"/>
        <v>0.225</v>
      </c>
      <c r="S11" t="str">
        <f t="shared" si="5"/>
        <v>0.225</v>
      </c>
      <c r="T11" t="s">
        <v>80</v>
      </c>
      <c r="U11" t="str">
        <f t="shared" si="6"/>
        <v>0.139</v>
      </c>
      <c r="V11" t="str">
        <f t="shared" si="7"/>
        <v>0.139</v>
      </c>
    </row>
    <row r="12" spans="1:22" ht="30" x14ac:dyDescent="0.25">
      <c r="A12" t="s">
        <v>22</v>
      </c>
      <c r="B12" s="9" t="s">
        <v>121</v>
      </c>
      <c r="C12" t="s">
        <v>63</v>
      </c>
      <c r="J12" t="s">
        <v>29</v>
      </c>
      <c r="K12" t="str">
        <f>C21</f>
        <v>0.030 - 0.030</v>
      </c>
      <c r="L12" t="str">
        <f t="shared" si="0"/>
        <v>0.030</v>
      </c>
      <c r="M12" t="str">
        <f t="shared" si="1"/>
        <v>0.030</v>
      </c>
      <c r="N12" t="s">
        <v>84</v>
      </c>
      <c r="O12" t="str">
        <f t="shared" si="2"/>
        <v>0.107</v>
      </c>
      <c r="P12" t="str">
        <f t="shared" si="3"/>
        <v>0.107</v>
      </c>
      <c r="Q12" t="s">
        <v>86</v>
      </c>
      <c r="R12" t="str">
        <f t="shared" si="4"/>
        <v>0.044</v>
      </c>
      <c r="S12" t="str">
        <f t="shared" si="5"/>
        <v>0.044</v>
      </c>
      <c r="T12" t="s">
        <v>87</v>
      </c>
      <c r="U12" t="str">
        <f t="shared" si="6"/>
        <v>0.025</v>
      </c>
      <c r="V12" t="str">
        <f t="shared" si="7"/>
        <v>0.025</v>
      </c>
    </row>
    <row r="13" spans="1:22" x14ac:dyDescent="0.25">
      <c r="A13" t="s">
        <v>22</v>
      </c>
      <c r="B13" s="8" t="s">
        <v>88</v>
      </c>
      <c r="C13" t="s">
        <v>47</v>
      </c>
    </row>
    <row r="14" spans="1:22" ht="30" x14ac:dyDescent="0.25">
      <c r="A14" t="s">
        <v>24</v>
      </c>
      <c r="B14" s="9" t="s">
        <v>121</v>
      </c>
      <c r="C14" t="s">
        <v>67</v>
      </c>
      <c r="K14" s="8" t="s">
        <v>116</v>
      </c>
      <c r="L14" s="8" t="s">
        <v>116</v>
      </c>
      <c r="M14" s="8" t="s">
        <v>117</v>
      </c>
      <c r="N14" s="8" t="s">
        <v>117</v>
      </c>
      <c r="O14" s="8" t="s">
        <v>118</v>
      </c>
      <c r="P14" s="8" t="s">
        <v>118</v>
      </c>
      <c r="Q14" s="8" t="s">
        <v>119</v>
      </c>
      <c r="R14" s="8" t="s">
        <v>119</v>
      </c>
    </row>
    <row r="15" spans="1:22" x14ac:dyDescent="0.25">
      <c r="A15" t="s">
        <v>24</v>
      </c>
      <c r="B15" s="8" t="s">
        <v>88</v>
      </c>
      <c r="C15" t="s">
        <v>46</v>
      </c>
      <c r="J15" t="s">
        <v>105</v>
      </c>
      <c r="K15" t="s">
        <v>123</v>
      </c>
      <c r="L15" t="s">
        <v>124</v>
      </c>
      <c r="M15" t="s">
        <v>123</v>
      </c>
      <c r="N15" t="s">
        <v>124</v>
      </c>
      <c r="O15" t="s">
        <v>123</v>
      </c>
      <c r="P15" t="s">
        <v>124</v>
      </c>
      <c r="Q15" t="s">
        <v>123</v>
      </c>
      <c r="R15" t="s">
        <v>124</v>
      </c>
    </row>
    <row r="16" spans="1:22" ht="30" x14ac:dyDescent="0.25">
      <c r="A16" t="s">
        <v>25</v>
      </c>
      <c r="B16" s="9" t="s">
        <v>121</v>
      </c>
      <c r="C16" t="s">
        <v>69</v>
      </c>
      <c r="J16" t="s">
        <v>4</v>
      </c>
      <c r="K16" t="s">
        <v>125</v>
      </c>
      <c r="L16" t="s">
        <v>125</v>
      </c>
      <c r="M16" t="s">
        <v>136</v>
      </c>
      <c r="N16" t="s">
        <v>136</v>
      </c>
      <c r="O16" t="s">
        <v>139</v>
      </c>
      <c r="P16" t="s">
        <v>139</v>
      </c>
      <c r="Q16" t="s">
        <v>148</v>
      </c>
      <c r="R16" t="s">
        <v>148</v>
      </c>
    </row>
    <row r="17" spans="1:18" x14ac:dyDescent="0.25">
      <c r="A17" t="s">
        <v>25</v>
      </c>
      <c r="B17" s="8" t="s">
        <v>88</v>
      </c>
      <c r="C17" t="s">
        <v>70</v>
      </c>
      <c r="J17" t="s">
        <v>16</v>
      </c>
      <c r="K17" t="s">
        <v>126</v>
      </c>
      <c r="L17" t="s">
        <v>126</v>
      </c>
      <c r="M17" t="s">
        <v>137</v>
      </c>
      <c r="N17" t="s">
        <v>137</v>
      </c>
      <c r="O17" t="s">
        <v>139</v>
      </c>
      <c r="P17" t="s">
        <v>139</v>
      </c>
      <c r="Q17" t="s">
        <v>149</v>
      </c>
      <c r="R17" t="s">
        <v>149</v>
      </c>
    </row>
    <row r="18" spans="1:18" ht="30" x14ac:dyDescent="0.25">
      <c r="A18" t="s">
        <v>27</v>
      </c>
      <c r="B18" s="9" t="s">
        <v>121</v>
      </c>
      <c r="C18" t="s">
        <v>74</v>
      </c>
      <c r="J18" t="s">
        <v>18</v>
      </c>
      <c r="K18" t="s">
        <v>127</v>
      </c>
      <c r="L18" t="s">
        <v>128</v>
      </c>
      <c r="M18" t="s">
        <v>138</v>
      </c>
      <c r="N18" t="s">
        <v>138</v>
      </c>
      <c r="O18" t="s">
        <v>143</v>
      </c>
      <c r="P18" t="s">
        <v>144</v>
      </c>
      <c r="Q18" t="s">
        <v>150</v>
      </c>
      <c r="R18" t="s">
        <v>150</v>
      </c>
    </row>
    <row r="19" spans="1:18" x14ac:dyDescent="0.25">
      <c r="A19" t="s">
        <v>27</v>
      </c>
      <c r="B19" s="8" t="s">
        <v>88</v>
      </c>
      <c r="C19" t="s">
        <v>72</v>
      </c>
      <c r="J19" t="s">
        <v>20</v>
      </c>
      <c r="K19" t="s">
        <v>129</v>
      </c>
      <c r="L19" t="s">
        <v>130</v>
      </c>
      <c r="M19" t="s">
        <v>132</v>
      </c>
      <c r="N19" t="s">
        <v>139</v>
      </c>
      <c r="O19" t="s">
        <v>129</v>
      </c>
      <c r="P19" t="s">
        <v>132</v>
      </c>
      <c r="Q19" t="s">
        <v>132</v>
      </c>
      <c r="R19" t="s">
        <v>132</v>
      </c>
    </row>
    <row r="20" spans="1:18" ht="30" x14ac:dyDescent="0.25">
      <c r="A20" t="s">
        <v>29</v>
      </c>
      <c r="B20" s="9" t="s">
        <v>121</v>
      </c>
      <c r="C20" t="s">
        <v>81</v>
      </c>
      <c r="J20" t="s">
        <v>22</v>
      </c>
      <c r="K20" t="s">
        <v>131</v>
      </c>
      <c r="L20" t="s">
        <v>131</v>
      </c>
      <c r="M20" t="s">
        <v>140</v>
      </c>
      <c r="N20" t="s">
        <v>140</v>
      </c>
      <c r="O20" t="s">
        <v>145</v>
      </c>
      <c r="P20" t="s">
        <v>145</v>
      </c>
      <c r="Q20" t="s">
        <v>151</v>
      </c>
      <c r="R20" t="s">
        <v>151</v>
      </c>
    </row>
    <row r="21" spans="1:18" x14ac:dyDescent="0.25">
      <c r="A21" t="s">
        <v>29</v>
      </c>
      <c r="B21" s="8" t="s">
        <v>88</v>
      </c>
      <c r="C21" t="s">
        <v>82</v>
      </c>
      <c r="J21" t="s">
        <v>24</v>
      </c>
      <c r="K21" t="s">
        <v>132</v>
      </c>
      <c r="L21" t="s">
        <v>132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132</v>
      </c>
    </row>
    <row r="22" spans="1:18" x14ac:dyDescent="0.25">
      <c r="J22" t="s">
        <v>25</v>
      </c>
      <c r="K22" t="s">
        <v>133</v>
      </c>
      <c r="L22" t="s">
        <v>133</v>
      </c>
      <c r="M22" t="s">
        <v>134</v>
      </c>
      <c r="N22" t="s">
        <v>134</v>
      </c>
      <c r="O22" t="s">
        <v>139</v>
      </c>
      <c r="P22" t="s">
        <v>139</v>
      </c>
      <c r="Q22" t="s">
        <v>139</v>
      </c>
      <c r="R22" t="s">
        <v>139</v>
      </c>
    </row>
    <row r="23" spans="1:18" x14ac:dyDescent="0.25">
      <c r="J23" t="s">
        <v>27</v>
      </c>
      <c r="K23" t="s">
        <v>134</v>
      </c>
      <c r="L23" t="s">
        <v>134</v>
      </c>
      <c r="M23" t="s">
        <v>141</v>
      </c>
      <c r="N23" t="s">
        <v>141</v>
      </c>
      <c r="O23" t="s">
        <v>146</v>
      </c>
      <c r="P23" t="s">
        <v>146</v>
      </c>
      <c r="Q23" t="s">
        <v>152</v>
      </c>
      <c r="R23" t="s">
        <v>152</v>
      </c>
    </row>
    <row r="24" spans="1:18" x14ac:dyDescent="0.25">
      <c r="J24" t="s">
        <v>29</v>
      </c>
      <c r="K24" t="s">
        <v>135</v>
      </c>
      <c r="L24" t="s">
        <v>135</v>
      </c>
      <c r="M24" t="s">
        <v>142</v>
      </c>
      <c r="N24" t="s">
        <v>142</v>
      </c>
      <c r="O24" t="s">
        <v>147</v>
      </c>
      <c r="P24" t="s">
        <v>147</v>
      </c>
      <c r="Q24" t="s">
        <v>153</v>
      </c>
      <c r="R24" t="s">
        <v>153</v>
      </c>
    </row>
    <row r="26" spans="1:18" x14ac:dyDescent="0.25">
      <c r="R26" s="8"/>
    </row>
    <row r="27" spans="1:18" x14ac:dyDescent="0.25">
      <c r="J27" t="s">
        <v>123</v>
      </c>
      <c r="K27" s="8" t="s">
        <v>116</v>
      </c>
      <c r="L27" s="8" t="s">
        <v>117</v>
      </c>
      <c r="M27" s="8" t="s">
        <v>118</v>
      </c>
      <c r="N27" s="8" t="s">
        <v>119</v>
      </c>
    </row>
    <row r="28" spans="1:18" x14ac:dyDescent="0.25">
      <c r="J28" t="s">
        <v>4</v>
      </c>
      <c r="K28" t="s">
        <v>125</v>
      </c>
      <c r="L28" t="s">
        <v>136</v>
      </c>
      <c r="M28" t="s">
        <v>139</v>
      </c>
      <c r="N28" t="s">
        <v>148</v>
      </c>
    </row>
    <row r="29" spans="1:18" x14ac:dyDescent="0.25">
      <c r="J29" t="s">
        <v>16</v>
      </c>
      <c r="K29" t="s">
        <v>126</v>
      </c>
      <c r="L29" t="s">
        <v>137</v>
      </c>
      <c r="M29" t="s">
        <v>139</v>
      </c>
      <c r="N29" t="s">
        <v>149</v>
      </c>
    </row>
    <row r="30" spans="1:18" x14ac:dyDescent="0.25">
      <c r="J30" t="s">
        <v>18</v>
      </c>
      <c r="K30" t="s">
        <v>127</v>
      </c>
      <c r="L30" t="s">
        <v>138</v>
      </c>
      <c r="M30" t="s">
        <v>143</v>
      </c>
      <c r="N30" t="s">
        <v>150</v>
      </c>
    </row>
    <row r="31" spans="1:18" x14ac:dyDescent="0.25">
      <c r="J31" t="s">
        <v>20</v>
      </c>
      <c r="K31" t="s">
        <v>129</v>
      </c>
      <c r="L31" t="s">
        <v>132</v>
      </c>
      <c r="M31" t="s">
        <v>129</v>
      </c>
      <c r="N31" t="s">
        <v>132</v>
      </c>
    </row>
    <row r="32" spans="1:18" x14ac:dyDescent="0.25">
      <c r="J32" t="s">
        <v>22</v>
      </c>
      <c r="K32" t="s">
        <v>131</v>
      </c>
      <c r="L32" t="s">
        <v>140</v>
      </c>
      <c r="M32" t="s">
        <v>145</v>
      </c>
      <c r="N32" t="s">
        <v>151</v>
      </c>
    </row>
    <row r="33" spans="10:14" x14ac:dyDescent="0.25">
      <c r="J33" t="s">
        <v>24</v>
      </c>
      <c r="K33" t="s">
        <v>132</v>
      </c>
      <c r="L33" t="s">
        <v>132</v>
      </c>
      <c r="M33" t="s">
        <v>132</v>
      </c>
      <c r="N33" t="s">
        <v>132</v>
      </c>
    </row>
    <row r="34" spans="10:14" x14ac:dyDescent="0.25">
      <c r="J34" t="s">
        <v>25</v>
      </c>
      <c r="K34" t="s">
        <v>133</v>
      </c>
      <c r="L34" t="s">
        <v>134</v>
      </c>
      <c r="M34" t="s">
        <v>139</v>
      </c>
      <c r="N34" t="s">
        <v>139</v>
      </c>
    </row>
    <row r="35" spans="10:14" x14ac:dyDescent="0.25">
      <c r="J35" t="s">
        <v>27</v>
      </c>
      <c r="K35" t="s">
        <v>134</v>
      </c>
      <c r="L35" t="s">
        <v>141</v>
      </c>
      <c r="M35" t="s">
        <v>146</v>
      </c>
      <c r="N35" t="s">
        <v>152</v>
      </c>
    </row>
    <row r="36" spans="10:14" x14ac:dyDescent="0.25">
      <c r="J36" t="s">
        <v>29</v>
      </c>
      <c r="K36" t="s">
        <v>135</v>
      </c>
      <c r="L36" t="s">
        <v>142</v>
      </c>
      <c r="M36" t="s">
        <v>147</v>
      </c>
      <c r="N36" t="s">
        <v>153</v>
      </c>
    </row>
    <row r="39" spans="10:14" x14ac:dyDescent="0.25">
      <c r="J39" t="s">
        <v>123</v>
      </c>
      <c r="K39" s="8" t="s">
        <v>116</v>
      </c>
      <c r="L39" s="8" t="s">
        <v>117</v>
      </c>
      <c r="M39" s="8" t="s">
        <v>118</v>
      </c>
      <c r="N39" s="8" t="s">
        <v>119</v>
      </c>
    </row>
    <row r="40" spans="10:14" x14ac:dyDescent="0.25">
      <c r="J40" t="s">
        <v>4</v>
      </c>
      <c r="K40">
        <f>VALUE(K28)</f>
        <v>0.23</v>
      </c>
      <c r="L40">
        <f t="shared" ref="L40:N40" si="8">VALUE(L28)</f>
        <v>0.13200000000000001</v>
      </c>
      <c r="M40">
        <f t="shared" si="8"/>
        <v>0</v>
      </c>
      <c r="N40">
        <f t="shared" si="8"/>
        <v>0.221</v>
      </c>
    </row>
    <row r="41" spans="10:14" x14ac:dyDescent="0.25">
      <c r="J41" t="s">
        <v>16</v>
      </c>
      <c r="K41">
        <f t="shared" ref="K41:N41" si="9">VALUE(K29)</f>
        <v>2.7E-2</v>
      </c>
      <c r="L41">
        <f t="shared" si="9"/>
        <v>1.7000000000000001E-2</v>
      </c>
      <c r="M41">
        <f t="shared" si="9"/>
        <v>0</v>
      </c>
      <c r="N41">
        <f t="shared" si="9"/>
        <v>2.5999999999999999E-2</v>
      </c>
    </row>
    <row r="42" spans="10:14" x14ac:dyDescent="0.25">
      <c r="J42" t="s">
        <v>18</v>
      </c>
      <c r="K42">
        <f t="shared" ref="K42:N42" si="10">VALUE(K30)</f>
        <v>0.39300000000000002</v>
      </c>
      <c r="L42">
        <f t="shared" si="10"/>
        <v>0.34200000000000003</v>
      </c>
      <c r="M42">
        <f t="shared" si="10"/>
        <v>0.49299999999999999</v>
      </c>
      <c r="N42">
        <f t="shared" si="10"/>
        <v>0.40600000000000003</v>
      </c>
    </row>
    <row r="43" spans="10:14" x14ac:dyDescent="0.25">
      <c r="J43" t="s">
        <v>20</v>
      </c>
      <c r="K43">
        <f t="shared" ref="K43:N43" si="11">VALUE(K31)</f>
        <v>4.0000000000000001E-3</v>
      </c>
      <c r="L43">
        <f t="shared" si="11"/>
        <v>1E-3</v>
      </c>
      <c r="M43">
        <f t="shared" si="11"/>
        <v>4.0000000000000001E-3</v>
      </c>
      <c r="N43">
        <f t="shared" si="11"/>
        <v>1E-3</v>
      </c>
    </row>
    <row r="44" spans="10:14" x14ac:dyDescent="0.25">
      <c r="J44" t="s">
        <v>22</v>
      </c>
      <c r="K44">
        <f t="shared" ref="K44:N44" si="12">VALUE(K32)</f>
        <v>0.17399999999999999</v>
      </c>
      <c r="L44">
        <f t="shared" si="12"/>
        <v>0.13600000000000001</v>
      </c>
      <c r="M44">
        <f t="shared" si="12"/>
        <v>0.23599999999999999</v>
      </c>
      <c r="N44">
        <f t="shared" si="12"/>
        <v>0.18099999999999999</v>
      </c>
    </row>
    <row r="45" spans="10:14" x14ac:dyDescent="0.25">
      <c r="J45" t="s">
        <v>24</v>
      </c>
      <c r="K45">
        <f t="shared" ref="K45:N45" si="13">VALUE(K33)</f>
        <v>1E-3</v>
      </c>
      <c r="L45">
        <f t="shared" si="13"/>
        <v>1E-3</v>
      </c>
      <c r="M45">
        <f t="shared" si="13"/>
        <v>1E-3</v>
      </c>
      <c r="N45">
        <f t="shared" si="13"/>
        <v>1E-3</v>
      </c>
    </row>
    <row r="46" spans="10:14" x14ac:dyDescent="0.25">
      <c r="J46" t="s">
        <v>25</v>
      </c>
      <c r="K46">
        <f t="shared" ref="K46:N46" si="14">VALUE(K34)</f>
        <v>1.0999999999999999E-2</v>
      </c>
      <c r="L46">
        <f t="shared" si="14"/>
        <v>0.13500000000000001</v>
      </c>
      <c r="M46">
        <f t="shared" si="14"/>
        <v>0</v>
      </c>
      <c r="N46">
        <f t="shared" si="14"/>
        <v>0</v>
      </c>
    </row>
    <row r="47" spans="10:14" x14ac:dyDescent="0.25">
      <c r="J47" t="s">
        <v>27</v>
      </c>
      <c r="K47">
        <f t="shared" ref="K47:N47" si="15">VALUE(K35)</f>
        <v>0.13500000000000001</v>
      </c>
      <c r="L47">
        <f t="shared" si="15"/>
        <v>0.13</v>
      </c>
      <c r="M47">
        <f t="shared" si="15"/>
        <v>0.22500000000000001</v>
      </c>
      <c r="N47">
        <f t="shared" si="15"/>
        <v>0.13900000000000001</v>
      </c>
    </row>
    <row r="48" spans="10:14" x14ac:dyDescent="0.25">
      <c r="J48" t="s">
        <v>29</v>
      </c>
      <c r="K48">
        <f t="shared" ref="K48:N48" si="16">VALUE(K36)</f>
        <v>0.03</v>
      </c>
      <c r="L48">
        <f t="shared" si="16"/>
        <v>0.107</v>
      </c>
      <c r="M48">
        <f t="shared" si="16"/>
        <v>4.3999999999999997E-2</v>
      </c>
      <c r="N48">
        <f t="shared" si="16"/>
        <v>2.5000000000000001E-2</v>
      </c>
    </row>
    <row r="51" spans="10:14" x14ac:dyDescent="0.25">
      <c r="J51" t="s">
        <v>124</v>
      </c>
      <c r="K51" s="8" t="s">
        <v>116</v>
      </c>
      <c r="L51" s="8" t="s">
        <v>117</v>
      </c>
      <c r="M51" s="8" t="s">
        <v>118</v>
      </c>
      <c r="N51" s="8" t="s">
        <v>119</v>
      </c>
    </row>
    <row r="52" spans="10:14" x14ac:dyDescent="0.25">
      <c r="J52" t="s">
        <v>4</v>
      </c>
      <c r="K52" t="s">
        <v>125</v>
      </c>
      <c r="L52" t="s">
        <v>136</v>
      </c>
      <c r="M52" t="s">
        <v>139</v>
      </c>
      <c r="N52" t="s">
        <v>148</v>
      </c>
    </row>
    <row r="53" spans="10:14" x14ac:dyDescent="0.25">
      <c r="J53" t="s">
        <v>16</v>
      </c>
      <c r="K53" t="s">
        <v>126</v>
      </c>
      <c r="L53" t="s">
        <v>137</v>
      </c>
      <c r="M53" t="s">
        <v>139</v>
      </c>
      <c r="N53" t="s">
        <v>149</v>
      </c>
    </row>
    <row r="54" spans="10:14" x14ac:dyDescent="0.25">
      <c r="J54" t="s">
        <v>18</v>
      </c>
      <c r="K54" t="s">
        <v>128</v>
      </c>
      <c r="L54" t="s">
        <v>138</v>
      </c>
      <c r="M54" t="s">
        <v>144</v>
      </c>
      <c r="N54" t="s">
        <v>150</v>
      </c>
    </row>
    <row r="55" spans="10:14" x14ac:dyDescent="0.25">
      <c r="J55" t="s">
        <v>20</v>
      </c>
      <c r="K55" t="s">
        <v>130</v>
      </c>
      <c r="L55" t="s">
        <v>139</v>
      </c>
      <c r="M55" t="s">
        <v>132</v>
      </c>
      <c r="N55" t="s">
        <v>132</v>
      </c>
    </row>
    <row r="56" spans="10:14" x14ac:dyDescent="0.25">
      <c r="J56" t="s">
        <v>22</v>
      </c>
      <c r="K56" t="s">
        <v>131</v>
      </c>
      <c r="L56" t="s">
        <v>140</v>
      </c>
      <c r="M56" t="s">
        <v>145</v>
      </c>
      <c r="N56" t="s">
        <v>151</v>
      </c>
    </row>
    <row r="57" spans="10:14" x14ac:dyDescent="0.25">
      <c r="J57" t="s">
        <v>24</v>
      </c>
      <c r="K57" t="s">
        <v>132</v>
      </c>
      <c r="L57" t="s">
        <v>132</v>
      </c>
      <c r="M57" t="s">
        <v>132</v>
      </c>
      <c r="N57" t="s">
        <v>132</v>
      </c>
    </row>
    <row r="58" spans="10:14" x14ac:dyDescent="0.25">
      <c r="J58" t="s">
        <v>25</v>
      </c>
      <c r="K58" t="s">
        <v>133</v>
      </c>
      <c r="L58" t="s">
        <v>134</v>
      </c>
      <c r="M58" t="s">
        <v>139</v>
      </c>
      <c r="N58" t="s">
        <v>139</v>
      </c>
    </row>
    <row r="59" spans="10:14" x14ac:dyDescent="0.25">
      <c r="J59" t="s">
        <v>27</v>
      </c>
      <c r="K59" t="s">
        <v>134</v>
      </c>
      <c r="L59" t="s">
        <v>141</v>
      </c>
      <c r="M59" t="s">
        <v>146</v>
      </c>
      <c r="N59" t="s">
        <v>152</v>
      </c>
    </row>
    <row r="60" spans="10:14" x14ac:dyDescent="0.25">
      <c r="J60" t="s">
        <v>29</v>
      </c>
      <c r="K60" t="s">
        <v>135</v>
      </c>
      <c r="L60" t="s">
        <v>142</v>
      </c>
      <c r="M60" t="s">
        <v>147</v>
      </c>
      <c r="N60" t="s">
        <v>153</v>
      </c>
    </row>
    <row r="62" spans="10:14" x14ac:dyDescent="0.25">
      <c r="J62" t="s">
        <v>124</v>
      </c>
      <c r="K62" s="8" t="s">
        <v>116</v>
      </c>
      <c r="L62" s="8" t="s">
        <v>117</v>
      </c>
      <c r="M62" s="8" t="s">
        <v>118</v>
      </c>
      <c r="N62" s="8" t="s">
        <v>119</v>
      </c>
    </row>
    <row r="63" spans="10:14" x14ac:dyDescent="0.25">
      <c r="J63" t="s">
        <v>4</v>
      </c>
      <c r="K63">
        <f>VALUE(K52)</f>
        <v>0.23</v>
      </c>
      <c r="L63">
        <f t="shared" ref="L63:M63" si="17">VALUE(L52)</f>
        <v>0.13200000000000001</v>
      </c>
      <c r="M63">
        <f t="shared" si="17"/>
        <v>0</v>
      </c>
      <c r="N63">
        <f>VALUE(N52)</f>
        <v>0.221</v>
      </c>
    </row>
    <row r="64" spans="10:14" x14ac:dyDescent="0.25">
      <c r="J64" t="s">
        <v>16</v>
      </c>
      <c r="K64">
        <f t="shared" ref="K64:N64" si="18">VALUE(K53)</f>
        <v>2.7E-2</v>
      </c>
      <c r="L64">
        <f t="shared" si="18"/>
        <v>1.7000000000000001E-2</v>
      </c>
      <c r="M64">
        <f t="shared" si="18"/>
        <v>0</v>
      </c>
      <c r="N64">
        <f t="shared" si="18"/>
        <v>2.5999999999999999E-2</v>
      </c>
    </row>
    <row r="65" spans="10:14" x14ac:dyDescent="0.25">
      <c r="J65" t="s">
        <v>18</v>
      </c>
      <c r="K65">
        <f t="shared" ref="K65:N65" si="19">VALUE(K54)</f>
        <v>0.38900000000000001</v>
      </c>
      <c r="L65">
        <f t="shared" si="19"/>
        <v>0.34200000000000003</v>
      </c>
      <c r="M65">
        <f t="shared" si="19"/>
        <v>0.49199999999999999</v>
      </c>
      <c r="N65">
        <f t="shared" si="19"/>
        <v>0.40600000000000003</v>
      </c>
    </row>
    <row r="66" spans="10:14" x14ac:dyDescent="0.25">
      <c r="J66" t="s">
        <v>20</v>
      </c>
      <c r="K66">
        <f t="shared" ref="K66:N66" si="20">VALUE(K55)</f>
        <v>3.0000000000000001E-3</v>
      </c>
      <c r="L66">
        <f t="shared" si="20"/>
        <v>0</v>
      </c>
      <c r="M66">
        <f t="shared" si="20"/>
        <v>1E-3</v>
      </c>
      <c r="N66">
        <f t="shared" si="20"/>
        <v>1E-3</v>
      </c>
    </row>
    <row r="67" spans="10:14" x14ac:dyDescent="0.25">
      <c r="J67" t="s">
        <v>22</v>
      </c>
      <c r="K67">
        <f t="shared" ref="K67:N67" si="21">VALUE(K56)</f>
        <v>0.17399999999999999</v>
      </c>
      <c r="L67">
        <f t="shared" si="21"/>
        <v>0.13600000000000001</v>
      </c>
      <c r="M67">
        <f t="shared" si="21"/>
        <v>0.23599999999999999</v>
      </c>
      <c r="N67">
        <f t="shared" si="21"/>
        <v>0.18099999999999999</v>
      </c>
    </row>
    <row r="68" spans="10:14" x14ac:dyDescent="0.25">
      <c r="J68" t="s">
        <v>24</v>
      </c>
      <c r="K68">
        <f t="shared" ref="K68:N68" si="22">VALUE(K57)</f>
        <v>1E-3</v>
      </c>
      <c r="L68">
        <f t="shared" si="22"/>
        <v>1E-3</v>
      </c>
      <c r="M68">
        <f t="shared" si="22"/>
        <v>1E-3</v>
      </c>
      <c r="N68">
        <f t="shared" si="22"/>
        <v>1E-3</v>
      </c>
    </row>
    <row r="69" spans="10:14" x14ac:dyDescent="0.25">
      <c r="J69" t="s">
        <v>25</v>
      </c>
      <c r="K69">
        <f t="shared" ref="K69:N69" si="23">VALUE(K58)</f>
        <v>1.0999999999999999E-2</v>
      </c>
      <c r="L69">
        <f t="shared" si="23"/>
        <v>0.13500000000000001</v>
      </c>
      <c r="M69">
        <f t="shared" si="23"/>
        <v>0</v>
      </c>
      <c r="N69">
        <f t="shared" si="23"/>
        <v>0</v>
      </c>
    </row>
    <row r="70" spans="10:14" x14ac:dyDescent="0.25">
      <c r="J70" t="s">
        <v>27</v>
      </c>
      <c r="K70">
        <f t="shared" ref="K70:N70" si="24">VALUE(K59)</f>
        <v>0.13500000000000001</v>
      </c>
      <c r="L70">
        <f t="shared" si="24"/>
        <v>0.13</v>
      </c>
      <c r="M70">
        <f t="shared" si="24"/>
        <v>0.22500000000000001</v>
      </c>
      <c r="N70">
        <f t="shared" si="24"/>
        <v>0.13900000000000001</v>
      </c>
    </row>
    <row r="71" spans="10:14" x14ac:dyDescent="0.25">
      <c r="J71" t="s">
        <v>29</v>
      </c>
      <c r="K71">
        <f t="shared" ref="K71:N71" si="25">VALUE(K60)</f>
        <v>0.03</v>
      </c>
      <c r="L71">
        <f t="shared" si="25"/>
        <v>0.107</v>
      </c>
      <c r="M71">
        <f t="shared" si="25"/>
        <v>4.3999999999999997E-2</v>
      </c>
      <c r="N71">
        <f t="shared" si="25"/>
        <v>2.5000000000000001E-2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8FFF-E721-4426-B92E-A43D6435A245}">
  <dimension ref="A2:AA202"/>
  <sheetViews>
    <sheetView topLeftCell="B49" workbookViewId="0">
      <selection activeCell="M66" sqref="M66"/>
    </sheetView>
  </sheetViews>
  <sheetFormatPr defaultRowHeight="15" x14ac:dyDescent="0.25"/>
  <sheetData>
    <row r="2" spans="1:13" x14ac:dyDescent="0.25">
      <c r="B2" t="s">
        <v>165</v>
      </c>
      <c r="E2" t="s">
        <v>166</v>
      </c>
      <c r="H2" t="s">
        <v>167</v>
      </c>
      <c r="K2" t="s">
        <v>168</v>
      </c>
    </row>
    <row r="3" spans="1:13" x14ac:dyDescent="0.25">
      <c r="A3" t="s">
        <v>169</v>
      </c>
      <c r="B3">
        <v>2020</v>
      </c>
      <c r="C3">
        <v>2035</v>
      </c>
      <c r="D3">
        <v>2050</v>
      </c>
      <c r="E3">
        <v>2020</v>
      </c>
      <c r="F3">
        <v>2035</v>
      </c>
      <c r="G3">
        <v>2050</v>
      </c>
      <c r="H3">
        <v>2020</v>
      </c>
      <c r="I3">
        <v>2035</v>
      </c>
      <c r="J3">
        <v>2050</v>
      </c>
      <c r="K3">
        <v>2020</v>
      </c>
      <c r="L3">
        <v>2035</v>
      </c>
      <c r="M3">
        <v>2050</v>
      </c>
    </row>
    <row r="4" spans="1:13" x14ac:dyDescent="0.25">
      <c r="A4" t="s">
        <v>19</v>
      </c>
      <c r="B4">
        <v>303435854.32100803</v>
      </c>
      <c r="C4">
        <v>220633662.86130819</v>
      </c>
      <c r="D4">
        <v>202465731.81957319</v>
      </c>
      <c r="E4">
        <v>328722175.51442528</v>
      </c>
      <c r="F4">
        <v>239019801.43308389</v>
      </c>
      <c r="G4">
        <v>219337876.13787091</v>
      </c>
      <c r="H4">
        <v>293953483.87347639</v>
      </c>
      <c r="I4">
        <v>213738860.89689231</v>
      </c>
      <c r="J4">
        <v>196138677.7002115</v>
      </c>
      <c r="K4">
        <v>328722175.51442528</v>
      </c>
      <c r="L4">
        <v>239019801.43308389</v>
      </c>
      <c r="M4">
        <v>219337876.13787091</v>
      </c>
    </row>
    <row r="5" spans="1:13" x14ac:dyDescent="0.25">
      <c r="A5" t="s">
        <v>21</v>
      </c>
      <c r="B5">
        <v>2444774.1254610182</v>
      </c>
      <c r="C5">
        <v>1608130.101643265</v>
      </c>
      <c r="D5">
        <v>1241484.515672981</v>
      </c>
      <c r="E5">
        <v>431430.72802253271</v>
      </c>
      <c r="F5">
        <v>283787.6649958702</v>
      </c>
      <c r="G5">
        <v>219085.5027658201</v>
      </c>
      <c r="H5">
        <v>790956.33470797644</v>
      </c>
      <c r="I5">
        <v>520277.38582576212</v>
      </c>
      <c r="J5">
        <v>401656.75507067022</v>
      </c>
      <c r="K5">
        <v>503335.84935962141</v>
      </c>
      <c r="L5">
        <v>331085.60916184861</v>
      </c>
      <c r="M5">
        <v>255599.75322679011</v>
      </c>
    </row>
    <row r="6" spans="1:13" x14ac:dyDescent="0.25">
      <c r="A6" t="s">
        <v>23</v>
      </c>
      <c r="B6">
        <v>150339317.6321812</v>
      </c>
      <c r="C6">
        <v>83219214.462182373</v>
      </c>
      <c r="D6">
        <v>56866530.464711577</v>
      </c>
      <c r="E6">
        <v>144666135.8347404</v>
      </c>
      <c r="F6">
        <v>80078866.746628329</v>
      </c>
      <c r="G6">
        <v>54720623.65472246</v>
      </c>
      <c r="H6">
        <v>156012499.42962199</v>
      </c>
      <c r="I6">
        <v>86359562.177736431</v>
      </c>
      <c r="J6">
        <v>59012437.274700686</v>
      </c>
      <c r="K6">
        <v>161685681.22706279</v>
      </c>
      <c r="L6">
        <v>89499909.89329049</v>
      </c>
      <c r="M6">
        <v>61158344.084689803</v>
      </c>
    </row>
    <row r="7" spans="1:13" x14ac:dyDescent="0.25">
      <c r="A7" t="s">
        <v>31</v>
      </c>
      <c r="B7">
        <v>629714.48979990999</v>
      </c>
      <c r="C7">
        <v>629714.48979990999</v>
      </c>
      <c r="D7">
        <v>629714.48979990999</v>
      </c>
      <c r="E7">
        <v>605019.80392540363</v>
      </c>
      <c r="F7">
        <v>605019.80392540363</v>
      </c>
      <c r="G7">
        <v>605019.80392540363</v>
      </c>
      <c r="H7">
        <v>654409.17567441624</v>
      </c>
      <c r="I7">
        <v>654409.17567441624</v>
      </c>
      <c r="J7">
        <v>654409.17567441624</v>
      </c>
      <c r="K7">
        <v>679103.86154892249</v>
      </c>
      <c r="L7">
        <v>679103.86154892249</v>
      </c>
      <c r="M7">
        <v>679103.86154892249</v>
      </c>
    </row>
    <row r="8" spans="1:13" x14ac:dyDescent="0.25">
      <c r="A8" t="s">
        <v>5</v>
      </c>
      <c r="B8">
        <v>164715456.34710601</v>
      </c>
      <c r="C8">
        <v>164715456.34710601</v>
      </c>
      <c r="D8">
        <v>164715456.34710601</v>
      </c>
      <c r="E8">
        <v>163740768.92439729</v>
      </c>
      <c r="F8">
        <v>139998357.4303596</v>
      </c>
      <c r="G8">
        <v>117893353.62556601</v>
      </c>
      <c r="H8">
        <v>0</v>
      </c>
      <c r="I8">
        <v>0</v>
      </c>
      <c r="J8">
        <v>0</v>
      </c>
      <c r="K8">
        <v>164715456.34710601</v>
      </c>
      <c r="L8">
        <v>164715456.34710601</v>
      </c>
      <c r="M8">
        <v>164715456.34710601</v>
      </c>
    </row>
    <row r="9" spans="1:13" x14ac:dyDescent="0.25">
      <c r="A9" t="s">
        <v>26</v>
      </c>
      <c r="B9">
        <v>7785733.4539738977</v>
      </c>
      <c r="C9">
        <v>6131265.0950044543</v>
      </c>
      <c r="D9">
        <v>3503580.0542882588</v>
      </c>
      <c r="E9">
        <v>122142882.82008789</v>
      </c>
      <c r="F9">
        <v>96187520.220819771</v>
      </c>
      <c r="G9">
        <v>54964297.269040354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170</v>
      </c>
      <c r="B10">
        <v>86523850.574066937</v>
      </c>
      <c r="C10">
        <v>86523850.574066937</v>
      </c>
      <c r="D10">
        <v>86523850.574066937</v>
      </c>
      <c r="E10">
        <v>102541712.61970749</v>
      </c>
      <c r="F10">
        <v>102541712.61970749</v>
      </c>
      <c r="G10">
        <v>102541712.61970749</v>
      </c>
      <c r="H10">
        <v>110584199.8839982</v>
      </c>
      <c r="I10">
        <v>110584199.8839982</v>
      </c>
      <c r="J10">
        <v>110584199.8839982</v>
      </c>
      <c r="K10">
        <v>93053952.5041852</v>
      </c>
      <c r="L10">
        <v>93053952.5041852</v>
      </c>
      <c r="M10">
        <v>93053952.5041852</v>
      </c>
    </row>
    <row r="11" spans="1:13" x14ac:dyDescent="0.25">
      <c r="A11" t="s">
        <v>30</v>
      </c>
      <c r="B11">
        <v>19581957.001563732</v>
      </c>
      <c r="C11">
        <v>19581957.001563732</v>
      </c>
      <c r="D11">
        <v>19581957.001563732</v>
      </c>
      <c r="E11">
        <v>96495924.950965181</v>
      </c>
      <c r="F11">
        <v>75990540.89888531</v>
      </c>
      <c r="G11">
        <v>43423166.227934852</v>
      </c>
      <c r="H11">
        <v>21548789.915848799</v>
      </c>
      <c r="I11">
        <v>21548789.915848799</v>
      </c>
      <c r="J11">
        <v>21548789.915848799</v>
      </c>
      <c r="K11">
        <v>16823444.226069879</v>
      </c>
      <c r="L11">
        <v>16823444.226069879</v>
      </c>
      <c r="M11">
        <v>16823444.226069879</v>
      </c>
    </row>
    <row r="12" spans="1:13" x14ac:dyDescent="0.25">
      <c r="A12" t="s">
        <v>171</v>
      </c>
      <c r="B12">
        <v>735456657.94516063</v>
      </c>
      <c r="C12">
        <v>583043250.93267488</v>
      </c>
      <c r="D12">
        <v>535528305.26678252</v>
      </c>
      <c r="E12">
        <v>913498635.8974402</v>
      </c>
      <c r="F12">
        <v>712600603.01361203</v>
      </c>
      <c r="G12">
        <v>593705134.84153342</v>
      </c>
      <c r="H12">
        <v>583544338.61332786</v>
      </c>
      <c r="I12">
        <v>433406099.43597603</v>
      </c>
      <c r="J12">
        <v>388340170.7055043</v>
      </c>
      <c r="K12">
        <v>766183149.52975762</v>
      </c>
      <c r="L12">
        <v>604122753.87444615</v>
      </c>
      <c r="M12">
        <v>556023776.91469765</v>
      </c>
    </row>
    <row r="15" spans="1:13" x14ac:dyDescent="0.25">
      <c r="A15" t="s">
        <v>172</v>
      </c>
    </row>
    <row r="17" spans="1:27" x14ac:dyDescent="0.25">
      <c r="B17" t="s">
        <v>165</v>
      </c>
      <c r="C17" t="s">
        <v>165</v>
      </c>
      <c r="D17" t="s">
        <v>165</v>
      </c>
      <c r="E17" t="s">
        <v>166</v>
      </c>
      <c r="F17" t="s">
        <v>166</v>
      </c>
      <c r="G17" t="s">
        <v>166</v>
      </c>
      <c r="H17" t="s">
        <v>167</v>
      </c>
      <c r="I17" t="s">
        <v>167</v>
      </c>
      <c r="J17" t="s">
        <v>167</v>
      </c>
      <c r="K17" t="s">
        <v>168</v>
      </c>
      <c r="L17" t="s">
        <v>168</v>
      </c>
      <c r="M17" t="s">
        <v>168</v>
      </c>
      <c r="P17" s="8" t="s">
        <v>116</v>
      </c>
      <c r="S17" s="8" t="s">
        <v>117</v>
      </c>
      <c r="V17" s="8" t="s">
        <v>118</v>
      </c>
      <c r="Y17" s="8" t="s">
        <v>119</v>
      </c>
    </row>
    <row r="18" spans="1:27" x14ac:dyDescent="0.25">
      <c r="A18" t="s">
        <v>169</v>
      </c>
      <c r="B18">
        <v>2020</v>
      </c>
      <c r="C18">
        <v>2035</v>
      </c>
      <c r="D18">
        <v>2050</v>
      </c>
      <c r="E18">
        <v>2020</v>
      </c>
      <c r="F18">
        <v>2035</v>
      </c>
      <c r="G18">
        <v>2050</v>
      </c>
      <c r="H18">
        <v>2020</v>
      </c>
      <c r="I18">
        <v>2035</v>
      </c>
      <c r="J18">
        <v>2050</v>
      </c>
      <c r="K18">
        <v>2020</v>
      </c>
      <c r="L18">
        <v>2035</v>
      </c>
      <c r="M18">
        <v>2050</v>
      </c>
    </row>
    <row r="19" spans="1:27" x14ac:dyDescent="0.25">
      <c r="A19" t="s">
        <v>19</v>
      </c>
      <c r="B19" s="10">
        <v>0.41258155874038432</v>
      </c>
      <c r="C19" s="10">
        <v>0.37841731725453964</v>
      </c>
      <c r="D19" s="10">
        <v>0.37806728389213984</v>
      </c>
      <c r="E19" s="10">
        <v>0.35984966216340514</v>
      </c>
      <c r="F19" s="10">
        <v>0.33541902774465959</v>
      </c>
      <c r="G19" s="10">
        <v>0.36943907550406258</v>
      </c>
      <c r="H19" s="10">
        <v>0.50373804426240498</v>
      </c>
      <c r="I19" s="10">
        <v>0.49316071272427126</v>
      </c>
      <c r="J19" s="10">
        <v>0.50506924726299363</v>
      </c>
      <c r="K19" s="10">
        <v>0.42903863875912363</v>
      </c>
      <c r="L19" s="10">
        <v>0.3956477386427974</v>
      </c>
      <c r="M19" s="10">
        <v>0.39447571352964034</v>
      </c>
      <c r="O19" t="s">
        <v>4</v>
      </c>
      <c r="P19" s="6">
        <v>0.23</v>
      </c>
      <c r="Q19" s="6">
        <v>0.23</v>
      </c>
      <c r="R19" s="6">
        <v>0.23</v>
      </c>
      <c r="S19" s="6">
        <v>0.13200000000000001</v>
      </c>
      <c r="T19" s="6">
        <v>0.13200000000000001</v>
      </c>
      <c r="U19" s="6">
        <v>0.13200000000000001</v>
      </c>
      <c r="V19" s="6">
        <v>0</v>
      </c>
      <c r="W19" s="6">
        <v>0</v>
      </c>
      <c r="X19" s="6">
        <v>0</v>
      </c>
      <c r="Y19" s="6">
        <v>0.221</v>
      </c>
      <c r="Z19" s="6">
        <v>0.221</v>
      </c>
      <c r="AA19" s="6">
        <v>0.221</v>
      </c>
    </row>
    <row r="20" spans="1:27" x14ac:dyDescent="0.25">
      <c r="A20" t="s">
        <v>21</v>
      </c>
      <c r="B20" s="10">
        <v>3.3241579895294292E-3</v>
      </c>
      <c r="C20" s="10">
        <v>2.7581660521252801E-3</v>
      </c>
      <c r="D20" s="10">
        <v>2.3182425717992896E-3</v>
      </c>
      <c r="E20" s="10">
        <v>4.7228393242063917E-4</v>
      </c>
      <c r="F20" s="10">
        <v>3.9824224649224625E-4</v>
      </c>
      <c r="G20" s="10">
        <v>3.6901399349408774E-4</v>
      </c>
      <c r="H20" s="10">
        <v>1.3554348527954536E-3</v>
      </c>
      <c r="I20" s="10">
        <v>1.2004385413653344E-3</v>
      </c>
      <c r="J20" s="10">
        <v>1.0342910297973383E-3</v>
      </c>
      <c r="K20" s="10">
        <v>6.5693933580834049E-4</v>
      </c>
      <c r="L20" s="10">
        <v>5.4804360047437911E-4</v>
      </c>
      <c r="M20" s="10">
        <v>4.596921279968985E-4</v>
      </c>
      <c r="O20" t="s">
        <v>16</v>
      </c>
      <c r="P20" s="6">
        <v>2.7E-2</v>
      </c>
      <c r="Q20" s="6">
        <v>2.7E-2</v>
      </c>
      <c r="R20" s="6">
        <v>2.7E-2</v>
      </c>
      <c r="S20" s="6">
        <v>1.7000000000000001E-2</v>
      </c>
      <c r="T20" s="6">
        <v>1.7000000000000001E-2</v>
      </c>
      <c r="U20" s="6">
        <v>1.7000000000000001E-2</v>
      </c>
      <c r="V20" s="6">
        <v>0</v>
      </c>
      <c r="W20" s="6">
        <v>0</v>
      </c>
      <c r="X20" s="6">
        <v>0</v>
      </c>
      <c r="Y20" s="6">
        <v>2.5999999999999999E-2</v>
      </c>
      <c r="Z20" s="6">
        <v>2.5999999999999999E-2</v>
      </c>
      <c r="AA20" s="6">
        <v>2.5999999999999999E-2</v>
      </c>
    </row>
    <row r="21" spans="1:27" x14ac:dyDescent="0.25">
      <c r="A21" t="s">
        <v>23</v>
      </c>
      <c r="B21" s="10">
        <v>0.20441628477771054</v>
      </c>
      <c r="C21" s="10">
        <v>0.14273248910618444</v>
      </c>
      <c r="D21" s="10">
        <v>0.106187721368682</v>
      </c>
      <c r="E21" s="10">
        <v>0.15836491719839008</v>
      </c>
      <c r="F21" s="10">
        <v>0.1123755248142818</v>
      </c>
      <c r="G21" s="10">
        <v>9.2168014799683368E-2</v>
      </c>
      <c r="H21" s="10">
        <v>0.26735329109755973</v>
      </c>
      <c r="I21" s="10">
        <v>0.19925783760339927</v>
      </c>
      <c r="J21" s="10">
        <v>0.15196068222221712</v>
      </c>
      <c r="K21" s="10">
        <v>0.21102745645906837</v>
      </c>
      <c r="L21" s="10">
        <v>0.14814854980928446</v>
      </c>
      <c r="M21" s="10">
        <v>0.1099923179977111</v>
      </c>
      <c r="O21" t="s">
        <v>18</v>
      </c>
      <c r="P21" s="6">
        <v>0.39300000000000002</v>
      </c>
      <c r="Q21" s="6">
        <v>0.39300000000000002</v>
      </c>
      <c r="R21" s="6">
        <v>0.39300000000000002</v>
      </c>
      <c r="S21" s="6">
        <v>0.34200000000000003</v>
      </c>
      <c r="T21" s="6">
        <v>0.34200000000000003</v>
      </c>
      <c r="U21" s="6">
        <v>0.34200000000000003</v>
      </c>
      <c r="V21" s="6">
        <v>0.49299999999999999</v>
      </c>
      <c r="W21" s="6">
        <v>0.49299999999999999</v>
      </c>
      <c r="X21" s="6">
        <v>0.49299999999999999</v>
      </c>
      <c r="Y21" s="6">
        <v>0.40600000000000003</v>
      </c>
      <c r="Z21" s="6">
        <v>0.40600000000000003</v>
      </c>
      <c r="AA21" s="6">
        <v>0.40600000000000003</v>
      </c>
    </row>
    <row r="22" spans="1:27" x14ac:dyDescent="0.25">
      <c r="A22" t="s">
        <v>31</v>
      </c>
      <c r="B22" s="10">
        <v>8.5622243404432502E-4</v>
      </c>
      <c r="C22" s="10">
        <v>1.0800476444801936E-3</v>
      </c>
      <c r="D22" s="10">
        <v>1.175875268602669E-3</v>
      </c>
      <c r="E22" s="10">
        <v>6.623105718499727E-4</v>
      </c>
      <c r="F22" s="10">
        <v>8.4903072122975254E-4</v>
      </c>
      <c r="G22" s="10">
        <v>1.0190577248197293E-3</v>
      </c>
      <c r="H22" s="10">
        <v>1.1214386506250475E-3</v>
      </c>
      <c r="I22" s="10">
        <v>1.5099214720929127E-3</v>
      </c>
      <c r="J22" s="10">
        <v>1.6851441726606336E-3</v>
      </c>
      <c r="K22" s="10">
        <v>8.8634664174710737E-4</v>
      </c>
      <c r="L22" s="10">
        <v>1.1241156821086391E-3</v>
      </c>
      <c r="M22" s="10">
        <v>1.221357592506529E-3</v>
      </c>
      <c r="O22" t="s">
        <v>20</v>
      </c>
      <c r="P22" s="6">
        <v>4.0000000000000001E-3</v>
      </c>
      <c r="Q22" s="6">
        <v>4.0000000000000001E-3</v>
      </c>
      <c r="R22" s="6">
        <v>4.0000000000000001E-3</v>
      </c>
      <c r="S22" s="6">
        <v>1E-3</v>
      </c>
      <c r="T22" s="6">
        <v>1E-3</v>
      </c>
      <c r="U22" s="6">
        <v>1E-3</v>
      </c>
      <c r="V22" s="6">
        <v>4.0000000000000001E-3</v>
      </c>
      <c r="W22" s="6">
        <v>4.0000000000000001E-3</v>
      </c>
      <c r="X22" s="6">
        <v>4.0000000000000001E-3</v>
      </c>
      <c r="Y22" s="6">
        <v>1E-3</v>
      </c>
      <c r="Z22" s="6">
        <v>1E-3</v>
      </c>
      <c r="AA22" s="6">
        <v>1E-3</v>
      </c>
    </row>
    <row r="23" spans="1:27" x14ac:dyDescent="0.25">
      <c r="A23" t="s">
        <v>5</v>
      </c>
      <c r="B23" s="10">
        <v>0.22396351242140503</v>
      </c>
      <c r="C23" s="10">
        <v>0.28250984139446977</v>
      </c>
      <c r="D23" s="10">
        <v>0.30757563088107959</v>
      </c>
      <c r="E23" s="10">
        <v>0.17924577277943599</v>
      </c>
      <c r="F23" s="10">
        <v>0.19646118293796247</v>
      </c>
      <c r="G23" s="10">
        <v>0.19857223174772282</v>
      </c>
      <c r="H23" s="10">
        <v>0</v>
      </c>
      <c r="I23" s="10">
        <v>0</v>
      </c>
      <c r="J23" s="10">
        <v>0</v>
      </c>
      <c r="K23" s="10">
        <v>0.21498183097370333</v>
      </c>
      <c r="L23" s="10">
        <v>0.27265229672401736</v>
      </c>
      <c r="M23" s="10">
        <v>0.2962381523701923</v>
      </c>
      <c r="O23" t="s">
        <v>22</v>
      </c>
      <c r="P23" s="6">
        <v>0.17399999999999999</v>
      </c>
      <c r="Q23" s="6">
        <v>0.17399999999999999</v>
      </c>
      <c r="R23" s="6">
        <v>0.17399999999999999</v>
      </c>
      <c r="S23" s="6">
        <v>0.13600000000000001</v>
      </c>
      <c r="T23" s="6">
        <v>0.13600000000000001</v>
      </c>
      <c r="U23" s="6">
        <v>0.13600000000000001</v>
      </c>
      <c r="V23" s="6">
        <v>0.23599999999999999</v>
      </c>
      <c r="W23" s="6">
        <v>0.23599999999999999</v>
      </c>
      <c r="X23" s="6">
        <v>0.23599999999999999</v>
      </c>
      <c r="Y23" s="6">
        <v>0.18099999999999999</v>
      </c>
      <c r="Z23" s="6">
        <v>0.18099999999999999</v>
      </c>
      <c r="AA23" s="6">
        <v>0.18099999999999999</v>
      </c>
    </row>
    <row r="24" spans="1:27" x14ac:dyDescent="0.25">
      <c r="A24" t="s">
        <v>26</v>
      </c>
      <c r="B24" s="10">
        <v>1.0586257354344927E-2</v>
      </c>
      <c r="C24" s="10">
        <v>1.0515969587498824E-2</v>
      </c>
      <c r="D24" s="10">
        <v>6.5422873447238067E-3</v>
      </c>
      <c r="E24" s="10">
        <v>0.13370888364829595</v>
      </c>
      <c r="F24" s="10">
        <v>0.13498096944352769</v>
      </c>
      <c r="G24" s="10">
        <v>9.2578443478867581E-2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O24" t="s">
        <v>24</v>
      </c>
      <c r="P24" s="6">
        <v>1E-3</v>
      </c>
      <c r="Q24" s="6">
        <v>1E-3</v>
      </c>
      <c r="R24" s="6">
        <v>1E-3</v>
      </c>
      <c r="S24" s="6">
        <v>1E-3</v>
      </c>
      <c r="T24" s="6">
        <v>1E-3</v>
      </c>
      <c r="U24" s="6">
        <v>1E-3</v>
      </c>
      <c r="V24" s="6">
        <v>1E-3</v>
      </c>
      <c r="W24" s="6">
        <v>1E-3</v>
      </c>
      <c r="X24" s="6">
        <v>1E-3</v>
      </c>
      <c r="Y24" s="6">
        <v>1E-3</v>
      </c>
      <c r="Z24" s="6">
        <v>1E-3</v>
      </c>
      <c r="AA24" s="6">
        <v>1E-3</v>
      </c>
    </row>
    <row r="25" spans="1:27" x14ac:dyDescent="0.25">
      <c r="A25" t="s">
        <v>170</v>
      </c>
      <c r="B25" s="10">
        <v>0.11764643047193489</v>
      </c>
      <c r="C25" s="10">
        <v>0.14840039814483336</v>
      </c>
      <c r="D25" s="10">
        <v>0.16156727800029844</v>
      </c>
      <c r="E25" s="10">
        <v>0.11225163190196596</v>
      </c>
      <c r="F25" s="10">
        <v>0.14389787517166716</v>
      </c>
      <c r="G25" s="10">
        <v>0.17271488252679004</v>
      </c>
      <c r="H25" s="10">
        <v>0.18950436593520661</v>
      </c>
      <c r="I25" s="10">
        <v>0.2551514619381447</v>
      </c>
      <c r="J25" s="10">
        <v>0.28476116617834818</v>
      </c>
      <c r="K25" s="10">
        <v>0.12145131690940575</v>
      </c>
      <c r="L25" s="10">
        <v>0.15403153069040743</v>
      </c>
      <c r="M25" s="10">
        <v>0.16735606707419828</v>
      </c>
      <c r="O25" t="s">
        <v>25</v>
      </c>
      <c r="P25" s="6">
        <v>1.0999999999999999E-2</v>
      </c>
      <c r="Q25" s="6">
        <v>1.0999999999999999E-2</v>
      </c>
      <c r="R25" s="6">
        <v>1.0999999999999999E-2</v>
      </c>
      <c r="S25" s="6">
        <v>0.13500000000000001</v>
      </c>
      <c r="T25" s="6">
        <v>0.13500000000000001</v>
      </c>
      <c r="U25" s="6">
        <v>0.13500000000000001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t="s">
        <v>30</v>
      </c>
      <c r="B26" s="10">
        <v>2.6625575810646698E-2</v>
      </c>
      <c r="C26" s="10">
        <v>3.3585770815868506E-2</v>
      </c>
      <c r="D26" s="10">
        <v>3.6565680672674523E-2</v>
      </c>
      <c r="E26" s="10">
        <v>0.10563335418247841</v>
      </c>
      <c r="F26" s="10">
        <v>0.1066383336998576</v>
      </c>
      <c r="G26" s="10">
        <v>7.3139280224559594E-2</v>
      </c>
      <c r="H26" s="10">
        <v>3.6927425201408057E-2</v>
      </c>
      <c r="I26" s="10">
        <v>4.9719627720726266E-2</v>
      </c>
      <c r="J26" s="10">
        <v>5.5489469133983074E-2</v>
      </c>
      <c r="K26" s="10">
        <v>2.1957470921143609E-2</v>
      </c>
      <c r="L26" s="10">
        <v>2.7847724850910461E-2</v>
      </c>
      <c r="M26" s="10">
        <v>3.0256699307754327E-2</v>
      </c>
      <c r="O26" t="s">
        <v>27</v>
      </c>
      <c r="P26" s="6">
        <v>0.13500000000000001</v>
      </c>
      <c r="Q26" s="6">
        <v>0.13500000000000001</v>
      </c>
      <c r="R26" s="6">
        <v>0.13500000000000001</v>
      </c>
      <c r="S26" s="6">
        <v>0.13</v>
      </c>
      <c r="T26" s="6">
        <v>0.13</v>
      </c>
      <c r="U26" s="6">
        <v>0.13</v>
      </c>
      <c r="V26" s="6">
        <v>0.22500000000000001</v>
      </c>
      <c r="W26" s="6">
        <v>0.22500000000000001</v>
      </c>
      <c r="X26" s="6">
        <v>0.22500000000000001</v>
      </c>
      <c r="Y26" s="6">
        <v>0.13900000000000001</v>
      </c>
      <c r="Z26" s="6">
        <v>0.13900000000000001</v>
      </c>
      <c r="AA26" s="6">
        <v>0.13900000000000001</v>
      </c>
    </row>
    <row r="27" spans="1:27" x14ac:dyDescent="0.25">
      <c r="A27" t="s">
        <v>171</v>
      </c>
      <c r="B27">
        <v>735456657.94516063</v>
      </c>
      <c r="C27">
        <v>583043250.93267488</v>
      </c>
      <c r="D27">
        <v>535528305.26678252</v>
      </c>
      <c r="E27">
        <v>913498635.8974402</v>
      </c>
      <c r="F27">
        <v>712600603.01361203</v>
      </c>
      <c r="G27">
        <v>593705134.84153342</v>
      </c>
      <c r="H27">
        <v>583544338.61332786</v>
      </c>
      <c r="I27">
        <v>433406099.43597603</v>
      </c>
      <c r="J27">
        <v>388340170.7055043</v>
      </c>
      <c r="K27">
        <v>766183149.52975762</v>
      </c>
      <c r="L27">
        <v>604122753.87444615</v>
      </c>
      <c r="M27">
        <v>556023776.91469765</v>
      </c>
      <c r="O27" t="s">
        <v>29</v>
      </c>
      <c r="P27" s="6">
        <v>0.03</v>
      </c>
      <c r="Q27" s="6">
        <v>0.03</v>
      </c>
      <c r="R27" s="6">
        <v>0.03</v>
      </c>
      <c r="S27" s="6">
        <v>0.107</v>
      </c>
      <c r="T27" s="6">
        <v>0.107</v>
      </c>
      <c r="U27" s="6">
        <v>0.107</v>
      </c>
      <c r="V27" s="6">
        <v>4.3999999999999997E-2</v>
      </c>
      <c r="W27" s="6">
        <v>4.3999999999999997E-2</v>
      </c>
      <c r="X27" s="6">
        <v>4.3999999999999997E-2</v>
      </c>
      <c r="Y27" s="6">
        <v>2.5000000000000001E-2</v>
      </c>
      <c r="Z27" s="6">
        <v>2.5000000000000001E-2</v>
      </c>
      <c r="AA27" s="6">
        <v>2.5000000000000001E-2</v>
      </c>
    </row>
    <row r="29" spans="1:27" x14ac:dyDescent="0.25">
      <c r="P29" s="8" t="s">
        <v>116</v>
      </c>
      <c r="S29" s="8" t="s">
        <v>117</v>
      </c>
      <c r="V29" s="8" t="s">
        <v>118</v>
      </c>
      <c r="Y29" s="8" t="s">
        <v>119</v>
      </c>
    </row>
    <row r="30" spans="1:27" x14ac:dyDescent="0.25">
      <c r="P30" s="5">
        <v>2020</v>
      </c>
      <c r="Q30" s="5">
        <v>2035</v>
      </c>
      <c r="R30" s="5">
        <v>2050</v>
      </c>
      <c r="S30" s="5">
        <v>2020</v>
      </c>
      <c r="T30" s="5">
        <v>2035</v>
      </c>
      <c r="U30" s="5">
        <v>2050</v>
      </c>
      <c r="V30" s="5">
        <v>2020</v>
      </c>
      <c r="W30" s="5">
        <v>2035</v>
      </c>
      <c r="X30" s="5">
        <v>2050</v>
      </c>
      <c r="Y30" s="5">
        <v>2020</v>
      </c>
      <c r="Z30" s="5">
        <v>2035</v>
      </c>
      <c r="AA30" s="5">
        <v>2050</v>
      </c>
    </row>
    <row r="31" spans="1:27" x14ac:dyDescent="0.25">
      <c r="O31" t="s">
        <v>4</v>
      </c>
      <c r="P31" s="6">
        <f>P19*B23</f>
        <v>5.1511607856923158E-2</v>
      </c>
      <c r="Q31" s="6">
        <f t="shared" ref="Q31:R31" si="0">Q19*C23</f>
        <v>6.4977263520728051E-2</v>
      </c>
      <c r="R31" s="6">
        <f t="shared" si="0"/>
        <v>7.0742395102648306E-2</v>
      </c>
      <c r="S31" s="6">
        <f t="shared" ref="S31" si="1">S19*E23</f>
        <v>2.3660442006885551E-2</v>
      </c>
      <c r="T31" s="6">
        <f t="shared" ref="T31" si="2">T19*F23</f>
        <v>2.5932876147811049E-2</v>
      </c>
      <c r="U31" s="6">
        <f t="shared" ref="U31" si="3">U19*G23</f>
        <v>2.6211534590699415E-2</v>
      </c>
      <c r="V31" s="6">
        <f t="shared" ref="V31" si="4">V19*H23</f>
        <v>0</v>
      </c>
      <c r="W31" s="6">
        <f t="shared" ref="W31" si="5">W19*I23</f>
        <v>0</v>
      </c>
      <c r="X31" s="6">
        <f t="shared" ref="X31" si="6">X19*J23</f>
        <v>0</v>
      </c>
      <c r="Y31" s="6">
        <f t="shared" ref="Y31" si="7">Y19*K23</f>
        <v>4.7510984645188437E-2</v>
      </c>
      <c r="Z31" s="6">
        <f t="shared" ref="Z31" si="8">Z19*L23</f>
        <v>6.0256157576007836E-2</v>
      </c>
      <c r="AA31" s="6">
        <f t="shared" ref="AA31" si="9">AA19*M23</f>
        <v>6.5468631673812505E-2</v>
      </c>
    </row>
    <row r="32" spans="1:27" x14ac:dyDescent="0.25">
      <c r="O32" t="s">
        <v>16</v>
      </c>
      <c r="P32" s="6">
        <f>P20*B23</f>
        <v>6.047014835377936E-3</v>
      </c>
      <c r="Q32" s="6">
        <f t="shared" ref="Q32:R32" si="10">Q20*C23</f>
        <v>7.6277657176506836E-3</v>
      </c>
      <c r="R32" s="6">
        <f t="shared" si="10"/>
        <v>8.3045420337891484E-3</v>
      </c>
      <c r="S32" s="6">
        <f t="shared" ref="S32" si="11">S20*E23</f>
        <v>3.0471781372504118E-3</v>
      </c>
      <c r="T32" s="6">
        <f t="shared" ref="T32" si="12">T20*F23</f>
        <v>3.339840109945362E-3</v>
      </c>
      <c r="U32" s="6">
        <f t="shared" ref="U32" si="13">U20*G23</f>
        <v>3.3757279397112882E-3</v>
      </c>
      <c r="V32" s="6">
        <f t="shared" ref="V32" si="14">V20*H23</f>
        <v>0</v>
      </c>
      <c r="W32" s="6">
        <f t="shared" ref="W32" si="15">W20*I23</f>
        <v>0</v>
      </c>
      <c r="X32" s="6">
        <f t="shared" ref="X32" si="16">X20*J23</f>
        <v>0</v>
      </c>
      <c r="Y32" s="6">
        <f t="shared" ref="Y32" si="17">Y20*K23</f>
        <v>5.5895276053162862E-3</v>
      </c>
      <c r="Z32" s="6">
        <f t="shared" ref="Z32" si="18">Z20*L23</f>
        <v>7.0889597148244511E-3</v>
      </c>
      <c r="AA32" s="6">
        <f t="shared" ref="AA32" si="19">AA20*M23</f>
        <v>7.702191961624999E-3</v>
      </c>
    </row>
    <row r="33" spans="1:27" x14ac:dyDescent="0.25">
      <c r="O33" t="s">
        <v>18</v>
      </c>
      <c r="P33" s="6">
        <f>P21*B19</f>
        <v>0.16214455258497104</v>
      </c>
      <c r="Q33" s="6">
        <f t="shared" ref="Q33:R33" si="20">Q21*C19</f>
        <v>0.14871800568103408</v>
      </c>
      <c r="R33" s="6">
        <f t="shared" si="20"/>
        <v>0.14858044256961095</v>
      </c>
      <c r="S33" s="6">
        <f t="shared" ref="S33:S36" si="21">S21*E19</f>
        <v>0.12306858445988457</v>
      </c>
      <c r="T33" s="6">
        <f t="shared" ref="T33:T36" si="22">T21*F19</f>
        <v>0.11471330748867359</v>
      </c>
      <c r="U33" s="6">
        <f t="shared" ref="U33:U36" si="23">U21*G19</f>
        <v>0.12634816382238942</v>
      </c>
      <c r="V33" s="6">
        <f t="shared" ref="V33:V36" si="24">V21*H19</f>
        <v>0.24834285582136564</v>
      </c>
      <c r="W33" s="6">
        <f t="shared" ref="W33:W36" si="25">W21*I19</f>
        <v>0.24312823137306572</v>
      </c>
      <c r="X33" s="6">
        <f t="shared" ref="X33:X36" si="26">X21*J19</f>
        <v>0.24899913890065586</v>
      </c>
      <c r="Y33" s="6">
        <f t="shared" ref="Y33:Y36" si="27">Y21*K19</f>
        <v>0.17418968733620421</v>
      </c>
      <c r="Z33" s="6">
        <f t="shared" ref="Z33:Z36" si="28">Z21*L19</f>
        <v>0.16063298188897576</v>
      </c>
      <c r="AA33" s="6">
        <f t="shared" ref="AA33:AA36" si="29">AA21*M19</f>
        <v>0.160157139693034</v>
      </c>
    </row>
    <row r="34" spans="1:27" x14ac:dyDescent="0.25">
      <c r="A34" t="s">
        <v>173</v>
      </c>
      <c r="B34">
        <v>6.5209999999999999</v>
      </c>
      <c r="O34" t="s">
        <v>20</v>
      </c>
      <c r="P34" s="6">
        <f>P22*B20</f>
        <v>1.3296631958117717E-5</v>
      </c>
      <c r="Q34" s="6">
        <f t="shared" ref="Q34:R34" si="30">Q22*C20</f>
        <v>1.1032664208501121E-5</v>
      </c>
      <c r="R34" s="6">
        <f t="shared" si="30"/>
        <v>9.2729702871971582E-6</v>
      </c>
      <c r="S34" s="6">
        <f t="shared" si="21"/>
        <v>4.7228393242063917E-7</v>
      </c>
      <c r="T34" s="6">
        <f t="shared" si="22"/>
        <v>3.9824224649224625E-7</v>
      </c>
      <c r="U34" s="6">
        <f t="shared" si="23"/>
        <v>3.6901399349408774E-7</v>
      </c>
      <c r="V34" s="6">
        <f t="shared" si="24"/>
        <v>5.4217394111818148E-6</v>
      </c>
      <c r="W34" s="6">
        <f t="shared" si="25"/>
        <v>4.8017541654613373E-6</v>
      </c>
      <c r="X34" s="6">
        <f t="shared" si="26"/>
        <v>4.1371641191893533E-6</v>
      </c>
      <c r="Y34" s="6">
        <f t="shared" si="27"/>
        <v>6.5693933580834046E-7</v>
      </c>
      <c r="Z34" s="6">
        <f t="shared" si="28"/>
        <v>5.4804360047437907E-7</v>
      </c>
      <c r="AA34" s="6">
        <f t="shared" si="29"/>
        <v>4.5969212799689848E-7</v>
      </c>
    </row>
    <row r="35" spans="1:27" x14ac:dyDescent="0.25">
      <c r="A35" t="s">
        <v>163</v>
      </c>
      <c r="B35">
        <v>6.3449999999999998</v>
      </c>
      <c r="C35">
        <f>B34-B35</f>
        <v>0.17600000000000016</v>
      </c>
      <c r="F35" s="2">
        <v>0.13523877421584335</v>
      </c>
      <c r="G35">
        <f>F35/100*B34</f>
        <v>8.818920466615145E-3</v>
      </c>
      <c r="O35" t="s">
        <v>22</v>
      </c>
      <c r="P35" s="6">
        <f>P23*B21</f>
        <v>3.5568433551321631E-2</v>
      </c>
      <c r="Q35" s="6">
        <f t="shared" ref="Q35:R35" si="31">Q23*C21</f>
        <v>2.4835453104476091E-2</v>
      </c>
      <c r="R35" s="6">
        <f t="shared" si="31"/>
        <v>1.8476663518150666E-2</v>
      </c>
      <c r="S35" s="6">
        <f t="shared" si="21"/>
        <v>2.1537628738981053E-2</v>
      </c>
      <c r="T35" s="6">
        <f t="shared" si="22"/>
        <v>1.5283071374742326E-2</v>
      </c>
      <c r="U35" s="6">
        <f t="shared" si="23"/>
        <v>1.253485001275694E-2</v>
      </c>
      <c r="V35" s="6">
        <f t="shared" si="24"/>
        <v>6.3095376699024097E-2</v>
      </c>
      <c r="W35" s="6">
        <f t="shared" si="25"/>
        <v>4.7024849674402222E-2</v>
      </c>
      <c r="X35" s="6">
        <f t="shared" si="26"/>
        <v>3.5862721004443238E-2</v>
      </c>
      <c r="Y35" s="6">
        <f t="shared" si="27"/>
        <v>3.8195969619091372E-2</v>
      </c>
      <c r="Z35" s="6">
        <f t="shared" si="28"/>
        <v>2.6814887515480487E-2</v>
      </c>
      <c r="AA35" s="6">
        <f t="shared" si="29"/>
        <v>1.9908609557585707E-2</v>
      </c>
    </row>
    <row r="36" spans="1:27" x14ac:dyDescent="0.25">
      <c r="A36" t="s">
        <v>164</v>
      </c>
      <c r="B36">
        <v>6.3819999999999997</v>
      </c>
      <c r="C36">
        <f>B34-B36</f>
        <v>0.13900000000000023</v>
      </c>
      <c r="F36" s="2">
        <v>0.10684200590233922</v>
      </c>
      <c r="G36">
        <f>F36/100*B34</f>
        <v>6.9671672048915402E-3</v>
      </c>
      <c r="O36" t="s">
        <v>24</v>
      </c>
      <c r="P36" s="6">
        <f>P24*B22</f>
        <v>8.5622243404432504E-7</v>
      </c>
      <c r="Q36" s="6">
        <f t="shared" ref="Q36:R36" si="32">Q24*C22</f>
        <v>1.0800476444801936E-6</v>
      </c>
      <c r="R36" s="6">
        <f t="shared" si="32"/>
        <v>1.1758752686026691E-6</v>
      </c>
      <c r="S36" s="6">
        <f t="shared" si="21"/>
        <v>6.6231057184997269E-7</v>
      </c>
      <c r="T36" s="6">
        <f t="shared" si="22"/>
        <v>8.490307212297526E-7</v>
      </c>
      <c r="U36" s="6">
        <f t="shared" si="23"/>
        <v>1.0190577248197293E-6</v>
      </c>
      <c r="V36" s="6">
        <f t="shared" si="24"/>
        <v>1.1214386506250476E-6</v>
      </c>
      <c r="W36" s="6">
        <f t="shared" si="25"/>
        <v>1.5099214720929128E-6</v>
      </c>
      <c r="X36" s="6">
        <f t="shared" si="26"/>
        <v>1.6851441726606337E-6</v>
      </c>
      <c r="Y36" s="6">
        <f t="shared" si="27"/>
        <v>8.863466417471074E-7</v>
      </c>
      <c r="Z36" s="6">
        <f t="shared" si="28"/>
        <v>1.1241156821086391E-6</v>
      </c>
      <c r="AA36" s="6">
        <f t="shared" si="29"/>
        <v>1.2213575925065291E-6</v>
      </c>
    </row>
    <row r="37" spans="1:27" x14ac:dyDescent="0.25">
      <c r="O37" t="s">
        <v>25</v>
      </c>
      <c r="P37" s="6">
        <f>P25*B24</f>
        <v>1.1644883089779419E-4</v>
      </c>
      <c r="Q37" s="6">
        <f t="shared" ref="Q37:R37" si="33">Q25*C24</f>
        <v>1.1567566546248706E-4</v>
      </c>
      <c r="R37" s="6">
        <f t="shared" si="33"/>
        <v>7.1965160791961864E-5</v>
      </c>
      <c r="S37" s="6">
        <f t="shared" ref="S37:S39" si="34">S25*E24</f>
        <v>1.8050699292519953E-2</v>
      </c>
      <c r="T37" s="6">
        <f t="shared" ref="T37:T39" si="35">T25*F24</f>
        <v>1.8222430874876239E-2</v>
      </c>
      <c r="U37" s="6">
        <f t="shared" ref="U37:U39" si="36">U25*G24</f>
        <v>1.2498089869647124E-2</v>
      </c>
      <c r="V37" s="6">
        <f t="shared" ref="V37:V39" si="37">V25*H24</f>
        <v>0</v>
      </c>
      <c r="W37" s="6">
        <f t="shared" ref="W37:W39" si="38">W25*I24</f>
        <v>0</v>
      </c>
      <c r="X37" s="6">
        <f t="shared" ref="X37:X39" si="39">X25*J24</f>
        <v>0</v>
      </c>
      <c r="Y37" s="6">
        <f t="shared" ref="Y37:Y39" si="40">Y25*K24</f>
        <v>0</v>
      </c>
      <c r="Z37" s="6">
        <f t="shared" ref="Z37:Z39" si="41">Z25*L24</f>
        <v>0</v>
      </c>
      <c r="AA37" s="6">
        <f t="shared" ref="AA37:AA39" si="42">AA25*M24</f>
        <v>0</v>
      </c>
    </row>
    <row r="38" spans="1:27" x14ac:dyDescent="0.25">
      <c r="A38" t="s">
        <v>174</v>
      </c>
      <c r="B38">
        <f>B34-C35-C36</f>
        <v>6.2059999999999995</v>
      </c>
      <c r="F38" t="s">
        <v>163</v>
      </c>
      <c r="G38" t="s">
        <v>2</v>
      </c>
      <c r="H38" t="s">
        <v>9</v>
      </c>
      <c r="I38" t="s">
        <v>164</v>
      </c>
      <c r="O38" t="s">
        <v>27</v>
      </c>
      <c r="P38" s="6">
        <f>P26*B25</f>
        <v>1.5882268113711212E-2</v>
      </c>
      <c r="Q38" s="6">
        <f t="shared" ref="Q38:R38" si="43">Q26*C25</f>
        <v>2.0034053749552503E-2</v>
      </c>
      <c r="R38" s="6">
        <f t="shared" si="43"/>
        <v>2.1811582530040289E-2</v>
      </c>
      <c r="S38" s="6">
        <f t="shared" si="34"/>
        <v>1.4592712147255577E-2</v>
      </c>
      <c r="T38" s="6">
        <f t="shared" si="35"/>
        <v>1.8706723772316733E-2</v>
      </c>
      <c r="U38" s="6">
        <f t="shared" si="36"/>
        <v>2.2452934728482705E-2</v>
      </c>
      <c r="V38" s="6">
        <f t="shared" si="37"/>
        <v>4.2638482335421488E-2</v>
      </c>
      <c r="W38" s="6">
        <f t="shared" si="38"/>
        <v>5.7409078936082561E-2</v>
      </c>
      <c r="X38" s="6">
        <f t="shared" si="39"/>
        <v>6.4071262390128336E-2</v>
      </c>
      <c r="Y38" s="6">
        <f t="shared" si="40"/>
        <v>1.68817330504074E-2</v>
      </c>
      <c r="Z38" s="6">
        <f t="shared" si="41"/>
        <v>2.1410382765966633E-2</v>
      </c>
      <c r="AA38" s="6">
        <f t="shared" si="42"/>
        <v>2.3262493323313562E-2</v>
      </c>
    </row>
    <row r="39" spans="1:27" x14ac:dyDescent="0.25">
      <c r="F39">
        <v>1</v>
      </c>
      <c r="G39">
        <f>$B$34-F39*$G$35</f>
        <v>6.5121810795333843</v>
      </c>
      <c r="H39">
        <f>$B$34-G39</f>
        <v>8.8189204666155874E-3</v>
      </c>
      <c r="I39">
        <v>1</v>
      </c>
      <c r="J39">
        <f>$B$34-I39*$G$36</f>
        <v>6.5140328327951087</v>
      </c>
      <c r="K39">
        <f>$B$34-J39</f>
        <v>6.9671672048912114E-3</v>
      </c>
      <c r="O39" t="s">
        <v>29</v>
      </c>
      <c r="P39" s="6">
        <f>P27*B26</f>
        <v>7.9876727431940089E-4</v>
      </c>
      <c r="Q39" s="6">
        <f t="shared" ref="Q39:R39" si="44">Q27*C26</f>
        <v>1.0075731244760552E-3</v>
      </c>
      <c r="R39" s="6">
        <f t="shared" si="44"/>
        <v>1.0969704201802357E-3</v>
      </c>
      <c r="S39" s="6">
        <f t="shared" si="34"/>
        <v>1.1302768897525189E-2</v>
      </c>
      <c r="T39" s="6">
        <f t="shared" si="35"/>
        <v>1.1410301705884763E-2</v>
      </c>
      <c r="U39" s="6">
        <f t="shared" si="36"/>
        <v>7.8259029840278757E-3</v>
      </c>
      <c r="V39" s="6">
        <f t="shared" si="37"/>
        <v>1.6248067088619545E-3</v>
      </c>
      <c r="W39" s="6">
        <f t="shared" si="38"/>
        <v>2.1876636197119556E-3</v>
      </c>
      <c r="X39" s="6">
        <f t="shared" si="39"/>
        <v>2.4415366418952551E-3</v>
      </c>
      <c r="Y39" s="6">
        <f t="shared" si="40"/>
        <v>5.4893677302859023E-4</v>
      </c>
      <c r="Z39" s="6">
        <f t="shared" si="41"/>
        <v>6.9619312127276159E-4</v>
      </c>
      <c r="AA39" s="6">
        <f t="shared" si="42"/>
        <v>7.564174826938582E-4</v>
      </c>
    </row>
    <row r="40" spans="1:27" x14ac:dyDescent="0.25">
      <c r="F40">
        <v>5</v>
      </c>
      <c r="G40">
        <f t="shared" ref="G40:G59" si="45">$B$34-F40*$G$35</f>
        <v>6.4769053976669237</v>
      </c>
      <c r="H40">
        <f t="shared" ref="H40:H59" si="46">$B$34-G40</f>
        <v>4.4094602333076161E-2</v>
      </c>
      <c r="I40">
        <v>5</v>
      </c>
      <c r="J40">
        <f t="shared" ref="J40:J59" si="47">$B$34-I40*$G$36</f>
        <v>6.4861641639755421</v>
      </c>
      <c r="K40">
        <f t="shared" ref="K40:K59" si="48">$B$34-J40</f>
        <v>3.4835836024457834E-2</v>
      </c>
    </row>
    <row r="41" spans="1:27" x14ac:dyDescent="0.25">
      <c r="F41">
        <v>10</v>
      </c>
      <c r="G41">
        <f t="shared" si="45"/>
        <v>6.4328107953338485</v>
      </c>
      <c r="H41">
        <f t="shared" si="46"/>
        <v>8.8189204666151433E-2</v>
      </c>
      <c r="I41">
        <v>10</v>
      </c>
      <c r="J41">
        <f t="shared" si="47"/>
        <v>6.4513283279510842</v>
      </c>
      <c r="K41">
        <f t="shared" si="48"/>
        <v>6.9671672048915667E-2</v>
      </c>
    </row>
    <row r="42" spans="1:27" x14ac:dyDescent="0.25">
      <c r="A42" t="s">
        <v>175</v>
      </c>
      <c r="F42">
        <v>15</v>
      </c>
      <c r="G42">
        <f t="shared" si="45"/>
        <v>6.3887161930007723</v>
      </c>
      <c r="H42">
        <f t="shared" si="46"/>
        <v>0.13228380699922759</v>
      </c>
      <c r="I42">
        <v>15</v>
      </c>
      <c r="J42">
        <f t="shared" si="47"/>
        <v>6.4164924919266264</v>
      </c>
      <c r="K42">
        <f t="shared" si="48"/>
        <v>0.1045075080733735</v>
      </c>
    </row>
    <row r="43" spans="1:27" x14ac:dyDescent="0.25">
      <c r="F43">
        <v>20</v>
      </c>
      <c r="G43">
        <f t="shared" si="45"/>
        <v>6.344621590667697</v>
      </c>
      <c r="H43">
        <f t="shared" si="46"/>
        <v>0.17637840933230287</v>
      </c>
      <c r="I43">
        <v>20</v>
      </c>
      <c r="J43">
        <f t="shared" si="47"/>
        <v>6.3816566559021695</v>
      </c>
      <c r="K43">
        <f t="shared" si="48"/>
        <v>0.13934334409783045</v>
      </c>
    </row>
    <row r="44" spans="1:27" x14ac:dyDescent="0.25">
      <c r="F44">
        <v>25</v>
      </c>
      <c r="G44">
        <f t="shared" si="45"/>
        <v>6.3005269883346209</v>
      </c>
      <c r="H44">
        <f t="shared" si="46"/>
        <v>0.22047301166537903</v>
      </c>
      <c r="I44">
        <v>25</v>
      </c>
      <c r="J44">
        <f t="shared" si="47"/>
        <v>6.3468208198777116</v>
      </c>
      <c r="K44">
        <f t="shared" si="48"/>
        <v>0.17417918012228828</v>
      </c>
    </row>
    <row r="45" spans="1:27" x14ac:dyDescent="0.25">
      <c r="F45">
        <v>30</v>
      </c>
      <c r="G45">
        <f t="shared" si="45"/>
        <v>6.2564323860015456</v>
      </c>
      <c r="H45">
        <f t="shared" si="46"/>
        <v>0.2645676139984543</v>
      </c>
      <c r="I45">
        <v>30</v>
      </c>
      <c r="J45">
        <f t="shared" si="47"/>
        <v>6.3119849838532538</v>
      </c>
      <c r="K45">
        <f t="shared" si="48"/>
        <v>0.20901501614674611</v>
      </c>
    </row>
    <row r="46" spans="1:27" x14ac:dyDescent="0.25">
      <c r="F46">
        <v>35</v>
      </c>
      <c r="G46">
        <f t="shared" si="45"/>
        <v>6.2123377836684694</v>
      </c>
      <c r="H46">
        <f t="shared" si="46"/>
        <v>0.30866221633153046</v>
      </c>
      <c r="I46">
        <v>35</v>
      </c>
      <c r="J46">
        <f t="shared" si="47"/>
        <v>6.277149147828796</v>
      </c>
      <c r="K46">
        <f t="shared" si="48"/>
        <v>0.24385085217120395</v>
      </c>
    </row>
    <row r="47" spans="1:27" x14ac:dyDescent="0.25">
      <c r="F47">
        <v>40</v>
      </c>
      <c r="G47">
        <f t="shared" si="45"/>
        <v>6.1682431813353942</v>
      </c>
      <c r="H47">
        <f t="shared" si="46"/>
        <v>0.35275681866460573</v>
      </c>
      <c r="I47">
        <v>40</v>
      </c>
      <c r="J47">
        <f t="shared" si="47"/>
        <v>6.2423133118043381</v>
      </c>
      <c r="K47">
        <f t="shared" si="48"/>
        <v>0.27868668819566178</v>
      </c>
    </row>
    <row r="48" spans="1:27" x14ac:dyDescent="0.25">
      <c r="F48">
        <v>45</v>
      </c>
      <c r="G48">
        <f t="shared" si="45"/>
        <v>6.124148579002318</v>
      </c>
      <c r="H48">
        <f t="shared" si="46"/>
        <v>0.39685142099768189</v>
      </c>
      <c r="I48">
        <v>45</v>
      </c>
      <c r="J48">
        <f t="shared" si="47"/>
        <v>6.2074774757798803</v>
      </c>
      <c r="K48">
        <f t="shared" si="48"/>
        <v>0.31352252422011961</v>
      </c>
    </row>
    <row r="49" spans="5:14" x14ac:dyDescent="0.25">
      <c r="F49">
        <v>50</v>
      </c>
      <c r="G49">
        <f t="shared" si="45"/>
        <v>6.0800539766692427</v>
      </c>
      <c r="H49">
        <f t="shared" si="46"/>
        <v>0.44094602333075716</v>
      </c>
      <c r="I49">
        <v>50</v>
      </c>
      <c r="J49">
        <f t="shared" si="47"/>
        <v>6.1726416397554225</v>
      </c>
      <c r="K49">
        <f t="shared" si="48"/>
        <v>0.34835836024457745</v>
      </c>
    </row>
    <row r="50" spans="5:14" x14ac:dyDescent="0.25">
      <c r="F50">
        <v>55</v>
      </c>
      <c r="G50">
        <f t="shared" si="45"/>
        <v>6.0359593743361666</v>
      </c>
      <c r="H50">
        <f t="shared" si="46"/>
        <v>0.48504062566383332</v>
      </c>
      <c r="I50">
        <v>55</v>
      </c>
      <c r="J50">
        <f t="shared" si="47"/>
        <v>6.1378058037309655</v>
      </c>
      <c r="K50">
        <f t="shared" si="48"/>
        <v>0.38319419626903439</v>
      </c>
    </row>
    <row r="51" spans="5:14" x14ac:dyDescent="0.25">
      <c r="F51">
        <v>60</v>
      </c>
      <c r="G51">
        <f t="shared" si="45"/>
        <v>5.9918647720030913</v>
      </c>
      <c r="H51">
        <f t="shared" si="46"/>
        <v>0.5291352279969086</v>
      </c>
      <c r="I51">
        <v>60</v>
      </c>
      <c r="J51">
        <f t="shared" si="47"/>
        <v>6.1029699677065077</v>
      </c>
      <c r="K51">
        <f t="shared" si="48"/>
        <v>0.41803003229349223</v>
      </c>
    </row>
    <row r="52" spans="5:14" x14ac:dyDescent="0.25">
      <c r="F52">
        <v>65</v>
      </c>
      <c r="G52">
        <f t="shared" si="45"/>
        <v>5.9477701696700152</v>
      </c>
      <c r="H52">
        <f t="shared" si="46"/>
        <v>0.57322983032998476</v>
      </c>
      <c r="I52">
        <v>65</v>
      </c>
      <c r="J52">
        <f t="shared" si="47"/>
        <v>6.0681341316820498</v>
      </c>
      <c r="K52">
        <f t="shared" si="48"/>
        <v>0.45286586831795006</v>
      </c>
    </row>
    <row r="53" spans="5:14" x14ac:dyDescent="0.25">
      <c r="F53">
        <v>70</v>
      </c>
      <c r="G53">
        <f t="shared" si="45"/>
        <v>5.9036755673369399</v>
      </c>
      <c r="H53">
        <f t="shared" si="46"/>
        <v>0.61732443266306003</v>
      </c>
      <c r="I53">
        <v>70</v>
      </c>
      <c r="J53">
        <f t="shared" si="47"/>
        <v>6.033298295657592</v>
      </c>
      <c r="K53">
        <f t="shared" si="48"/>
        <v>0.48770170434240789</v>
      </c>
    </row>
    <row r="54" spans="5:14" x14ac:dyDescent="0.25">
      <c r="F54">
        <v>75</v>
      </c>
      <c r="G54">
        <f t="shared" si="45"/>
        <v>5.8595809650038637</v>
      </c>
      <c r="H54">
        <f t="shared" si="46"/>
        <v>0.66141903499613619</v>
      </c>
      <c r="I54">
        <v>75</v>
      </c>
      <c r="J54">
        <f t="shared" si="47"/>
        <v>5.9984624596331342</v>
      </c>
      <c r="K54">
        <f t="shared" si="48"/>
        <v>0.52253754036686573</v>
      </c>
    </row>
    <row r="55" spans="5:14" x14ac:dyDescent="0.25">
      <c r="F55">
        <v>80</v>
      </c>
      <c r="G55">
        <f t="shared" si="45"/>
        <v>5.8154863626707884</v>
      </c>
      <c r="H55">
        <f t="shared" si="46"/>
        <v>0.70551363732921146</v>
      </c>
      <c r="I55">
        <v>80</v>
      </c>
      <c r="J55">
        <f t="shared" si="47"/>
        <v>5.9636266236086763</v>
      </c>
      <c r="K55">
        <f t="shared" si="48"/>
        <v>0.55737337639132356</v>
      </c>
    </row>
    <row r="56" spans="5:14" x14ac:dyDescent="0.25">
      <c r="F56">
        <v>85</v>
      </c>
      <c r="G56">
        <f t="shared" si="45"/>
        <v>5.7713917603377123</v>
      </c>
      <c r="H56">
        <f t="shared" si="46"/>
        <v>0.74960823966228762</v>
      </c>
      <c r="I56">
        <v>85</v>
      </c>
      <c r="J56">
        <f t="shared" si="47"/>
        <v>5.9287907875842194</v>
      </c>
      <c r="K56">
        <f t="shared" si="48"/>
        <v>0.59220921241578051</v>
      </c>
    </row>
    <row r="57" spans="5:14" x14ac:dyDescent="0.25">
      <c r="F57">
        <v>90</v>
      </c>
      <c r="G57">
        <f t="shared" si="45"/>
        <v>5.727297158004637</v>
      </c>
      <c r="H57">
        <f t="shared" si="46"/>
        <v>0.7937028419953629</v>
      </c>
      <c r="I57">
        <v>90</v>
      </c>
      <c r="J57">
        <f t="shared" si="47"/>
        <v>5.8939549515597616</v>
      </c>
      <c r="K57">
        <f t="shared" si="48"/>
        <v>0.62704504844023834</v>
      </c>
    </row>
    <row r="58" spans="5:14" x14ac:dyDescent="0.25">
      <c r="F58">
        <v>95</v>
      </c>
      <c r="G58">
        <f t="shared" si="45"/>
        <v>5.6832025556715609</v>
      </c>
      <c r="H58">
        <f t="shared" si="46"/>
        <v>0.83779744432843906</v>
      </c>
      <c r="I58">
        <v>95</v>
      </c>
      <c r="J58">
        <f t="shared" si="47"/>
        <v>5.8591191155353037</v>
      </c>
      <c r="K58">
        <f t="shared" si="48"/>
        <v>0.66188088446469617</v>
      </c>
    </row>
    <row r="59" spans="5:14" x14ac:dyDescent="0.25">
      <c r="F59">
        <v>100</v>
      </c>
      <c r="G59">
        <f t="shared" si="45"/>
        <v>5.6391079533384856</v>
      </c>
      <c r="H59">
        <f t="shared" si="46"/>
        <v>0.88189204666151433</v>
      </c>
      <c r="I59">
        <v>100</v>
      </c>
      <c r="J59">
        <f t="shared" si="47"/>
        <v>5.8242832795108459</v>
      </c>
      <c r="K59">
        <f t="shared" si="48"/>
        <v>0.69671672048915401</v>
      </c>
    </row>
    <row r="61" spans="5:14" x14ac:dyDescent="0.25">
      <c r="E61" t="s">
        <v>176</v>
      </c>
      <c r="F61" t="s">
        <v>177</v>
      </c>
      <c r="G61" t="s">
        <v>2</v>
      </c>
      <c r="I61" t="s">
        <v>173</v>
      </c>
      <c r="J61" t="s">
        <v>197</v>
      </c>
      <c r="L61">
        <v>5.4939999999999998</v>
      </c>
      <c r="M61" t="s">
        <v>178</v>
      </c>
    </row>
    <row r="62" spans="5:14" x14ac:dyDescent="0.25">
      <c r="F62">
        <v>1</v>
      </c>
      <c r="G62">
        <f>$B$34-(H39+K39)</f>
        <v>6.5052139123284931</v>
      </c>
      <c r="I62">
        <v>6.5209999999999999</v>
      </c>
      <c r="J62">
        <v>5.4939999999999998</v>
      </c>
      <c r="L62">
        <v>6.5209999999999999</v>
      </c>
      <c r="M62" t="s">
        <v>179</v>
      </c>
    </row>
    <row r="63" spans="5:14" x14ac:dyDescent="0.25">
      <c r="F63">
        <v>5</v>
      </c>
      <c r="G63">
        <f t="shared" ref="G63:G82" si="49">$B$34-(H40+K40)</f>
        <v>6.4420695616424659</v>
      </c>
      <c r="I63">
        <v>6.5209999999999999</v>
      </c>
      <c r="J63">
        <v>5.4939999999999998</v>
      </c>
      <c r="L63" t="s">
        <v>180</v>
      </c>
      <c r="M63" t="s">
        <v>184</v>
      </c>
      <c r="N63" t="s">
        <v>185</v>
      </c>
    </row>
    <row r="64" spans="5:14" x14ac:dyDescent="0.25">
      <c r="F64">
        <v>10</v>
      </c>
      <c r="G64">
        <f t="shared" si="49"/>
        <v>6.3631391232849328</v>
      </c>
      <c r="I64">
        <v>6.5209999999999999</v>
      </c>
      <c r="J64">
        <v>5.4939999999999998</v>
      </c>
      <c r="L64" t="s">
        <v>181</v>
      </c>
      <c r="M64" t="s">
        <v>184</v>
      </c>
      <c r="N64" t="s">
        <v>185</v>
      </c>
    </row>
    <row r="65" spans="6:21" x14ac:dyDescent="0.25">
      <c r="F65">
        <v>15</v>
      </c>
      <c r="G65">
        <f t="shared" si="49"/>
        <v>6.2842086849273988</v>
      </c>
      <c r="I65">
        <v>6.5209999999999999</v>
      </c>
      <c r="J65">
        <v>5.4939999999999998</v>
      </c>
      <c r="L65" t="s">
        <v>182</v>
      </c>
      <c r="M65">
        <f>G35</f>
        <v>8.818920466615145E-3</v>
      </c>
    </row>
    <row r="66" spans="6:21" x14ac:dyDescent="0.25">
      <c r="F66">
        <v>20</v>
      </c>
      <c r="G66">
        <f t="shared" si="49"/>
        <v>6.2052782465698666</v>
      </c>
      <c r="I66">
        <v>6.5209999999999999</v>
      </c>
      <c r="J66">
        <v>5.4939999999999998</v>
      </c>
      <c r="L66" t="s">
        <v>183</v>
      </c>
      <c r="M66">
        <f>G36</f>
        <v>6.9671672048915402E-3</v>
      </c>
    </row>
    <row r="67" spans="6:21" x14ac:dyDescent="0.25">
      <c r="F67">
        <v>25</v>
      </c>
      <c r="G67">
        <f t="shared" si="49"/>
        <v>6.1263478082123326</v>
      </c>
      <c r="I67">
        <v>6.5209999999999999</v>
      </c>
      <c r="J67">
        <v>5.4939999999999998</v>
      </c>
    </row>
    <row r="68" spans="6:21" x14ac:dyDescent="0.25">
      <c r="F68">
        <v>30</v>
      </c>
      <c r="G68">
        <f t="shared" si="49"/>
        <v>6.0474173698547995</v>
      </c>
      <c r="I68">
        <v>6.5209999999999999</v>
      </c>
      <c r="J68">
        <v>5.4939999999999998</v>
      </c>
      <c r="R68" t="s">
        <v>187</v>
      </c>
      <c r="S68" t="s">
        <v>180</v>
      </c>
      <c r="T68" t="s">
        <v>188</v>
      </c>
      <c r="U68" t="s">
        <v>181</v>
      </c>
    </row>
    <row r="69" spans="6:21" x14ac:dyDescent="0.25">
      <c r="F69">
        <v>35</v>
      </c>
      <c r="G69">
        <f t="shared" si="49"/>
        <v>5.9684869314972655</v>
      </c>
      <c r="I69">
        <v>6.5209999999999999</v>
      </c>
      <c r="J69">
        <v>5.4939999999999998</v>
      </c>
      <c r="L69">
        <v>6.5209999999999999</v>
      </c>
      <c r="M69" t="s">
        <v>186</v>
      </c>
      <c r="N69" t="s">
        <v>189</v>
      </c>
      <c r="O69" t="s">
        <v>186</v>
      </c>
      <c r="P69" t="s">
        <v>190</v>
      </c>
    </row>
    <row r="70" spans="6:21" x14ac:dyDescent="0.25">
      <c r="F70">
        <v>40</v>
      </c>
      <c r="G70">
        <f t="shared" si="49"/>
        <v>5.8895564931397324</v>
      </c>
      <c r="I70">
        <v>6.5209999999999999</v>
      </c>
      <c r="J70">
        <v>5.4939999999999998</v>
      </c>
    </row>
    <row r="71" spans="6:21" x14ac:dyDescent="0.25">
      <c r="F71">
        <v>45</v>
      </c>
      <c r="G71">
        <f t="shared" si="49"/>
        <v>5.8106260547821984</v>
      </c>
      <c r="I71">
        <v>6.5209999999999999</v>
      </c>
      <c r="J71">
        <v>5.4939999999999998</v>
      </c>
    </row>
    <row r="72" spans="6:21" x14ac:dyDescent="0.25">
      <c r="F72">
        <v>50</v>
      </c>
      <c r="G72">
        <f t="shared" si="49"/>
        <v>5.7316956164246653</v>
      </c>
      <c r="I72">
        <v>6.5209999999999999</v>
      </c>
      <c r="J72">
        <v>5.4939999999999998</v>
      </c>
      <c r="L72" t="s">
        <v>189</v>
      </c>
      <c r="M72" t="s">
        <v>188</v>
      </c>
      <c r="N72" t="s">
        <v>190</v>
      </c>
      <c r="O72" t="s">
        <v>191</v>
      </c>
      <c r="P72">
        <v>5.4939999999999998</v>
      </c>
    </row>
    <row r="73" spans="6:21" x14ac:dyDescent="0.25">
      <c r="F73">
        <v>55</v>
      </c>
      <c r="G73">
        <f t="shared" si="49"/>
        <v>5.6527651780671322</v>
      </c>
      <c r="I73">
        <v>6.5209999999999999</v>
      </c>
      <c r="J73">
        <v>5.4939999999999998</v>
      </c>
    </row>
    <row r="74" spans="6:21" x14ac:dyDescent="0.25">
      <c r="F74">
        <v>60</v>
      </c>
      <c r="G74">
        <f t="shared" si="49"/>
        <v>5.5738347397095991</v>
      </c>
      <c r="I74">
        <v>6.5209999999999999</v>
      </c>
      <c r="J74">
        <v>5.4939999999999998</v>
      </c>
    </row>
    <row r="75" spans="6:21" x14ac:dyDescent="0.25">
      <c r="F75">
        <v>65</v>
      </c>
      <c r="G75">
        <f t="shared" si="49"/>
        <v>5.4949043013520651</v>
      </c>
      <c r="I75">
        <v>6.5209999999999999</v>
      </c>
      <c r="J75">
        <v>5.4939999999999998</v>
      </c>
    </row>
    <row r="76" spans="6:21" x14ac:dyDescent="0.25">
      <c r="F76">
        <v>70</v>
      </c>
      <c r="G76">
        <f t="shared" si="49"/>
        <v>5.415973862994532</v>
      </c>
      <c r="I76">
        <v>6.5209999999999999</v>
      </c>
      <c r="J76">
        <v>5.4939999999999998</v>
      </c>
      <c r="L76" t="s">
        <v>192</v>
      </c>
      <c r="M76" t="s">
        <v>193</v>
      </c>
      <c r="N76" t="s">
        <v>195</v>
      </c>
      <c r="O76" t="s">
        <v>196</v>
      </c>
    </row>
    <row r="77" spans="6:21" x14ac:dyDescent="0.25">
      <c r="F77">
        <v>75</v>
      </c>
      <c r="G77">
        <f t="shared" si="49"/>
        <v>5.337043424636998</v>
      </c>
      <c r="I77">
        <v>6.5209999999999999</v>
      </c>
      <c r="J77">
        <v>5.4939999999999998</v>
      </c>
      <c r="L77" t="s">
        <v>194</v>
      </c>
      <c r="M77">
        <v>6.5209999999999999</v>
      </c>
      <c r="N77">
        <f>(M77-L61)/M66</f>
        <v>147.405677199617</v>
      </c>
    </row>
    <row r="78" spans="6:21" x14ac:dyDescent="0.25">
      <c r="F78">
        <v>80</v>
      </c>
      <c r="G78">
        <f t="shared" si="49"/>
        <v>5.2581129862794649</v>
      </c>
      <c r="I78">
        <v>6.5209999999999999</v>
      </c>
      <c r="J78">
        <v>5.4939999999999998</v>
      </c>
    </row>
    <row r="79" spans="6:21" x14ac:dyDescent="0.25">
      <c r="F79">
        <v>85</v>
      </c>
      <c r="G79">
        <f t="shared" si="49"/>
        <v>5.1791825479219318</v>
      </c>
      <c r="I79">
        <v>6.5209999999999999</v>
      </c>
      <c r="J79">
        <v>5.4939999999999998</v>
      </c>
    </row>
    <row r="80" spans="6:21" x14ac:dyDescent="0.25">
      <c r="F80">
        <v>90</v>
      </c>
      <c r="G80">
        <f t="shared" si="49"/>
        <v>5.1002521095643987</v>
      </c>
      <c r="I80">
        <v>6.5209999999999999</v>
      </c>
      <c r="J80">
        <v>5.4939999999999998</v>
      </c>
      <c r="M80">
        <f>-M65/M66</f>
        <v>-1.2657828077419353</v>
      </c>
      <c r="N80">
        <v>-1.2657828077419353</v>
      </c>
    </row>
    <row r="81" spans="6:14" x14ac:dyDescent="0.25">
      <c r="F81">
        <v>95</v>
      </c>
      <c r="G81">
        <f t="shared" si="49"/>
        <v>5.0213216712068647</v>
      </c>
      <c r="I81">
        <v>6.5209999999999999</v>
      </c>
      <c r="J81">
        <v>5.4939999999999998</v>
      </c>
      <c r="N81">
        <v>147.405677199617</v>
      </c>
    </row>
    <row r="82" spans="6:14" x14ac:dyDescent="0.25">
      <c r="F82">
        <v>100</v>
      </c>
      <c r="G82">
        <f t="shared" si="49"/>
        <v>4.9423912328493316</v>
      </c>
      <c r="I82">
        <v>6.5209999999999999</v>
      </c>
      <c r="J82">
        <v>5.4939999999999998</v>
      </c>
      <c r="M82" t="s">
        <v>180</v>
      </c>
      <c r="N82" t="s">
        <v>181</v>
      </c>
    </row>
    <row r="83" spans="6:14" x14ac:dyDescent="0.25">
      <c r="M83">
        <v>1</v>
      </c>
      <c r="N83">
        <f>$M$80*M83+$N$77</f>
        <v>146.13989439187506</v>
      </c>
    </row>
    <row r="84" spans="6:14" x14ac:dyDescent="0.25">
      <c r="M84">
        <v>2</v>
      </c>
      <c r="N84">
        <f>$M$80*M84+$N$77</f>
        <v>144.87411158413312</v>
      </c>
    </row>
    <row r="85" spans="6:14" x14ac:dyDescent="0.25">
      <c r="M85">
        <v>3</v>
      </c>
      <c r="N85">
        <f>$M$80*M85+$N$77</f>
        <v>143.6083287763912</v>
      </c>
    </row>
    <row r="86" spans="6:14" x14ac:dyDescent="0.25">
      <c r="M86">
        <v>4</v>
      </c>
      <c r="N86">
        <f>$M$80*M86+$N$77</f>
        <v>142.34254596864926</v>
      </c>
    </row>
    <row r="87" spans="6:14" x14ac:dyDescent="0.25">
      <c r="M87">
        <v>5</v>
      </c>
      <c r="N87">
        <f>$M$80*M87+$N$77</f>
        <v>141.07676316090732</v>
      </c>
    </row>
    <row r="88" spans="6:14" x14ac:dyDescent="0.25">
      <c r="M88">
        <v>6</v>
      </c>
      <c r="N88">
        <f>$M$80*M88+$N$77</f>
        <v>139.81098035316541</v>
      </c>
    </row>
    <row r="89" spans="6:14" x14ac:dyDescent="0.25">
      <c r="M89">
        <v>7</v>
      </c>
      <c r="N89">
        <f>$M$80*M89+$N$77</f>
        <v>138.54519754542346</v>
      </c>
    </row>
    <row r="90" spans="6:14" x14ac:dyDescent="0.25">
      <c r="M90">
        <v>8</v>
      </c>
      <c r="N90">
        <f>$M$80*M90+$N$77</f>
        <v>137.27941473768152</v>
      </c>
    </row>
    <row r="91" spans="6:14" x14ac:dyDescent="0.25">
      <c r="M91">
        <v>9</v>
      </c>
      <c r="N91">
        <f>$M$80*M91+$N$77</f>
        <v>136.01363192993958</v>
      </c>
    </row>
    <row r="92" spans="6:14" x14ac:dyDescent="0.25">
      <c r="M92">
        <v>10</v>
      </c>
      <c r="N92">
        <f>$M$80*M92+$N$77</f>
        <v>134.74784912219764</v>
      </c>
    </row>
    <row r="93" spans="6:14" x14ac:dyDescent="0.25">
      <c r="M93">
        <v>11</v>
      </c>
      <c r="N93">
        <f>$M$80*M93+$N$77</f>
        <v>133.48206631445572</v>
      </c>
    </row>
    <row r="94" spans="6:14" x14ac:dyDescent="0.25">
      <c r="M94">
        <v>12</v>
      </c>
      <c r="N94">
        <f>$M$80*M94+$N$77</f>
        <v>132.21628350671378</v>
      </c>
    </row>
    <row r="95" spans="6:14" x14ac:dyDescent="0.25">
      <c r="M95">
        <v>13</v>
      </c>
      <c r="N95">
        <f>$M$80*M95+$N$77</f>
        <v>130.95050069897184</v>
      </c>
    </row>
    <row r="96" spans="6:14" x14ac:dyDescent="0.25">
      <c r="M96">
        <v>14</v>
      </c>
      <c r="N96">
        <f>$M$80*M96+$N$77</f>
        <v>129.68471789122992</v>
      </c>
    </row>
    <row r="97" spans="13:14" x14ac:dyDescent="0.25">
      <c r="M97">
        <v>15</v>
      </c>
      <c r="N97">
        <f>$M$80*M97+$N$77</f>
        <v>128.41893508348798</v>
      </c>
    </row>
    <row r="98" spans="13:14" x14ac:dyDescent="0.25">
      <c r="M98">
        <v>16</v>
      </c>
      <c r="N98">
        <f>$M$80*M98+$N$77</f>
        <v>127.15315227574604</v>
      </c>
    </row>
    <row r="99" spans="13:14" x14ac:dyDescent="0.25">
      <c r="M99">
        <v>17</v>
      </c>
      <c r="N99">
        <f>$M$80*M99+$N$77</f>
        <v>125.8873694680041</v>
      </c>
    </row>
    <row r="100" spans="13:14" x14ac:dyDescent="0.25">
      <c r="M100">
        <v>18</v>
      </c>
      <c r="N100">
        <f>$M$80*M100+$N$77</f>
        <v>124.62158666026217</v>
      </c>
    </row>
    <row r="101" spans="13:14" x14ac:dyDescent="0.25">
      <c r="M101">
        <v>19</v>
      </c>
      <c r="N101">
        <f>$M$80*M101+$N$77</f>
        <v>123.35580385252024</v>
      </c>
    </row>
    <row r="102" spans="13:14" x14ac:dyDescent="0.25">
      <c r="M102">
        <v>20</v>
      </c>
      <c r="N102">
        <f>$M$80*M102+$N$77</f>
        <v>122.0900210447783</v>
      </c>
    </row>
    <row r="103" spans="13:14" x14ac:dyDescent="0.25">
      <c r="M103">
        <v>21</v>
      </c>
      <c r="N103">
        <f>$M$80*M103+$N$77</f>
        <v>120.82423823703635</v>
      </c>
    </row>
    <row r="104" spans="13:14" x14ac:dyDescent="0.25">
      <c r="M104">
        <v>22</v>
      </c>
      <c r="N104">
        <f>$M$80*M104+$N$77</f>
        <v>119.55845542929443</v>
      </c>
    </row>
    <row r="105" spans="13:14" x14ac:dyDescent="0.25">
      <c r="M105">
        <v>23</v>
      </c>
      <c r="N105">
        <f>$M$80*M105+$N$77</f>
        <v>118.2926726215525</v>
      </c>
    </row>
    <row r="106" spans="13:14" x14ac:dyDescent="0.25">
      <c r="M106">
        <v>24</v>
      </c>
      <c r="N106">
        <f>$M$80*M106+$N$77</f>
        <v>117.02688981381056</v>
      </c>
    </row>
    <row r="107" spans="13:14" x14ac:dyDescent="0.25">
      <c r="M107">
        <v>25</v>
      </c>
      <c r="N107">
        <f>$M$80*M107+$N$77</f>
        <v>115.76110700606861</v>
      </c>
    </row>
    <row r="108" spans="13:14" x14ac:dyDescent="0.25">
      <c r="M108">
        <v>26</v>
      </c>
      <c r="N108">
        <f>$M$80*M108+$N$77</f>
        <v>114.49532419832668</v>
      </c>
    </row>
    <row r="109" spans="13:14" x14ac:dyDescent="0.25">
      <c r="M109">
        <v>27</v>
      </c>
      <c r="N109">
        <f>$M$80*M109+$N$77</f>
        <v>113.22954139058476</v>
      </c>
    </row>
    <row r="110" spans="13:14" x14ac:dyDescent="0.25">
      <c r="M110">
        <v>28</v>
      </c>
      <c r="N110">
        <f>$M$80*M110+$N$77</f>
        <v>111.96375858284281</v>
      </c>
    </row>
    <row r="111" spans="13:14" x14ac:dyDescent="0.25">
      <c r="M111">
        <v>29</v>
      </c>
      <c r="N111">
        <f>$M$80*M111+$N$77</f>
        <v>110.69797577510087</v>
      </c>
    </row>
    <row r="112" spans="13:14" x14ac:dyDescent="0.25">
      <c r="M112">
        <v>30</v>
      </c>
      <c r="N112">
        <f>$M$80*M112+$N$77</f>
        <v>109.43219296735894</v>
      </c>
    </row>
    <row r="113" spans="13:14" x14ac:dyDescent="0.25">
      <c r="M113">
        <v>31</v>
      </c>
      <c r="N113">
        <f>$M$80*M113+$N$77</f>
        <v>108.16641015961702</v>
      </c>
    </row>
    <row r="114" spans="13:14" x14ac:dyDescent="0.25">
      <c r="M114">
        <v>32</v>
      </c>
      <c r="N114">
        <f>$M$80*M114+$N$77</f>
        <v>106.90062735187507</v>
      </c>
    </row>
    <row r="115" spans="13:14" x14ac:dyDescent="0.25">
      <c r="M115">
        <v>33</v>
      </c>
      <c r="N115">
        <f>$M$80*M115+$N$77</f>
        <v>105.63484454413313</v>
      </c>
    </row>
    <row r="116" spans="13:14" x14ac:dyDescent="0.25">
      <c r="M116">
        <v>34</v>
      </c>
      <c r="N116">
        <f>$M$80*M116+$N$77</f>
        <v>104.3690617363912</v>
      </c>
    </row>
    <row r="117" spans="13:14" x14ac:dyDescent="0.25">
      <c r="M117">
        <v>35</v>
      </c>
      <c r="N117">
        <f>$M$80*M117+$N$77</f>
        <v>103.10327892864927</v>
      </c>
    </row>
    <row r="118" spans="13:14" x14ac:dyDescent="0.25">
      <c r="M118">
        <v>36</v>
      </c>
      <c r="N118">
        <f>$M$80*M118+$N$77</f>
        <v>101.83749612090733</v>
      </c>
    </row>
    <row r="119" spans="13:14" x14ac:dyDescent="0.25">
      <c r="M119">
        <v>37</v>
      </c>
      <c r="N119">
        <f>$M$80*M119+$N$77</f>
        <v>100.57171331316539</v>
      </c>
    </row>
    <row r="120" spans="13:14" x14ac:dyDescent="0.25">
      <c r="M120">
        <v>38</v>
      </c>
      <c r="N120">
        <f>$M$80*M120+$N$77</f>
        <v>99.305930505423461</v>
      </c>
    </row>
    <row r="121" spans="13:14" x14ac:dyDescent="0.25">
      <c r="M121">
        <v>39</v>
      </c>
      <c r="N121">
        <f>$M$80*M121+$N$77</f>
        <v>98.040147697681533</v>
      </c>
    </row>
    <row r="122" spans="13:14" x14ac:dyDescent="0.25">
      <c r="M122">
        <v>40</v>
      </c>
      <c r="N122">
        <f>$M$80*M122+$N$77</f>
        <v>96.774364889939591</v>
      </c>
    </row>
    <row r="123" spans="13:14" x14ac:dyDescent="0.25">
      <c r="M123">
        <v>41</v>
      </c>
      <c r="N123">
        <f>$M$80*M123+$N$77</f>
        <v>95.508582082197648</v>
      </c>
    </row>
    <row r="124" spans="13:14" x14ac:dyDescent="0.25">
      <c r="M124">
        <v>42</v>
      </c>
      <c r="N124">
        <f>$M$80*M124+$N$77</f>
        <v>94.24279927445572</v>
      </c>
    </row>
    <row r="125" spans="13:14" x14ac:dyDescent="0.25">
      <c r="M125">
        <v>43</v>
      </c>
      <c r="N125">
        <f>$M$80*M125+$N$77</f>
        <v>92.977016466713792</v>
      </c>
    </row>
    <row r="126" spans="13:14" x14ac:dyDescent="0.25">
      <c r="M126">
        <v>44</v>
      </c>
      <c r="N126">
        <f>$M$80*M126+$N$77</f>
        <v>91.71123365897185</v>
      </c>
    </row>
    <row r="127" spans="13:14" x14ac:dyDescent="0.25">
      <c r="M127">
        <v>45</v>
      </c>
      <c r="N127">
        <f>$M$80*M127+$N$77</f>
        <v>90.445450851229907</v>
      </c>
    </row>
    <row r="128" spans="13:14" x14ac:dyDescent="0.25">
      <c r="M128">
        <v>46</v>
      </c>
      <c r="N128">
        <f>$M$80*M128+$N$77</f>
        <v>89.179668043487979</v>
      </c>
    </row>
    <row r="129" spans="13:14" x14ac:dyDescent="0.25">
      <c r="M129">
        <v>47</v>
      </c>
      <c r="N129">
        <f>$M$80*M129+$N$77</f>
        <v>87.913885235746051</v>
      </c>
    </row>
    <row r="130" spans="13:14" x14ac:dyDescent="0.25">
      <c r="M130">
        <v>48</v>
      </c>
      <c r="N130">
        <f>$M$80*M130+$N$77</f>
        <v>86.648102428004108</v>
      </c>
    </row>
    <row r="131" spans="13:14" x14ac:dyDescent="0.25">
      <c r="M131">
        <v>49</v>
      </c>
      <c r="N131">
        <f>$M$80*M131+$N$77</f>
        <v>85.382319620262166</v>
      </c>
    </row>
    <row r="132" spans="13:14" x14ac:dyDescent="0.25">
      <c r="M132">
        <v>50</v>
      </c>
      <c r="N132">
        <f>$M$80*M132+$N$77</f>
        <v>84.116536812520238</v>
      </c>
    </row>
    <row r="133" spans="13:14" x14ac:dyDescent="0.25">
      <c r="M133">
        <v>51</v>
      </c>
      <c r="N133">
        <f>$M$80*M133+$N$77</f>
        <v>82.85075400477831</v>
      </c>
    </row>
    <row r="134" spans="13:14" x14ac:dyDescent="0.25">
      <c r="M134">
        <v>52</v>
      </c>
      <c r="N134">
        <f>$M$80*M134+$N$77</f>
        <v>81.584971197036367</v>
      </c>
    </row>
    <row r="135" spans="13:14" x14ac:dyDescent="0.25">
      <c r="M135">
        <v>53</v>
      </c>
      <c r="N135">
        <f>$M$80*M135+$N$77</f>
        <v>80.319188389294425</v>
      </c>
    </row>
    <row r="136" spans="13:14" x14ac:dyDescent="0.25">
      <c r="M136">
        <v>54</v>
      </c>
      <c r="N136">
        <f>$M$80*M136+$N$77</f>
        <v>79.053405581552497</v>
      </c>
    </row>
    <row r="137" spans="13:14" x14ac:dyDescent="0.25">
      <c r="M137">
        <v>55</v>
      </c>
      <c r="N137">
        <f>$M$80*M137+$N$77</f>
        <v>77.787622773810568</v>
      </c>
    </row>
    <row r="138" spans="13:14" x14ac:dyDescent="0.25">
      <c r="M138">
        <v>56</v>
      </c>
      <c r="N138">
        <f>$M$80*M138+$N$77</f>
        <v>76.521839966068626</v>
      </c>
    </row>
    <row r="139" spans="13:14" x14ac:dyDescent="0.25">
      <c r="M139">
        <v>57</v>
      </c>
      <c r="N139">
        <f>$M$80*M139+$N$77</f>
        <v>75.256057158326684</v>
      </c>
    </row>
    <row r="140" spans="13:14" x14ac:dyDescent="0.25">
      <c r="M140">
        <v>58</v>
      </c>
      <c r="N140">
        <f>$M$80*M140+$N$77</f>
        <v>73.990274350584755</v>
      </c>
    </row>
    <row r="141" spans="13:14" x14ac:dyDescent="0.25">
      <c r="M141">
        <v>59</v>
      </c>
      <c r="N141">
        <f>$M$80*M141+$N$77</f>
        <v>72.724491542842827</v>
      </c>
    </row>
    <row r="142" spans="13:14" x14ac:dyDescent="0.25">
      <c r="M142">
        <v>60</v>
      </c>
      <c r="N142">
        <f>$M$80*M142+$N$77</f>
        <v>71.458708735100885</v>
      </c>
    </row>
    <row r="143" spans="13:14" x14ac:dyDescent="0.25">
      <c r="M143">
        <v>61</v>
      </c>
      <c r="N143">
        <f>$M$80*M143+$N$77</f>
        <v>70.192925927358942</v>
      </c>
    </row>
    <row r="144" spans="13:14" x14ac:dyDescent="0.25">
      <c r="M144">
        <v>62</v>
      </c>
      <c r="N144">
        <f>$M$80*M144+$N$77</f>
        <v>68.927143119617014</v>
      </c>
    </row>
    <row r="145" spans="13:14" x14ac:dyDescent="0.25">
      <c r="M145">
        <v>63</v>
      </c>
      <c r="N145">
        <f>$M$80*M145+$N$77</f>
        <v>67.661360311875086</v>
      </c>
    </row>
    <row r="146" spans="13:14" x14ac:dyDescent="0.25">
      <c r="M146">
        <v>64</v>
      </c>
      <c r="N146">
        <f>$M$80*M146+$N$77</f>
        <v>66.395577504133144</v>
      </c>
    </row>
    <row r="147" spans="13:14" x14ac:dyDescent="0.25">
      <c r="M147">
        <v>65</v>
      </c>
      <c r="N147">
        <f>$M$80*M147+$N$77</f>
        <v>65.129794696391201</v>
      </c>
    </row>
    <row r="148" spans="13:14" x14ac:dyDescent="0.25">
      <c r="M148">
        <v>66</v>
      </c>
      <c r="N148">
        <f>$M$80*M148+$N$77</f>
        <v>63.864011888649273</v>
      </c>
    </row>
    <row r="149" spans="13:14" x14ac:dyDescent="0.25">
      <c r="M149">
        <v>67</v>
      </c>
      <c r="N149">
        <f>$M$80*M149+$N$77</f>
        <v>62.598229080907345</v>
      </c>
    </row>
    <row r="150" spans="13:14" x14ac:dyDescent="0.25">
      <c r="M150">
        <v>68</v>
      </c>
      <c r="N150">
        <f>$M$80*M150+$N$77</f>
        <v>61.332446273165402</v>
      </c>
    </row>
    <row r="151" spans="13:14" x14ac:dyDescent="0.25">
      <c r="M151">
        <v>69</v>
      </c>
      <c r="N151">
        <f>$M$80*M151+$N$77</f>
        <v>60.06666346542346</v>
      </c>
    </row>
    <row r="152" spans="13:14" x14ac:dyDescent="0.25">
      <c r="M152">
        <v>70</v>
      </c>
      <c r="N152">
        <f>$M$80*M152+$N$77</f>
        <v>58.800880657681532</v>
      </c>
    </row>
    <row r="153" spans="13:14" x14ac:dyDescent="0.25">
      <c r="M153">
        <v>71</v>
      </c>
      <c r="N153">
        <f>$M$80*M153+$N$77</f>
        <v>57.535097849939604</v>
      </c>
    </row>
    <row r="154" spans="13:14" x14ac:dyDescent="0.25">
      <c r="M154">
        <v>72</v>
      </c>
      <c r="N154">
        <f>$M$80*M154+$N$77</f>
        <v>56.269315042197661</v>
      </c>
    </row>
    <row r="155" spans="13:14" x14ac:dyDescent="0.25">
      <c r="M155">
        <v>73</v>
      </c>
      <c r="N155">
        <f>$M$80*M155+$N$77</f>
        <v>55.003532234455719</v>
      </c>
    </row>
    <row r="156" spans="13:14" x14ac:dyDescent="0.25">
      <c r="M156">
        <v>74</v>
      </c>
      <c r="N156">
        <f>$M$80*M156+$N$77</f>
        <v>53.737749426713791</v>
      </c>
    </row>
    <row r="157" spans="13:14" x14ac:dyDescent="0.25">
      <c r="M157">
        <v>75</v>
      </c>
      <c r="N157">
        <f>$M$80*M157+$N$77</f>
        <v>52.471966618971862</v>
      </c>
    </row>
    <row r="158" spans="13:14" x14ac:dyDescent="0.25">
      <c r="M158">
        <v>76</v>
      </c>
      <c r="N158">
        <f>$M$80*M158+$N$77</f>
        <v>51.20618381122992</v>
      </c>
    </row>
    <row r="159" spans="13:14" x14ac:dyDescent="0.25">
      <c r="M159">
        <v>77</v>
      </c>
      <c r="N159">
        <f>$M$80*M159+$N$77</f>
        <v>49.940401003487978</v>
      </c>
    </row>
    <row r="160" spans="13:14" x14ac:dyDescent="0.25">
      <c r="M160">
        <v>78</v>
      </c>
      <c r="N160">
        <f>$M$80*M160+$N$77</f>
        <v>48.674618195746049</v>
      </c>
    </row>
    <row r="161" spans="13:14" x14ac:dyDescent="0.25">
      <c r="M161">
        <v>79</v>
      </c>
      <c r="N161">
        <f>$M$80*M161+$N$77</f>
        <v>47.408835388004121</v>
      </c>
    </row>
    <row r="162" spans="13:14" x14ac:dyDescent="0.25">
      <c r="M162">
        <v>80</v>
      </c>
      <c r="N162">
        <f>$M$80*M162+$N$77</f>
        <v>46.143052580262179</v>
      </c>
    </row>
    <row r="163" spans="13:14" x14ac:dyDescent="0.25">
      <c r="M163">
        <v>81</v>
      </c>
      <c r="N163">
        <f>$M$80*M163+$N$77</f>
        <v>44.877269772520236</v>
      </c>
    </row>
    <row r="164" spans="13:14" x14ac:dyDescent="0.25">
      <c r="M164">
        <v>82</v>
      </c>
      <c r="N164">
        <f>$M$80*M164+$N$77</f>
        <v>43.611486964778308</v>
      </c>
    </row>
    <row r="165" spans="13:14" x14ac:dyDescent="0.25">
      <c r="M165">
        <v>83</v>
      </c>
      <c r="N165">
        <f>$M$80*M165+$N$77</f>
        <v>42.34570415703638</v>
      </c>
    </row>
    <row r="166" spans="13:14" x14ac:dyDescent="0.25">
      <c r="M166">
        <v>84</v>
      </c>
      <c r="N166">
        <f>$M$80*M166+$N$77</f>
        <v>41.079921349294438</v>
      </c>
    </row>
    <row r="167" spans="13:14" x14ac:dyDescent="0.25">
      <c r="M167">
        <v>85</v>
      </c>
      <c r="N167">
        <f>$M$80*M167+$N$77</f>
        <v>39.814138541552495</v>
      </c>
    </row>
    <row r="168" spans="13:14" x14ac:dyDescent="0.25">
      <c r="M168">
        <v>86</v>
      </c>
      <c r="N168">
        <f>$M$80*M168+$N$77</f>
        <v>38.548355733810567</v>
      </c>
    </row>
    <row r="169" spans="13:14" x14ac:dyDescent="0.25">
      <c r="M169">
        <v>87</v>
      </c>
      <c r="N169">
        <f>$M$80*M169+$N$77</f>
        <v>37.282572926068639</v>
      </c>
    </row>
    <row r="170" spans="13:14" x14ac:dyDescent="0.25">
      <c r="M170">
        <v>88</v>
      </c>
      <c r="N170">
        <f>$M$80*M170+$N$77</f>
        <v>36.016790118326696</v>
      </c>
    </row>
    <row r="171" spans="13:14" x14ac:dyDescent="0.25">
      <c r="M171">
        <v>89</v>
      </c>
      <c r="N171">
        <f>$M$80*M171+$N$77</f>
        <v>34.751007310584754</v>
      </c>
    </row>
    <row r="172" spans="13:14" x14ac:dyDescent="0.25">
      <c r="M172">
        <v>90</v>
      </c>
      <c r="N172">
        <f>$M$80*M172+$N$77</f>
        <v>33.485224502842826</v>
      </c>
    </row>
    <row r="173" spans="13:14" x14ac:dyDescent="0.25">
      <c r="M173">
        <v>91</v>
      </c>
      <c r="N173">
        <f>$M$80*M173+$N$77</f>
        <v>32.219441695100898</v>
      </c>
    </row>
    <row r="174" spans="13:14" x14ac:dyDescent="0.25">
      <c r="M174">
        <v>92</v>
      </c>
      <c r="N174">
        <f>$M$80*M174+$N$77</f>
        <v>30.953658887358955</v>
      </c>
    </row>
    <row r="175" spans="13:14" x14ac:dyDescent="0.25">
      <c r="M175">
        <v>93</v>
      </c>
      <c r="N175">
        <f>$M$80*M175+$N$77</f>
        <v>29.687876079617013</v>
      </c>
    </row>
    <row r="176" spans="13:14" x14ac:dyDescent="0.25">
      <c r="M176">
        <v>94</v>
      </c>
      <c r="N176">
        <f>$M$80*M176+$N$77</f>
        <v>28.422093271875084</v>
      </c>
    </row>
    <row r="177" spans="13:14" x14ac:dyDescent="0.25">
      <c r="M177">
        <v>95</v>
      </c>
      <c r="N177">
        <f>$M$80*M177+$N$77</f>
        <v>27.156310464133156</v>
      </c>
    </row>
    <row r="178" spans="13:14" x14ac:dyDescent="0.25">
      <c r="M178">
        <v>96</v>
      </c>
      <c r="N178">
        <f>$M$80*M178+$N$77</f>
        <v>25.890527656391214</v>
      </c>
    </row>
    <row r="179" spans="13:14" x14ac:dyDescent="0.25">
      <c r="M179">
        <v>97</v>
      </c>
      <c r="N179">
        <f>$M$80*M179+$N$77</f>
        <v>24.624744848649271</v>
      </c>
    </row>
    <row r="180" spans="13:14" x14ac:dyDescent="0.25">
      <c r="M180">
        <v>98</v>
      </c>
      <c r="N180">
        <f>$M$80*M180+$N$77</f>
        <v>23.358962040907343</v>
      </c>
    </row>
    <row r="181" spans="13:14" x14ac:dyDescent="0.25">
      <c r="M181">
        <v>99</v>
      </c>
      <c r="N181">
        <f>$M$80*M181+$N$77</f>
        <v>22.093179233165415</v>
      </c>
    </row>
    <row r="182" spans="13:14" x14ac:dyDescent="0.25">
      <c r="M182">
        <v>100</v>
      </c>
      <c r="N182">
        <f>$M$80*M182+$N$77</f>
        <v>20.827396425423473</v>
      </c>
    </row>
    <row r="183" spans="13:14" x14ac:dyDescent="0.25">
      <c r="M183">
        <v>101</v>
      </c>
      <c r="N183">
        <f t="shared" ref="N183:N202" si="50">$M$80*M183+$N$77</f>
        <v>19.56161361768153</v>
      </c>
    </row>
    <row r="184" spans="13:14" x14ac:dyDescent="0.25">
      <c r="M184">
        <v>102</v>
      </c>
      <c r="N184">
        <f t="shared" si="50"/>
        <v>18.295830809939616</v>
      </c>
    </row>
    <row r="185" spans="13:14" x14ac:dyDescent="0.25">
      <c r="M185">
        <v>103</v>
      </c>
      <c r="N185">
        <f t="shared" si="50"/>
        <v>17.030048002197674</v>
      </c>
    </row>
    <row r="186" spans="13:14" x14ac:dyDescent="0.25">
      <c r="M186">
        <v>104</v>
      </c>
      <c r="N186">
        <f t="shared" si="50"/>
        <v>15.764265194455731</v>
      </c>
    </row>
    <row r="187" spans="13:14" x14ac:dyDescent="0.25">
      <c r="M187">
        <v>105</v>
      </c>
      <c r="N187">
        <f t="shared" si="50"/>
        <v>14.498482386713789</v>
      </c>
    </row>
    <row r="188" spans="13:14" x14ac:dyDescent="0.25">
      <c r="M188">
        <v>106</v>
      </c>
      <c r="N188">
        <f t="shared" si="50"/>
        <v>13.232699578971847</v>
      </c>
    </row>
    <row r="189" spans="13:14" x14ac:dyDescent="0.25">
      <c r="M189">
        <v>107</v>
      </c>
      <c r="N189">
        <f t="shared" si="50"/>
        <v>11.966916771229933</v>
      </c>
    </row>
    <row r="190" spans="13:14" x14ac:dyDescent="0.25">
      <c r="M190">
        <v>108</v>
      </c>
      <c r="N190">
        <f t="shared" si="50"/>
        <v>10.70113396348799</v>
      </c>
    </row>
    <row r="191" spans="13:14" x14ac:dyDescent="0.25">
      <c r="M191">
        <v>109</v>
      </c>
      <c r="N191">
        <f t="shared" si="50"/>
        <v>9.4353511557460479</v>
      </c>
    </row>
    <row r="192" spans="13:14" x14ac:dyDescent="0.25">
      <c r="M192">
        <v>110</v>
      </c>
      <c r="N192">
        <f t="shared" si="50"/>
        <v>8.1695683480041339</v>
      </c>
    </row>
    <row r="193" spans="13:14" x14ac:dyDescent="0.25">
      <c r="M193">
        <v>111</v>
      </c>
      <c r="N193">
        <f t="shared" si="50"/>
        <v>6.9037855402621915</v>
      </c>
    </row>
    <row r="194" spans="13:14" x14ac:dyDescent="0.25">
      <c r="M194">
        <v>112</v>
      </c>
      <c r="N194">
        <f t="shared" si="50"/>
        <v>5.6380027325202491</v>
      </c>
    </row>
    <row r="195" spans="13:14" x14ac:dyDescent="0.25">
      <c r="M195">
        <v>113</v>
      </c>
      <c r="N195">
        <f t="shared" si="50"/>
        <v>4.3722199247783067</v>
      </c>
    </row>
    <row r="196" spans="13:14" x14ac:dyDescent="0.25">
      <c r="M196">
        <v>114</v>
      </c>
      <c r="N196">
        <f>$M$80*M196+$N$77</f>
        <v>3.1064371170363643</v>
      </c>
    </row>
    <row r="197" spans="13:14" x14ac:dyDescent="0.25">
      <c r="M197">
        <v>115</v>
      </c>
      <c r="N197">
        <f t="shared" si="50"/>
        <v>1.8406543092944503</v>
      </c>
    </row>
    <row r="198" spans="13:14" x14ac:dyDescent="0.25">
      <c r="M198">
        <v>116</v>
      </c>
      <c r="N198">
        <f t="shared" si="50"/>
        <v>0.57487150155250788</v>
      </c>
    </row>
    <row r="199" spans="13:14" x14ac:dyDescent="0.25">
      <c r="M199">
        <v>117</v>
      </c>
      <c r="N199">
        <f t="shared" si="50"/>
        <v>-0.69091130618943453</v>
      </c>
    </row>
    <row r="200" spans="13:14" x14ac:dyDescent="0.25">
      <c r="M200">
        <v>118</v>
      </c>
      <c r="N200">
        <f t="shared" si="50"/>
        <v>-1.9566941139313485</v>
      </c>
    </row>
    <row r="201" spans="13:14" x14ac:dyDescent="0.25">
      <c r="M201">
        <v>119</v>
      </c>
      <c r="N201">
        <f t="shared" si="50"/>
        <v>-3.2224769216732909</v>
      </c>
    </row>
    <row r="202" spans="13:14" x14ac:dyDescent="0.25">
      <c r="M202">
        <v>120</v>
      </c>
      <c r="N202">
        <f t="shared" si="50"/>
        <v>-4.4882597294152333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Sensitivity</vt:lpstr>
      <vt:lpstr>Sheet1</vt:lpstr>
      <vt:lpstr>j1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2024-10-17T13:26:20Z</dcterms:created>
  <dcterms:modified xsi:type="dcterms:W3CDTF">2024-10-23T19:35:51Z</dcterms:modified>
</cp:coreProperties>
</file>