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6DBC458D-5727-4332-B24E-8875B43CD198}" xr6:coauthVersionLast="47" xr6:coauthVersionMax="47" xr10:uidLastSave="{00000000-0000-0000-0000-000000000000}"/>
  <bookViews>
    <workbookView xWindow="-105" yWindow="0" windowWidth="14610" windowHeight="15585" firstSheet="1" activeTab="4" xr2:uid="{9F3F09AA-E5FD-479C-98DA-6F8E9920F12F}"/>
  </bookViews>
  <sheets>
    <sheet name="LCOH" sheetId="1" r:id="rId1"/>
    <sheet name="LCOH (Access)" sheetId="7" r:id="rId2"/>
    <sheet name="Analysis" sheetId="5" r:id="rId3"/>
    <sheet name="SWOT" sheetId="4" r:id="rId4"/>
    <sheet name="Framework" sheetId="6" r:id="rId5"/>
    <sheet name="NPV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6" l="1"/>
  <c r="G20" i="6"/>
  <c r="F21" i="6"/>
  <c r="F20" i="6"/>
  <c r="E21" i="6"/>
  <c r="E20" i="6"/>
  <c r="G17" i="6"/>
  <c r="G16" i="6"/>
  <c r="F16" i="6"/>
  <c r="F17" i="6"/>
  <c r="E17" i="6"/>
  <c r="E16" i="6"/>
  <c r="I11" i="6"/>
  <c r="J11" i="6"/>
  <c r="K11" i="6"/>
  <c r="H11" i="6"/>
  <c r="L11" i="6" a="1"/>
  <c r="L11" i="6" s="1"/>
  <c r="AA22" i="7"/>
  <c r="AA26" i="7" s="1"/>
  <c r="Z22" i="7"/>
  <c r="Z26" i="7" s="1"/>
  <c r="Y22" i="7"/>
  <c r="Y26" i="7" s="1"/>
  <c r="X22" i="7"/>
  <c r="X26" i="7" s="1"/>
  <c r="AA18" i="7"/>
  <c r="AA20" i="7" s="1"/>
  <c r="Z18" i="7"/>
  <c r="Z20" i="7" s="1"/>
  <c r="Y18" i="7"/>
  <c r="Y20" i="7" s="1"/>
  <c r="X18" i="7"/>
  <c r="X20" i="7" s="1"/>
  <c r="T22" i="7"/>
  <c r="T26" i="7" s="1"/>
  <c r="S22" i="7"/>
  <c r="S26" i="7" s="1"/>
  <c r="R22" i="7"/>
  <c r="R26" i="7" s="1"/>
  <c r="Q22" i="7"/>
  <c r="Q26" i="7" s="1"/>
  <c r="T18" i="7"/>
  <c r="T20" i="7" s="1"/>
  <c r="S18" i="7"/>
  <c r="S20" i="7" s="1"/>
  <c r="R18" i="7"/>
  <c r="R20" i="7" s="1"/>
  <c r="Q18" i="7"/>
  <c r="Q20" i="7" s="1"/>
  <c r="J26" i="7"/>
  <c r="J23" i="7"/>
  <c r="J24" i="7"/>
  <c r="J22" i="7"/>
  <c r="J19" i="7"/>
  <c r="J20" i="7"/>
  <c r="J18" i="7"/>
  <c r="M22" i="7"/>
  <c r="M26" i="7" s="1"/>
  <c r="L22" i="7"/>
  <c r="L26" i="7" s="1"/>
  <c r="K22" i="7"/>
  <c r="K26" i="7" s="1"/>
  <c r="M18" i="7"/>
  <c r="M20" i="7" s="1"/>
  <c r="L18" i="7"/>
  <c r="L20" i="7" s="1"/>
  <c r="K18" i="7"/>
  <c r="K20" i="7" s="1"/>
  <c r="D24" i="7"/>
  <c r="E24" i="7"/>
  <c r="F24" i="7"/>
  <c r="C24" i="7"/>
  <c r="D23" i="7"/>
  <c r="E23" i="7"/>
  <c r="F23" i="7"/>
  <c r="C23" i="7"/>
  <c r="D22" i="7"/>
  <c r="E22" i="7"/>
  <c r="F22" i="7"/>
  <c r="C22" i="7"/>
  <c r="D20" i="7"/>
  <c r="E20" i="7"/>
  <c r="F20" i="7"/>
  <c r="C20" i="7"/>
  <c r="F26" i="7"/>
  <c r="E26" i="7"/>
  <c r="D26" i="7"/>
  <c r="C26" i="7"/>
  <c r="C19" i="7"/>
  <c r="F18" i="7"/>
  <c r="F19" i="7" s="1"/>
  <c r="D18" i="7"/>
  <c r="D19" i="7" s="1"/>
  <c r="C18" i="7"/>
  <c r="Z12" i="7"/>
  <c r="S12" i="7"/>
  <c r="L12" i="7"/>
  <c r="E12" i="7"/>
  <c r="Z11" i="7"/>
  <c r="S11" i="7"/>
  <c r="L11" i="7"/>
  <c r="E11" i="7"/>
  <c r="Z10" i="7"/>
  <c r="S10" i="7"/>
  <c r="L10" i="7"/>
  <c r="E10" i="7"/>
  <c r="Z9" i="7"/>
  <c r="S9" i="7"/>
  <c r="L9" i="7"/>
  <c r="E9" i="7"/>
  <c r="Z8" i="7"/>
  <c r="S8" i="7"/>
  <c r="L8" i="7"/>
  <c r="E8" i="7"/>
  <c r="Z7" i="7"/>
  <c r="S7" i="7"/>
  <c r="L7" i="7"/>
  <c r="E7" i="7"/>
  <c r="Z6" i="7"/>
  <c r="S6" i="7"/>
  <c r="L6" i="7"/>
  <c r="E6" i="7"/>
  <c r="Z5" i="7"/>
  <c r="S5" i="7"/>
  <c r="L5" i="7"/>
  <c r="E5" i="7"/>
  <c r="E18" i="7" s="1"/>
  <c r="E19" i="7" s="1"/>
  <c r="L29" i="6"/>
  <c r="D18" i="6" s="1"/>
  <c r="K28" i="6"/>
  <c r="J25" i="6"/>
  <c r="J26" i="6" s="1"/>
  <c r="J27" i="6" s="1"/>
  <c r="J28" i="6" s="1"/>
  <c r="Y50" i="1"/>
  <c r="X50" i="1"/>
  <c r="T51" i="1"/>
  <c r="K50" i="1"/>
  <c r="J50" i="1"/>
  <c r="D50" i="1"/>
  <c r="AA49" i="1"/>
  <c r="Y49" i="1"/>
  <c r="X49" i="1"/>
  <c r="T49" i="1"/>
  <c r="R49" i="1"/>
  <c r="R51" i="1" s="1"/>
  <c r="Q49" i="1"/>
  <c r="Q51" i="1" s="1"/>
  <c r="M49" i="1"/>
  <c r="K49" i="1"/>
  <c r="K51" i="1" s="1"/>
  <c r="J49" i="1"/>
  <c r="D49" i="1"/>
  <c r="D51" i="1" s="1"/>
  <c r="F49" i="1"/>
  <c r="F50" i="1" s="1"/>
  <c r="C49" i="1"/>
  <c r="C51" i="1" s="1"/>
  <c r="X23" i="7" l="1"/>
  <c r="Y23" i="7"/>
  <c r="AA23" i="7"/>
  <c r="X24" i="7"/>
  <c r="Y24" i="7"/>
  <c r="Z23" i="7"/>
  <c r="Y19" i="7"/>
  <c r="Z19" i="7"/>
  <c r="Z24" i="7"/>
  <c r="X19" i="7"/>
  <c r="AA19" i="7"/>
  <c r="AA24" i="7"/>
  <c r="Q23" i="7"/>
  <c r="R23" i="7"/>
  <c r="S23" i="7"/>
  <c r="T23" i="7"/>
  <c r="Q19" i="7"/>
  <c r="Q24" i="7"/>
  <c r="R19" i="7"/>
  <c r="R24" i="7"/>
  <c r="S19" i="7"/>
  <c r="S24" i="7"/>
  <c r="T19" i="7"/>
  <c r="T24" i="7"/>
  <c r="K23" i="7"/>
  <c r="L23" i="7"/>
  <c r="M23" i="7"/>
  <c r="K19" i="7"/>
  <c r="K24" i="7"/>
  <c r="L19" i="7"/>
  <c r="L24" i="7"/>
  <c r="M19" i="7"/>
  <c r="M24" i="7"/>
  <c r="Q53" i="1"/>
  <c r="M50" i="1"/>
  <c r="AA50" i="1"/>
  <c r="K53" i="1"/>
  <c r="J51" i="1"/>
  <c r="X51" i="1"/>
  <c r="Y51" i="1"/>
  <c r="M51" i="1"/>
  <c r="AA51" i="1"/>
  <c r="C50" i="1"/>
  <c r="Q50" i="1"/>
  <c r="R50" i="1"/>
  <c r="F51" i="1"/>
  <c r="T50" i="1"/>
  <c r="L4" i="1"/>
  <c r="S4" i="1"/>
  <c r="Z4" i="1"/>
  <c r="L5" i="1"/>
  <c r="S5" i="1"/>
  <c r="Z5" i="1"/>
  <c r="L6" i="1"/>
  <c r="S6" i="1"/>
  <c r="Z6" i="1"/>
  <c r="L7" i="1"/>
  <c r="S7" i="1"/>
  <c r="Z7" i="1"/>
  <c r="L8" i="1"/>
  <c r="S8" i="1"/>
  <c r="Z8" i="1"/>
  <c r="L9" i="1"/>
  <c r="S9" i="1"/>
  <c r="Z9" i="1"/>
  <c r="L10" i="1"/>
  <c r="S10" i="1"/>
  <c r="Z10" i="1"/>
  <c r="L11" i="1"/>
  <c r="S11" i="1"/>
  <c r="Z11" i="1"/>
  <c r="L12" i="1"/>
  <c r="S12" i="1"/>
  <c r="Z12" i="1"/>
  <c r="L13" i="1"/>
  <c r="S13" i="1"/>
  <c r="Z13" i="1"/>
  <c r="L14" i="1"/>
  <c r="S14" i="1"/>
  <c r="Z14" i="1"/>
  <c r="L15" i="1"/>
  <c r="S15" i="1"/>
  <c r="Z15" i="1"/>
  <c r="L16" i="1"/>
  <c r="S16" i="1"/>
  <c r="Z16" i="1"/>
  <c r="L17" i="1"/>
  <c r="S17" i="1"/>
  <c r="Z17" i="1"/>
  <c r="L18" i="1"/>
  <c r="S18" i="1"/>
  <c r="Z18" i="1"/>
  <c r="L19" i="1"/>
  <c r="S19" i="1"/>
  <c r="Z19" i="1"/>
  <c r="L20" i="1"/>
  <c r="S20" i="1"/>
  <c r="Z20" i="1"/>
  <c r="L21" i="1"/>
  <c r="S21" i="1"/>
  <c r="Z21" i="1"/>
  <c r="L22" i="1"/>
  <c r="S22" i="1"/>
  <c r="Z22" i="1"/>
  <c r="L23" i="1"/>
  <c r="S23" i="1"/>
  <c r="Z23" i="1"/>
  <c r="L24" i="1"/>
  <c r="S24" i="1"/>
  <c r="Z24" i="1"/>
  <c r="L25" i="1"/>
  <c r="S25" i="1"/>
  <c r="Z25" i="1"/>
  <c r="L26" i="1"/>
  <c r="S26" i="1"/>
  <c r="Z26" i="1"/>
  <c r="L27" i="1"/>
  <c r="S27" i="1"/>
  <c r="Z27" i="1"/>
  <c r="L28" i="1"/>
  <c r="S28" i="1"/>
  <c r="Z28" i="1"/>
  <c r="L29" i="1"/>
  <c r="S29" i="1"/>
  <c r="Z29" i="1"/>
  <c r="L30" i="1"/>
  <c r="S30" i="1"/>
  <c r="Z30" i="1"/>
  <c r="L31" i="1"/>
  <c r="S31" i="1"/>
  <c r="Z31" i="1"/>
  <c r="L32" i="1"/>
  <c r="S32" i="1"/>
  <c r="Z32" i="1"/>
  <c r="L33" i="1"/>
  <c r="S33" i="1"/>
  <c r="Z33" i="1"/>
  <c r="L34" i="1"/>
  <c r="S34" i="1"/>
  <c r="Z34" i="1"/>
  <c r="L35" i="1"/>
  <c r="S35" i="1"/>
  <c r="Z35" i="1"/>
  <c r="L36" i="1"/>
  <c r="S36" i="1"/>
  <c r="Z36" i="1"/>
  <c r="L37" i="1"/>
  <c r="S37" i="1"/>
  <c r="Z37" i="1"/>
  <c r="L38" i="1"/>
  <c r="S38" i="1"/>
  <c r="Z38" i="1"/>
  <c r="L39" i="1"/>
  <c r="S39" i="1"/>
  <c r="Z39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F45" i="1"/>
  <c r="F53" i="1" s="1"/>
  <c r="J45" i="1"/>
  <c r="J53" i="1" s="1"/>
  <c r="K45" i="1"/>
  <c r="M45" i="1"/>
  <c r="Q45" i="1"/>
  <c r="R45" i="1"/>
  <c r="T45" i="1"/>
  <c r="T53" i="1" s="1"/>
  <c r="X45" i="1"/>
  <c r="X53" i="1" s="1"/>
  <c r="Y45" i="1"/>
  <c r="Y53" i="1" s="1"/>
  <c r="D45" i="1"/>
  <c r="D53" i="1" s="1"/>
  <c r="C45" i="1"/>
  <c r="E49" i="1" l="1"/>
  <c r="D47" i="1"/>
  <c r="Q47" i="1"/>
  <c r="E45" i="1"/>
  <c r="M46" i="1"/>
  <c r="X46" i="1"/>
  <c r="R47" i="1"/>
  <c r="R53" i="1"/>
  <c r="K47" i="1"/>
  <c r="Z49" i="1"/>
  <c r="C47" i="1"/>
  <c r="J47" i="1"/>
  <c r="C46" i="1"/>
  <c r="Y46" i="1"/>
  <c r="F47" i="1"/>
  <c r="L49" i="1"/>
  <c r="C53" i="1"/>
  <c r="M53" i="1"/>
  <c r="T46" i="1"/>
  <c r="S49" i="1"/>
  <c r="Z45" i="1"/>
  <c r="S45" i="1"/>
  <c r="L45" i="1"/>
  <c r="L46" i="1" s="1"/>
  <c r="D46" i="1"/>
  <c r="Y47" i="1"/>
  <c r="X47" i="1"/>
  <c r="M47" i="1"/>
  <c r="K46" i="1"/>
  <c r="E47" i="1"/>
  <c r="E46" i="1"/>
  <c r="AA45" i="1"/>
  <c r="T47" i="1"/>
  <c r="R46" i="1"/>
  <c r="Q46" i="1"/>
  <c r="J46" i="1"/>
  <c r="F46" i="1"/>
  <c r="L50" i="1" l="1"/>
  <c r="L51" i="1"/>
  <c r="L53" i="1"/>
  <c r="S53" i="1"/>
  <c r="S51" i="1"/>
  <c r="S50" i="1"/>
  <c r="Z53" i="1"/>
  <c r="Z50" i="1"/>
  <c r="Z51" i="1"/>
  <c r="S47" i="1"/>
  <c r="Z46" i="1"/>
  <c r="AA53" i="1"/>
  <c r="S46" i="1"/>
  <c r="L47" i="1"/>
  <c r="Z47" i="1"/>
  <c r="E50" i="1"/>
  <c r="E51" i="1"/>
  <c r="E53" i="1"/>
  <c r="AA47" i="1"/>
  <c r="AA46" i="1"/>
  <c r="B10" i="3" l="1"/>
  <c r="C9" i="3"/>
  <c r="D9" i="3"/>
  <c r="E9" i="3"/>
  <c r="F9" i="3"/>
  <c r="G9" i="3"/>
  <c r="H9" i="3"/>
  <c r="I9" i="3"/>
  <c r="J9" i="3"/>
  <c r="K9" i="3"/>
  <c r="L9" i="3"/>
  <c r="B9" i="3"/>
  <c r="C8" i="3"/>
  <c r="D8" i="3"/>
  <c r="E8" i="3"/>
  <c r="F8" i="3"/>
  <c r="G8" i="3"/>
  <c r="H8" i="3"/>
  <c r="I8" i="3"/>
  <c r="J8" i="3"/>
  <c r="K8" i="3"/>
  <c r="L8" i="3"/>
  <c r="B8" i="3"/>
  <c r="C7" i="3"/>
  <c r="D7" i="3"/>
  <c r="E7" i="3"/>
  <c r="F7" i="3"/>
  <c r="G7" i="3"/>
  <c r="H7" i="3"/>
  <c r="I7" i="3"/>
  <c r="J7" i="3"/>
  <c r="K7" i="3"/>
  <c r="L7" i="3"/>
  <c r="B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tc={E6F27FF6-624C-4DF6-B7FA-A4D1257C9234}</author>
  </authors>
  <commentList>
    <comment ref="D5" authorId="0" shapeId="0" xr:uid="{E6F27FF6-624C-4DF6-B7FA-A4D1257C923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https://www.sciencedirect.com/science/article/pii/S2452223624000683 haber bosch process trl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<sst xmlns="http://schemas.openxmlformats.org/spreadsheetml/2006/main" count="170" uniqueCount="81">
  <si>
    <t>j=1</t>
  </si>
  <si>
    <t>j=2</t>
  </si>
  <si>
    <t>j=3</t>
  </si>
  <si>
    <t>j=4</t>
  </si>
  <si>
    <t>LCOH [€/kg]</t>
  </si>
  <si>
    <t>Total Cost [€]</t>
  </si>
  <si>
    <t>Cost 2050 [€/kg]</t>
  </si>
  <si>
    <t>Longitude</t>
  </si>
  <si>
    <t>Latitude</t>
  </si>
  <si>
    <t>Total Cost [M€]</t>
  </si>
  <si>
    <t>revenue 2021</t>
  </si>
  <si>
    <t>discount rate</t>
  </si>
  <si>
    <t>Year</t>
  </si>
  <si>
    <t>Discount rate</t>
  </si>
  <si>
    <t>Present value</t>
  </si>
  <si>
    <t>Revenue</t>
  </si>
  <si>
    <t>NPV Revenue</t>
  </si>
  <si>
    <t>NPV Revenue]</t>
  </si>
  <si>
    <t>min val</t>
  </si>
  <si>
    <t>lat</t>
  </si>
  <si>
    <t>lon</t>
  </si>
  <si>
    <t>Strengths</t>
  </si>
  <si>
    <t>Weaknesses</t>
  </si>
  <si>
    <t>Opportunities</t>
  </si>
  <si>
    <t>Threats</t>
  </si>
  <si>
    <t>j</t>
  </si>
  <si>
    <t>Medium, Mode</t>
  </si>
  <si>
    <t>NH3, Ship</t>
  </si>
  <si>
    <t>LH2, Ship</t>
  </si>
  <si>
    <t>GH2, Pipeline</t>
  </si>
  <si>
    <t>NH3, Pipeline</t>
  </si>
  <si>
    <t>Flexibility</t>
  </si>
  <si>
    <t>Cost</t>
  </si>
  <si>
    <t>Cost
Storage</t>
  </si>
  <si>
    <t>High TRL and CRI</t>
  </si>
  <si>
    <t>Min</t>
  </si>
  <si>
    <t>Max</t>
  </si>
  <si>
    <t>Range</t>
  </si>
  <si>
    <t>Plot of all cost trajectories</t>
  </si>
  <si>
    <t>Cost of Hydrogen [€/kg]</t>
  </si>
  <si>
    <t>Category</t>
  </si>
  <si>
    <t>Economic</t>
  </si>
  <si>
    <t>Technological</t>
  </si>
  <si>
    <t>Environmental</t>
  </si>
  <si>
    <t>Safety</t>
  </si>
  <si>
    <t>Geopolitical</t>
  </si>
  <si>
    <t>Dominant</t>
  </si>
  <si>
    <t>Access</t>
  </si>
  <si>
    <t>Rank</t>
  </si>
  <si>
    <t>LCOE</t>
  </si>
  <si>
    <t>CRI</t>
  </si>
  <si>
    <t>CO2</t>
  </si>
  <si>
    <t>Value</t>
  </si>
  <si>
    <t>Regulations</t>
  </si>
  <si>
    <t>TRL</t>
  </si>
  <si>
    <t>EoI</t>
  </si>
  <si>
    <t>RPN</t>
  </si>
  <si>
    <t>Criterion</t>
  </si>
  <si>
    <t>EU</t>
  </si>
  <si>
    <t>Upper</t>
  </si>
  <si>
    <t>Lower</t>
  </si>
  <si>
    <t>Global</t>
  </si>
  <si>
    <t>Final demand</t>
  </si>
  <si>
    <t>NL</t>
  </si>
  <si>
    <t>share of hydrogen demand of the EU</t>
  </si>
  <si>
    <t>Demand [TWh]</t>
  </si>
  <si>
    <t>Demand [Mt]</t>
  </si>
  <si>
    <t>kg</t>
  </si>
  <si>
    <t>kt</t>
  </si>
  <si>
    <t>Mt</t>
  </si>
  <si>
    <t>TWh</t>
  </si>
  <si>
    <t>Wh</t>
  </si>
  <si>
    <t>Multiplier</t>
  </si>
  <si>
    <t>For access points</t>
  </si>
  <si>
    <t>2 to 3</t>
  </si>
  <si>
    <t>4 to 5</t>
  </si>
  <si>
    <t>5 to 6</t>
  </si>
  <si>
    <t>7 to 8</t>
  </si>
  <si>
    <t>4 to 6</t>
  </si>
  <si>
    <t>6 to 7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</si>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</sst>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([$€-2]\ * #,##0.00_);_([$€-2]\ * \(#,##0.00\);_([$€-2]\ * &quot;-&quot;??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9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64"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font>
        <strike val="0"/>
      </font>
      <fill>
        <patternFill>
          <bgColor theme="5" tint="0.79998168889431442"/>
        </patternFill>
      </fill>
    </dxf>
    <dxf>
      <numFmt numFmtId="164" formatCode="0.000"/>
    </dxf>
    <dxf>
      <numFmt numFmtId="1" formatCode="0"/>
    </dxf>
    <dxf>
      <numFmt numFmtId="1" formatCode="0"/>
    </dxf>
    <dxf>
      <numFmt numFmtId="164" formatCode="0.000"/>
    </dxf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H2 Cost Developments for Time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j=1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Analysis!$C$2:$M$3</c:f>
              <c:multiLvlStrCache>
                <c:ptCount val="11"/>
                <c:lvl>
                  <c:pt idx="0">
                    <c:v>2020</c:v>
                  </c:pt>
                  <c:pt idx="1">
                    <c:v>2023</c:v>
                  </c:pt>
                  <c:pt idx="2">
                    <c:v>2026</c:v>
                  </c:pt>
                  <c:pt idx="3">
                    <c:v>2029</c:v>
                  </c:pt>
                  <c:pt idx="4">
                    <c:v>2032</c:v>
                  </c:pt>
                  <c:pt idx="5">
                    <c:v>2035</c:v>
                  </c:pt>
                  <c:pt idx="6">
                    <c:v>2038</c:v>
                  </c:pt>
                  <c:pt idx="7">
                    <c:v>2041</c:v>
                  </c:pt>
                  <c:pt idx="8">
                    <c:v>2044</c:v>
                  </c:pt>
                  <c:pt idx="9">
                    <c:v>2047</c:v>
                  </c:pt>
                  <c:pt idx="10">
                    <c:v>2050</c:v>
                  </c:pt>
                </c:lvl>
                <c:lvl>
                  <c:pt idx="0">
                    <c:v>Year</c:v>
                  </c:pt>
                </c:lvl>
              </c:multiLvlStrCache>
            </c:multiLvlStrRef>
          </c:cat>
          <c:val>
            <c:numRef>
              <c:f>Analysis!$C$4:$M$4</c:f>
              <c:numCache>
                <c:formatCode>0.00</c:formatCode>
                <c:ptCount val="11"/>
                <c:pt idx="0">
                  <c:v>6.1024210547120026</c:v>
                </c:pt>
                <c:pt idx="1">
                  <c:v>5.625136127791742</c:v>
                </c:pt>
                <c:pt idx="2">
                  <c:v>5.3465766068052876</c:v>
                </c:pt>
                <c:pt idx="3">
                  <c:v>5.1219904296304843</c:v>
                </c:pt>
                <c:pt idx="4">
                  <c:v>4.9662275427177107</c:v>
                </c:pt>
                <c:pt idx="5">
                  <c:v>4.846817274701432</c:v>
                </c:pt>
                <c:pt idx="6">
                  <c:v>4.7367551500716374</c:v>
                </c:pt>
                <c:pt idx="7">
                  <c:v>4.6440574008449618</c:v>
                </c:pt>
                <c:pt idx="8">
                  <c:v>4.5778596566729428</c:v>
                </c:pt>
                <c:pt idx="9">
                  <c:v>4.5150204141308832</c:v>
                </c:pt>
                <c:pt idx="10">
                  <c:v>4.4553309881404797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4-43E3-96B1-05C7CC559CAF}"/>
            </c:ext>
          </c:extLst>
        </c:ser>
        <c:ser>
          <c:idx val="1"/>
          <c:order val="1"/>
          <c:tx>
            <c:strRef>
              <c:f>Analysis!$B$5</c:f>
              <c:strCache>
                <c:ptCount val="1"/>
                <c:pt idx="0">
                  <c:v>j=2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Analysis!$C$2:$M$3</c:f>
              <c:multiLvlStrCache>
                <c:ptCount val="11"/>
                <c:lvl>
                  <c:pt idx="0">
                    <c:v>2020</c:v>
                  </c:pt>
                  <c:pt idx="1">
                    <c:v>2023</c:v>
                  </c:pt>
                  <c:pt idx="2">
                    <c:v>2026</c:v>
                  </c:pt>
                  <c:pt idx="3">
                    <c:v>2029</c:v>
                  </c:pt>
                  <c:pt idx="4">
                    <c:v>2032</c:v>
                  </c:pt>
                  <c:pt idx="5">
                    <c:v>2035</c:v>
                  </c:pt>
                  <c:pt idx="6">
                    <c:v>2038</c:v>
                  </c:pt>
                  <c:pt idx="7">
                    <c:v>2041</c:v>
                  </c:pt>
                  <c:pt idx="8">
                    <c:v>2044</c:v>
                  </c:pt>
                  <c:pt idx="9">
                    <c:v>2047</c:v>
                  </c:pt>
                  <c:pt idx="10">
                    <c:v>2050</c:v>
                  </c:pt>
                </c:lvl>
                <c:lvl>
                  <c:pt idx="0">
                    <c:v>Year</c:v>
                  </c:pt>
                </c:lvl>
              </c:multiLvlStrCache>
            </c:multiLvlStrRef>
          </c:cat>
          <c:val>
            <c:numRef>
              <c:f>Analysis!$C$5:$M$5</c:f>
              <c:numCache>
                <c:formatCode>0.00</c:formatCode>
                <c:ptCount val="11"/>
                <c:pt idx="0">
                  <c:v>7.7560667024345209</c:v>
                </c:pt>
                <c:pt idx="1">
                  <c:v>7.1976689490907084</c:v>
                </c:pt>
                <c:pt idx="2">
                  <c:v>6.8536423639169426</c:v>
                </c:pt>
                <c:pt idx="3">
                  <c:v>6.5676495498650613</c:v>
                </c:pt>
                <c:pt idx="4">
                  <c:v>6.3007001960755327</c:v>
                </c:pt>
                <c:pt idx="5">
                  <c:v>6.0452831692463294</c:v>
                </c:pt>
                <c:pt idx="6">
                  <c:v>5.7998702012470487</c:v>
                </c:pt>
                <c:pt idx="7">
                  <c:v>5.5718673892001993</c:v>
                </c:pt>
                <c:pt idx="8">
                  <c:v>5.369868801502399</c:v>
                </c:pt>
                <c:pt idx="9">
                  <c:v>5.1717311726301451</c:v>
                </c:pt>
                <c:pt idx="10">
                  <c:v>4.9767184894815468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04-43E3-96B1-05C7CC559CAF}"/>
            </c:ext>
          </c:extLst>
        </c:ser>
        <c:ser>
          <c:idx val="2"/>
          <c:order val="2"/>
          <c:tx>
            <c:strRef>
              <c:f>Analysis!$B$6</c:f>
              <c:strCache>
                <c:ptCount val="1"/>
                <c:pt idx="0">
                  <c:v>j=3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Analysis!$C$2:$M$3</c:f>
              <c:multiLvlStrCache>
                <c:ptCount val="11"/>
                <c:lvl>
                  <c:pt idx="0">
                    <c:v>2020</c:v>
                  </c:pt>
                  <c:pt idx="1">
                    <c:v>2023</c:v>
                  </c:pt>
                  <c:pt idx="2">
                    <c:v>2026</c:v>
                  </c:pt>
                  <c:pt idx="3">
                    <c:v>2029</c:v>
                  </c:pt>
                  <c:pt idx="4">
                    <c:v>2032</c:v>
                  </c:pt>
                  <c:pt idx="5">
                    <c:v>2035</c:v>
                  </c:pt>
                  <c:pt idx="6">
                    <c:v>2038</c:v>
                  </c:pt>
                  <c:pt idx="7">
                    <c:v>2041</c:v>
                  </c:pt>
                  <c:pt idx="8">
                    <c:v>2044</c:v>
                  </c:pt>
                  <c:pt idx="9">
                    <c:v>2047</c:v>
                  </c:pt>
                  <c:pt idx="10">
                    <c:v>2050</c:v>
                  </c:pt>
                </c:lvl>
                <c:lvl>
                  <c:pt idx="0">
                    <c:v>Year</c:v>
                  </c:pt>
                </c:lvl>
              </c:multiLvlStrCache>
            </c:multiLvlStrRef>
          </c:cat>
          <c:val>
            <c:numRef>
              <c:f>Analysis!$C$6:$M$6</c:f>
              <c:numCache>
                <c:formatCode>0.00</c:formatCode>
                <c:ptCount val="11"/>
                <c:pt idx="0">
                  <c:v>4.805771216564426</c:v>
                </c:pt>
                <c:pt idx="1">
                  <c:v>4.337811640466823</c:v>
                </c:pt>
                <c:pt idx="2">
                  <c:v>4.0617055382716654</c:v>
                </c:pt>
                <c:pt idx="3">
                  <c:v>3.8375696958255601</c:v>
                </c:pt>
                <c:pt idx="4">
                  <c:v>3.6847131234068611</c:v>
                </c:pt>
                <c:pt idx="5">
                  <c:v>3.5693098534763199</c:v>
                </c:pt>
                <c:pt idx="6">
                  <c:v>3.4628735389948448</c:v>
                </c:pt>
                <c:pt idx="7">
                  <c:v>3.3739442587523989</c:v>
                </c:pt>
                <c:pt idx="8">
                  <c:v>3.3121286310510589</c:v>
                </c:pt>
                <c:pt idx="9">
                  <c:v>3.2537275865515261</c:v>
                </c:pt>
                <c:pt idx="10">
                  <c:v>3.198170029456616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04-43E3-96B1-05C7CC559CAF}"/>
            </c:ext>
          </c:extLst>
        </c:ser>
        <c:ser>
          <c:idx val="3"/>
          <c:order val="3"/>
          <c:tx>
            <c:strRef>
              <c:f>Analysis!$B$7</c:f>
              <c:strCache>
                <c:ptCount val="1"/>
                <c:pt idx="0">
                  <c:v>j=4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Analysis!$C$2:$M$3</c:f>
              <c:multiLvlStrCache>
                <c:ptCount val="11"/>
                <c:lvl>
                  <c:pt idx="0">
                    <c:v>2020</c:v>
                  </c:pt>
                  <c:pt idx="1">
                    <c:v>2023</c:v>
                  </c:pt>
                  <c:pt idx="2">
                    <c:v>2026</c:v>
                  </c:pt>
                  <c:pt idx="3">
                    <c:v>2029</c:v>
                  </c:pt>
                  <c:pt idx="4">
                    <c:v>2032</c:v>
                  </c:pt>
                  <c:pt idx="5">
                    <c:v>2035</c:v>
                  </c:pt>
                  <c:pt idx="6">
                    <c:v>2038</c:v>
                  </c:pt>
                  <c:pt idx="7">
                    <c:v>2041</c:v>
                  </c:pt>
                  <c:pt idx="8">
                    <c:v>2044</c:v>
                  </c:pt>
                  <c:pt idx="9">
                    <c:v>2047</c:v>
                  </c:pt>
                  <c:pt idx="10">
                    <c:v>2050</c:v>
                  </c:pt>
                </c:lvl>
                <c:lvl>
                  <c:pt idx="0">
                    <c:v>Year</c:v>
                  </c:pt>
                </c:lvl>
              </c:multiLvlStrCache>
            </c:multiLvlStrRef>
          </c:cat>
          <c:val>
            <c:numRef>
              <c:f>Analysis!$C$7:$M$7</c:f>
              <c:numCache>
                <c:formatCode>0.00</c:formatCode>
                <c:ptCount val="11"/>
                <c:pt idx="0">
                  <c:v>6.3005286539032577</c:v>
                </c:pt>
                <c:pt idx="1">
                  <c:v>5.7889349566798494</c:v>
                </c:pt>
                <c:pt idx="2">
                  <c:v>5.491740145452491</c:v>
                </c:pt>
                <c:pt idx="3">
                  <c:v>5.2525923584179539</c:v>
                </c:pt>
                <c:pt idx="4">
                  <c:v>5.0892735175872046</c:v>
                </c:pt>
                <c:pt idx="5">
                  <c:v>4.9658825383466327</c:v>
                </c:pt>
                <c:pt idx="6">
                  <c:v>4.8524993481331116</c:v>
                </c:pt>
                <c:pt idx="7">
                  <c:v>4.757757420573367</c:v>
                </c:pt>
                <c:pt idx="8">
                  <c:v>4.6914789493409046</c:v>
                </c:pt>
                <c:pt idx="9">
                  <c:v>4.6290546920230957</c:v>
                </c:pt>
                <c:pt idx="10">
                  <c:v>4.5697640881725787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04-43E3-96B1-05C7CC559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29551"/>
        <c:axId val="86430991"/>
      </c:barChart>
      <c:catAx>
        <c:axId val="8642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Scenarios</a:t>
                </a:r>
              </a:p>
            </c:rich>
          </c:tx>
          <c:layout>
            <c:manualLayout>
              <c:xMode val="edge"/>
              <c:yMode val="edge"/>
              <c:x val="0.87332524059492567"/>
              <c:y val="0.69407334499854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30991"/>
        <c:crosses val="autoZero"/>
        <c:auto val="1"/>
        <c:lblAlgn val="ctr"/>
        <c:lblOffset val="100"/>
        <c:noMultiLvlLbl val="0"/>
      </c:catAx>
      <c:valAx>
        <c:axId val="8643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of H2 [€/kg]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2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347662</xdr:colOff>
      <xdr:row>3</xdr:row>
      <xdr:rowOff>52387</xdr:rowOff>
    </xdr:from>
    <xdr:to>
      <xdr:col>21</xdr:col>
      <xdr:colOff>42862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52AC5-986C-2B6C-F124-E1FB34A26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otr Kaczmarek" id="{4BD6D7DA-715C-4E92-9236-AE23F5914641}" userId="S::pkaczmarek@tudelft.nl::2d4114d5-9fc2-48cb-ac8c-ca8e5adf1d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66DA2-E151-416F-9DA0-8847A1FAB4E2}" name="Table1" displayName="Table1" ref="A3:F39" totalsRowShown="0">
  <autoFilter ref="A3:F39" xr:uid="{7FD66DA2-E151-416F-9DA0-8847A1FAB4E2}"/>
  <tableColumns count="6">
    <tableColumn id="1" xr3:uid="{6502A051-7FAB-4369-95AC-9D53D0E93C71}" name="Longitude"/>
    <tableColumn id="2" xr3:uid="{8693AFC1-1BB7-4FB2-AD51-054932991F9F}" name="Latitude"/>
    <tableColumn id="3" xr3:uid="{17A6F2F4-B037-4E14-BF3D-A7764150E146}" name="Cost 2050 [€/kg]" dataDxfId="63"/>
    <tableColumn id="4" xr3:uid="{80AD4FE5-5641-45E5-BE71-309CD76210F1}" name="Total Cost [€]"/>
    <tableColumn id="5" xr3:uid="{CC2F6353-2A68-413C-AC43-0181785B4A5A}" name="Total Cost [M€]" dataDxfId="62">
      <calculatedColumnFormula>D4/1000000</calculatedColumnFormula>
    </tableColumn>
    <tableColumn id="6" xr3:uid="{034F61CD-B958-4925-82AC-C6C1FACDB486}" name="LCOH [€/kg]" dataDxfId="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2D87AD-1438-4698-864F-3BAC27181419}" name="Table2" displayName="Table2" ref="H3:M39" totalsRowShown="0">
  <autoFilter ref="H3:M39" xr:uid="{992D87AD-1438-4698-864F-3BAC27181419}"/>
  <tableColumns count="6">
    <tableColumn id="1" xr3:uid="{34483CE5-4617-49EA-8FC1-E9535CE8A73B}" name="Longitude"/>
    <tableColumn id="2" xr3:uid="{C78BB3ED-B979-45E0-A4C8-7BC35DC58B8D}" name="Latitude"/>
    <tableColumn id="3" xr3:uid="{D5E66786-C207-415E-B78F-F06B8672A51D}" name="Cost 2050 [€/kg]" dataDxfId="60"/>
    <tableColumn id="4" xr3:uid="{CE162453-7F94-4FD5-90BB-981AEC14DC7D}" name="Total Cost [€]" dataDxfId="59"/>
    <tableColumn id="5" xr3:uid="{295612CE-26FA-408B-A83D-B06FBC124E24}" name="Total Cost [M€]" dataDxfId="58">
      <calculatedColumnFormula>K4/1000000</calculatedColumnFormula>
    </tableColumn>
    <tableColumn id="6" xr3:uid="{D3FB0B60-37A2-4FBD-8605-1158292CD654}" name="LCOH [€/kg]" dataDxfId="5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58BDD4-6DEF-4B86-881E-D07456CCAAF1}" name="Table3" displayName="Table3" ref="O3:T39" totalsRowShown="0">
  <autoFilter ref="O3:T39" xr:uid="{FF58BDD4-6DEF-4B86-881E-D07456CCAAF1}"/>
  <tableColumns count="6">
    <tableColumn id="1" xr3:uid="{D0756109-47EC-4886-B250-E94F07895841}" name="Longitude"/>
    <tableColumn id="2" xr3:uid="{83CBD9BC-2045-4364-B17B-0D59E842F017}" name="Latitude"/>
    <tableColumn id="3" xr3:uid="{B5855523-134B-4543-89F6-C28F67EF6972}" name="Cost 2050 [€/kg]"/>
    <tableColumn id="4" xr3:uid="{F57CFD4F-2FFC-4023-94EA-A3ADE7DAD2A2}" name="Total Cost [€]"/>
    <tableColumn id="5" xr3:uid="{A3CBBAE4-D211-47A5-86AD-24A586DF052C}" name="Total Cost [M€]" dataDxfId="56">
      <calculatedColumnFormula>R4/1000000</calculatedColumnFormula>
    </tableColumn>
    <tableColumn id="6" xr3:uid="{2FFA8F14-81B2-4549-AF22-39197AFDFE65}" name="LCOH [€/kg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12BB8C-3E6C-44D8-A45B-CB2559252883}" name="Table4" displayName="Table4" ref="V3:AA39" totalsRowShown="0">
  <autoFilter ref="V3:AA39" xr:uid="{AD12BB8C-3E6C-44D8-A45B-CB2559252883}"/>
  <tableColumns count="6">
    <tableColumn id="1" xr3:uid="{ADD154D4-6B5C-42F8-AC6E-812442AC22E6}" name="Longitude"/>
    <tableColumn id="2" xr3:uid="{790B84D7-7689-42A6-B851-5AC69B7759F0}" name="Latitude"/>
    <tableColumn id="3" xr3:uid="{69540096-166F-484D-B595-82F2146BF8DF}" name="Cost 2050 [€/kg]"/>
    <tableColumn id="4" xr3:uid="{38183EA7-E959-41AD-A554-20417D137531}" name="Total Cost [€]"/>
    <tableColumn id="5" xr3:uid="{4D0AA54A-E097-4968-B29D-326C8392A8D0}" name="Total Cost [M€]" dataDxfId="55">
      <calculatedColumnFormula>Y4/1000000</calculatedColumnFormula>
    </tableColumn>
    <tableColumn id="6" xr3:uid="{5658966B-9849-4F70-929A-B37D6DB442CC}" name="LCOH [€/kg]" dataDxfId="5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4-09-05T14:36:39.06" personId="{4BD6D7DA-715C-4E92-9236-AE23F5914641}" id="{E6F27FF6-624C-4DF6-B7FA-A4D1257C9234}">
    <text>https://www.sciencedirect.com/science/article/pii/S2452223624000683 haber bosch process trl</text>
    <extLst>
      <x:ext xmlns:xltc2="http://schemas.microsoft.com/office/spreadsheetml/2020/threadedcomments2" uri="{F7C98A9C-CBB3-438F-8F68-D28B6AF4A901}">
        <xltc2:checksum>572479965</xltc2:checksum>
        <xltc2:hyperlink startIndex="0" length="67" url="https://www.sciencedirect.com/science/article/pii/S2452223624000683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763F-C7DB-4E1E-BFAD-828F13B4DFFF}">
  <dimension ref="A1:AA53"/>
  <sheetViews>
    <sheetView topLeftCell="A9" workbookViewId="0">
      <selection activeCell="B32" sqref="B32"/>
    </sheetView>
  </sheetViews>
  <sheetFormatPr defaultRowHeight="15" x14ac:dyDescent="0.25"/>
  <cols>
    <col min="1" max="1" width="11.7109375" customWidth="1"/>
    <col min="2" max="2" width="10.140625" customWidth="1"/>
    <col min="3" max="3" width="16.7109375" customWidth="1"/>
    <col min="4" max="4" width="17.85546875" hidden="1" customWidth="1"/>
    <col min="5" max="5" width="16" customWidth="1"/>
    <col min="6" max="6" width="13.140625" customWidth="1"/>
    <col min="8" max="8" width="11.7109375" customWidth="1"/>
    <col min="9" max="9" width="10.140625" customWidth="1"/>
    <col min="10" max="10" width="16.7109375" customWidth="1"/>
    <col min="11" max="11" width="9.140625" hidden="1" customWidth="1"/>
    <col min="12" max="12" width="16" customWidth="1"/>
    <col min="13" max="13" width="13.140625" customWidth="1"/>
    <col min="15" max="15" width="11.7109375" customWidth="1"/>
    <col min="16" max="16" width="10.140625" customWidth="1"/>
    <col min="17" max="17" width="16.7109375" customWidth="1"/>
    <col min="18" max="18" width="9.140625" hidden="1" customWidth="1"/>
    <col min="19" max="19" width="16" customWidth="1"/>
    <col min="20" max="20" width="13.140625" customWidth="1"/>
    <col min="22" max="22" width="11.7109375" customWidth="1"/>
    <col min="23" max="23" width="10.140625" customWidth="1"/>
    <col min="24" max="24" width="16.7109375" customWidth="1"/>
    <col min="25" max="25" width="9.140625" hidden="1" customWidth="1"/>
    <col min="26" max="26" width="16" customWidth="1"/>
    <col min="27" max="27" width="13.140625" customWidth="1"/>
  </cols>
  <sheetData>
    <row r="1" spans="1:27" x14ac:dyDescent="0.25">
      <c r="A1" t="s">
        <v>0</v>
      </c>
      <c r="H1" t="s">
        <v>1</v>
      </c>
      <c r="O1" t="s">
        <v>2</v>
      </c>
      <c r="V1" t="s">
        <v>3</v>
      </c>
    </row>
    <row r="3" spans="1:27" x14ac:dyDescent="0.25">
      <c r="A3" t="s">
        <v>7</v>
      </c>
      <c r="B3" t="s">
        <v>8</v>
      </c>
      <c r="C3" t="s">
        <v>6</v>
      </c>
      <c r="D3" t="s">
        <v>5</v>
      </c>
      <c r="E3" t="s">
        <v>9</v>
      </c>
      <c r="F3" t="s">
        <v>4</v>
      </c>
      <c r="H3" t="s">
        <v>7</v>
      </c>
      <c r="I3" t="s">
        <v>8</v>
      </c>
      <c r="J3" t="s">
        <v>6</v>
      </c>
      <c r="K3" t="s">
        <v>5</v>
      </c>
      <c r="L3" t="s">
        <v>9</v>
      </c>
      <c r="M3" t="s">
        <v>4</v>
      </c>
      <c r="O3" t="s">
        <v>7</v>
      </c>
      <c r="P3" t="s">
        <v>8</v>
      </c>
      <c r="Q3" t="s">
        <v>6</v>
      </c>
      <c r="R3" t="s">
        <v>5</v>
      </c>
      <c r="S3" t="s">
        <v>9</v>
      </c>
      <c r="T3" t="s">
        <v>4</v>
      </c>
      <c r="V3" t="s">
        <v>7</v>
      </c>
      <c r="W3" t="s">
        <v>8</v>
      </c>
      <c r="X3" t="s">
        <v>6</v>
      </c>
      <c r="Y3" t="s">
        <v>5</v>
      </c>
      <c r="Z3" t="s">
        <v>9</v>
      </c>
      <c r="AA3" t="s">
        <v>4</v>
      </c>
    </row>
    <row r="4" spans="1:27" x14ac:dyDescent="0.25">
      <c r="A4">
        <v>2.78</v>
      </c>
      <c r="B4">
        <v>58.35</v>
      </c>
      <c r="C4" s="1">
        <v>4.7278824351126483</v>
      </c>
      <c r="D4" s="2">
        <v>7099920790.4597616</v>
      </c>
      <c r="E4" s="2">
        <f>D4/1000000</f>
        <v>7099.9207904597615</v>
      </c>
      <c r="F4" s="1">
        <v>5.6870139577137095</v>
      </c>
      <c r="H4">
        <v>2.78</v>
      </c>
      <c r="I4">
        <v>58.35</v>
      </c>
      <c r="J4" s="1">
        <v>5.3194540276938049</v>
      </c>
      <c r="K4" s="1">
        <v>8775650440.3632526</v>
      </c>
      <c r="L4" s="2">
        <f>K4/1000000</f>
        <v>8775.6504403632534</v>
      </c>
      <c r="M4" s="1">
        <v>7.1882884476342257</v>
      </c>
      <c r="O4">
        <v>2.78</v>
      </c>
      <c r="P4">
        <v>58.35</v>
      </c>
      <c r="Q4" s="1">
        <v>4.1006254112820937</v>
      </c>
      <c r="R4" s="1">
        <v>6181869897.334651</v>
      </c>
      <c r="S4" s="2">
        <f>R4/1000000</f>
        <v>6181.8698973346509</v>
      </c>
      <c r="T4" s="1">
        <v>4.9661270852365549</v>
      </c>
      <c r="V4">
        <v>2.78</v>
      </c>
      <c r="W4">
        <v>58.35</v>
      </c>
      <c r="X4" s="1">
        <v>5.2864042145549526</v>
      </c>
      <c r="Y4" s="1">
        <v>7814426413.8141003</v>
      </c>
      <c r="Z4" s="2">
        <f>Y4/1000000</f>
        <v>7814.4264138141007</v>
      </c>
      <c r="AA4" s="1">
        <v>6.2135123862438757</v>
      </c>
    </row>
    <row r="5" spans="1:27" x14ac:dyDescent="0.25">
      <c r="A5">
        <v>3.78</v>
      </c>
      <c r="B5">
        <v>58.35</v>
      </c>
      <c r="C5" s="1">
        <v>4.6828225307694096</v>
      </c>
      <c r="D5" s="2">
        <v>7028671970.9148064</v>
      </c>
      <c r="E5" s="2">
        <f>D5/1000000</f>
        <v>7028.6719709148065</v>
      </c>
      <c r="F5" s="1">
        <v>5.6290552103128784</v>
      </c>
      <c r="H5">
        <v>3.78</v>
      </c>
      <c r="I5">
        <v>58.35</v>
      </c>
      <c r="J5" s="1">
        <v>5.2706493546733144</v>
      </c>
      <c r="K5" s="1">
        <v>8695471784.7779007</v>
      </c>
      <c r="L5" s="2">
        <f>K5/1000000</f>
        <v>8695.4717847779011</v>
      </c>
      <c r="M5" s="1">
        <v>7.1223525311718392</v>
      </c>
      <c r="O5">
        <v>3.78</v>
      </c>
      <c r="P5">
        <v>58.35</v>
      </c>
      <c r="Q5" s="1">
        <v>4.0194568438024341</v>
      </c>
      <c r="R5" s="1">
        <v>6061420020.7502375</v>
      </c>
      <c r="S5" s="2">
        <f>R5/1000000</f>
        <v>6061.4200207502372</v>
      </c>
      <c r="T5" s="1">
        <v>4.8709639971458056</v>
      </c>
      <c r="V5">
        <v>3.78</v>
      </c>
      <c r="W5">
        <v>58.35</v>
      </c>
      <c r="X5" s="1">
        <v>5.2134725362622323</v>
      </c>
      <c r="Y5" s="1">
        <v>7705912881.4442062</v>
      </c>
      <c r="Z5" s="2">
        <f>Y5/1000000</f>
        <v>7705.9128814442065</v>
      </c>
      <c r="AA5" s="1">
        <v>6.1270808089367179</v>
      </c>
    </row>
    <row r="6" spans="1:27" x14ac:dyDescent="0.25">
      <c r="A6">
        <v>4.78</v>
      </c>
      <c r="B6">
        <v>58.35</v>
      </c>
      <c r="C6" s="1">
        <v>4.6768659254541651</v>
      </c>
      <c r="D6" s="2">
        <v>7017959805.8074656</v>
      </c>
      <c r="E6" s="2">
        <f>D6/1000000</f>
        <v>7017.9598058074653</v>
      </c>
      <c r="F6" s="1">
        <v>5.619899568725903</v>
      </c>
      <c r="H6">
        <v>4.78</v>
      </c>
      <c r="I6">
        <v>58.35</v>
      </c>
      <c r="J6" s="1">
        <v>5.2549684661970186</v>
      </c>
      <c r="K6" s="1">
        <v>8669223768.5654659</v>
      </c>
      <c r="L6" s="2">
        <f>K6/1000000</f>
        <v>8669.2237685654654</v>
      </c>
      <c r="M6" s="1">
        <v>7.1006361384087846</v>
      </c>
      <c r="O6">
        <v>4.78</v>
      </c>
      <c r="P6">
        <v>58.35</v>
      </c>
      <c r="Q6" s="1">
        <v>3.9827585464565201</v>
      </c>
      <c r="R6" s="1">
        <v>6013511526.0962448</v>
      </c>
      <c r="S6" s="2">
        <f>R6/1000000</f>
        <v>6013.5115260962448</v>
      </c>
      <c r="T6" s="1">
        <v>4.8351268907479943</v>
      </c>
      <c r="V6">
        <v>4.78</v>
      </c>
      <c r="W6">
        <v>58.35</v>
      </c>
      <c r="X6" s="1">
        <v>5.1833307204404617</v>
      </c>
      <c r="Y6" s="1">
        <v>7665420690.6570797</v>
      </c>
      <c r="Z6" s="2">
        <f>Y6/1000000</f>
        <v>7665.4206906570798</v>
      </c>
      <c r="AA6" s="1">
        <v>6.0960617410211011</v>
      </c>
    </row>
    <row r="7" spans="1:27" x14ac:dyDescent="0.25">
      <c r="A7">
        <v>5.78</v>
      </c>
      <c r="B7">
        <v>58.35</v>
      </c>
      <c r="C7" s="1">
        <v>4.8665477389498646</v>
      </c>
      <c r="D7" s="2">
        <v>7317446172.9256258</v>
      </c>
      <c r="E7" s="2">
        <f>D7/1000000</f>
        <v>7317.4461729256254</v>
      </c>
      <c r="F7" s="1">
        <v>5.8659699124600895</v>
      </c>
      <c r="H7">
        <v>5.78</v>
      </c>
      <c r="I7">
        <v>58.35</v>
      </c>
      <c r="J7" s="1">
        <v>5.4923814993268039</v>
      </c>
      <c r="K7" s="1">
        <v>9055799611.72159</v>
      </c>
      <c r="L7" s="2">
        <f>K7/1000000</f>
        <v>9055.7996117215898</v>
      </c>
      <c r="M7" s="1">
        <v>7.4187670807430193</v>
      </c>
      <c r="O7">
        <v>5.78</v>
      </c>
      <c r="P7">
        <v>58.35</v>
      </c>
      <c r="Q7" s="1">
        <v>4.1479973882828407</v>
      </c>
      <c r="R7" s="1">
        <v>6276995897.5885029</v>
      </c>
      <c r="S7" s="2">
        <f>R7/1000000</f>
        <v>6276.9958975885029</v>
      </c>
      <c r="T7" s="1">
        <v>5.0529931632850138</v>
      </c>
      <c r="V7">
        <v>5.78</v>
      </c>
      <c r="W7">
        <v>58.35</v>
      </c>
      <c r="X7" s="1">
        <v>5.3552065664433179</v>
      </c>
      <c r="Y7" s="1">
        <v>7940194116.8476439</v>
      </c>
      <c r="Z7" s="2">
        <f>Y7/1000000</f>
        <v>7940.1941168476442</v>
      </c>
      <c r="AA7" s="1">
        <v>6.3239333956501067</v>
      </c>
    </row>
    <row r="8" spans="1:27" x14ac:dyDescent="0.25">
      <c r="A8">
        <v>6.78</v>
      </c>
      <c r="B8">
        <v>58.35</v>
      </c>
      <c r="C8" s="1">
        <v>6.1099627789700532</v>
      </c>
      <c r="D8" s="2">
        <v>9413202101.4231644</v>
      </c>
      <c r="E8" s="2">
        <f>D8/1000000</f>
        <v>9413.202101423165</v>
      </c>
      <c r="F8" s="1">
        <v>7.6159105222008705</v>
      </c>
      <c r="H8">
        <v>6.78</v>
      </c>
      <c r="I8">
        <v>58.35</v>
      </c>
      <c r="J8" s="1">
        <v>6.8850805211325463</v>
      </c>
      <c r="K8" s="1">
        <v>11470773749.919842</v>
      </c>
      <c r="L8" s="2">
        <f>K8/1000000</f>
        <v>11470.773749919841</v>
      </c>
      <c r="M8" s="1">
        <v>9.4523980833691894</v>
      </c>
      <c r="O8">
        <v>6.78</v>
      </c>
      <c r="P8">
        <v>58.35</v>
      </c>
      <c r="Q8" s="1">
        <v>5.2755038190375929</v>
      </c>
      <c r="R8" s="1">
        <v>8188093575.537302</v>
      </c>
      <c r="S8" s="2">
        <f>R8/1000000</f>
        <v>8188.0935755373021</v>
      </c>
      <c r="T8" s="1">
        <v>6.6520456879835148</v>
      </c>
      <c r="V8">
        <v>6.78</v>
      </c>
      <c r="W8">
        <v>58.35</v>
      </c>
      <c r="X8" s="1">
        <v>6.5856473884986144</v>
      </c>
      <c r="Y8" s="1">
        <v>10006560597.942167</v>
      </c>
      <c r="Z8" s="2">
        <f>Y8/1000000</f>
        <v>10006.560597942167</v>
      </c>
      <c r="AA8" s="1">
        <v>8.0473978347977901</v>
      </c>
    </row>
    <row r="9" spans="1:27" x14ac:dyDescent="0.25">
      <c r="A9">
        <v>7.78</v>
      </c>
      <c r="B9">
        <v>58.35</v>
      </c>
      <c r="C9" s="1">
        <v>6.1830787444329882</v>
      </c>
      <c r="D9" s="2">
        <v>9596971262.2108669</v>
      </c>
      <c r="E9" s="2">
        <f>D9/1000000</f>
        <v>9596.9712622108673</v>
      </c>
      <c r="F9" s="1">
        <v>7.7898731704766782</v>
      </c>
      <c r="H9">
        <v>7.78</v>
      </c>
      <c r="I9">
        <v>58.35</v>
      </c>
      <c r="J9" s="1">
        <v>6.9552807072961986</v>
      </c>
      <c r="K9" s="1">
        <v>11615325157.132883</v>
      </c>
      <c r="L9" s="2">
        <f>K9/1000000</f>
        <v>11615.325157132884</v>
      </c>
      <c r="M9" s="1">
        <v>9.5849170376098716</v>
      </c>
      <c r="O9">
        <v>7.78</v>
      </c>
      <c r="P9">
        <v>58.35</v>
      </c>
      <c r="Q9" s="1">
        <v>5.3407668577968321</v>
      </c>
      <c r="R9" s="1">
        <v>8338662008.4735975</v>
      </c>
      <c r="S9" s="2">
        <f>R9/1000000</f>
        <v>8338.6620084735969</v>
      </c>
      <c r="T9" s="1">
        <v>6.7927810411676317</v>
      </c>
      <c r="V9">
        <v>7.78</v>
      </c>
      <c r="W9">
        <v>58.35</v>
      </c>
      <c r="X9" s="1">
        <v>6.6634995398987877</v>
      </c>
      <c r="Y9" s="1">
        <v>10199887662.483913</v>
      </c>
      <c r="Z9" s="2">
        <f>Y9/1000000</f>
        <v>10199.887662483914</v>
      </c>
      <c r="AA9" s="1">
        <v>8.2296557432932893</v>
      </c>
    </row>
    <row r="10" spans="1:27" x14ac:dyDescent="0.25">
      <c r="A10">
        <v>2.78</v>
      </c>
      <c r="B10">
        <v>57.35</v>
      </c>
      <c r="C10" s="1">
        <v>4.7872011798775809</v>
      </c>
      <c r="D10" s="2">
        <v>7195711119.5757685</v>
      </c>
      <c r="E10" s="2">
        <f>D10/1000000</f>
        <v>7195.7111195757689</v>
      </c>
      <c r="F10" s="1">
        <v>5.766760736833537</v>
      </c>
      <c r="H10">
        <v>2.78</v>
      </c>
      <c r="I10">
        <v>57.35</v>
      </c>
      <c r="J10" s="1">
        <v>5.3902543646020478</v>
      </c>
      <c r="K10" s="1">
        <v>8893890122.4138756</v>
      </c>
      <c r="L10" s="2">
        <f>K10/1000000</f>
        <v>8893.8901224138754</v>
      </c>
      <c r="M10" s="1">
        <v>7.2863404216234464</v>
      </c>
      <c r="O10">
        <v>2.78</v>
      </c>
      <c r="P10">
        <v>57.35</v>
      </c>
      <c r="Q10" s="1">
        <v>3.9896938985205148</v>
      </c>
      <c r="R10" s="1">
        <v>6049877501.920187</v>
      </c>
      <c r="S10" s="2">
        <f>R10/1000000</f>
        <v>6049.8775019201867</v>
      </c>
      <c r="T10" s="1">
        <v>4.874265030657047</v>
      </c>
      <c r="V10">
        <v>2.78</v>
      </c>
      <c r="W10">
        <v>57.35</v>
      </c>
      <c r="X10" s="1">
        <v>5.2124669062244662</v>
      </c>
      <c r="Y10" s="1">
        <v>7729402285.7858934</v>
      </c>
      <c r="Z10" s="2">
        <f>Y10/1000000</f>
        <v>7729.4022857858936</v>
      </c>
      <c r="AA10" s="1">
        <v>6.1564887205633667</v>
      </c>
    </row>
    <row r="11" spans="1:27" x14ac:dyDescent="0.25">
      <c r="A11">
        <v>3.78</v>
      </c>
      <c r="B11">
        <v>57.35</v>
      </c>
      <c r="C11" s="1">
        <v>4.705076166586986</v>
      </c>
      <c r="D11" s="2">
        <v>7064654902.8601799</v>
      </c>
      <c r="E11" s="2">
        <f>D11/1000000</f>
        <v>7064.6549028601803</v>
      </c>
      <c r="F11" s="1">
        <v>5.658931848018276</v>
      </c>
      <c r="H11">
        <v>3.78</v>
      </c>
      <c r="I11">
        <v>57.35</v>
      </c>
      <c r="J11" s="1">
        <v>5.2935087669420309</v>
      </c>
      <c r="K11" s="1">
        <v>8732347729.818449</v>
      </c>
      <c r="L11" s="2">
        <f>K11/1000000</f>
        <v>8732.3477298184498</v>
      </c>
      <c r="M11" s="1">
        <v>7.1529386482561561</v>
      </c>
      <c r="O11">
        <v>3.78</v>
      </c>
      <c r="P11">
        <v>57.35</v>
      </c>
      <c r="Q11" s="1">
        <v>3.863571719948244</v>
      </c>
      <c r="R11" s="1">
        <v>5861368430.9177666</v>
      </c>
      <c r="S11" s="2">
        <f>R11/1000000</f>
        <v>5861.368430917767</v>
      </c>
      <c r="T11" s="1">
        <v>4.7243460799702799</v>
      </c>
      <c r="V11">
        <v>3.78</v>
      </c>
      <c r="W11">
        <v>57.35</v>
      </c>
      <c r="X11" s="1">
        <v>5.0965779661385433</v>
      </c>
      <c r="Y11" s="1">
        <v>7557042545.8247519</v>
      </c>
      <c r="Z11" s="2">
        <f>Y11/1000000</f>
        <v>7557.0425458247519</v>
      </c>
      <c r="AA11" s="1">
        <v>6.0185597303151495</v>
      </c>
    </row>
    <row r="12" spans="1:27" x14ac:dyDescent="0.25">
      <c r="A12">
        <v>4.78</v>
      </c>
      <c r="B12">
        <v>57.35</v>
      </c>
      <c r="C12" s="1">
        <v>4.6192118419983341</v>
      </c>
      <c r="D12" s="2">
        <v>6927584880.3317785</v>
      </c>
      <c r="E12" s="2">
        <f>D12/1000000</f>
        <v>6927.5848803317785</v>
      </c>
      <c r="F12" s="1">
        <v>5.5458258300287593</v>
      </c>
      <c r="H12">
        <v>4.78</v>
      </c>
      <c r="I12">
        <v>57.35</v>
      </c>
      <c r="J12" s="1">
        <v>5.1879524126254006</v>
      </c>
      <c r="K12" s="1">
        <v>8559342139.8341589</v>
      </c>
      <c r="L12" s="2">
        <f>K12/1000000</f>
        <v>8559.3421398341598</v>
      </c>
      <c r="M12" s="1">
        <v>7.0103018748940027</v>
      </c>
      <c r="O12">
        <v>4.78</v>
      </c>
      <c r="P12">
        <v>57.35</v>
      </c>
      <c r="Q12" s="1">
        <v>3.7441812838166899</v>
      </c>
      <c r="R12" s="1">
        <v>5680151452.4955215</v>
      </c>
      <c r="S12" s="2">
        <f>R12/1000000</f>
        <v>5680.1514524955219</v>
      </c>
      <c r="T12" s="1">
        <v>4.5789431648401724</v>
      </c>
      <c r="V12">
        <v>4.78</v>
      </c>
      <c r="W12">
        <v>57.35</v>
      </c>
      <c r="X12" s="1">
        <v>4.9877979988811587</v>
      </c>
      <c r="Y12" s="1">
        <v>7390895564.2138519</v>
      </c>
      <c r="Z12" s="2">
        <f>Y12/1000000</f>
        <v>7390.8955642138517</v>
      </c>
      <c r="AA12" s="1">
        <v>5.8846609992357566</v>
      </c>
    </row>
    <row r="13" spans="1:27" x14ac:dyDescent="0.25">
      <c r="A13">
        <v>5.78</v>
      </c>
      <c r="B13">
        <v>57.35</v>
      </c>
      <c r="C13" s="1">
        <v>4.516017894345266</v>
      </c>
      <c r="D13" s="2">
        <v>6767122385.6644716</v>
      </c>
      <c r="E13" s="2">
        <f>D13/1000000</f>
        <v>6767.1223856644719</v>
      </c>
      <c r="F13" s="1">
        <v>5.4143931620136572</v>
      </c>
      <c r="H13">
        <v>5.78</v>
      </c>
      <c r="I13">
        <v>57.35</v>
      </c>
      <c r="J13" s="1">
        <v>5.0542695967918476</v>
      </c>
      <c r="K13" s="1">
        <v>8339209495.3118963</v>
      </c>
      <c r="L13" s="2">
        <f>K13/1000000</f>
        <v>8339.2094953118958</v>
      </c>
      <c r="M13" s="1">
        <v>6.8287291325088475</v>
      </c>
      <c r="O13">
        <v>5.78</v>
      </c>
      <c r="P13">
        <v>57.35</v>
      </c>
      <c r="Q13" s="1">
        <v>3.6174999239677201</v>
      </c>
      <c r="R13" s="1">
        <v>5486983009.4693346</v>
      </c>
      <c r="S13" s="2">
        <f>R13/1000000</f>
        <v>5486.9830094693343</v>
      </c>
      <c r="T13" s="1">
        <v>4.4228584853073372</v>
      </c>
      <c r="V13">
        <v>5.78</v>
      </c>
      <c r="W13">
        <v>57.35</v>
      </c>
      <c r="X13" s="1">
        <v>4.8571329494496647</v>
      </c>
      <c r="Y13" s="1">
        <v>7190353617.4290552</v>
      </c>
      <c r="Z13" s="2">
        <f>Y13/1000000</f>
        <v>7190.3536174290548</v>
      </c>
      <c r="AA13" s="1">
        <v>5.7218523678052193</v>
      </c>
    </row>
    <row r="14" spans="1:27" x14ac:dyDescent="0.25">
      <c r="A14">
        <v>6.78</v>
      </c>
      <c r="B14">
        <v>57.35</v>
      </c>
      <c r="C14" s="1">
        <v>4.457079299382336</v>
      </c>
      <c r="D14" s="2">
        <v>6674116352.1737747</v>
      </c>
      <c r="E14" s="2">
        <f>D14/1000000</f>
        <v>6674.1163521737744</v>
      </c>
      <c r="F14" s="1">
        <v>5.3381384689508282</v>
      </c>
      <c r="H14">
        <v>6.78</v>
      </c>
      <c r="I14">
        <v>57.35</v>
      </c>
      <c r="J14" s="1">
        <v>4.9784434356099716</v>
      </c>
      <c r="K14" s="1">
        <v>8212824738.2310352</v>
      </c>
      <c r="L14" s="2">
        <f>K14/1000000</f>
        <v>8212.8247382310346</v>
      </c>
      <c r="M14" s="1">
        <v>6.7239416273902535</v>
      </c>
      <c r="O14">
        <v>6.78</v>
      </c>
      <c r="P14">
        <v>57.35</v>
      </c>
      <c r="Q14" s="1">
        <v>3.5486163624876319</v>
      </c>
      <c r="R14" s="1">
        <v>5381388759.6938953</v>
      </c>
      <c r="S14" s="2">
        <f>R14/1000000</f>
        <v>5381.3887596938957</v>
      </c>
      <c r="T14" s="1">
        <v>4.3372296515073634</v>
      </c>
      <c r="V14">
        <v>6.78</v>
      </c>
      <c r="W14">
        <v>57.35</v>
      </c>
      <c r="X14" s="1">
        <v>4.7925046493381824</v>
      </c>
      <c r="Y14" s="1">
        <v>7090152940.4670353</v>
      </c>
      <c r="Z14" s="2">
        <f>Y14/1000000</f>
        <v>7090.1529404670355</v>
      </c>
      <c r="AA14" s="1">
        <v>5.6401420547136683</v>
      </c>
    </row>
    <row r="15" spans="1:27" x14ac:dyDescent="0.25">
      <c r="A15">
        <v>7.78</v>
      </c>
      <c r="B15">
        <v>57.35</v>
      </c>
      <c r="C15" s="1">
        <v>4.4553309881404797</v>
      </c>
      <c r="D15" s="2">
        <v>6670910837.7547951</v>
      </c>
      <c r="E15" s="2">
        <f>D15/1000000</f>
        <v>6670.9108377547955</v>
      </c>
      <c r="F15" s="1">
        <v>5.3353799357284268</v>
      </c>
      <c r="G15" s="2"/>
      <c r="H15">
        <v>7.78</v>
      </c>
      <c r="I15">
        <v>57.35</v>
      </c>
      <c r="J15" s="1">
        <v>4.9767184894815468</v>
      </c>
      <c r="K15" s="1">
        <v>8209724014.8538666</v>
      </c>
      <c r="L15" s="2">
        <f>K15/1000000</f>
        <v>8209.7240148538658</v>
      </c>
      <c r="M15" s="1">
        <v>6.7212816832356115</v>
      </c>
      <c r="O15">
        <v>7.78</v>
      </c>
      <c r="P15">
        <v>57.35</v>
      </c>
      <c r="Q15" s="1">
        <v>3.555420916651463</v>
      </c>
      <c r="R15" s="1">
        <v>5390477488.1584272</v>
      </c>
      <c r="S15" s="2">
        <f>R15/1000000</f>
        <v>5390.4774881584271</v>
      </c>
      <c r="T15" s="1">
        <v>4.3440342056711936</v>
      </c>
      <c r="V15">
        <v>7.78</v>
      </c>
      <c r="W15">
        <v>57.35</v>
      </c>
      <c r="X15" s="1">
        <v>4.7967352404467256</v>
      </c>
      <c r="Y15" s="1">
        <v>7095223453.4559116</v>
      </c>
      <c r="Z15" s="2">
        <f>Y15/1000000</f>
        <v>7095.223453455912</v>
      </c>
      <c r="AA15" s="1">
        <v>5.6436991645018457</v>
      </c>
    </row>
    <row r="16" spans="1:27" x14ac:dyDescent="0.25">
      <c r="A16">
        <v>2.78</v>
      </c>
      <c r="B16">
        <v>56.35</v>
      </c>
      <c r="C16" s="1">
        <v>4.7718146605819411</v>
      </c>
      <c r="D16" s="2">
        <v>7171396435.2958469</v>
      </c>
      <c r="E16" s="2">
        <f>D16/1000000</f>
        <v>7171.3964352958474</v>
      </c>
      <c r="F16" s="1">
        <v>5.7467353838649267</v>
      </c>
      <c r="G16" s="2"/>
      <c r="H16">
        <v>2.78</v>
      </c>
      <c r="I16">
        <v>56.35</v>
      </c>
      <c r="J16" s="1">
        <v>5.3722397182632644</v>
      </c>
      <c r="K16" s="1">
        <v>8863564114.9500237</v>
      </c>
      <c r="L16" s="2">
        <f>K16/1000000</f>
        <v>8863.5641149500243</v>
      </c>
      <c r="M16" s="1">
        <v>7.2616304504891263</v>
      </c>
      <c r="O16">
        <v>2.78</v>
      </c>
      <c r="P16">
        <v>56.35</v>
      </c>
      <c r="Q16" s="1">
        <v>3.8241103324552328</v>
      </c>
      <c r="R16" s="1">
        <v>5825136864.4712305</v>
      </c>
      <c r="S16" s="2">
        <f>R16/1000000</f>
        <v>5825.1368644712302</v>
      </c>
      <c r="T16" s="1">
        <v>4.7049215502431583</v>
      </c>
      <c r="V16">
        <v>2.78</v>
      </c>
      <c r="W16">
        <v>56.35</v>
      </c>
      <c r="X16" s="1">
        <v>5.0799305542723676</v>
      </c>
      <c r="Y16" s="1">
        <v>7553603501.5666199</v>
      </c>
      <c r="Z16" s="2">
        <f>Y16/1000000</f>
        <v>7553.6035015666203</v>
      </c>
      <c r="AA16" s="1">
        <v>6.0242945113025002</v>
      </c>
    </row>
    <row r="17" spans="1:27" x14ac:dyDescent="0.25">
      <c r="A17">
        <v>3.78</v>
      </c>
      <c r="B17">
        <v>56.35</v>
      </c>
      <c r="C17" s="1">
        <v>4.7482205005810387</v>
      </c>
      <c r="D17" s="2">
        <v>7131867264.3542957</v>
      </c>
      <c r="E17" s="2">
        <f>D17/1000000</f>
        <v>7131.8672643542959</v>
      </c>
      <c r="F17" s="1">
        <v>5.7136901059749308</v>
      </c>
      <c r="G17" s="2"/>
      <c r="H17">
        <v>3.78</v>
      </c>
      <c r="I17">
        <v>56.35</v>
      </c>
      <c r="J17" s="1">
        <v>5.3465550505798474</v>
      </c>
      <c r="K17" s="1">
        <v>8818826679.7819023</v>
      </c>
      <c r="L17" s="2">
        <f>K17/1000000</f>
        <v>8818.8266797819015</v>
      </c>
      <c r="M17" s="1">
        <v>7.2244217444285486</v>
      </c>
      <c r="O17">
        <v>3.78</v>
      </c>
      <c r="P17">
        <v>56.35</v>
      </c>
      <c r="Q17" s="1">
        <v>3.7371758329569991</v>
      </c>
      <c r="R17" s="1">
        <v>5700290527.3486338</v>
      </c>
      <c r="S17" s="2">
        <f>R17/1000000</f>
        <v>5700.290527348634</v>
      </c>
      <c r="T17" s="1">
        <v>4.608122183901715</v>
      </c>
      <c r="V17">
        <v>3.78</v>
      </c>
      <c r="W17">
        <v>56.35</v>
      </c>
      <c r="X17" s="1">
        <v>5.0076845745827523</v>
      </c>
      <c r="Y17" s="1">
        <v>7448549461.2605963</v>
      </c>
      <c r="Z17" s="2">
        <f>Y17/1000000</f>
        <v>7448.5494612605962</v>
      </c>
      <c r="AA17" s="1">
        <v>5.9425841184895845</v>
      </c>
    </row>
    <row r="18" spans="1:27" x14ac:dyDescent="0.25">
      <c r="A18">
        <v>4.78</v>
      </c>
      <c r="B18">
        <v>56.35</v>
      </c>
      <c r="C18" s="1">
        <v>4.675419803930752</v>
      </c>
      <c r="D18" s="2">
        <v>7016753516.0628433</v>
      </c>
      <c r="E18" s="2">
        <f>D18/1000000</f>
        <v>7016.7535160628431</v>
      </c>
      <c r="F18" s="1">
        <v>5.6192952988529443</v>
      </c>
      <c r="G18" s="2"/>
      <c r="H18">
        <v>4.78</v>
      </c>
      <c r="I18">
        <v>56.35</v>
      </c>
      <c r="J18" s="1">
        <v>5.256783250628116</v>
      </c>
      <c r="K18" s="1">
        <v>8673538687.3365993</v>
      </c>
      <c r="L18" s="2">
        <f>K18/1000000</f>
        <v>8673.5386873365987</v>
      </c>
      <c r="M18" s="1">
        <v>7.1046681405409204</v>
      </c>
      <c r="O18">
        <v>4.78</v>
      </c>
      <c r="P18">
        <v>56.35</v>
      </c>
      <c r="Q18" s="1">
        <v>3.6196527902291979</v>
      </c>
      <c r="R18" s="1">
        <v>5531626463.0911512</v>
      </c>
      <c r="S18" s="2">
        <f>R18/1000000</f>
        <v>5531.626463091151</v>
      </c>
      <c r="T18" s="1">
        <v>4.474714264482885</v>
      </c>
      <c r="V18">
        <v>4.78</v>
      </c>
      <c r="W18">
        <v>56.35</v>
      </c>
      <c r="X18" s="1">
        <v>4.9034961867608118</v>
      </c>
      <c r="Y18" s="1">
        <v>7291882688.8388643</v>
      </c>
      <c r="Z18" s="2">
        <f>Y18/1000000</f>
        <v>7291.8826888388639</v>
      </c>
      <c r="AA18" s="1">
        <v>5.8171044594352974</v>
      </c>
    </row>
    <row r="19" spans="1:27" x14ac:dyDescent="0.25">
      <c r="A19">
        <v>5.78</v>
      </c>
      <c r="B19">
        <v>56.35</v>
      </c>
      <c r="C19" s="1">
        <v>4.6307250163562106</v>
      </c>
      <c r="D19" s="2">
        <v>6948097639.6808615</v>
      </c>
      <c r="E19" s="2">
        <f>D19/1000000</f>
        <v>6948.0976396808619</v>
      </c>
      <c r="F19" s="1">
        <v>5.5630069515410545</v>
      </c>
      <c r="G19" s="2"/>
      <c r="H19">
        <v>5.78</v>
      </c>
      <c r="I19">
        <v>56.35</v>
      </c>
      <c r="J19" s="1">
        <v>5.1977735668969594</v>
      </c>
      <c r="K19" s="1">
        <v>8570948074.6240835</v>
      </c>
      <c r="L19" s="2">
        <f>K19/1000000</f>
        <v>8570.9480746240843</v>
      </c>
      <c r="M19" s="1">
        <v>7.0190384828547341</v>
      </c>
      <c r="O19">
        <v>5.78</v>
      </c>
      <c r="P19">
        <v>56.35</v>
      </c>
      <c r="Q19" s="1">
        <v>3.5394386088654048</v>
      </c>
      <c r="R19" s="1">
        <v>5410596568.0680599</v>
      </c>
      <c r="S19" s="2">
        <f>R19/1000000</f>
        <v>5410.5965680680602</v>
      </c>
      <c r="T19" s="1">
        <v>4.378746488801351</v>
      </c>
      <c r="V19">
        <v>5.78</v>
      </c>
      <c r="W19">
        <v>56.35</v>
      </c>
      <c r="X19" s="1">
        <v>4.8242919418474468</v>
      </c>
      <c r="Y19" s="1">
        <v>7605238402.1680317</v>
      </c>
      <c r="Z19" s="2">
        <f>Y19/1000000</f>
        <v>7605.2384021680318</v>
      </c>
      <c r="AA19" s="1">
        <v>5.9735368746517707</v>
      </c>
    </row>
    <row r="20" spans="1:27" x14ac:dyDescent="0.25">
      <c r="A20">
        <v>6.78</v>
      </c>
      <c r="B20">
        <v>56.35</v>
      </c>
      <c r="C20" s="1">
        <v>4.6116822175910599</v>
      </c>
      <c r="D20">
        <v>6920872052.2316914</v>
      </c>
      <c r="E20" s="2">
        <f>D20/1000000</f>
        <v>6920.8720522316917</v>
      </c>
      <c r="F20" s="1">
        <v>5.5410081998048</v>
      </c>
      <c r="G20" s="2"/>
      <c r="H20">
        <v>6.78</v>
      </c>
      <c r="I20">
        <v>56.35</v>
      </c>
      <c r="J20" s="1">
        <v>5.1760381986767001</v>
      </c>
      <c r="K20" s="1">
        <v>8540230394.3002634</v>
      </c>
      <c r="L20" s="2">
        <f>K20/1000000</f>
        <v>8540.2303943002626</v>
      </c>
      <c r="M20" s="1">
        <v>6.9944872220054366</v>
      </c>
      <c r="O20">
        <v>6.78</v>
      </c>
      <c r="P20">
        <v>56.35</v>
      </c>
      <c r="Q20" s="1">
        <v>3.5135778283277741</v>
      </c>
      <c r="R20" s="1">
        <v>5377377461.1031122</v>
      </c>
      <c r="S20" s="2">
        <f>R20/1000000</f>
        <v>5377.3774611031122</v>
      </c>
      <c r="T20" s="1">
        <v>4.3531831584314791</v>
      </c>
      <c r="V20">
        <v>6.78</v>
      </c>
      <c r="W20">
        <v>56.35</v>
      </c>
      <c r="X20" s="1">
        <v>4.801830562336888</v>
      </c>
      <c r="Y20" s="1">
        <v>7144666908.3423872</v>
      </c>
      <c r="Z20" s="2">
        <f>Y20/1000000</f>
        <v>7144.6669083423876</v>
      </c>
      <c r="AA20" s="1">
        <v>5.7001230403510244</v>
      </c>
    </row>
    <row r="21" spans="1:27" x14ac:dyDescent="0.25">
      <c r="A21">
        <v>7.78</v>
      </c>
      <c r="B21">
        <v>56.35</v>
      </c>
      <c r="C21" s="1">
        <v>4.6316064194663946</v>
      </c>
      <c r="D21">
        <v>6948530248.8703976</v>
      </c>
      <c r="E21" s="2">
        <f>D21/1000000</f>
        <v>6948.5302488703974</v>
      </c>
      <c r="F21" s="1">
        <v>5.5631099855931128</v>
      </c>
      <c r="G21" s="2"/>
      <c r="H21">
        <v>7.78</v>
      </c>
      <c r="I21">
        <v>56.35</v>
      </c>
      <c r="J21" s="1">
        <v>5.1992477384723266</v>
      </c>
      <c r="K21" s="1">
        <v>8573615108.9854746</v>
      </c>
      <c r="L21" s="2">
        <f>K21/1000000</f>
        <v>8573.6151089854739</v>
      </c>
      <c r="M21" s="1">
        <v>7.0213266357489923</v>
      </c>
      <c r="O21">
        <v>7.78</v>
      </c>
      <c r="P21">
        <v>56.35</v>
      </c>
      <c r="Q21" s="1">
        <v>3.5378196723220769</v>
      </c>
      <c r="R21" s="1">
        <v>5408869344.0366898</v>
      </c>
      <c r="S21" s="2">
        <f>R21/1000000</f>
        <v>5408.8693440366897</v>
      </c>
      <c r="T21" s="1">
        <v>4.3776326632482965</v>
      </c>
      <c r="V21">
        <v>7.78</v>
      </c>
      <c r="W21">
        <v>56.35</v>
      </c>
      <c r="X21" s="1">
        <v>4.8231809999307123</v>
      </c>
      <c r="Y21" s="1">
        <v>7173050166.7108335</v>
      </c>
      <c r="Z21" s="2">
        <f>Y21/1000000</f>
        <v>7173.0501667108338</v>
      </c>
      <c r="AA21" s="1">
        <v>5.7224011849065874</v>
      </c>
    </row>
    <row r="22" spans="1:27" x14ac:dyDescent="0.25">
      <c r="A22">
        <v>2.78</v>
      </c>
      <c r="B22">
        <v>55.35</v>
      </c>
      <c r="C22" s="1">
        <v>4.7251054335259024</v>
      </c>
      <c r="D22">
        <v>7099715009.9394207</v>
      </c>
      <c r="E22" s="2">
        <f>D22/1000000</f>
        <v>7099.7150099394203</v>
      </c>
      <c r="F22" s="1">
        <v>5.688113475574756</v>
      </c>
      <c r="G22" s="2"/>
      <c r="H22">
        <v>2.78</v>
      </c>
      <c r="I22">
        <v>55.35</v>
      </c>
      <c r="J22" s="1">
        <v>5.3136374224283047</v>
      </c>
      <c r="K22" s="1">
        <v>8767253479.9922638</v>
      </c>
      <c r="L22" s="2">
        <f>K22/1000000</f>
        <v>8767.2534799922632</v>
      </c>
      <c r="M22" s="1">
        <v>7.1822019612196897</v>
      </c>
      <c r="O22">
        <v>2.78</v>
      </c>
      <c r="P22">
        <v>55.35</v>
      </c>
      <c r="Q22" s="1">
        <v>3.6447812476876731</v>
      </c>
      <c r="R22" s="1">
        <v>5574088061.3805504</v>
      </c>
      <c r="S22" s="2">
        <f>R22/1000000</f>
        <v>5574.0880613805502</v>
      </c>
      <c r="T22" s="1">
        <v>4.5112966865273476</v>
      </c>
      <c r="V22">
        <v>2.78</v>
      </c>
      <c r="W22">
        <v>55.35</v>
      </c>
      <c r="X22" s="1">
        <v>4.9312531962043424</v>
      </c>
      <c r="Y22" s="1">
        <v>7345074926.9136772</v>
      </c>
      <c r="Z22" s="2">
        <f>Y22/1000000</f>
        <v>7345.0749269136768</v>
      </c>
      <c r="AA22" s="1">
        <v>5.863294064723763</v>
      </c>
    </row>
    <row r="23" spans="1:27" x14ac:dyDescent="0.25">
      <c r="A23" s="10">
        <v>3.78</v>
      </c>
      <c r="B23" s="10">
        <v>55.35</v>
      </c>
      <c r="C23" s="1">
        <v>4.7184289862683819</v>
      </c>
      <c r="D23">
        <v>7088852699.6127357</v>
      </c>
      <c r="E23" s="2">
        <f>D23/1000000</f>
        <v>7088.8526996127357</v>
      </c>
      <c r="F23" s="1">
        <v>5.679387344392457</v>
      </c>
      <c r="G23" s="2"/>
      <c r="H23">
        <v>3.78</v>
      </c>
      <c r="I23">
        <v>55.35</v>
      </c>
      <c r="J23" s="1">
        <v>5.3060830834353183</v>
      </c>
      <c r="K23" s="1">
        <v>8753463536.7315941</v>
      </c>
      <c r="L23" s="2">
        <f>K23/1000000</f>
        <v>8753.4635367315932</v>
      </c>
      <c r="M23" s="1">
        <v>7.1706560306876002</v>
      </c>
      <c r="O23">
        <v>3.78</v>
      </c>
      <c r="P23">
        <v>55.35</v>
      </c>
      <c r="Q23" s="1">
        <v>3.558853872869614</v>
      </c>
      <c r="R23" s="1">
        <v>5460691452.3710613</v>
      </c>
      <c r="S23" s="2">
        <f>R23/1000000</f>
        <v>5460.6914523710611</v>
      </c>
      <c r="T23" s="1">
        <v>4.4266846354929541</v>
      </c>
      <c r="V23">
        <v>3.78</v>
      </c>
      <c r="W23">
        <v>55.35</v>
      </c>
      <c r="X23" s="1">
        <v>4.8609480184753044</v>
      </c>
      <c r="Y23" s="1">
        <v>7249734507.4784098</v>
      </c>
      <c r="Z23" s="2">
        <f>Y23/1000000</f>
        <v>7249.7345074784098</v>
      </c>
      <c r="AA23" s="1">
        <v>5.7910889868059368</v>
      </c>
    </row>
    <row r="24" spans="1:27" x14ac:dyDescent="0.25">
      <c r="A24">
        <v>4.78</v>
      </c>
      <c r="B24">
        <v>55.35</v>
      </c>
      <c r="C24" s="1">
        <v>4.6860733248940996</v>
      </c>
      <c r="D24">
        <v>7036566410.3561821</v>
      </c>
      <c r="E24" s="2">
        <f>D24/1000000</f>
        <v>7036.5664103561821</v>
      </c>
      <c r="F24" s="1">
        <v>5.6363462163080325</v>
      </c>
      <c r="G24" s="2"/>
      <c r="H24">
        <v>4.78</v>
      </c>
      <c r="I24">
        <v>55.35</v>
      </c>
      <c r="J24" s="1">
        <v>5.2680113141593763</v>
      </c>
      <c r="K24" s="1">
        <v>8686425269.4221745</v>
      </c>
      <c r="L24" s="2">
        <f>K24/1000000</f>
        <v>8686.4252694221741</v>
      </c>
      <c r="M24" s="1">
        <v>7.1144565099338744</v>
      </c>
      <c r="O24">
        <v>4.78</v>
      </c>
      <c r="P24">
        <v>55.35</v>
      </c>
      <c r="Q24" s="1">
        <v>3.4570307127886779</v>
      </c>
      <c r="R24" s="1">
        <v>5312517769.5209484</v>
      </c>
      <c r="S24" s="2">
        <f>R24/1000000</f>
        <v>5312.5177695209486</v>
      </c>
      <c r="T24" s="1">
        <v>4.3112317914135092</v>
      </c>
      <c r="V24">
        <v>4.78</v>
      </c>
      <c r="W24">
        <v>55.35</v>
      </c>
      <c r="X24" s="1">
        <v>4.7733102882573846</v>
      </c>
      <c r="Y24" s="1">
        <v>7119591170.4094286</v>
      </c>
      <c r="Z24" s="2">
        <f>Y24/1000000</f>
        <v>7119.5911704094287</v>
      </c>
      <c r="AA24" s="1">
        <v>5.6887706345628706</v>
      </c>
    </row>
    <row r="25" spans="1:27" x14ac:dyDescent="0.25">
      <c r="A25">
        <v>5.78</v>
      </c>
      <c r="B25">
        <v>55.35</v>
      </c>
      <c r="C25" s="1">
        <v>4.6721568811960124</v>
      </c>
      <c r="D25">
        <v>7011670014.6529913</v>
      </c>
      <c r="E25" s="2">
        <f>D25/1000000</f>
        <v>7011.6700146529911</v>
      </c>
      <c r="F25" s="1">
        <v>5.6151905244677485</v>
      </c>
      <c r="G25" s="2"/>
      <c r="H25">
        <v>5.78</v>
      </c>
      <c r="I25">
        <v>55.35</v>
      </c>
      <c r="J25" s="1">
        <v>5.2491772440282434</v>
      </c>
      <c r="K25" s="1">
        <v>8660487313.9452057</v>
      </c>
      <c r="L25" s="2">
        <f>K25/1000000</f>
        <v>8660.4873139452066</v>
      </c>
      <c r="M25" s="1">
        <v>7.0942598308119749</v>
      </c>
      <c r="O25">
        <v>5.78</v>
      </c>
      <c r="P25">
        <v>55.35</v>
      </c>
      <c r="Q25" s="1">
        <v>3.3972732435014512</v>
      </c>
      <c r="R25" s="1">
        <v>5237949684.215539</v>
      </c>
      <c r="S25" s="2">
        <f>R25/1000000</f>
        <v>5237.9496842155386</v>
      </c>
      <c r="T25" s="1">
        <v>4.2557516673999229</v>
      </c>
      <c r="V25">
        <v>5.78</v>
      </c>
      <c r="W25">
        <v>55.35</v>
      </c>
      <c r="X25" s="1">
        <v>4.727587326345323</v>
      </c>
      <c r="Y25" s="1">
        <v>7062061014.3081474</v>
      </c>
      <c r="Z25" s="2">
        <f>Y25/1000000</f>
        <v>7062.0610143081476</v>
      </c>
      <c r="AA25" s="1">
        <v>5.6456519686175906</v>
      </c>
    </row>
    <row r="26" spans="1:27" x14ac:dyDescent="0.25">
      <c r="A26">
        <v>6.78</v>
      </c>
      <c r="B26">
        <v>55.35</v>
      </c>
      <c r="C26" s="1">
        <v>4.6720068068889864</v>
      </c>
      <c r="D26">
        <v>7011469562.9270992</v>
      </c>
      <c r="E26" s="2">
        <f>D26/1000000</f>
        <v>7011.4695629270991</v>
      </c>
      <c r="F26" s="1">
        <v>5.6150404501607216</v>
      </c>
      <c r="G26" s="2"/>
      <c r="H26">
        <v>6.78</v>
      </c>
      <c r="I26">
        <v>55.35</v>
      </c>
      <c r="J26" s="1">
        <v>5.2498666514907333</v>
      </c>
      <c r="K26" s="1">
        <v>8662440397.7969723</v>
      </c>
      <c r="L26" s="2">
        <f>K26/1000000</f>
        <v>8662.4403977969723</v>
      </c>
      <c r="M26" s="1">
        <v>7.0962335077698748</v>
      </c>
      <c r="O26">
        <v>6.78</v>
      </c>
      <c r="P26">
        <v>55.35</v>
      </c>
      <c r="Q26" s="1">
        <v>3.3796275369318911</v>
      </c>
      <c r="R26" s="1">
        <v>5214485535.5728674</v>
      </c>
      <c r="S26" s="2">
        <f>R26/1000000</f>
        <v>5214.4855355728678</v>
      </c>
      <c r="T26" s="1">
        <v>4.2381302707786039</v>
      </c>
      <c r="V26">
        <v>6.78</v>
      </c>
      <c r="W26">
        <v>55.35</v>
      </c>
      <c r="X26" s="1">
        <v>4.7136184034210267</v>
      </c>
      <c r="Y26" s="1">
        <v>7043170059.2717142</v>
      </c>
      <c r="Z26" s="2">
        <f>Y26/1000000</f>
        <v>7043.1700592717143</v>
      </c>
      <c r="AA26" s="1">
        <v>5.6314825664088426</v>
      </c>
    </row>
    <row r="27" spans="1:27" x14ac:dyDescent="0.25">
      <c r="A27">
        <v>7.78</v>
      </c>
      <c r="B27">
        <v>55.35</v>
      </c>
      <c r="C27" s="1">
        <v>4.6859581149847669</v>
      </c>
      <c r="D27">
        <v>7036336149.598197</v>
      </c>
      <c r="E27" s="2">
        <f>D27/1000000</f>
        <v>7036.3361495981972</v>
      </c>
      <c r="F27" s="1">
        <v>5.6360810473006806</v>
      </c>
      <c r="G27" s="2"/>
      <c r="H27">
        <v>7.78</v>
      </c>
      <c r="I27">
        <v>55.35</v>
      </c>
      <c r="J27" s="1">
        <v>5.2665738586583348</v>
      </c>
      <c r="K27" s="1">
        <v>8685433270.1674252</v>
      </c>
      <c r="L27" s="2">
        <f>K27/1000000</f>
        <v>8685.4332701674248</v>
      </c>
      <c r="M27" s="1">
        <v>7.1137364393762139</v>
      </c>
      <c r="O27">
        <v>7.78</v>
      </c>
      <c r="P27">
        <v>55.35</v>
      </c>
      <c r="Q27" s="1">
        <v>3.4064598126949379</v>
      </c>
      <c r="R27" s="1">
        <v>5244971069.4591074</v>
      </c>
      <c r="S27" s="2">
        <f>R27/1000000</f>
        <v>5244.9710694591076</v>
      </c>
      <c r="T27" s="1">
        <v>4.2606608913197697</v>
      </c>
      <c r="V27">
        <v>7.78</v>
      </c>
      <c r="W27">
        <v>55.35</v>
      </c>
      <c r="X27" s="1">
        <v>4.7332300999779999</v>
      </c>
      <c r="Y27" s="1">
        <v>7066201791.6283932</v>
      </c>
      <c r="Z27" s="2">
        <f>Y27/1000000</f>
        <v>7066.201791628393</v>
      </c>
      <c r="AA27" s="1">
        <v>5.6488588166135791</v>
      </c>
    </row>
    <row r="28" spans="1:27" x14ac:dyDescent="0.25">
      <c r="A28" s="10">
        <v>2.78</v>
      </c>
      <c r="B28" s="10">
        <v>54.35</v>
      </c>
      <c r="C28" s="1">
        <v>4.7279687106846877</v>
      </c>
      <c r="D28">
        <v>7103357965.6399508</v>
      </c>
      <c r="E28" s="2">
        <f>D28/1000000</f>
        <v>7103.3579656399506</v>
      </c>
      <c r="F28" s="1">
        <v>5.6908554168025649</v>
      </c>
      <c r="G28" s="2"/>
      <c r="H28">
        <v>2.78</v>
      </c>
      <c r="I28">
        <v>54.35</v>
      </c>
      <c r="J28" s="1">
        <v>5.3167909728822096</v>
      </c>
      <c r="K28" s="1">
        <v>8771831514.4620323</v>
      </c>
      <c r="L28" s="2">
        <f>K28/1000000</f>
        <v>8771.8315144620319</v>
      </c>
      <c r="M28" s="1">
        <v>7.1859069152038142</v>
      </c>
      <c r="O28">
        <v>2.78</v>
      </c>
      <c r="P28">
        <v>54.35</v>
      </c>
      <c r="Q28" s="1">
        <v>3.5574732215773688</v>
      </c>
      <c r="R28" s="1">
        <v>5457651623.8751125</v>
      </c>
      <c r="S28" s="2">
        <f>R28/1000000</f>
        <v>5457.6516238751128</v>
      </c>
      <c r="T28" s="1">
        <v>4.4244799545569684</v>
      </c>
      <c r="V28">
        <v>2.78</v>
      </c>
      <c r="W28">
        <v>54.35</v>
      </c>
      <c r="X28" s="1">
        <v>4.8625049128540576</v>
      </c>
      <c r="Y28" s="1">
        <v>7253484584.2063274</v>
      </c>
      <c r="Z28" s="2">
        <f>Y28/1000000</f>
        <v>7253.4845842063278</v>
      </c>
      <c r="AA28" s="1">
        <v>5.795105671883535</v>
      </c>
    </row>
    <row r="29" spans="1:27" x14ac:dyDescent="0.25">
      <c r="A29" s="10">
        <v>3.78</v>
      </c>
      <c r="B29" s="10">
        <v>54.35</v>
      </c>
      <c r="C29" s="1">
        <v>4.7214178020227253</v>
      </c>
      <c r="D29">
        <v>7091603644.6335382</v>
      </c>
      <c r="E29" s="2">
        <f>D29/1000000</f>
        <v>7091.6036446335384</v>
      </c>
      <c r="F29" s="1">
        <v>5.680769558479966</v>
      </c>
      <c r="G29" s="2"/>
      <c r="H29">
        <v>3.78</v>
      </c>
      <c r="I29">
        <v>54.35</v>
      </c>
      <c r="J29" s="1">
        <v>5.3089883247413736</v>
      </c>
      <c r="K29" s="1">
        <v>8756091516.1936646</v>
      </c>
      <c r="L29" s="2">
        <f>K29/1000000</f>
        <v>8756.0915161936646</v>
      </c>
      <c r="M29" s="1">
        <v>7.1722568086282319</v>
      </c>
      <c r="O29">
        <v>3.78</v>
      </c>
      <c r="P29">
        <v>54.35</v>
      </c>
      <c r="Q29" s="1">
        <v>3.4465945898501271</v>
      </c>
      <c r="R29" s="1">
        <v>5310412282.8229294</v>
      </c>
      <c r="S29" s="2">
        <f>R29/1000000</f>
        <v>5310.4122828229292</v>
      </c>
      <c r="T29" s="1">
        <v>4.3139350246544153</v>
      </c>
      <c r="V29">
        <v>3.78</v>
      </c>
      <c r="W29">
        <v>54.35</v>
      </c>
      <c r="X29" s="1">
        <v>4.7757939440862476</v>
      </c>
      <c r="Y29" s="1">
        <v>7136009075.749732</v>
      </c>
      <c r="Z29" s="2">
        <f>Y29/1000000</f>
        <v>7136.0090757497319</v>
      </c>
      <c r="AA29" s="1">
        <v>5.7061376789999221</v>
      </c>
    </row>
    <row r="30" spans="1:27" x14ac:dyDescent="0.25">
      <c r="A30" s="10">
        <v>4.78</v>
      </c>
      <c r="B30" s="10">
        <v>54.35</v>
      </c>
      <c r="C30" s="1">
        <v>4.7013931676275851</v>
      </c>
      <c r="D30">
        <v>7060025691.3145981</v>
      </c>
      <c r="E30" s="2">
        <f>D30/1000000</f>
        <v>7060.0256913145977</v>
      </c>
      <c r="F30" s="1">
        <v>5.6555855897190561</v>
      </c>
      <c r="G30" s="2"/>
      <c r="H30">
        <v>4.78</v>
      </c>
      <c r="I30">
        <v>54.35</v>
      </c>
      <c r="J30" s="1">
        <v>5.2868341705078459</v>
      </c>
      <c r="K30" s="1">
        <v>8717897808.2650032</v>
      </c>
      <c r="L30" s="2">
        <f>K30/1000000</f>
        <v>8717.8978082650028</v>
      </c>
      <c r="M30" s="1">
        <v>7.1405945380799718</v>
      </c>
      <c r="O30">
        <v>4.78</v>
      </c>
      <c r="P30">
        <v>54.35</v>
      </c>
      <c r="Q30" s="1">
        <v>3.334433319456104</v>
      </c>
      <c r="R30" s="1">
        <v>5154462121.5836172</v>
      </c>
      <c r="S30" s="2">
        <f>R30/1000000</f>
        <v>5154.4621215836169</v>
      </c>
      <c r="T30" s="1">
        <v>4.195039309148048</v>
      </c>
      <c r="V30">
        <v>4.78</v>
      </c>
      <c r="W30">
        <v>54.35</v>
      </c>
      <c r="X30" s="1">
        <v>4.680914396377104</v>
      </c>
      <c r="Y30" s="1">
        <v>7002464823.273531</v>
      </c>
      <c r="Z30" s="2">
        <f>Y30/1000000</f>
        <v>7002.4648232735308</v>
      </c>
      <c r="AA30" s="1">
        <v>5.6035181240474943</v>
      </c>
    </row>
    <row r="31" spans="1:27" x14ac:dyDescent="0.25">
      <c r="A31">
        <v>5.78</v>
      </c>
      <c r="B31">
        <v>54.35</v>
      </c>
      <c r="C31" s="1">
        <v>4.6881237575709029</v>
      </c>
      <c r="D31">
        <v>7036209692.0066309</v>
      </c>
      <c r="E31" s="2">
        <f>D31/1000000</f>
        <v>7036.2096920066306</v>
      </c>
      <c r="F31" s="1">
        <v>5.6352446257985447</v>
      </c>
      <c r="H31">
        <v>5.78</v>
      </c>
      <c r="I31">
        <v>54.35</v>
      </c>
      <c r="J31" s="1">
        <v>5.2714935015654314</v>
      </c>
      <c r="K31" s="1">
        <v>8691628814.1564388</v>
      </c>
      <c r="L31" s="2">
        <f>K31/1000000</f>
        <v>8691.6288141564382</v>
      </c>
      <c r="M31" s="1">
        <v>7.1189050802237999</v>
      </c>
      <c r="O31">
        <v>5.78</v>
      </c>
      <c r="P31">
        <v>54.35</v>
      </c>
      <c r="Q31" s="1">
        <v>3.2406990106823521</v>
      </c>
      <c r="R31" s="1">
        <v>5025888021.6315355</v>
      </c>
      <c r="S31" s="2">
        <f>R31/1000000</f>
        <v>5025.8880216315356</v>
      </c>
      <c r="T31" s="1">
        <v>4.0975940145886405</v>
      </c>
      <c r="V31">
        <v>5.78</v>
      </c>
      <c r="W31">
        <v>54.35</v>
      </c>
      <c r="X31" s="1">
        <v>4.6055973968378261</v>
      </c>
      <c r="Y31" s="1">
        <v>6898335911.8780403</v>
      </c>
      <c r="Z31" s="2">
        <f>Y31/1000000</f>
        <v>6898.33591187804</v>
      </c>
      <c r="AA31" s="1">
        <v>5.5242567794150457</v>
      </c>
    </row>
    <row r="32" spans="1:27" x14ac:dyDescent="0.25">
      <c r="A32">
        <v>6.78</v>
      </c>
      <c r="B32">
        <v>54.35</v>
      </c>
      <c r="C32" s="1">
        <v>4.6824856292734731</v>
      </c>
      <c r="D32">
        <v>7031268113.078186</v>
      </c>
      <c r="E32" s="2">
        <f>D32/1000000</f>
        <v>7031.2681130781857</v>
      </c>
      <c r="F32" s="1">
        <v>5.6322540857488583</v>
      </c>
      <c r="H32">
        <v>6.78</v>
      </c>
      <c r="I32">
        <v>54.35</v>
      </c>
      <c r="J32" s="1">
        <v>5.262104182621913</v>
      </c>
      <c r="K32" s="1">
        <v>8676726493.1272373</v>
      </c>
      <c r="L32" s="2">
        <f>K32/1000000</f>
        <v>8676.7264931272366</v>
      </c>
      <c r="M32" s="1">
        <v>7.1062994549941036</v>
      </c>
      <c r="O32">
        <v>6.78</v>
      </c>
      <c r="P32">
        <v>54.35</v>
      </c>
      <c r="Q32" s="1">
        <v>3.198170029456616</v>
      </c>
      <c r="R32" s="1">
        <v>4966036641.4217758</v>
      </c>
      <c r="S32" s="2">
        <f>R32/1000000</f>
        <v>4966.036641421776</v>
      </c>
      <c r="T32" s="1">
        <v>4.0515292564309906</v>
      </c>
      <c r="V32">
        <v>6.78</v>
      </c>
      <c r="W32">
        <v>54.35</v>
      </c>
      <c r="X32" s="1">
        <v>4.5697640881725787</v>
      </c>
      <c r="Y32" s="1">
        <v>6847137720.6344681</v>
      </c>
      <c r="Z32" s="2">
        <f>Y32/1000000</f>
        <v>6847.1377206344678</v>
      </c>
      <c r="AA32" s="1">
        <v>5.4845509531576999</v>
      </c>
    </row>
    <row r="33" spans="1:27" x14ac:dyDescent="0.25">
      <c r="A33">
        <v>7.78</v>
      </c>
      <c r="B33">
        <v>54.35</v>
      </c>
      <c r="C33" s="1">
        <v>4.7115200072305647</v>
      </c>
      <c r="D33">
        <v>7076787774.9441032</v>
      </c>
      <c r="E33" s="2">
        <f>D33/1000000</f>
        <v>7076.7877749441031</v>
      </c>
      <c r="F33" s="1">
        <v>5.6691990093356308</v>
      </c>
      <c r="H33">
        <v>7.78</v>
      </c>
      <c r="I33">
        <v>54.35</v>
      </c>
      <c r="J33" s="1">
        <v>5.2955206573585638</v>
      </c>
      <c r="K33" s="1">
        <v>8734518360.2080803</v>
      </c>
      <c r="L33" s="2">
        <f>K33/1000000</f>
        <v>8734.5183602080797</v>
      </c>
      <c r="M33" s="1">
        <v>7.1542764733940221</v>
      </c>
      <c r="O33">
        <v>7.78</v>
      </c>
      <c r="P33">
        <v>54.35</v>
      </c>
      <c r="Q33" s="1">
        <v>3.2548354710720071</v>
      </c>
      <c r="R33" s="1">
        <v>5051401627.0719919</v>
      </c>
      <c r="S33" s="2">
        <f>R33/1000000</f>
        <v>5051.4016270719922</v>
      </c>
      <c r="T33" s="1">
        <v>4.1189228933947035</v>
      </c>
      <c r="V33">
        <v>7.78</v>
      </c>
      <c r="W33">
        <v>54.35</v>
      </c>
      <c r="X33" s="1">
        <v>4.623893913314264</v>
      </c>
      <c r="Y33" s="1">
        <v>6929921216.7217426</v>
      </c>
      <c r="Z33" s="2">
        <f>Y33/1000000</f>
        <v>6929.9212167217429</v>
      </c>
      <c r="AA33" s="1">
        <v>5.5503984381616744</v>
      </c>
    </row>
    <row r="34" spans="1:27" x14ac:dyDescent="0.25">
      <c r="A34">
        <v>2.78</v>
      </c>
      <c r="B34">
        <v>53.35</v>
      </c>
      <c r="C34" s="1">
        <v>4.7133168594519921</v>
      </c>
      <c r="D34">
        <v>7080073903.3792362</v>
      </c>
      <c r="E34" s="2">
        <f>D34/1000000</f>
        <v>7080.0739033792361</v>
      </c>
      <c r="F34" s="1">
        <v>5.6720437398020653</v>
      </c>
      <c r="H34">
        <v>2.78</v>
      </c>
      <c r="I34">
        <v>53.35</v>
      </c>
      <c r="J34" s="1">
        <v>5.3002439786297</v>
      </c>
      <c r="K34" s="1">
        <v>8743199713.074913</v>
      </c>
      <c r="L34" s="2">
        <f>K34/1000000</f>
        <v>8743.1997130749132</v>
      </c>
      <c r="M34" s="1">
        <v>7.1621143346359624</v>
      </c>
      <c r="O34">
        <v>2.78</v>
      </c>
      <c r="P34">
        <v>53.35</v>
      </c>
      <c r="Q34" s="1">
        <v>3.517478095516795</v>
      </c>
      <c r="R34" s="1">
        <v>5403745797.8225241</v>
      </c>
      <c r="S34" s="2">
        <f>R34/1000000</f>
        <v>5403.7457978225239</v>
      </c>
      <c r="T34" s="1">
        <v>4.3833982809906589</v>
      </c>
      <c r="V34">
        <v>2.78</v>
      </c>
      <c r="W34">
        <v>53.35</v>
      </c>
      <c r="X34" s="1">
        <v>4.8263385107872354</v>
      </c>
      <c r="Y34" s="1">
        <v>7201969717.8100929</v>
      </c>
      <c r="Z34" s="2">
        <f>Y34/1000000</f>
        <v>7201.9697178100932</v>
      </c>
      <c r="AA34" s="1">
        <v>5.7546789370889933</v>
      </c>
    </row>
    <row r="35" spans="1:27" x14ac:dyDescent="0.25">
      <c r="A35" s="10">
        <v>3.78</v>
      </c>
      <c r="B35" s="10">
        <v>53.35</v>
      </c>
      <c r="C35" s="1">
        <v>4.737952215629031</v>
      </c>
      <c r="D35">
        <v>7117705856.8893337</v>
      </c>
      <c r="E35" s="2">
        <f>D35/1000000</f>
        <v>7117.7058568893335</v>
      </c>
      <c r="F35" s="1">
        <v>5.7029617350350899</v>
      </c>
      <c r="H35">
        <v>3.78</v>
      </c>
      <c r="I35">
        <v>53.35</v>
      </c>
      <c r="J35" s="1">
        <v>5.3329125435716156</v>
      </c>
      <c r="K35" s="1">
        <v>8795305923.5033894</v>
      </c>
      <c r="L35" s="2">
        <f>K35/1000000</f>
        <v>8795.3059235033888</v>
      </c>
      <c r="M35" s="1">
        <v>7.2044505680925903</v>
      </c>
      <c r="O35">
        <v>3.78</v>
      </c>
      <c r="P35">
        <v>53.35</v>
      </c>
      <c r="Q35" s="1">
        <v>3.42925764141828</v>
      </c>
      <c r="R35" s="1">
        <v>5288260171.8367615</v>
      </c>
      <c r="S35" s="2">
        <f>R35/1000000</f>
        <v>5288.2601718367614</v>
      </c>
      <c r="T35" s="1">
        <v>4.2987756117235314</v>
      </c>
      <c r="V35">
        <v>3.78</v>
      </c>
      <c r="W35">
        <v>53.35</v>
      </c>
      <c r="X35" s="1">
        <v>4.7620250797553716</v>
      </c>
      <c r="Y35" s="1">
        <v>7116654802.628026</v>
      </c>
      <c r="Z35" s="2">
        <f>Y35/1000000</f>
        <v>7116.6548026280261</v>
      </c>
      <c r="AA35" s="1">
        <v>5.6925469950798355</v>
      </c>
    </row>
    <row r="36" spans="1:27" x14ac:dyDescent="0.25">
      <c r="A36" s="10">
        <v>4.78</v>
      </c>
      <c r="B36" s="10">
        <v>53.35</v>
      </c>
      <c r="C36" s="1">
        <v>4.7862718318296</v>
      </c>
      <c r="D36">
        <v>7192276647.5726633</v>
      </c>
      <c r="E36" s="2">
        <f>D36/1000000</f>
        <v>7192.276647572663</v>
      </c>
      <c r="F36" s="1">
        <v>5.763828488884875</v>
      </c>
      <c r="H36">
        <v>4.78</v>
      </c>
      <c r="I36">
        <v>53.35</v>
      </c>
      <c r="J36" s="1">
        <v>5.3896388349722226</v>
      </c>
      <c r="K36" s="1">
        <v>8891135731.3304806</v>
      </c>
      <c r="L36" s="2">
        <f>K36/1000000</f>
        <v>8891.1357313304798</v>
      </c>
      <c r="M36" s="1">
        <v>7.2842254579107015</v>
      </c>
      <c r="O36">
        <v>4.78</v>
      </c>
      <c r="P36">
        <v>53.35</v>
      </c>
      <c r="Q36" s="1">
        <v>3.3625846786913418</v>
      </c>
      <c r="R36" s="1">
        <v>5209078703.9155436</v>
      </c>
      <c r="S36" s="2">
        <f>R36/1000000</f>
        <v>5209.0787039155439</v>
      </c>
      <c r="T36" s="1">
        <v>4.244665751724912</v>
      </c>
      <c r="V36">
        <v>4.78</v>
      </c>
      <c r="W36">
        <v>53.35</v>
      </c>
      <c r="X36" s="1">
        <v>4.7245394887452914</v>
      </c>
      <c r="Y36" s="1">
        <v>7084262990.8099308</v>
      </c>
      <c r="Z36" s="2">
        <f>Y36/1000000</f>
        <v>7084.2629908099307</v>
      </c>
      <c r="AA36" s="1">
        <v>5.6756153674629308</v>
      </c>
    </row>
    <row r="37" spans="1:27" x14ac:dyDescent="0.25">
      <c r="A37" s="10">
        <v>5.78</v>
      </c>
      <c r="B37" s="10">
        <v>53.35</v>
      </c>
      <c r="C37" s="1">
        <v>5.1117064032305377</v>
      </c>
      <c r="D37">
        <v>7717726602.2429905</v>
      </c>
      <c r="E37" s="2">
        <f>D37/1000000</f>
        <v>7717.7266022429903</v>
      </c>
      <c r="F37" s="1">
        <v>6.197322598022418</v>
      </c>
      <c r="H37">
        <v>5.78</v>
      </c>
      <c r="I37">
        <v>53.35</v>
      </c>
      <c r="J37" s="1">
        <v>5.7565953757914894</v>
      </c>
      <c r="K37" s="1">
        <v>9529406537.9656982</v>
      </c>
      <c r="L37" s="2">
        <f>K37/1000000</f>
        <v>9529.4065379656986</v>
      </c>
      <c r="M37" s="1">
        <v>7.8190623399224144</v>
      </c>
      <c r="O37">
        <v>5.78</v>
      </c>
      <c r="P37">
        <v>53.35</v>
      </c>
      <c r="Q37" s="1">
        <v>3.545911088666776</v>
      </c>
      <c r="R37" s="1">
        <v>5550442855.5107813</v>
      </c>
      <c r="S37" s="2">
        <f>R37/1000000</f>
        <v>5550.4428555107816</v>
      </c>
      <c r="T37" s="1">
        <v>4.5386035877121653</v>
      </c>
      <c r="V37">
        <v>5.78</v>
      </c>
      <c r="W37">
        <v>53.35</v>
      </c>
      <c r="X37" s="1">
        <v>4.9555309864131871</v>
      </c>
      <c r="Y37" s="1">
        <v>7475528111.2098722</v>
      </c>
      <c r="Z37" s="2">
        <f>Y37/1000000</f>
        <v>7475.5281112098719</v>
      </c>
      <c r="AA37" s="1">
        <v>6.006513268670953</v>
      </c>
    </row>
    <row r="38" spans="1:27" x14ac:dyDescent="0.25">
      <c r="A38" s="10">
        <v>6.78</v>
      </c>
      <c r="B38" s="10">
        <v>53.35</v>
      </c>
      <c r="C38" s="1">
        <v>5.4512590665088014</v>
      </c>
      <c r="D38">
        <v>8314162829.4295826</v>
      </c>
      <c r="E38" s="2">
        <f>D38/1000000</f>
        <v>8314.1628294295824</v>
      </c>
      <c r="F38" s="1">
        <v>6.6979394836789634</v>
      </c>
      <c r="H38">
        <v>6.78</v>
      </c>
      <c r="I38">
        <v>53.35</v>
      </c>
      <c r="J38" s="1">
        <v>6.1266923506310667</v>
      </c>
      <c r="K38" s="1">
        <v>10188897571.831665</v>
      </c>
      <c r="L38" s="2">
        <f>K38/1000000</f>
        <v>10188.897571831665</v>
      </c>
      <c r="M38" s="1">
        <v>8.3820361534857035</v>
      </c>
      <c r="O38">
        <v>6.78</v>
      </c>
      <c r="P38">
        <v>53.35</v>
      </c>
      <c r="Q38" s="1">
        <v>3.7463970163993321</v>
      </c>
      <c r="R38" s="1">
        <v>5954049206.479743</v>
      </c>
      <c r="S38" s="2">
        <f>R38/1000000</f>
        <v>5954.0492064797427</v>
      </c>
      <c r="T38" s="1">
        <v>4.8945953076982116</v>
      </c>
      <c r="V38">
        <v>6.78</v>
      </c>
      <c r="W38">
        <v>53.35</v>
      </c>
      <c r="X38" s="1">
        <v>5.2124237214081797</v>
      </c>
      <c r="Y38" s="1">
        <v>7955280896.7272081</v>
      </c>
      <c r="Z38" s="2">
        <f>Y38/1000000</f>
        <v>7955.2808967272085</v>
      </c>
      <c r="AA38" s="1">
        <v>6.4177273260166698</v>
      </c>
    </row>
    <row r="39" spans="1:27" x14ac:dyDescent="0.25">
      <c r="A39">
        <v>7.78</v>
      </c>
      <c r="B39">
        <v>53.35</v>
      </c>
      <c r="C39" s="1">
        <v>5.9871268701604752</v>
      </c>
      <c r="D39">
        <v>9279586501.1383572</v>
      </c>
      <c r="E39" s="2">
        <f>D39/1000000</f>
        <v>9279.5865011383576</v>
      </c>
      <c r="F39" s="1">
        <v>7.5276619667277789</v>
      </c>
      <c r="H39">
        <v>7.78</v>
      </c>
      <c r="I39">
        <v>53.35</v>
      </c>
      <c r="J39" s="1">
        <v>6.7275161138060557</v>
      </c>
      <c r="K39" s="1">
        <v>11233591966.43774</v>
      </c>
      <c r="L39" s="2">
        <f>K39/1000000</f>
        <v>11233.59196643774</v>
      </c>
      <c r="M39" s="1">
        <v>9.267491319179765</v>
      </c>
      <c r="O39">
        <v>7.78</v>
      </c>
      <c r="P39">
        <v>53.35</v>
      </c>
      <c r="Q39" s="1">
        <v>4.323288522922935</v>
      </c>
      <c r="R39" s="1">
        <v>6931013054.1380749</v>
      </c>
      <c r="S39" s="2">
        <f>R39/1000000</f>
        <v>6931.0130541380749</v>
      </c>
      <c r="T39" s="1">
        <v>5.7167144781634907</v>
      </c>
      <c r="V39">
        <v>7.78</v>
      </c>
      <c r="W39">
        <v>53.35</v>
      </c>
      <c r="X39" s="1">
        <v>5.8164956416473652</v>
      </c>
      <c r="Y39" s="1">
        <v>9013829139.1332455</v>
      </c>
      <c r="Z39" s="2">
        <f>Y39/1000000</f>
        <v>9013.8291391332459</v>
      </c>
      <c r="AA39" s="1">
        <v>7.3174996503561571</v>
      </c>
    </row>
    <row r="45" spans="1:27" x14ac:dyDescent="0.25">
      <c r="A45" t="s">
        <v>18</v>
      </c>
      <c r="B45" t="s">
        <v>35</v>
      </c>
      <c r="C45" s="1">
        <f>MIN(C4:C39)</f>
        <v>4.4553309881404797</v>
      </c>
      <c r="D45" s="1">
        <f>MIN(D4:D39)</f>
        <v>6670910837.7547951</v>
      </c>
      <c r="E45" s="1">
        <f>MIN(E4:E39)</f>
        <v>6670.9108377547955</v>
      </c>
      <c r="F45" s="1">
        <f>MIN(F4:F39)</f>
        <v>5.3353799357284268</v>
      </c>
      <c r="G45" s="1"/>
      <c r="H45" s="1"/>
      <c r="I45" s="1"/>
      <c r="J45" s="1">
        <f>MIN(J4:J39)</f>
        <v>4.9767184894815468</v>
      </c>
      <c r="K45" s="1">
        <f>MIN(K4:K39)</f>
        <v>8209724014.8538666</v>
      </c>
      <c r="L45" s="1">
        <f>MIN(L4:L39)</f>
        <v>8209.7240148538658</v>
      </c>
      <c r="M45" s="1">
        <f>MIN(M4:M39)</f>
        <v>6.7212816832356115</v>
      </c>
      <c r="N45" s="1"/>
      <c r="O45" s="1"/>
      <c r="P45" s="1"/>
      <c r="Q45" s="1">
        <f>MIN(Q4:Q39)</f>
        <v>3.198170029456616</v>
      </c>
      <c r="R45" s="1">
        <f>MIN(R4:R39)</f>
        <v>4966036641.4217758</v>
      </c>
      <c r="S45" s="1">
        <f>MIN(S4:S39)</f>
        <v>4966.036641421776</v>
      </c>
      <c r="T45" s="1">
        <f>MIN(T4:T39)</f>
        <v>4.0515292564309906</v>
      </c>
      <c r="U45" s="1"/>
      <c r="V45" s="1"/>
      <c r="W45" s="1"/>
      <c r="X45" s="1">
        <f>MIN(X4:X39)</f>
        <v>4.5697640881725787</v>
      </c>
      <c r="Y45" s="1">
        <f>MIN(Y4:Y39)</f>
        <v>6847137720.6344681</v>
      </c>
      <c r="Z45" s="1">
        <f>MIN(Z4:Z39)</f>
        <v>6847.1377206344678</v>
      </c>
      <c r="AA45" s="1">
        <f>MIN(AA4:AA39)</f>
        <v>5.4845509531576999</v>
      </c>
    </row>
    <row r="46" spans="1:27" x14ac:dyDescent="0.25">
      <c r="B46" t="s">
        <v>19</v>
      </c>
      <c r="C46">
        <f>INDEX($B$4:$B$39,MATCH(C$45,C$4:C$39,0))</f>
        <v>57.35</v>
      </c>
      <c r="D46">
        <f>INDEX($B$4:$B$39,MATCH(D$45,D$4:D$39,0))</f>
        <v>57.35</v>
      </c>
      <c r="E46">
        <f>INDEX($B$4:$B$39,MATCH(E$45,E$4:E$39,0))</f>
        <v>57.35</v>
      </c>
      <c r="F46">
        <f>INDEX($B$4:$B$39,MATCH(F$45,F$4:F$39,0))</f>
        <v>57.35</v>
      </c>
      <c r="J46">
        <f>INDEX($B$4:$B$39,MATCH(J$45,J$4:J$39,0))</f>
        <v>57.35</v>
      </c>
      <c r="K46">
        <f>INDEX($B$4:$B$39,MATCH(K$45,K$4:K$39,0))</f>
        <v>57.35</v>
      </c>
      <c r="L46">
        <f>INDEX($B$4:$B$39,MATCH(L$45,L$4:L$39,0))</f>
        <v>57.35</v>
      </c>
      <c r="M46">
        <f>INDEX($B$4:$B$39,MATCH(M$45,M$4:M$39,0))</f>
        <v>57.35</v>
      </c>
      <c r="Q46">
        <f>INDEX($B$4:$B$39,MATCH(Q$45,Q$4:Q$39,0))</f>
        <v>54.35</v>
      </c>
      <c r="R46">
        <f>INDEX($B$4:$B$39,MATCH(R$45,R$4:R$39,0))</f>
        <v>54.35</v>
      </c>
      <c r="S46">
        <f>INDEX($B$4:$B$39,MATCH(S$45,S$4:S$39,0))</f>
        <v>54.35</v>
      </c>
      <c r="T46">
        <f>INDEX($B$4:$B$39,MATCH(T$45,T$4:T$39,0))</f>
        <v>54.35</v>
      </c>
      <c r="X46">
        <f>INDEX($B$4:$B$39,MATCH(X$45,X$4:X$39,0))</f>
        <v>54.35</v>
      </c>
      <c r="Y46">
        <f>INDEX($B$4:$B$39,MATCH(Y$45,Y$4:Y$39,0))</f>
        <v>54.35</v>
      </c>
      <c r="Z46">
        <f>INDEX($B$4:$B$39,MATCH(Z$45,Z$4:Z$39,0))</f>
        <v>54.35</v>
      </c>
      <c r="AA46">
        <f>INDEX($B$4:$B$39,MATCH(AA$45,AA$4:AA$39,0))</f>
        <v>54.35</v>
      </c>
    </row>
    <row r="47" spans="1:27" x14ac:dyDescent="0.25">
      <c r="B47" t="s">
        <v>20</v>
      </c>
      <c r="C47">
        <f>INDEX($A$4:$A$39,MATCH(C$45,C$4:C$39,0))</f>
        <v>7.78</v>
      </c>
      <c r="D47">
        <f>INDEX($A$4:$A$39,MATCH(D$45,D$4:D$39,0))</f>
        <v>7.78</v>
      </c>
      <c r="E47">
        <f>INDEX($A$4:$A$39,MATCH(E$45,E$4:E$39,0))</f>
        <v>7.78</v>
      </c>
      <c r="F47">
        <f>INDEX($A$4:$A$39,MATCH(F$45,F$4:F$39,0))</f>
        <v>7.78</v>
      </c>
      <c r="J47">
        <f>INDEX($A$4:$A$39,MATCH(J$45,J$4:J$39,0))</f>
        <v>7.78</v>
      </c>
      <c r="K47">
        <f>INDEX($A$4:$A$39,MATCH(K$45,K$4:K$39,0))</f>
        <v>7.78</v>
      </c>
      <c r="L47">
        <f>INDEX($A$4:$A$39,MATCH(L$45,L$4:L$39,0))</f>
        <v>7.78</v>
      </c>
      <c r="M47">
        <f>INDEX($A$4:$A$39,MATCH(M$45,M$4:M$39,0))</f>
        <v>7.78</v>
      </c>
      <c r="Q47">
        <f>INDEX($A$4:$A$39,MATCH(Q$45,Q$4:Q$39,0))</f>
        <v>6.78</v>
      </c>
      <c r="R47">
        <f>INDEX($A$4:$A$39,MATCH(R$45,R$4:R$39,0))</f>
        <v>6.78</v>
      </c>
      <c r="S47">
        <f>INDEX($A$4:$A$39,MATCH(S$45,S$4:S$39,0))</f>
        <v>6.78</v>
      </c>
      <c r="T47">
        <f>INDEX($A$4:$A$39,MATCH(T$45,T$4:T$39,0))</f>
        <v>6.78</v>
      </c>
      <c r="X47">
        <f>INDEX($A$4:$A$39,MATCH(X$45,X$4:X$39,0))</f>
        <v>6.78</v>
      </c>
      <c r="Y47">
        <f>INDEX($A$4:$A$39,MATCH(Y$45,Y$4:Y$39,0))</f>
        <v>6.78</v>
      </c>
      <c r="Z47">
        <f>INDEX($A$4:$A$39,MATCH(Z$45,Z$4:Z$39,0))</f>
        <v>6.78</v>
      </c>
      <c r="AA47">
        <f>INDEX($A$4:$A$39,MATCH(AA$45,AA$4:AA$39,0))</f>
        <v>6.78</v>
      </c>
    </row>
    <row r="49" spans="2:27" x14ac:dyDescent="0.25">
      <c r="B49" t="s">
        <v>36</v>
      </c>
      <c r="C49" s="1">
        <f>MAX(C4:C39)</f>
        <v>6.1830787444329882</v>
      </c>
      <c r="D49" s="1">
        <f>MAX(D4:D39)</f>
        <v>9596971262.2108669</v>
      </c>
      <c r="E49" s="1">
        <f>MAX(E4:E39)</f>
        <v>9596.9712622108673</v>
      </c>
      <c r="F49" s="1">
        <f>MAX(F4:F39)</f>
        <v>7.7898731704766782</v>
      </c>
      <c r="J49" s="1">
        <f>MAX(J4:J39)</f>
        <v>6.9552807072961986</v>
      </c>
      <c r="K49" s="1">
        <f>MAX(K4:K39)</f>
        <v>11615325157.132883</v>
      </c>
      <c r="L49" s="1">
        <f>MAX(L4:L39)</f>
        <v>11615.325157132884</v>
      </c>
      <c r="M49" s="1">
        <f>MAX(M4:M39)</f>
        <v>9.5849170376098716</v>
      </c>
      <c r="Q49" s="1">
        <f>MAX(Q4:Q39)</f>
        <v>5.3407668577968321</v>
      </c>
      <c r="R49" s="1">
        <f>MAX(R4:R39)</f>
        <v>8338662008.4735975</v>
      </c>
      <c r="S49" s="1">
        <f>MAX(S4:S39)</f>
        <v>8338.6620084735969</v>
      </c>
      <c r="T49" s="1">
        <f>MAX(T4:T39)</f>
        <v>6.7927810411676317</v>
      </c>
      <c r="X49" s="1">
        <f>MAX(X4:X39)</f>
        <v>6.6634995398987877</v>
      </c>
      <c r="Y49" s="1">
        <f>MAX(Y4:Y39)</f>
        <v>10199887662.483913</v>
      </c>
      <c r="Z49" s="1">
        <f>MAX(Z4:Z39)</f>
        <v>10199.887662483914</v>
      </c>
      <c r="AA49" s="1">
        <f>MAX(AA4:AA39)</f>
        <v>8.2296557432932893</v>
      </c>
    </row>
    <row r="50" spans="2:27" x14ac:dyDescent="0.25">
      <c r="B50" t="s">
        <v>19</v>
      </c>
      <c r="C50">
        <f>INDEX($B$4:$B$39,MATCH(C$49,C$4:C$39,0))</f>
        <v>58.35</v>
      </c>
      <c r="D50">
        <f>INDEX($B$4:$B$39,MATCH(D$49,D$4:D$39,0))</f>
        <v>58.35</v>
      </c>
      <c r="E50">
        <f>INDEX($B$4:$B$39,MATCH(E$49,E$4:E$39,0))</f>
        <v>58.35</v>
      </c>
      <c r="F50">
        <f>INDEX($B$4:$B$39,MATCH(F$49,F$4:F$39,0))</f>
        <v>58.35</v>
      </c>
      <c r="J50">
        <f>INDEX($B$4:$B$39,MATCH(J$49,J$4:J$39,0))</f>
        <v>58.35</v>
      </c>
      <c r="K50">
        <f>INDEX($B$4:$B$39,MATCH(K$49,K$4:K$39,0))</f>
        <v>58.35</v>
      </c>
      <c r="L50">
        <f>INDEX($B$4:$B$39,MATCH(L$49,L$4:L$39,0))</f>
        <v>58.35</v>
      </c>
      <c r="M50">
        <f>INDEX($B$4:$B$39,MATCH(M$49,M$4:M$39,0))</f>
        <v>58.35</v>
      </c>
      <c r="Q50">
        <f>INDEX($B$4:$B$39,MATCH(Q$49,Q$4:Q$39,0))</f>
        <v>58.35</v>
      </c>
      <c r="R50">
        <f>INDEX($B$4:$B$39,MATCH(R$49,R$4:R$39,0))</f>
        <v>58.35</v>
      </c>
      <c r="S50">
        <f>INDEX($B$4:$B$39,MATCH(S$49,S$4:S$39,0))</f>
        <v>58.35</v>
      </c>
      <c r="T50">
        <f>INDEX($B$4:$B$39,MATCH(T$49,T$4:T$39,0))</f>
        <v>58.35</v>
      </c>
      <c r="X50">
        <f>INDEX($B$4:$B$39,MATCH(X$49,X$4:X$39,0))</f>
        <v>58.35</v>
      </c>
      <c r="Y50">
        <f>INDEX($B$4:$B$39,MATCH(Y$49,Y$4:Y$39,0))</f>
        <v>58.35</v>
      </c>
      <c r="Z50">
        <f>INDEX($B$4:$B$39,MATCH(Z$49,Z$4:Z$39,0))</f>
        <v>58.35</v>
      </c>
      <c r="AA50">
        <f>INDEX($B$4:$B$39,MATCH(AA$49,AA$4:AA$39,0))</f>
        <v>58.35</v>
      </c>
    </row>
    <row r="51" spans="2:27" x14ac:dyDescent="0.25">
      <c r="B51" t="s">
        <v>20</v>
      </c>
      <c r="C51">
        <f>INDEX($A$4:$A$39,MATCH(C$49,C$4:C$39,0))</f>
        <v>7.78</v>
      </c>
      <c r="D51">
        <f>INDEX($A$4:$A$39,MATCH(D$49,D$4:D$39,0))</f>
        <v>7.78</v>
      </c>
      <c r="E51">
        <f>INDEX($A$4:$A$39,MATCH(E$49,E$4:E$39,0))</f>
        <v>7.78</v>
      </c>
      <c r="F51">
        <f>INDEX($A$4:$A$39,MATCH(F$49,F$4:F$39,0))</f>
        <v>7.78</v>
      </c>
      <c r="J51">
        <f>INDEX($A$4:$A$39,MATCH(J$49,J$4:J$39,0))</f>
        <v>7.78</v>
      </c>
      <c r="K51">
        <f>INDEX($A$4:$A$39,MATCH(K$49,K$4:K$39,0))</f>
        <v>7.78</v>
      </c>
      <c r="L51">
        <f>INDEX($A$4:$A$39,MATCH(L$49,L$4:L$39,0))</f>
        <v>7.78</v>
      </c>
      <c r="M51">
        <f>INDEX($A$4:$A$39,MATCH(M$49,M$4:M$39,0))</f>
        <v>7.78</v>
      </c>
      <c r="Q51">
        <f>INDEX($A$4:$A$39,MATCH(Q$49,Q$4:Q$39,0))</f>
        <v>7.78</v>
      </c>
      <c r="R51">
        <f>INDEX($A$4:$A$39,MATCH(R$49,R$4:R$39,0))</f>
        <v>7.78</v>
      </c>
      <c r="S51">
        <f>INDEX($A$4:$A$39,MATCH(S$49,S$4:S$39,0))</f>
        <v>7.78</v>
      </c>
      <c r="T51">
        <f>INDEX($A$4:$A$39,MATCH(T$49,T$4:T$39,0))</f>
        <v>7.78</v>
      </c>
      <c r="X51">
        <f>INDEX($A$4:$A$39,MATCH(X$49,X$4:X$39,0))</f>
        <v>7.78</v>
      </c>
      <c r="Y51">
        <f>INDEX($A$4:$A$39,MATCH(Y$49,Y$4:Y$39,0))</f>
        <v>7.78</v>
      </c>
      <c r="Z51">
        <f>INDEX($A$4:$A$39,MATCH(Z$49,Z$4:Z$39,0))</f>
        <v>7.78</v>
      </c>
      <c r="AA51">
        <f>INDEX($A$4:$A$39,MATCH(AA$49,AA$4:AA$39,0))</f>
        <v>7.78</v>
      </c>
    </row>
    <row r="53" spans="2:27" x14ac:dyDescent="0.25">
      <c r="B53" t="s">
        <v>37</v>
      </c>
      <c r="C53" s="1">
        <f>C49-C45</f>
        <v>1.7277477562925085</v>
      </c>
      <c r="D53" s="1">
        <f>D49-D45</f>
        <v>2926060424.4560719</v>
      </c>
      <c r="E53" s="1">
        <f>E49-E45</f>
        <v>2926.0604244560718</v>
      </c>
      <c r="F53" s="1">
        <f>F49-F45</f>
        <v>2.4544932347482513</v>
      </c>
      <c r="G53" s="1"/>
      <c r="H53" s="1"/>
      <c r="I53" s="1"/>
      <c r="J53" s="1">
        <f>J49-J45</f>
        <v>1.9785622178146518</v>
      </c>
      <c r="K53" s="1">
        <f>K49-K45</f>
        <v>3405601142.2790165</v>
      </c>
      <c r="L53" s="1">
        <f>L49-L45</f>
        <v>3405.6011422790179</v>
      </c>
      <c r="M53" s="1">
        <f>M49-M45</f>
        <v>2.8636353543742601</v>
      </c>
      <c r="N53" s="1"/>
      <c r="O53" s="1"/>
      <c r="P53" s="1"/>
      <c r="Q53" s="1">
        <f>Q49-Q45</f>
        <v>2.1425968283402161</v>
      </c>
      <c r="R53" s="1">
        <f>R49-R45</f>
        <v>3372625367.0518217</v>
      </c>
      <c r="S53" s="1">
        <f>S49-S45</f>
        <v>3372.6253670518208</v>
      </c>
      <c r="T53" s="1">
        <f>T49-T45</f>
        <v>2.7412517847366411</v>
      </c>
      <c r="U53" s="1"/>
      <c r="V53" s="1"/>
      <c r="W53" s="1"/>
      <c r="X53" s="1">
        <f>X49-X45</f>
        <v>2.093735451726209</v>
      </c>
      <c r="Y53" s="1">
        <f>Y49-Y45</f>
        <v>3352749941.8494453</v>
      </c>
      <c r="Z53" s="1">
        <f>Z49-Z45</f>
        <v>3352.7499418494463</v>
      </c>
      <c r="AA53" s="1">
        <f>AA49-AA45</f>
        <v>2.7451047901355894</v>
      </c>
    </row>
  </sheetData>
  <conditionalFormatting sqref="C4:C47">
    <cfRule type="duplicateValues" dxfId="53" priority="46"/>
  </conditionalFormatting>
  <conditionalFormatting sqref="C49:F51">
    <cfRule type="duplicateValues" dxfId="52" priority="40"/>
  </conditionalFormatting>
  <conditionalFormatting sqref="E4:E45">
    <cfRule type="duplicateValues" dxfId="51" priority="45"/>
  </conditionalFormatting>
  <conditionalFormatting sqref="F4:F45">
    <cfRule type="duplicateValues" dxfId="50" priority="44"/>
  </conditionalFormatting>
  <conditionalFormatting sqref="J4:M45">
    <cfRule type="duplicateValues" dxfId="49" priority="43"/>
  </conditionalFormatting>
  <conditionalFormatting sqref="J49:M49">
    <cfRule type="duplicateValues" dxfId="48" priority="37"/>
  </conditionalFormatting>
  <conditionalFormatting sqref="J50:M51">
    <cfRule type="duplicateValues" dxfId="47" priority="34"/>
  </conditionalFormatting>
  <conditionalFormatting sqref="Q4:T45">
    <cfRule type="duplicateValues" dxfId="46" priority="42"/>
  </conditionalFormatting>
  <conditionalFormatting sqref="Q49:T49">
    <cfRule type="duplicateValues" dxfId="45" priority="36"/>
  </conditionalFormatting>
  <conditionalFormatting sqref="Q50:T51">
    <cfRule type="duplicateValues" dxfId="44" priority="33"/>
  </conditionalFormatting>
  <conditionalFormatting sqref="X4:AA45">
    <cfRule type="duplicateValues" dxfId="43" priority="41"/>
  </conditionalFormatting>
  <conditionalFormatting sqref="X49:AA49">
    <cfRule type="duplicateValues" dxfId="42" priority="35"/>
  </conditionalFormatting>
  <conditionalFormatting sqref="X50:AA51">
    <cfRule type="duplicateValues" dxfId="41" priority="32"/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30B1-CEBE-4253-99CF-EB27291FA435}">
  <dimension ref="A1:AA26"/>
  <sheetViews>
    <sheetView topLeftCell="Q1" workbookViewId="0">
      <selection activeCell="AA18" sqref="AA18"/>
    </sheetView>
  </sheetViews>
  <sheetFormatPr defaultRowHeight="15" x14ac:dyDescent="0.25"/>
  <cols>
    <col min="4" max="4" width="14.7109375" bestFit="1" customWidth="1"/>
  </cols>
  <sheetData>
    <row r="1" spans="1:27" x14ac:dyDescent="0.25">
      <c r="A1" t="s">
        <v>73</v>
      </c>
    </row>
    <row r="2" spans="1:27" x14ac:dyDescent="0.25">
      <c r="A2" t="s">
        <v>0</v>
      </c>
      <c r="H2" t="s">
        <v>1</v>
      </c>
      <c r="O2" t="s">
        <v>2</v>
      </c>
      <c r="V2" t="s">
        <v>3</v>
      </c>
    </row>
    <row r="4" spans="1:27" x14ac:dyDescent="0.25">
      <c r="A4" t="s">
        <v>7</v>
      </c>
      <c r="B4" t="s">
        <v>8</v>
      </c>
      <c r="C4" t="s">
        <v>6</v>
      </c>
      <c r="D4" t="s">
        <v>5</v>
      </c>
      <c r="E4" t="s">
        <v>9</v>
      </c>
      <c r="F4" t="s">
        <v>4</v>
      </c>
      <c r="H4" t="s">
        <v>7</v>
      </c>
      <c r="I4" t="s">
        <v>8</v>
      </c>
      <c r="J4" t="s">
        <v>6</v>
      </c>
      <c r="K4" t="s">
        <v>5</v>
      </c>
      <c r="L4" t="s">
        <v>9</v>
      </c>
      <c r="M4" t="s">
        <v>4</v>
      </c>
      <c r="O4" t="s">
        <v>7</v>
      </c>
      <c r="P4" t="s">
        <v>8</v>
      </c>
      <c r="Q4" t="s">
        <v>6</v>
      </c>
      <c r="R4" t="s">
        <v>5</v>
      </c>
      <c r="S4" t="s">
        <v>9</v>
      </c>
      <c r="T4" t="s">
        <v>4</v>
      </c>
      <c r="V4" t="s">
        <v>7</v>
      </c>
      <c r="W4" t="s">
        <v>8</v>
      </c>
      <c r="X4" t="s">
        <v>6</v>
      </c>
      <c r="Y4" t="s">
        <v>5</v>
      </c>
      <c r="Z4" t="s">
        <v>9</v>
      </c>
      <c r="AA4" t="s">
        <v>4</v>
      </c>
    </row>
    <row r="5" spans="1:27" x14ac:dyDescent="0.25">
      <c r="A5" s="11">
        <v>3.78</v>
      </c>
      <c r="B5" s="11">
        <v>55.35</v>
      </c>
      <c r="C5" s="1">
        <v>4.7184289862683819</v>
      </c>
      <c r="D5">
        <v>7088852699.6127357</v>
      </c>
      <c r="E5" s="2">
        <f>D5/1000000</f>
        <v>7088.8526996127357</v>
      </c>
      <c r="F5" s="1">
        <v>5.679387344392457</v>
      </c>
      <c r="G5" s="2"/>
      <c r="H5">
        <v>3.78</v>
      </c>
      <c r="I5">
        <v>55.35</v>
      </c>
      <c r="J5" s="1">
        <v>5.3060830834353183</v>
      </c>
      <c r="K5" s="1">
        <v>8753463536.7315941</v>
      </c>
      <c r="L5" s="2">
        <f>K5/1000000</f>
        <v>8753.4635367315932</v>
      </c>
      <c r="M5" s="1">
        <v>7.1706560306876002</v>
      </c>
      <c r="O5">
        <v>3.78</v>
      </c>
      <c r="P5">
        <v>55.35</v>
      </c>
      <c r="Q5" s="1">
        <v>3.558853872869614</v>
      </c>
      <c r="R5" s="1">
        <v>5460691452.3710613</v>
      </c>
      <c r="S5" s="2">
        <f>R5/1000000</f>
        <v>5460.6914523710611</v>
      </c>
      <c r="T5" s="1">
        <v>4.4266846354929541</v>
      </c>
      <c r="V5">
        <v>3.78</v>
      </c>
      <c r="W5">
        <v>55.35</v>
      </c>
      <c r="X5" s="1">
        <v>4.8609480184753044</v>
      </c>
      <c r="Y5" s="1">
        <v>7249734507.4784098</v>
      </c>
      <c r="Z5" s="2">
        <f>Y5/1000000</f>
        <v>7249.7345074784098</v>
      </c>
      <c r="AA5" s="1">
        <v>5.7910889868059368</v>
      </c>
    </row>
    <row r="6" spans="1:27" x14ac:dyDescent="0.25">
      <c r="A6" s="11">
        <v>2.78</v>
      </c>
      <c r="B6" s="11">
        <v>54.35</v>
      </c>
      <c r="C6" s="1">
        <v>4.7279687106846877</v>
      </c>
      <c r="D6">
        <v>7103357965.6399508</v>
      </c>
      <c r="E6" s="2">
        <f>D6/1000000</f>
        <v>7103.3579656399506</v>
      </c>
      <c r="F6" s="1">
        <v>5.6908554168025649</v>
      </c>
      <c r="G6" s="2"/>
      <c r="H6">
        <v>2.78</v>
      </c>
      <c r="I6">
        <v>54.35</v>
      </c>
      <c r="J6" s="1">
        <v>5.3167909728822096</v>
      </c>
      <c r="K6" s="1">
        <v>8771831514.4620323</v>
      </c>
      <c r="L6" s="2">
        <f>K6/1000000</f>
        <v>8771.8315144620319</v>
      </c>
      <c r="M6" s="1">
        <v>7.1859069152038142</v>
      </c>
      <c r="O6">
        <v>2.78</v>
      </c>
      <c r="P6">
        <v>54.35</v>
      </c>
      <c r="Q6" s="1">
        <v>3.5574732215773688</v>
      </c>
      <c r="R6" s="1">
        <v>5457651623.8751125</v>
      </c>
      <c r="S6" s="2">
        <f>R6/1000000</f>
        <v>5457.6516238751128</v>
      </c>
      <c r="T6" s="1">
        <v>4.4244799545569684</v>
      </c>
      <c r="V6">
        <v>2.78</v>
      </c>
      <c r="W6">
        <v>54.35</v>
      </c>
      <c r="X6" s="1">
        <v>4.8625049128540576</v>
      </c>
      <c r="Y6" s="1">
        <v>7253484584.2063274</v>
      </c>
      <c r="Z6" s="2">
        <f>Y6/1000000</f>
        <v>7253.4845842063278</v>
      </c>
      <c r="AA6" s="1">
        <v>5.795105671883535</v>
      </c>
    </row>
    <row r="7" spans="1:27" x14ac:dyDescent="0.25">
      <c r="A7" s="11">
        <v>3.78</v>
      </c>
      <c r="B7" s="11">
        <v>54.35</v>
      </c>
      <c r="C7" s="1">
        <v>4.7214178020227253</v>
      </c>
      <c r="D7">
        <v>7091603644.6335382</v>
      </c>
      <c r="E7" s="2">
        <f>D7/1000000</f>
        <v>7091.6036446335384</v>
      </c>
      <c r="F7" s="1">
        <v>5.680769558479966</v>
      </c>
      <c r="G7" s="2"/>
      <c r="H7">
        <v>3.78</v>
      </c>
      <c r="I7">
        <v>54.35</v>
      </c>
      <c r="J7" s="1">
        <v>5.3089883247413736</v>
      </c>
      <c r="K7" s="1">
        <v>8756091516.1936646</v>
      </c>
      <c r="L7" s="2">
        <f>K7/1000000</f>
        <v>8756.0915161936646</v>
      </c>
      <c r="M7" s="1">
        <v>7.1722568086282319</v>
      </c>
      <c r="O7">
        <v>3.78</v>
      </c>
      <c r="P7">
        <v>54.35</v>
      </c>
      <c r="Q7" s="1">
        <v>3.4465945898501271</v>
      </c>
      <c r="R7" s="1">
        <v>5310412282.8229294</v>
      </c>
      <c r="S7" s="2">
        <f>R7/1000000</f>
        <v>5310.4122828229292</v>
      </c>
      <c r="T7" s="1">
        <v>4.3139350246544153</v>
      </c>
      <c r="V7">
        <v>3.78</v>
      </c>
      <c r="W7">
        <v>54.35</v>
      </c>
      <c r="X7" s="1">
        <v>4.7757939440862476</v>
      </c>
      <c r="Y7" s="1">
        <v>7136009075.749732</v>
      </c>
      <c r="Z7" s="2">
        <f>Y7/1000000</f>
        <v>7136.0090757497319</v>
      </c>
      <c r="AA7" s="1">
        <v>5.7061376789999221</v>
      </c>
    </row>
    <row r="8" spans="1:27" x14ac:dyDescent="0.25">
      <c r="A8" s="11">
        <v>4.78</v>
      </c>
      <c r="B8" s="11">
        <v>54.35</v>
      </c>
      <c r="C8" s="1">
        <v>4.7013931676275851</v>
      </c>
      <c r="D8">
        <v>7060025691.3145981</v>
      </c>
      <c r="E8" s="2">
        <f>D8/1000000</f>
        <v>7060.0256913145977</v>
      </c>
      <c r="F8" s="1">
        <v>5.6555855897190561</v>
      </c>
      <c r="G8" s="2"/>
      <c r="H8">
        <v>4.78</v>
      </c>
      <c r="I8">
        <v>54.35</v>
      </c>
      <c r="J8" s="1">
        <v>5.2868341705078459</v>
      </c>
      <c r="K8" s="1">
        <v>8717897808.2650032</v>
      </c>
      <c r="L8" s="2">
        <f>K8/1000000</f>
        <v>8717.8978082650028</v>
      </c>
      <c r="M8" s="1">
        <v>7.1405945380799718</v>
      </c>
      <c r="O8">
        <v>4.78</v>
      </c>
      <c r="P8">
        <v>54.35</v>
      </c>
      <c r="Q8" s="1">
        <v>3.334433319456104</v>
      </c>
      <c r="R8" s="1">
        <v>5154462121.5836172</v>
      </c>
      <c r="S8" s="2">
        <f>R8/1000000</f>
        <v>5154.4621215836169</v>
      </c>
      <c r="T8" s="1">
        <v>4.195039309148048</v>
      </c>
      <c r="V8">
        <v>4.78</v>
      </c>
      <c r="W8">
        <v>54.35</v>
      </c>
      <c r="X8" s="1">
        <v>4.680914396377104</v>
      </c>
      <c r="Y8" s="1">
        <v>7002464823.273531</v>
      </c>
      <c r="Z8" s="2">
        <f>Y8/1000000</f>
        <v>7002.4648232735308</v>
      </c>
      <c r="AA8" s="1">
        <v>5.6035181240474943</v>
      </c>
    </row>
    <row r="9" spans="1:27" x14ac:dyDescent="0.25">
      <c r="A9" s="11">
        <v>3.78</v>
      </c>
      <c r="B9" s="11">
        <v>53.35</v>
      </c>
      <c r="C9" s="1">
        <v>4.737952215629031</v>
      </c>
      <c r="D9">
        <v>7117705856.8893337</v>
      </c>
      <c r="E9" s="2">
        <f>D9/1000000</f>
        <v>7117.7058568893335</v>
      </c>
      <c r="F9" s="1">
        <v>5.7029617350350899</v>
      </c>
      <c r="H9">
        <v>3.78</v>
      </c>
      <c r="I9">
        <v>53.35</v>
      </c>
      <c r="J9" s="1">
        <v>5.3329125435716156</v>
      </c>
      <c r="K9" s="1">
        <v>8795305923.5033894</v>
      </c>
      <c r="L9" s="2">
        <f>K9/1000000</f>
        <v>8795.3059235033888</v>
      </c>
      <c r="M9" s="1">
        <v>7.2044505680925903</v>
      </c>
      <c r="O9">
        <v>3.78</v>
      </c>
      <c r="P9">
        <v>53.35</v>
      </c>
      <c r="Q9" s="1">
        <v>3.42925764141828</v>
      </c>
      <c r="R9" s="1">
        <v>5288260171.8367615</v>
      </c>
      <c r="S9" s="2">
        <f>R9/1000000</f>
        <v>5288.2601718367614</v>
      </c>
      <c r="T9" s="1">
        <v>4.2987756117235314</v>
      </c>
      <c r="V9">
        <v>3.78</v>
      </c>
      <c r="W9">
        <v>53.35</v>
      </c>
      <c r="X9" s="1">
        <v>4.7620250797553716</v>
      </c>
      <c r="Y9" s="1">
        <v>7116654802.628026</v>
      </c>
      <c r="Z9" s="2">
        <f>Y9/1000000</f>
        <v>7116.6548026280261</v>
      </c>
      <c r="AA9" s="1">
        <v>5.6925469950798355</v>
      </c>
    </row>
    <row r="10" spans="1:27" x14ac:dyDescent="0.25">
      <c r="A10" s="11">
        <v>4.78</v>
      </c>
      <c r="B10" s="11">
        <v>53.35</v>
      </c>
      <c r="C10" s="1">
        <v>4.7862718318296</v>
      </c>
      <c r="D10">
        <v>7192276647.5726633</v>
      </c>
      <c r="E10" s="2">
        <f>D10/1000000</f>
        <v>7192.276647572663</v>
      </c>
      <c r="F10" s="1">
        <v>5.763828488884875</v>
      </c>
      <c r="H10">
        <v>4.78</v>
      </c>
      <c r="I10">
        <v>53.35</v>
      </c>
      <c r="J10" s="1">
        <v>5.3896388349722226</v>
      </c>
      <c r="K10" s="1">
        <v>8891135731.3304806</v>
      </c>
      <c r="L10" s="2">
        <f>K10/1000000</f>
        <v>8891.1357313304798</v>
      </c>
      <c r="M10" s="1">
        <v>7.2842254579107015</v>
      </c>
      <c r="O10">
        <v>4.78</v>
      </c>
      <c r="P10">
        <v>53.35</v>
      </c>
      <c r="Q10" s="1">
        <v>3.3625846786913418</v>
      </c>
      <c r="R10" s="1">
        <v>5209078703.9155436</v>
      </c>
      <c r="S10" s="2">
        <f>R10/1000000</f>
        <v>5209.0787039155439</v>
      </c>
      <c r="T10" s="1">
        <v>4.244665751724912</v>
      </c>
      <c r="V10">
        <v>4.78</v>
      </c>
      <c r="W10">
        <v>53.35</v>
      </c>
      <c r="X10" s="1">
        <v>4.7245394887452914</v>
      </c>
      <c r="Y10" s="1">
        <v>7084262990.8099308</v>
      </c>
      <c r="Z10" s="2">
        <f>Y10/1000000</f>
        <v>7084.2629908099307</v>
      </c>
      <c r="AA10" s="1">
        <v>5.6756153674629308</v>
      </c>
    </row>
    <row r="11" spans="1:27" x14ac:dyDescent="0.25">
      <c r="A11" s="11">
        <v>5.78</v>
      </c>
      <c r="B11" s="11">
        <v>53.35</v>
      </c>
      <c r="C11" s="1">
        <v>5.1117064032305377</v>
      </c>
      <c r="D11">
        <v>7717726602.2429905</v>
      </c>
      <c r="E11" s="2">
        <f>D11/1000000</f>
        <v>7717.7266022429903</v>
      </c>
      <c r="F11" s="1">
        <v>6.197322598022418</v>
      </c>
      <c r="H11">
        <v>5.78</v>
      </c>
      <c r="I11">
        <v>53.35</v>
      </c>
      <c r="J11" s="1">
        <v>5.7565953757914894</v>
      </c>
      <c r="K11" s="1">
        <v>9529406537.9656982</v>
      </c>
      <c r="L11" s="2">
        <f>K11/1000000</f>
        <v>9529.4065379656986</v>
      </c>
      <c r="M11" s="1">
        <v>7.8190623399224144</v>
      </c>
      <c r="O11">
        <v>5.78</v>
      </c>
      <c r="P11">
        <v>53.35</v>
      </c>
      <c r="Q11" s="1">
        <v>3.545911088666776</v>
      </c>
      <c r="R11" s="1">
        <v>5550442855.5107813</v>
      </c>
      <c r="S11" s="2">
        <f>R11/1000000</f>
        <v>5550.4428555107816</v>
      </c>
      <c r="T11" s="1">
        <v>4.5386035877121653</v>
      </c>
      <c r="V11">
        <v>5.78</v>
      </c>
      <c r="W11">
        <v>53.35</v>
      </c>
      <c r="X11" s="1">
        <v>4.9555309864131871</v>
      </c>
      <c r="Y11" s="1">
        <v>7475528111.2098722</v>
      </c>
      <c r="Z11" s="2">
        <f>Y11/1000000</f>
        <v>7475.5281112098719</v>
      </c>
      <c r="AA11" s="1">
        <v>6.006513268670953</v>
      </c>
    </row>
    <row r="12" spans="1:27" x14ac:dyDescent="0.25">
      <c r="A12" s="11">
        <v>6.78</v>
      </c>
      <c r="B12" s="11">
        <v>53.35</v>
      </c>
      <c r="C12" s="1">
        <v>5.4512590665088014</v>
      </c>
      <c r="D12">
        <v>8314162829.4295826</v>
      </c>
      <c r="E12" s="2">
        <f>D12/1000000</f>
        <v>8314.1628294295824</v>
      </c>
      <c r="F12" s="1">
        <v>6.6979394836789634</v>
      </c>
      <c r="H12">
        <v>6.78</v>
      </c>
      <c r="I12">
        <v>53.35</v>
      </c>
      <c r="J12" s="1">
        <v>6.1266923506310667</v>
      </c>
      <c r="K12" s="1">
        <v>10188897571.831665</v>
      </c>
      <c r="L12" s="2">
        <f>K12/1000000</f>
        <v>10188.897571831665</v>
      </c>
      <c r="M12" s="1">
        <v>8.3820361534857035</v>
      </c>
      <c r="O12">
        <v>6.78</v>
      </c>
      <c r="P12">
        <v>53.35</v>
      </c>
      <c r="Q12" s="1">
        <v>3.7463970163993321</v>
      </c>
      <c r="R12" s="1">
        <v>5954049206.479743</v>
      </c>
      <c r="S12" s="2">
        <f>R12/1000000</f>
        <v>5954.0492064797427</v>
      </c>
      <c r="T12" s="1">
        <v>4.8945953076982116</v>
      </c>
      <c r="V12">
        <v>6.78</v>
      </c>
      <c r="W12">
        <v>53.35</v>
      </c>
      <c r="X12" s="1">
        <v>5.2124237214081797</v>
      </c>
      <c r="Y12" s="1">
        <v>7955280896.7272081</v>
      </c>
      <c r="Z12" s="2">
        <f>Y12/1000000</f>
        <v>7955.2808967272085</v>
      </c>
      <c r="AA12" s="1">
        <v>6.4177273260166698</v>
      </c>
    </row>
    <row r="18" spans="1:27" x14ac:dyDescent="0.25">
      <c r="A18" t="s">
        <v>18</v>
      </c>
      <c r="B18" t="s">
        <v>35</v>
      </c>
      <c r="C18" s="1">
        <f>MIN(C5:C12)</f>
        <v>4.7013931676275851</v>
      </c>
      <c r="D18" s="1">
        <f>MIN(D5:D12)</f>
        <v>7060025691.3145981</v>
      </c>
      <c r="E18" s="1">
        <f>MIN(E5:E12)</f>
        <v>7060.0256913145977</v>
      </c>
      <c r="F18" s="1">
        <f>MIN(F5:F12)</f>
        <v>5.6555855897190561</v>
      </c>
      <c r="G18" s="1"/>
      <c r="H18" s="1"/>
      <c r="I18" t="s">
        <v>35</v>
      </c>
      <c r="J18" s="1">
        <f>MIN(J5:J12)</f>
        <v>5.2868341705078459</v>
      </c>
      <c r="K18" s="1">
        <f>MIN(K5:K12)</f>
        <v>8717897808.2650032</v>
      </c>
      <c r="L18" s="1">
        <f>MIN(L5:L12)</f>
        <v>8717.8978082650028</v>
      </c>
      <c r="M18" s="1">
        <f>MIN(M5:M12)</f>
        <v>7.1405945380799718</v>
      </c>
      <c r="N18" s="1"/>
      <c r="O18" s="1"/>
      <c r="P18" t="s">
        <v>35</v>
      </c>
      <c r="Q18" s="1">
        <f>MIN(Q5:Q12)</f>
        <v>3.334433319456104</v>
      </c>
      <c r="R18" s="1">
        <f>MIN(R5:R12)</f>
        <v>5154462121.5836172</v>
      </c>
      <c r="S18" s="1">
        <f>MIN(S5:S12)</f>
        <v>5154.4621215836169</v>
      </c>
      <c r="T18" s="1">
        <f>MIN(T5:T12)</f>
        <v>4.195039309148048</v>
      </c>
      <c r="U18" s="1"/>
      <c r="V18" s="1"/>
      <c r="W18" t="s">
        <v>35</v>
      </c>
      <c r="X18" s="1">
        <f>MIN(X5:X12)</f>
        <v>4.680914396377104</v>
      </c>
      <c r="Y18" s="1">
        <f>MIN(Y5:Y12)</f>
        <v>7002464823.273531</v>
      </c>
      <c r="Z18" s="1">
        <f>MIN(Z5:Z12)</f>
        <v>7002.4648232735308</v>
      </c>
      <c r="AA18" s="1">
        <f>MIN(AA5:AA12)</f>
        <v>5.6035181240474943</v>
      </c>
    </row>
    <row r="19" spans="1:27" x14ac:dyDescent="0.25">
      <c r="B19" t="s">
        <v>19</v>
      </c>
      <c r="C19">
        <f>INDEX($B$5:$B$12,MATCH(C$18,C$5:C$12,0))</f>
        <v>54.35</v>
      </c>
      <c r="D19">
        <f>INDEX($B$5:$B$12,MATCH(D$18,D$5:D$12,0))</f>
        <v>54.35</v>
      </c>
      <c r="E19">
        <f>INDEX($B$5:$B$12,MATCH(E$18,E$5:E$12,0))</f>
        <v>54.35</v>
      </c>
      <c r="F19">
        <f>INDEX($B$5:$B$12,MATCH(F$18,F$5:F$12,0))</f>
        <v>54.35</v>
      </c>
      <c r="I19" t="s">
        <v>19</v>
      </c>
      <c r="J19">
        <f>INDEX($B$5:$B$12,MATCH(J$18,J$5:J$12,0))</f>
        <v>54.35</v>
      </c>
      <c r="K19">
        <f>INDEX($B$5:$B$12,MATCH(K$18,K$5:K$12,0))</f>
        <v>54.35</v>
      </c>
      <c r="L19">
        <f>INDEX($B$5:$B$12,MATCH(L$18,L$5:L$12,0))</f>
        <v>54.35</v>
      </c>
      <c r="M19">
        <f>INDEX($B$5:$B$12,MATCH(M$18,M$5:M$12,0))</f>
        <v>54.35</v>
      </c>
      <c r="P19" t="s">
        <v>19</v>
      </c>
      <c r="Q19">
        <f>INDEX($B$5:$B$12,MATCH(Q$18,Q$5:Q$12,0))</f>
        <v>54.35</v>
      </c>
      <c r="R19">
        <f>INDEX($B$5:$B$12,MATCH(R$18,R$5:R$12,0))</f>
        <v>54.35</v>
      </c>
      <c r="S19">
        <f>INDEX($B$5:$B$12,MATCH(S$18,S$5:S$12,0))</f>
        <v>54.35</v>
      </c>
      <c r="T19">
        <f>INDEX($B$5:$B$12,MATCH(T$18,T$5:T$12,0))</f>
        <v>54.35</v>
      </c>
      <c r="W19" t="s">
        <v>19</v>
      </c>
      <c r="X19">
        <f>INDEX($B$5:$B$12,MATCH(X$18,X$5:X$12,0))</f>
        <v>54.35</v>
      </c>
      <c r="Y19">
        <f>INDEX($B$5:$B$12,MATCH(Y$18,Y$5:Y$12,0))</f>
        <v>54.35</v>
      </c>
      <c r="Z19">
        <f>INDEX($B$5:$B$12,MATCH(Z$18,Z$5:Z$12,0))</f>
        <v>54.35</v>
      </c>
      <c r="AA19">
        <f>INDEX($B$5:$B$12,MATCH(AA$18,AA$5:AA$12,0))</f>
        <v>54.35</v>
      </c>
    </row>
    <row r="20" spans="1:27" x14ac:dyDescent="0.25">
      <c r="B20" t="s">
        <v>20</v>
      </c>
      <c r="C20">
        <f>INDEX($A$5:$A$12,MATCH(C$18,C$5:C$12,0))</f>
        <v>4.78</v>
      </c>
      <c r="D20">
        <f t="shared" ref="D20:F20" si="0">INDEX($A$5:$A$12,MATCH(D$18,D$5:D$12,0))</f>
        <v>4.78</v>
      </c>
      <c r="E20">
        <f t="shared" si="0"/>
        <v>4.78</v>
      </c>
      <c r="F20">
        <f t="shared" si="0"/>
        <v>4.78</v>
      </c>
      <c r="I20" t="s">
        <v>20</v>
      </c>
      <c r="J20">
        <f>INDEX($A$5:$A$12,MATCH(J$18,J$5:J$12,0))</f>
        <v>4.78</v>
      </c>
      <c r="K20">
        <f t="shared" ref="K20:M20" si="1">INDEX($A$5:$A$12,MATCH(K$18,K$5:K$12,0))</f>
        <v>4.78</v>
      </c>
      <c r="L20">
        <f t="shared" si="1"/>
        <v>4.78</v>
      </c>
      <c r="M20">
        <f t="shared" si="1"/>
        <v>4.78</v>
      </c>
      <c r="P20" t="s">
        <v>20</v>
      </c>
      <c r="Q20">
        <f>INDEX($A$5:$A$12,MATCH(Q$18,Q$5:Q$12,0))</f>
        <v>4.78</v>
      </c>
      <c r="R20">
        <f t="shared" ref="R20:T20" si="2">INDEX($A$5:$A$12,MATCH(R$18,R$5:R$12,0))</f>
        <v>4.78</v>
      </c>
      <c r="S20">
        <f t="shared" si="2"/>
        <v>4.78</v>
      </c>
      <c r="T20">
        <f t="shared" si="2"/>
        <v>4.78</v>
      </c>
      <c r="W20" t="s">
        <v>20</v>
      </c>
      <c r="X20">
        <f>INDEX($A$5:$A$12,MATCH(X$18,X$5:X$12,0))</f>
        <v>4.78</v>
      </c>
      <c r="Y20">
        <f t="shared" ref="Y20:AA20" si="3">INDEX($A$5:$A$12,MATCH(Y$18,Y$5:Y$12,0))</f>
        <v>4.78</v>
      </c>
      <c r="Z20">
        <f t="shared" si="3"/>
        <v>4.78</v>
      </c>
      <c r="AA20">
        <f t="shared" si="3"/>
        <v>4.78</v>
      </c>
    </row>
    <row r="22" spans="1:27" x14ac:dyDescent="0.25">
      <c r="B22" t="s">
        <v>36</v>
      </c>
      <c r="C22" s="1">
        <f>MAX(C5:C12)</f>
        <v>5.4512590665088014</v>
      </c>
      <c r="D22" s="1">
        <f t="shared" ref="D22:F22" si="4">MAX(D5:D12)</f>
        <v>8314162829.4295826</v>
      </c>
      <c r="E22" s="1">
        <f t="shared" si="4"/>
        <v>8314.1628294295824</v>
      </c>
      <c r="F22" s="1">
        <f t="shared" si="4"/>
        <v>6.6979394836789634</v>
      </c>
      <c r="I22" t="s">
        <v>36</v>
      </c>
      <c r="J22" s="1">
        <f>MAX(J5:J12)</f>
        <v>6.1266923506310667</v>
      </c>
      <c r="K22" s="1">
        <f t="shared" ref="K22:M22" si="5">MAX(K5:K12)</f>
        <v>10188897571.831665</v>
      </c>
      <c r="L22" s="1">
        <f t="shared" si="5"/>
        <v>10188.897571831665</v>
      </c>
      <c r="M22" s="1">
        <f t="shared" si="5"/>
        <v>8.3820361534857035</v>
      </c>
      <c r="P22" t="s">
        <v>36</v>
      </c>
      <c r="Q22" s="1">
        <f>MAX(Q5:Q12)</f>
        <v>3.7463970163993321</v>
      </c>
      <c r="R22" s="1">
        <f t="shared" ref="R22:T22" si="6">MAX(R5:R12)</f>
        <v>5954049206.479743</v>
      </c>
      <c r="S22" s="1">
        <f t="shared" si="6"/>
        <v>5954.0492064797427</v>
      </c>
      <c r="T22" s="1">
        <f t="shared" si="6"/>
        <v>4.8945953076982116</v>
      </c>
      <c r="W22" t="s">
        <v>36</v>
      </c>
      <c r="X22" s="1">
        <f>MAX(X5:X12)</f>
        <v>5.2124237214081797</v>
      </c>
      <c r="Y22" s="1">
        <f t="shared" ref="Y22:AA22" si="7">MAX(Y5:Y12)</f>
        <v>7955280896.7272081</v>
      </c>
      <c r="Z22" s="1">
        <f t="shared" si="7"/>
        <v>7955.2808967272085</v>
      </c>
      <c r="AA22" s="1">
        <f t="shared" si="7"/>
        <v>6.4177273260166698</v>
      </c>
    </row>
    <row r="23" spans="1:27" x14ac:dyDescent="0.25">
      <c r="B23" t="s">
        <v>19</v>
      </c>
      <c r="C23">
        <f>INDEX($B$5:$B$12,MATCH(C$22,C$5:C$12,0))</f>
        <v>53.35</v>
      </c>
      <c r="D23">
        <f t="shared" ref="D23:F23" si="8">INDEX($B$5:$B$12,MATCH(D$22,D$5:D$12,0))</f>
        <v>53.35</v>
      </c>
      <c r="E23">
        <f t="shared" si="8"/>
        <v>53.35</v>
      </c>
      <c r="F23">
        <f t="shared" si="8"/>
        <v>53.35</v>
      </c>
      <c r="I23" t="s">
        <v>19</v>
      </c>
      <c r="J23">
        <f>INDEX($B$5:$B$12,MATCH(J$22,J$5:J$12,0))</f>
        <v>53.35</v>
      </c>
      <c r="K23">
        <f t="shared" ref="K23:M23" si="9">INDEX($B$5:$B$12,MATCH(K$22,K$5:K$12,0))</f>
        <v>53.35</v>
      </c>
      <c r="L23">
        <f t="shared" si="9"/>
        <v>53.35</v>
      </c>
      <c r="M23">
        <f t="shared" si="9"/>
        <v>53.35</v>
      </c>
      <c r="P23" t="s">
        <v>19</v>
      </c>
      <c r="Q23">
        <f>INDEX($B$5:$B$12,MATCH(Q$22,Q$5:Q$12,0))</f>
        <v>53.35</v>
      </c>
      <c r="R23">
        <f t="shared" ref="R23:T23" si="10">INDEX($B$5:$B$12,MATCH(R$22,R$5:R$12,0))</f>
        <v>53.35</v>
      </c>
      <c r="S23">
        <f t="shared" si="10"/>
        <v>53.35</v>
      </c>
      <c r="T23">
        <f t="shared" si="10"/>
        <v>53.35</v>
      </c>
      <c r="W23" t="s">
        <v>19</v>
      </c>
      <c r="X23">
        <f>INDEX($B$5:$B$12,MATCH(X$22,X$5:X$12,0))</f>
        <v>53.35</v>
      </c>
      <c r="Y23">
        <f t="shared" ref="Y23:AA23" si="11">INDEX($B$5:$B$12,MATCH(Y$22,Y$5:Y$12,0))</f>
        <v>53.35</v>
      </c>
      <c r="Z23">
        <f t="shared" si="11"/>
        <v>53.35</v>
      </c>
      <c r="AA23">
        <f t="shared" si="11"/>
        <v>53.35</v>
      </c>
    </row>
    <row r="24" spans="1:27" x14ac:dyDescent="0.25">
      <c r="B24" t="s">
        <v>20</v>
      </c>
      <c r="C24">
        <f>INDEX($A$5:$A$12,MATCH(C$22,C$5:C$12,0))</f>
        <v>6.78</v>
      </c>
      <c r="D24">
        <f t="shared" ref="D24:F24" si="12">INDEX($A$5:$A$12,MATCH(D$22,D$5:D$12,0))</f>
        <v>6.78</v>
      </c>
      <c r="E24">
        <f t="shared" si="12"/>
        <v>6.78</v>
      </c>
      <c r="F24">
        <f t="shared" si="12"/>
        <v>6.78</v>
      </c>
      <c r="I24" t="s">
        <v>20</v>
      </c>
      <c r="J24">
        <f>INDEX($A$5:$A$12,MATCH(J$22,J$5:J$12,0))</f>
        <v>6.78</v>
      </c>
      <c r="K24">
        <f t="shared" ref="K24:M24" si="13">INDEX($A$5:$A$12,MATCH(K$22,K$5:K$12,0))</f>
        <v>6.78</v>
      </c>
      <c r="L24">
        <f t="shared" si="13"/>
        <v>6.78</v>
      </c>
      <c r="M24">
        <f t="shared" si="13"/>
        <v>6.78</v>
      </c>
      <c r="P24" t="s">
        <v>20</v>
      </c>
      <c r="Q24">
        <f>INDEX($A$5:$A$12,MATCH(Q$22,Q$5:Q$12,0))</f>
        <v>6.78</v>
      </c>
      <c r="R24">
        <f t="shared" ref="R24:T24" si="14">INDEX($A$5:$A$12,MATCH(R$22,R$5:R$12,0))</f>
        <v>6.78</v>
      </c>
      <c r="S24">
        <f t="shared" si="14"/>
        <v>6.78</v>
      </c>
      <c r="T24">
        <f t="shared" si="14"/>
        <v>6.78</v>
      </c>
      <c r="W24" t="s">
        <v>20</v>
      </c>
      <c r="X24">
        <f>INDEX($A$5:$A$12,MATCH(X$22,X$5:X$12,0))</f>
        <v>6.78</v>
      </c>
      <c r="Y24">
        <f t="shared" ref="Y24:AA24" si="15">INDEX($A$5:$A$12,MATCH(Y$22,Y$5:Y$12,0))</f>
        <v>6.78</v>
      </c>
      <c r="Z24">
        <f t="shared" si="15"/>
        <v>6.78</v>
      </c>
      <c r="AA24">
        <f t="shared" si="15"/>
        <v>6.78</v>
      </c>
    </row>
    <row r="26" spans="1:27" x14ac:dyDescent="0.25">
      <c r="B26" t="s">
        <v>37</v>
      </c>
      <c r="C26" s="1">
        <f>C22-C18</f>
        <v>0.74986589888121635</v>
      </c>
      <c r="D26" s="1">
        <f>D22-D18</f>
        <v>1254137138.1149845</v>
      </c>
      <c r="E26" s="1">
        <f>E22-E18</f>
        <v>1254.1371381149847</v>
      </c>
      <c r="F26" s="1">
        <f>F22-F18</f>
        <v>1.0423538939599073</v>
      </c>
      <c r="G26" s="1"/>
      <c r="H26" s="1"/>
      <c r="I26" t="s">
        <v>37</v>
      </c>
      <c r="J26" s="1">
        <f>J22-J18</f>
        <v>0.83985818012322078</v>
      </c>
      <c r="K26" s="1">
        <f>K22-K18</f>
        <v>1470999763.5666618</v>
      </c>
      <c r="L26" s="1">
        <f>L22-L18</f>
        <v>1470.9997635666623</v>
      </c>
      <c r="M26" s="1">
        <f>M22-M18</f>
        <v>1.2414416154057317</v>
      </c>
      <c r="N26" s="1"/>
      <c r="O26" s="1"/>
      <c r="P26" t="s">
        <v>37</v>
      </c>
      <c r="Q26" s="1">
        <f>Q22-Q18</f>
        <v>0.4119636969432281</v>
      </c>
      <c r="R26" s="1">
        <f>R22-R18</f>
        <v>799587084.89612579</v>
      </c>
      <c r="S26" s="1">
        <f>S22-S18</f>
        <v>799.58708489612582</v>
      </c>
      <c r="T26" s="1">
        <f>T22-T18</f>
        <v>0.69955599855016359</v>
      </c>
      <c r="U26" s="1"/>
      <c r="V26" s="1"/>
      <c r="W26" t="s">
        <v>37</v>
      </c>
      <c r="X26" s="1">
        <f>X22-X18</f>
        <v>0.53150932503107562</v>
      </c>
      <c r="Y26" s="1">
        <f>Y22-Y18</f>
        <v>952816073.45367718</v>
      </c>
      <c r="Z26" s="1">
        <f>Z22-Z18</f>
        <v>952.81607345367775</v>
      </c>
      <c r="AA26" s="1">
        <f>AA22-AA18</f>
        <v>0.81420920196917557</v>
      </c>
    </row>
  </sheetData>
  <conditionalFormatting sqref="C5">
    <cfRule type="duplicateValues" dxfId="40" priority="39"/>
  </conditionalFormatting>
  <conditionalFormatting sqref="E5">
    <cfRule type="duplicateValues" dxfId="39" priority="38"/>
  </conditionalFormatting>
  <conditionalFormatting sqref="F5">
    <cfRule type="duplicateValues" dxfId="38" priority="37"/>
  </conditionalFormatting>
  <conditionalFormatting sqref="J5:M5">
    <cfRule type="duplicateValues" dxfId="37" priority="36"/>
  </conditionalFormatting>
  <conditionalFormatting sqref="Q5:T5">
    <cfRule type="duplicateValues" dxfId="36" priority="35"/>
  </conditionalFormatting>
  <conditionalFormatting sqref="X5:AA5">
    <cfRule type="duplicateValues" dxfId="35" priority="34"/>
  </conditionalFormatting>
  <conditionalFormatting sqref="C6:C8">
    <cfRule type="duplicateValues" dxfId="34" priority="33"/>
  </conditionalFormatting>
  <conditionalFormatting sqref="E6:E8">
    <cfRule type="duplicateValues" dxfId="33" priority="32"/>
  </conditionalFormatting>
  <conditionalFormatting sqref="F6:F8">
    <cfRule type="duplicateValues" dxfId="32" priority="31"/>
  </conditionalFormatting>
  <conditionalFormatting sqref="J6:M8">
    <cfRule type="duplicateValues" dxfId="31" priority="30"/>
  </conditionalFormatting>
  <conditionalFormatting sqref="Q6:T8">
    <cfRule type="duplicateValues" dxfId="30" priority="29"/>
  </conditionalFormatting>
  <conditionalFormatting sqref="X6:AA8">
    <cfRule type="duplicateValues" dxfId="29" priority="28"/>
  </conditionalFormatting>
  <conditionalFormatting sqref="C9:C12">
    <cfRule type="duplicateValues" dxfId="28" priority="27"/>
  </conditionalFormatting>
  <conditionalFormatting sqref="E9:E12">
    <cfRule type="duplicateValues" dxfId="27" priority="26"/>
  </conditionalFormatting>
  <conditionalFormatting sqref="F9:F12">
    <cfRule type="duplicateValues" dxfId="26" priority="25"/>
  </conditionalFormatting>
  <conditionalFormatting sqref="J9:M12">
    <cfRule type="duplicateValues" dxfId="25" priority="24"/>
  </conditionalFormatting>
  <conditionalFormatting sqref="Q9:T12">
    <cfRule type="duplicateValues" dxfId="24" priority="23"/>
  </conditionalFormatting>
  <conditionalFormatting sqref="X9:AA12">
    <cfRule type="duplicateValues" dxfId="23" priority="22"/>
  </conditionalFormatting>
  <conditionalFormatting sqref="C18:F20">
    <cfRule type="duplicateValues" dxfId="22" priority="21"/>
  </conditionalFormatting>
  <conditionalFormatting sqref="C22:F22">
    <cfRule type="duplicateValues" dxfId="21" priority="17"/>
  </conditionalFormatting>
  <conditionalFormatting sqref="C23:F24">
    <cfRule type="duplicateValues" dxfId="11" priority="10"/>
  </conditionalFormatting>
  <conditionalFormatting sqref="J18:M20">
    <cfRule type="duplicateValues" dxfId="10" priority="9"/>
  </conditionalFormatting>
  <conditionalFormatting sqref="J22:M22">
    <cfRule type="duplicateValues" dxfId="9" priority="8"/>
  </conditionalFormatting>
  <conditionalFormatting sqref="J23:M24">
    <cfRule type="duplicateValues" dxfId="8" priority="7"/>
  </conditionalFormatting>
  <conditionalFormatting sqref="Q18:T20">
    <cfRule type="duplicateValues" dxfId="7" priority="6"/>
  </conditionalFormatting>
  <conditionalFormatting sqref="Q22:T22">
    <cfRule type="duplicateValues" dxfId="6" priority="5"/>
  </conditionalFormatting>
  <conditionalFormatting sqref="Q23:T24">
    <cfRule type="duplicateValues" dxfId="5" priority="4"/>
  </conditionalFormatting>
  <conditionalFormatting sqref="X18:AA20">
    <cfRule type="duplicateValues" dxfId="4" priority="3"/>
  </conditionalFormatting>
  <conditionalFormatting sqref="X22:AA22">
    <cfRule type="duplicateValues" dxfId="3" priority="2"/>
  </conditionalFormatting>
  <conditionalFormatting sqref="X23:AA24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DAB8-E97E-4999-85C8-F181CC27BF63}">
  <dimension ref="A1:M9"/>
  <sheetViews>
    <sheetView workbookViewId="0">
      <selection activeCell="U29" sqref="U29"/>
    </sheetView>
  </sheetViews>
  <sheetFormatPr defaultRowHeight="15" x14ac:dyDescent="0.25"/>
  <cols>
    <col min="3" max="13" width="9.5703125" bestFit="1" customWidth="1"/>
  </cols>
  <sheetData>
    <row r="1" spans="1:13" x14ac:dyDescent="0.25">
      <c r="A1" t="s">
        <v>38</v>
      </c>
    </row>
    <row r="2" spans="1:13" x14ac:dyDescent="0.25">
      <c r="C2" t="s">
        <v>12</v>
      </c>
    </row>
    <row r="3" spans="1:13" x14ac:dyDescent="0.25">
      <c r="B3" t="s">
        <v>25</v>
      </c>
      <c r="C3">
        <v>2020</v>
      </c>
      <c r="D3">
        <v>2023</v>
      </c>
      <c r="E3">
        <v>2026</v>
      </c>
      <c r="F3">
        <v>2029</v>
      </c>
      <c r="G3">
        <v>2032</v>
      </c>
      <c r="H3">
        <v>2035</v>
      </c>
      <c r="I3">
        <v>2038</v>
      </c>
      <c r="J3">
        <v>2041</v>
      </c>
      <c r="K3">
        <v>2044</v>
      </c>
      <c r="L3">
        <v>2047</v>
      </c>
      <c r="M3">
        <v>2050</v>
      </c>
    </row>
    <row r="4" spans="1:13" x14ac:dyDescent="0.25">
      <c r="B4" t="s">
        <v>0</v>
      </c>
      <c r="C4" s="5">
        <v>6.1024210547120026</v>
      </c>
      <c r="D4" s="5">
        <v>5.625136127791742</v>
      </c>
      <c r="E4" s="5">
        <v>5.3465766068052876</v>
      </c>
      <c r="F4" s="5">
        <v>5.1219904296304843</v>
      </c>
      <c r="G4" s="5">
        <v>4.9662275427177107</v>
      </c>
      <c r="H4" s="5">
        <v>4.846817274701432</v>
      </c>
      <c r="I4" s="5">
        <v>4.7367551500716374</v>
      </c>
      <c r="J4" s="5">
        <v>4.6440574008449618</v>
      </c>
      <c r="K4" s="5">
        <v>4.5778596566729428</v>
      </c>
      <c r="L4" s="5">
        <v>4.5150204141308832</v>
      </c>
      <c r="M4" s="5">
        <v>4.4553309881404797</v>
      </c>
    </row>
    <row r="5" spans="1:13" x14ac:dyDescent="0.25">
      <c r="B5" t="s">
        <v>1</v>
      </c>
      <c r="C5" s="5">
        <v>7.7560667024345209</v>
      </c>
      <c r="D5" s="5">
        <v>7.1976689490907084</v>
      </c>
      <c r="E5" s="5">
        <v>6.8536423639169426</v>
      </c>
      <c r="F5" s="5">
        <v>6.5676495498650613</v>
      </c>
      <c r="G5" s="5">
        <v>6.3007001960755327</v>
      </c>
      <c r="H5" s="5">
        <v>6.0452831692463294</v>
      </c>
      <c r="I5" s="5">
        <v>5.7998702012470487</v>
      </c>
      <c r="J5" s="5">
        <v>5.5718673892001993</v>
      </c>
      <c r="K5" s="5">
        <v>5.369868801502399</v>
      </c>
      <c r="L5" s="5">
        <v>5.1717311726301451</v>
      </c>
      <c r="M5" s="5">
        <v>4.9767184894815468</v>
      </c>
    </row>
    <row r="6" spans="1:13" x14ac:dyDescent="0.25">
      <c r="B6" t="s">
        <v>2</v>
      </c>
      <c r="C6" s="5">
        <v>4.805771216564426</v>
      </c>
      <c r="D6" s="5">
        <v>4.337811640466823</v>
      </c>
      <c r="E6" s="5">
        <v>4.0617055382716654</v>
      </c>
      <c r="F6" s="5">
        <v>3.8375696958255601</v>
      </c>
      <c r="G6" s="5">
        <v>3.6847131234068611</v>
      </c>
      <c r="H6" s="5">
        <v>3.5693098534763199</v>
      </c>
      <c r="I6" s="5">
        <v>3.4628735389948448</v>
      </c>
      <c r="J6" s="5">
        <v>3.3739442587523989</v>
      </c>
      <c r="K6" s="5">
        <v>3.3121286310510589</v>
      </c>
      <c r="L6" s="5">
        <v>3.2537275865515261</v>
      </c>
      <c r="M6" s="5">
        <v>3.198170029456616</v>
      </c>
    </row>
    <row r="7" spans="1:13" x14ac:dyDescent="0.25">
      <c r="B7" t="s">
        <v>3</v>
      </c>
      <c r="C7" s="5">
        <v>6.3005286539032577</v>
      </c>
      <c r="D7" s="5">
        <v>5.7889349566798494</v>
      </c>
      <c r="E7" s="5">
        <v>5.491740145452491</v>
      </c>
      <c r="F7" s="5">
        <v>5.2525923584179539</v>
      </c>
      <c r="G7" s="5">
        <v>5.0892735175872046</v>
      </c>
      <c r="H7" s="5">
        <v>4.9658825383466327</v>
      </c>
      <c r="I7" s="5">
        <v>4.8524993481331116</v>
      </c>
      <c r="J7" s="5">
        <v>4.757757420573367</v>
      </c>
      <c r="K7" s="5">
        <v>4.6914789493409046</v>
      </c>
      <c r="L7" s="5">
        <v>4.6290546920230957</v>
      </c>
      <c r="M7" s="5">
        <v>4.5697640881725787</v>
      </c>
    </row>
    <row r="9" spans="1:13" x14ac:dyDescent="0.25">
      <c r="G9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A1E-983F-4137-93AE-EE3C59D088D3}">
  <dimension ref="A1:E6"/>
  <sheetViews>
    <sheetView workbookViewId="0">
      <selection activeCell="B6" sqref="B6"/>
    </sheetView>
  </sheetViews>
  <sheetFormatPr defaultRowHeight="15" x14ac:dyDescent="0.25"/>
  <sheetData>
    <row r="1" spans="1:5" x14ac:dyDescent="0.25">
      <c r="A1" t="s">
        <v>25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</row>
    <row r="3" spans="1:5" ht="30" x14ac:dyDescent="0.25">
      <c r="A3" t="s">
        <v>21</v>
      </c>
      <c r="B3" t="s">
        <v>31</v>
      </c>
      <c r="C3" t="s">
        <v>31</v>
      </c>
      <c r="D3" s="4" t="s">
        <v>33</v>
      </c>
      <c r="E3" t="s">
        <v>34</v>
      </c>
    </row>
    <row r="4" spans="1:5" x14ac:dyDescent="0.25">
      <c r="A4" t="s">
        <v>22</v>
      </c>
      <c r="B4" t="s">
        <v>32</v>
      </c>
      <c r="C4" t="s">
        <v>32</v>
      </c>
    </row>
    <row r="5" spans="1:5" x14ac:dyDescent="0.25">
      <c r="A5" t="s">
        <v>23</v>
      </c>
    </row>
    <row r="6" spans="1:5" x14ac:dyDescent="0.25">
      <c r="A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A253-85D6-40B9-BF53-192EBC8B4601}">
  <dimension ref="B1:L29"/>
  <sheetViews>
    <sheetView tabSelected="1" workbookViewId="0">
      <selection activeCell="G21" sqref="G21"/>
    </sheetView>
  </sheetViews>
  <sheetFormatPr defaultRowHeight="15" x14ac:dyDescent="0.25"/>
  <cols>
    <col min="10" max="10" width="12" bestFit="1" customWidth="1"/>
  </cols>
  <sheetData>
    <row r="1" spans="2:12" x14ac:dyDescent="0.25">
      <c r="D1" t="s">
        <v>52</v>
      </c>
      <c r="H1" t="s">
        <v>48</v>
      </c>
    </row>
    <row r="2" spans="2:12" x14ac:dyDescent="0.25">
      <c r="B2" s="6" t="s">
        <v>40</v>
      </c>
      <c r="C2" s="8" t="s">
        <v>57</v>
      </c>
      <c r="D2">
        <v>1</v>
      </c>
      <c r="E2">
        <v>2</v>
      </c>
      <c r="F2">
        <v>3</v>
      </c>
      <c r="G2" s="7">
        <v>4</v>
      </c>
      <c r="H2" s="6">
        <v>1</v>
      </c>
      <c r="I2" s="6">
        <v>2</v>
      </c>
      <c r="J2" s="6">
        <v>3</v>
      </c>
      <c r="K2" s="8">
        <v>4</v>
      </c>
      <c r="L2" t="s">
        <v>46</v>
      </c>
    </row>
    <row r="3" spans="2:12" x14ac:dyDescent="0.25">
      <c r="B3" t="s">
        <v>41</v>
      </c>
      <c r="C3" s="7" t="s">
        <v>49</v>
      </c>
      <c r="D3" s="1">
        <v>5.3353799357284268</v>
      </c>
      <c r="E3" s="1">
        <v>6.7212816832356115</v>
      </c>
      <c r="F3">
        <v>4.0515292564309906</v>
      </c>
      <c r="G3" s="7">
        <v>5.4845509531576999</v>
      </c>
      <c r="H3">
        <v>2</v>
      </c>
      <c r="I3">
        <v>4</v>
      </c>
      <c r="J3">
        <v>1</v>
      </c>
      <c r="K3" s="7">
        <v>3</v>
      </c>
      <c r="L3" s="12">
        <v>3</v>
      </c>
    </row>
    <row r="4" spans="2:12" x14ac:dyDescent="0.25">
      <c r="C4" s="7" t="s">
        <v>50</v>
      </c>
      <c r="D4">
        <v>6</v>
      </c>
      <c r="E4" t="s">
        <v>74</v>
      </c>
      <c r="F4" t="s">
        <v>75</v>
      </c>
      <c r="G4" s="7" t="s">
        <v>76</v>
      </c>
      <c r="H4">
        <v>1</v>
      </c>
      <c r="I4">
        <v>4</v>
      </c>
      <c r="J4">
        <v>3</v>
      </c>
      <c r="K4" s="7">
        <v>2</v>
      </c>
      <c r="L4" s="12">
        <v>1</v>
      </c>
    </row>
    <row r="5" spans="2:12" x14ac:dyDescent="0.25">
      <c r="B5" t="s">
        <v>42</v>
      </c>
      <c r="C5" s="7" t="s">
        <v>54</v>
      </c>
      <c r="D5" t="s">
        <v>77</v>
      </c>
      <c r="E5" t="s">
        <v>76</v>
      </c>
      <c r="F5" t="s">
        <v>78</v>
      </c>
      <c r="G5" s="7" t="s">
        <v>79</v>
      </c>
      <c r="H5">
        <v>1</v>
      </c>
      <c r="I5">
        <v>3</v>
      </c>
      <c r="J5">
        <v>4</v>
      </c>
      <c r="K5" s="7">
        <v>2</v>
      </c>
      <c r="L5" s="12">
        <v>1</v>
      </c>
    </row>
    <row r="6" spans="2:12" x14ac:dyDescent="0.25">
      <c r="C6" s="7" t="s">
        <v>55</v>
      </c>
      <c r="G6" s="7"/>
      <c r="H6">
        <v>1</v>
      </c>
      <c r="I6">
        <v>4</v>
      </c>
      <c r="J6">
        <v>3</v>
      </c>
      <c r="K6" s="7">
        <v>2</v>
      </c>
      <c r="L6" s="12">
        <v>1</v>
      </c>
    </row>
    <row r="7" spans="2:12" x14ac:dyDescent="0.25">
      <c r="B7" t="s">
        <v>43</v>
      </c>
      <c r="C7" s="7" t="s">
        <v>51</v>
      </c>
      <c r="G7" s="7"/>
      <c r="H7">
        <v>3</v>
      </c>
      <c r="I7">
        <v>4</v>
      </c>
      <c r="J7">
        <v>1</v>
      </c>
      <c r="K7" s="7">
        <v>2</v>
      </c>
      <c r="L7" s="12">
        <v>3</v>
      </c>
    </row>
    <row r="8" spans="2:12" x14ac:dyDescent="0.25">
      <c r="B8" t="s">
        <v>44</v>
      </c>
      <c r="C8" s="7" t="s">
        <v>56</v>
      </c>
      <c r="G8" s="7"/>
      <c r="H8">
        <v>3</v>
      </c>
      <c r="I8">
        <v>4</v>
      </c>
      <c r="J8">
        <v>2</v>
      </c>
      <c r="K8" s="7">
        <v>1</v>
      </c>
      <c r="L8" s="12">
        <v>4</v>
      </c>
    </row>
    <row r="9" spans="2:12" x14ac:dyDescent="0.25">
      <c r="B9" t="s">
        <v>45</v>
      </c>
      <c r="C9" s="7" t="s">
        <v>47</v>
      </c>
      <c r="D9">
        <v>5.6555855897190561</v>
      </c>
      <c r="E9">
        <v>7.1405945380799718</v>
      </c>
      <c r="F9">
        <v>4.195039309148048</v>
      </c>
      <c r="G9" s="7">
        <v>5.6035181240474943</v>
      </c>
      <c r="H9" s="12">
        <v>3</v>
      </c>
      <c r="I9" s="12">
        <v>4</v>
      </c>
      <c r="J9">
        <v>1</v>
      </c>
      <c r="K9" s="7">
        <v>2</v>
      </c>
      <c r="L9" s="12">
        <v>3</v>
      </c>
    </row>
    <row r="10" spans="2:12" x14ac:dyDescent="0.25">
      <c r="C10" s="7" t="s">
        <v>53</v>
      </c>
      <c r="G10" s="7"/>
      <c r="H10" s="12">
        <v>1</v>
      </c>
      <c r="I10" s="12">
        <v>4</v>
      </c>
      <c r="J10">
        <v>2</v>
      </c>
      <c r="K10" s="7">
        <v>3</v>
      </c>
      <c r="L10" s="12">
        <v>1</v>
      </c>
    </row>
    <row r="11" spans="2:12" x14ac:dyDescent="0.25">
      <c r="B11" s="13"/>
      <c r="C11" s="15" t="s">
        <v>80</v>
      </c>
      <c r="D11" s="13"/>
      <c r="E11" s="13"/>
      <c r="F11" s="13"/>
      <c r="G11" s="14"/>
      <c r="H11" s="13">
        <f>SUM(H3:H10)</f>
        <v>15</v>
      </c>
      <c r="I11" s="13">
        <f t="shared" ref="I11:K11" si="0">SUM(I3:I10)</f>
        <v>31</v>
      </c>
      <c r="J11" s="13">
        <f t="shared" si="0"/>
        <v>17</v>
      </c>
      <c r="K11" s="14">
        <f t="shared" si="0"/>
        <v>17</v>
      </c>
      <c r="L11" s="13" cm="1">
        <f t="array" ref="L11">_xlfn.MODE.MULT(L3:L10)</f>
        <v>1</v>
      </c>
    </row>
    <row r="14" spans="2:12" x14ac:dyDescent="0.25">
      <c r="D14">
        <v>2022</v>
      </c>
      <c r="E14">
        <v>2030</v>
      </c>
      <c r="F14">
        <v>2040</v>
      </c>
      <c r="G14">
        <v>2050</v>
      </c>
      <c r="K14" t="s">
        <v>63</v>
      </c>
    </row>
    <row r="15" spans="2:12" x14ac:dyDescent="0.25">
      <c r="B15" t="s">
        <v>65</v>
      </c>
      <c r="D15">
        <v>10500</v>
      </c>
      <c r="K15" s="9">
        <v>0.16</v>
      </c>
      <c r="L15" t="s">
        <v>64</v>
      </c>
    </row>
    <row r="16" spans="2:12" x14ac:dyDescent="0.25">
      <c r="B16" t="s">
        <v>59</v>
      </c>
      <c r="E16">
        <f>D15+D15*0.1</f>
        <v>11550</v>
      </c>
      <c r="F16">
        <f>D15-D15*0.05</f>
        <v>9975</v>
      </c>
      <c r="G16">
        <f>D15-D15*0.1</f>
        <v>9450</v>
      </c>
      <c r="K16" s="9"/>
    </row>
    <row r="17" spans="2:12" x14ac:dyDescent="0.25">
      <c r="B17" t="s">
        <v>60</v>
      </c>
      <c r="E17">
        <f>D15-D15*0.1</f>
        <v>9450</v>
      </c>
      <c r="F17">
        <f>D15-D15*0.45</f>
        <v>5775</v>
      </c>
      <c r="G17">
        <f>D15-D15*0.4</f>
        <v>6300</v>
      </c>
      <c r="K17" s="9"/>
    </row>
    <row r="18" spans="2:12" x14ac:dyDescent="0.25">
      <c r="B18" t="s">
        <v>66</v>
      </c>
      <c r="D18">
        <f>D15*L29</f>
        <v>315.10713642638495</v>
      </c>
    </row>
    <row r="19" spans="2:12" x14ac:dyDescent="0.25">
      <c r="B19" t="s">
        <v>58</v>
      </c>
    </row>
    <row r="20" spans="2:12" x14ac:dyDescent="0.25">
      <c r="B20" t="s">
        <v>59</v>
      </c>
      <c r="E20">
        <f>E16*$L$29</f>
        <v>346.6178500690234</v>
      </c>
      <c r="F20">
        <f>F16*$L$29</f>
        <v>299.3517796050657</v>
      </c>
      <c r="G20">
        <f>G16*$L$29</f>
        <v>283.59642278374645</v>
      </c>
    </row>
    <row r="21" spans="2:12" x14ac:dyDescent="0.25">
      <c r="B21" t="s">
        <v>60</v>
      </c>
      <c r="E21">
        <f>E17*$L$29</f>
        <v>283.59642278374645</v>
      </c>
      <c r="F21">
        <f>F17*$L$29</f>
        <v>173.3089250345117</v>
      </c>
      <c r="G21">
        <f>G17*$L$29</f>
        <v>189.06428185583096</v>
      </c>
    </row>
    <row r="22" spans="2:12" x14ac:dyDescent="0.25">
      <c r="D22">
        <v>2022</v>
      </c>
    </row>
    <row r="23" spans="2:12" x14ac:dyDescent="0.25">
      <c r="B23" t="s">
        <v>62</v>
      </c>
      <c r="D23">
        <v>95</v>
      </c>
      <c r="E23">
        <v>150</v>
      </c>
      <c r="F23">
        <v>215</v>
      </c>
      <c r="G23">
        <v>430</v>
      </c>
    </row>
    <row r="24" spans="2:12" x14ac:dyDescent="0.25">
      <c r="B24" t="s">
        <v>61</v>
      </c>
      <c r="I24" t="s">
        <v>70</v>
      </c>
      <c r="J24">
        <v>10</v>
      </c>
      <c r="K24">
        <v>10</v>
      </c>
    </row>
    <row r="25" spans="2:12" x14ac:dyDescent="0.25">
      <c r="I25" t="s">
        <v>71</v>
      </c>
      <c r="J25">
        <f>J24*10^12</f>
        <v>10000000000000</v>
      </c>
    </row>
    <row r="26" spans="2:12" x14ac:dyDescent="0.25">
      <c r="I26" t="s">
        <v>67</v>
      </c>
      <c r="J26">
        <f>J25/33322</f>
        <v>300102034.69179523</v>
      </c>
    </row>
    <row r="27" spans="2:12" x14ac:dyDescent="0.25">
      <c r="I27" t="s">
        <v>68</v>
      </c>
      <c r="J27">
        <f>J26/1000000</f>
        <v>300.10203469179521</v>
      </c>
      <c r="L27" t="s">
        <v>72</v>
      </c>
    </row>
    <row r="28" spans="2:12" x14ac:dyDescent="0.25">
      <c r="I28" t="s">
        <v>69</v>
      </c>
      <c r="J28">
        <f>J27/1000</f>
        <v>0.30010203469179519</v>
      </c>
      <c r="K28">
        <f>K24/33.322</f>
        <v>0.30010203469179519</v>
      </c>
      <c r="L28">
        <v>33.322000000000003</v>
      </c>
    </row>
    <row r="29" spans="2:12" x14ac:dyDescent="0.25">
      <c r="L29">
        <f>1/L28</f>
        <v>3.0010203469179517E-2</v>
      </c>
    </row>
  </sheetData>
  <conditionalFormatting sqref="D3">
    <cfRule type="duplicateValues" dxfId="1" priority="2"/>
  </conditionalFormatting>
  <conditionalFormatting sqref="E3">
    <cfRule type="duplicateValues" dxfId="0" priority="1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CC1-8570-43CF-97BD-BEEEF9BDC14F}">
  <dimension ref="A1:L10"/>
  <sheetViews>
    <sheetView workbookViewId="0">
      <selection activeCell="B7" sqref="B7"/>
    </sheetView>
  </sheetViews>
  <sheetFormatPr defaultRowHeight="15" x14ac:dyDescent="0.25"/>
  <cols>
    <col min="2" max="2" width="18.42578125" bestFit="1" customWidth="1"/>
  </cols>
  <sheetData>
    <row r="1" spans="1:12" x14ac:dyDescent="0.25">
      <c r="A1">
        <v>620633917.98789024</v>
      </c>
      <c r="B1" t="s">
        <v>10</v>
      </c>
    </row>
    <row r="3" spans="1:12" x14ac:dyDescent="0.25">
      <c r="A3" t="s">
        <v>16</v>
      </c>
      <c r="B3" t="s">
        <v>11</v>
      </c>
      <c r="C3">
        <v>0.08</v>
      </c>
    </row>
    <row r="5" spans="1:12" x14ac:dyDescent="0.25">
      <c r="A5" t="s">
        <v>15</v>
      </c>
      <c r="B5">
        <v>2020</v>
      </c>
      <c r="C5">
        <v>2023</v>
      </c>
      <c r="D5">
        <v>2026</v>
      </c>
      <c r="E5">
        <v>2029</v>
      </c>
      <c r="F5">
        <v>2032</v>
      </c>
      <c r="G5">
        <v>2035</v>
      </c>
      <c r="H5">
        <v>2038</v>
      </c>
      <c r="I5">
        <v>2041</v>
      </c>
      <c r="J5">
        <v>2044</v>
      </c>
      <c r="K5">
        <v>2047</v>
      </c>
      <c r="L5">
        <v>2050</v>
      </c>
    </row>
    <row r="6" spans="1:12" x14ac:dyDescent="0.25">
      <c r="A6" t="s">
        <v>12</v>
      </c>
      <c r="B6">
        <v>0</v>
      </c>
      <c r="C6">
        <v>3</v>
      </c>
      <c r="D6">
        <v>6</v>
      </c>
      <c r="E6">
        <v>9</v>
      </c>
      <c r="F6">
        <v>12</v>
      </c>
      <c r="G6">
        <v>15</v>
      </c>
      <c r="H6">
        <v>18</v>
      </c>
      <c r="I6">
        <v>21</v>
      </c>
      <c r="J6">
        <v>24</v>
      </c>
      <c r="K6">
        <v>27</v>
      </c>
      <c r="L6">
        <v>30</v>
      </c>
    </row>
    <row r="7" spans="1:12" x14ac:dyDescent="0.25">
      <c r="A7" t="s">
        <v>13</v>
      </c>
      <c r="B7">
        <f>1/(1+$C$3)^B6</f>
        <v>1</v>
      </c>
      <c r="C7">
        <f t="shared" ref="C7:L7" si="0">1/(1+$C$3)^C6</f>
        <v>0.79383224102016958</v>
      </c>
      <c r="D7">
        <f t="shared" si="0"/>
        <v>0.63016962688310452</v>
      </c>
      <c r="E7">
        <f t="shared" si="0"/>
        <v>0.50024896713145905</v>
      </c>
      <c r="F7">
        <f t="shared" si="0"/>
        <v>0.39711375864599124</v>
      </c>
      <c r="G7">
        <f t="shared" si="0"/>
        <v>0.31524170496588994</v>
      </c>
      <c r="H7">
        <f t="shared" si="0"/>
        <v>0.25024902911609154</v>
      </c>
      <c r="I7">
        <f t="shared" si="0"/>
        <v>0.19865574759634863</v>
      </c>
      <c r="J7">
        <f t="shared" si="0"/>
        <v>0.1576993373059466</v>
      </c>
      <c r="K7">
        <f t="shared" si="0"/>
        <v>0.12518681834097523</v>
      </c>
      <c r="L7">
        <f t="shared" si="0"/>
        <v>9.9377332549801231E-2</v>
      </c>
    </row>
    <row r="8" spans="1:12" x14ac:dyDescent="0.25">
      <c r="A8" t="s">
        <v>15</v>
      </c>
      <c r="B8">
        <f>$A$1</f>
        <v>620633917.98789024</v>
      </c>
      <c r="C8">
        <f t="shared" ref="C8:L8" si="1">$A$1</f>
        <v>620633917.98789024</v>
      </c>
      <c r="D8">
        <f t="shared" si="1"/>
        <v>620633917.98789024</v>
      </c>
      <c r="E8">
        <f t="shared" si="1"/>
        <v>620633917.98789024</v>
      </c>
      <c r="F8">
        <f t="shared" si="1"/>
        <v>620633917.98789024</v>
      </c>
      <c r="G8">
        <f t="shared" si="1"/>
        <v>620633917.98789024</v>
      </c>
      <c r="H8">
        <f t="shared" si="1"/>
        <v>620633917.98789024</v>
      </c>
      <c r="I8">
        <f t="shared" si="1"/>
        <v>620633917.98789024</v>
      </c>
      <c r="J8">
        <f t="shared" si="1"/>
        <v>620633917.98789024</v>
      </c>
      <c r="K8">
        <f t="shared" si="1"/>
        <v>620633917.98789024</v>
      </c>
      <c r="L8">
        <f t="shared" si="1"/>
        <v>620633917.98789024</v>
      </c>
    </row>
    <row r="9" spans="1:12" x14ac:dyDescent="0.25">
      <c r="A9" t="s">
        <v>14</v>
      </c>
      <c r="B9">
        <f>B8*B7</f>
        <v>620633917.98789024</v>
      </c>
      <c r="C9">
        <f t="shared" ref="C9:L9" si="2">C8*C7</f>
        <v>492679213.96945506</v>
      </c>
      <c r="D9">
        <f t="shared" si="2"/>
        <v>391104644.52942806</v>
      </c>
      <c r="E9">
        <f t="shared" si="2"/>
        <v>310471476.44019276</v>
      </c>
      <c r="F9">
        <f t="shared" si="2"/>
        <v>246462267.91535896</v>
      </c>
      <c r="G9">
        <f t="shared" si="2"/>
        <v>195649694.46616283</v>
      </c>
      <c r="H9">
        <f t="shared" si="2"/>
        <v>155313035.4129855</v>
      </c>
      <c r="I9">
        <f t="shared" si="2"/>
        <v>123292494.96153526</v>
      </c>
      <c r="J9">
        <f t="shared" si="2"/>
        <v>97873557.5762835</v>
      </c>
      <c r="K9">
        <f t="shared" si="2"/>
        <v>77695185.547397733</v>
      </c>
      <c r="L9">
        <f t="shared" si="2"/>
        <v>61676943.259568632</v>
      </c>
    </row>
    <row r="10" spans="1:12" x14ac:dyDescent="0.25">
      <c r="A10" t="s">
        <v>17</v>
      </c>
      <c r="B10" s="3">
        <f>SUM(B9:L9)</f>
        <v>2772852432.0662584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LCOH</vt:lpstr>
      <vt:lpstr>LCOH (Access)</vt:lpstr>
      <vt:lpstr>Analysis</vt:lpstr>
      <vt:lpstr>SWOT</vt:lpstr>
      <vt:lpstr>Framework</vt:lpstr>
      <vt:lpstr>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2024-08-12T00:48:45Z</dcterms:created>
  <dcterms:modified xsi:type="dcterms:W3CDTF">2024-09-24T14:06:46Z</dcterms:modified>
</cp:coreProperties>
</file>