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66925"/>
  <mc:AlternateContent xmlns:mc="http://schemas.openxmlformats.org/markup-compatibility/2006">
    <mc:Choice Requires="x15">
      <x15ac:absPath xmlns:x15ac="http://schemas.microsoft.com/office/spreadsheetml/2010/11/ac" url="C:\Users\spide\Documents\TU Delft\Thesis Project\MSc Thesis - Piotr K\PiotrThesis\PiotrThesis\"/>
    </mc:Choice>
  </mc:AlternateContent>
  <xr:revisionPtr revIDLastSave="0" documentId="13_ncr:1_{6B0131DD-ECA4-4D5C-8ACC-1516997BD14D}" xr6:coauthVersionLast="47" xr6:coauthVersionMax="47" xr10:uidLastSave="{00000000-0000-0000-0000-000000000000}"/>
  <bookViews>
    <workbookView xWindow="-120" yWindow="-120" windowWidth="29040" windowHeight="15720" tabRatio="659" xr2:uid="{9C7C22B3-D91B-454D-BF2F-761ADD2EFC13}"/>
  </bookViews>
  <sheets>
    <sheet name="General" sheetId="1" r:id="rId1"/>
    <sheet name="Wind" sheetId="2" r:id="rId2"/>
    <sheet name="Solar" sheetId="4" r:id="rId3"/>
    <sheet name="Electrolyzer" sheetId="5" r:id="rId4"/>
    <sheet name="Desalination" sheetId="6" r:id="rId5"/>
    <sheet name="Ammonia" sheetId="7" r:id="rId6"/>
    <sheet name="Liquid hydrogen" sheetId="8" r:id="rId7"/>
    <sheet name="Land transport" sheetId="12" r:id="rId8"/>
    <sheet name="Storage" sheetId="9" r:id="rId9"/>
    <sheet name="FPSO" sheetId="10" r:id="rId10"/>
    <sheet name="Sheet1" sheetId="13" r:id="rId11"/>
  </sheets>
  <definedNames>
    <definedName name="‘Abasān_al_Kabīrah">#REF!</definedName>
    <definedName name="‘Adrā">#REF!</definedName>
    <definedName name="‘Afrīn">#REF!</definedName>
    <definedName name="‘Ajab_Shīr">#REF!</definedName>
    <definedName name="‘Ajlūn">#REF!</definedName>
    <definedName name="‘Ajmān">#REF!</definedName>
    <definedName name="‘Akko">#REF!</definedName>
    <definedName name="‘Alavīcheh">#REF!</definedName>
    <definedName name="‘Alem_T’ēna">#REF!</definedName>
    <definedName name="‘Ālī_Shahr">#REF!</definedName>
    <definedName name="‘Alīābād_e_Katūl">#REF!</definedName>
    <definedName name="‘Amrān">#REF!</definedName>
    <definedName name="‘Āmūdā">#REF!</definedName>
    <definedName name="‘Anadān">#REF!</definedName>
    <definedName name="‘Anbarābād">#REF!</definedName>
    <definedName name="‘Aqrah">#REF!</definedName>
    <definedName name="‘Ayn_al_‘Arab">#REF!</definedName>
    <definedName name="‘Aynkāwah">#REF!</definedName>
    <definedName name="‘Ibrī">#REF!</definedName>
    <definedName name="‘Izbat_al_Burj">#REF!</definedName>
    <definedName name="‘Unayzah">#REF!</definedName>
    <definedName name="‘Utaybah">#REF!</definedName>
    <definedName name="’Aïn_Abessa">#REF!</definedName>
    <definedName name="’Aïn_Abid">#REF!</definedName>
    <definedName name="’Aïn_Arnat">#REF!</definedName>
    <definedName name="’Aïn_Azel">#REF!</definedName>
    <definedName name="’Aïn_el_Hammam">#REF!</definedName>
    <definedName name="’Aïn_Leuh">#REF!</definedName>
    <definedName name="’Aïn_Roua">#REF!</definedName>
    <definedName name="’Ali_Ben_Sliman">#REF!</definedName>
    <definedName name="’Ayn_Bni_Mathar">#REF!</definedName>
    <definedName name="’s_Gravendeel">#REF!</definedName>
    <definedName name="’s_Gravenzande">#REF!</definedName>
    <definedName name="’s_Heerenberg">#REF!</definedName>
    <definedName name="’s_Hertogenbosch">#REF!</definedName>
    <definedName name="’Tlat_Bni_Oukil">#REF!</definedName>
    <definedName name="A_Coruña">#REF!</definedName>
    <definedName name="A_Yun_Pa">#REF!</definedName>
    <definedName name="Aabenraa">#REF!</definedName>
    <definedName name="Aachen">#REF!</definedName>
    <definedName name="Aadorf">#REF!</definedName>
    <definedName name="Aalborg">#REF!</definedName>
    <definedName name="Aalen">#REF!</definedName>
    <definedName name="Aaley">#REF!</definedName>
    <definedName name="Aalsmeer">#REF!</definedName>
    <definedName name="Aalst">#REF!</definedName>
    <definedName name="Aalten">#REF!</definedName>
    <definedName name="Äänekoski">#REF!</definedName>
    <definedName name="Aarau">#REF!</definedName>
    <definedName name="Aarhus">#REF!</definedName>
    <definedName name="Aarsâl">#REF!</definedName>
    <definedName name="Aarschot">#REF!</definedName>
    <definedName name="Aartselaar">#REF!</definedName>
    <definedName name="Aasiaat">#REF!</definedName>
    <definedName name="Āb_Pakhsh">#REF!</definedName>
    <definedName name="Aba">#REF!</definedName>
    <definedName name="Abadan">#REF!</definedName>
    <definedName name="Abadiânia">#REF!</definedName>
    <definedName name="Abadla">#REF!</definedName>
    <definedName name="Abadou">#REF!</definedName>
    <definedName name="Abaeté">#REF!</definedName>
    <definedName name="Abaetetuba">#REF!</definedName>
    <definedName name="Abaí">#REF!</definedName>
    <definedName name="Abaiara">#REF!</definedName>
    <definedName name="Abaíra">#REF!</definedName>
    <definedName name="Abaji">#REF!</definedName>
    <definedName name="Abakaliki">#REF!</definedName>
    <definedName name="Abakan">#REF!</definedName>
    <definedName name="Abalessa">#REF!</definedName>
    <definedName name="Abancay">#REF!</definedName>
    <definedName name="Abangaritos">#REF!</definedName>
    <definedName name="Abano_Terme">#REF!</definedName>
    <definedName name="Abarán">#REF!</definedName>
    <definedName name="Abaré">#REF!</definedName>
    <definedName name="Abarkūh">#REF!</definedName>
    <definedName name="Abashiri">#REF!</definedName>
    <definedName name="Abasingammedda">#REF!</definedName>
    <definedName name="Abasolo">#REF!</definedName>
    <definedName name="Abay">#REF!</definedName>
    <definedName name="Abaza">#REF!</definedName>
    <definedName name="Abbeville">#REF!</definedName>
    <definedName name="Abbiategrasso">#REF!</definedName>
    <definedName name="Abbigeri">#REF!</definedName>
    <definedName name="Abbots_Langley">#REF!</definedName>
    <definedName name="Abbotsford">#REF!</definedName>
    <definedName name="Abbottabad">#REF!</definedName>
    <definedName name="Abcoude">#REF!</definedName>
    <definedName name="Abdul_Hakim">#REF!</definedName>
    <definedName name="Abdulino">#REF!</definedName>
    <definedName name="Abdullahnagar">#REF!</definedName>
    <definedName name="Abdurahmoni_Jomí">#REF!</definedName>
    <definedName name="Abéché">#REF!</definedName>
    <definedName name="Abejorral">#REF!</definedName>
    <definedName name="Abelardo_Luz">#REF!</definedName>
    <definedName name="Abengourou">#REF!</definedName>
    <definedName name="Abensberg">#REF!</definedName>
    <definedName name="Abeokuta">#REF!</definedName>
    <definedName name="Aberaman">#REF!</definedName>
    <definedName name="Aberbargoed">#REF!</definedName>
    <definedName name="Aberdare">#REF!</definedName>
    <definedName name="Aberdeen">#REF!</definedName>
    <definedName name="Africa">'Land transport'!$B$15:$AF$15</definedName>
    <definedName name="city">#REF!</definedName>
    <definedName name="East_Asia">'Land transport'!$B$19:$AF$19</definedName>
    <definedName name="Europe">'Land transport'!$B$12:$AF$12</definedName>
    <definedName name="Latin_America">'Land transport'!$B$14:$AF$14</definedName>
    <definedName name="Middle_East">'Land transport'!$B$16:$AF$16</definedName>
    <definedName name="North_America">'Land transport'!$B$13:$AF$13</definedName>
    <definedName name="Oceania">'Land transport'!$B$17:$AF$17</definedName>
    <definedName name="West_Asia">'Land transport'!$B$18:$AF$18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2" i="8" l="1"/>
  <c r="B152" i="8"/>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C18" i="9"/>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AG33" i="8"/>
  <c r="C33" i="8"/>
  <c r="B14" i="10" l="1"/>
  <c r="B13" i="7"/>
  <c r="C17" i="2" l="1"/>
  <c r="D17" i="2"/>
  <c r="E17" i="2"/>
  <c r="F17" i="2"/>
  <c r="G17" i="2"/>
  <c r="H17" i="2"/>
  <c r="I17" i="2"/>
  <c r="J17" i="2"/>
  <c r="K17" i="2"/>
  <c r="L17" i="2"/>
  <c r="L20" i="2" s="1"/>
  <c r="M17" i="2"/>
  <c r="M20" i="2" s="1"/>
  <c r="N17" i="2"/>
  <c r="N20" i="2" s="1"/>
  <c r="O17" i="2"/>
  <c r="P17" i="2"/>
  <c r="Q17" i="2"/>
  <c r="R17" i="2"/>
  <c r="S17" i="2"/>
  <c r="T17" i="2"/>
  <c r="U17" i="2"/>
  <c r="V17" i="2"/>
  <c r="W17" i="2"/>
  <c r="X17" i="2"/>
  <c r="X20" i="2" s="1"/>
  <c r="Y17" i="2"/>
  <c r="Y20" i="2" s="1"/>
  <c r="Z17" i="2"/>
  <c r="Z20" i="2" s="1"/>
  <c r="AA17" i="2"/>
  <c r="AB17" i="2"/>
  <c r="AC17" i="2"/>
  <c r="AD17" i="2"/>
  <c r="AE17" i="2"/>
  <c r="AF17" i="2"/>
  <c r="AG17" i="2"/>
  <c r="C19" i="2"/>
  <c r="D19" i="2"/>
  <c r="D20" i="2" s="1"/>
  <c r="E19" i="2"/>
  <c r="E20" i="2" s="1"/>
  <c r="F19" i="2"/>
  <c r="F20" i="2" s="1"/>
  <c r="G19" i="2"/>
  <c r="G20" i="2" s="1"/>
  <c r="H19" i="2"/>
  <c r="I19" i="2"/>
  <c r="J19" i="2"/>
  <c r="K19" i="2"/>
  <c r="L19" i="2"/>
  <c r="M19" i="2"/>
  <c r="N19" i="2"/>
  <c r="O19" i="2"/>
  <c r="P19" i="2"/>
  <c r="P20" i="2" s="1"/>
  <c r="Q19" i="2"/>
  <c r="Q20" i="2" s="1"/>
  <c r="R19" i="2"/>
  <c r="R20" i="2" s="1"/>
  <c r="S19" i="2"/>
  <c r="S20" i="2" s="1"/>
  <c r="T19" i="2"/>
  <c r="U19" i="2"/>
  <c r="V19" i="2"/>
  <c r="W19" i="2"/>
  <c r="X19" i="2"/>
  <c r="Y19" i="2"/>
  <c r="Z19" i="2"/>
  <c r="AA19" i="2"/>
  <c r="AB19" i="2"/>
  <c r="AB20" i="2" s="1"/>
  <c r="AC19" i="2"/>
  <c r="AC20" i="2" s="1"/>
  <c r="AD19" i="2"/>
  <c r="AD20" i="2" s="1"/>
  <c r="AE19" i="2"/>
  <c r="AE20" i="2" s="1"/>
  <c r="AF19" i="2"/>
  <c r="AG19" i="2"/>
  <c r="C20" i="2"/>
  <c r="H20" i="2"/>
  <c r="I20" i="2"/>
  <c r="J20" i="2"/>
  <c r="K20" i="2"/>
  <c r="O20" i="2"/>
  <c r="T20" i="2"/>
  <c r="U20" i="2"/>
  <c r="V20" i="2"/>
  <c r="W20" i="2"/>
  <c r="AA20" i="2"/>
  <c r="AF20" i="2"/>
  <c r="AG20" i="2"/>
  <c r="AG47" i="9"/>
  <c r="AF47" i="9"/>
  <c r="AE47" i="9"/>
  <c r="AD47" i="9"/>
  <c r="AC47" i="9"/>
  <c r="AB47" i="9"/>
  <c r="AA47" i="9"/>
  <c r="Z47" i="9"/>
  <c r="Y47" i="9"/>
  <c r="X47" i="9"/>
  <c r="W47" i="9"/>
  <c r="V47" i="9"/>
  <c r="U47" i="9"/>
  <c r="T47" i="9"/>
  <c r="S47" i="9"/>
  <c r="R47" i="9"/>
  <c r="Q47" i="9"/>
  <c r="P47" i="9"/>
  <c r="O47" i="9"/>
  <c r="N47" i="9"/>
  <c r="M47" i="9"/>
  <c r="L47" i="9"/>
  <c r="K47" i="9"/>
  <c r="J47" i="9"/>
  <c r="I47" i="9"/>
  <c r="H47" i="9"/>
  <c r="G47" i="9"/>
  <c r="F47" i="9"/>
  <c r="E47" i="9"/>
  <c r="D47" i="9"/>
  <c r="B12" i="5"/>
  <c r="C47" i="9"/>
  <c r="C142" i="7"/>
  <c r="B142" i="7"/>
  <c r="D25" i="10"/>
  <c r="E25" i="10"/>
  <c r="F25" i="10"/>
  <c r="G25" i="10"/>
  <c r="H25" i="10"/>
  <c r="I25" i="10"/>
  <c r="J25" i="10"/>
  <c r="K25" i="10"/>
  <c r="L25" i="10"/>
  <c r="M25" i="10"/>
  <c r="N25" i="10"/>
  <c r="O25" i="10"/>
  <c r="P25" i="10"/>
  <c r="Q25" i="10"/>
  <c r="R25" i="10"/>
  <c r="S25" i="10"/>
  <c r="T25" i="10"/>
  <c r="U25" i="10"/>
  <c r="V25" i="10"/>
  <c r="W25" i="10"/>
  <c r="X25" i="10"/>
  <c r="Y25" i="10"/>
  <c r="Z25" i="10"/>
  <c r="AA25" i="10"/>
  <c r="AB25" i="10"/>
  <c r="AC25" i="10"/>
  <c r="AD25" i="10"/>
  <c r="AE25" i="10"/>
  <c r="AF25" i="10"/>
  <c r="AG25" i="10"/>
  <c r="C25" i="10"/>
  <c r="D22" i="5"/>
  <c r="E22"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C22" i="5"/>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C21" i="6"/>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B7" i="12"/>
  <c r="E83" i="7"/>
  <c r="F83" i="7"/>
  <c r="G83" i="7"/>
  <c r="H83" i="7"/>
  <c r="I83" i="7"/>
  <c r="J83" i="7"/>
  <c r="K83" i="7"/>
  <c r="L83" i="7"/>
  <c r="M83" i="7"/>
  <c r="N83" i="7"/>
  <c r="O83" i="7"/>
  <c r="P83" i="7"/>
  <c r="Q83" i="7"/>
  <c r="R83" i="7"/>
  <c r="S83" i="7"/>
  <c r="T83" i="7"/>
  <c r="U83" i="7"/>
  <c r="V83" i="7"/>
  <c r="W83" i="7"/>
  <c r="X83" i="7"/>
  <c r="Y83" i="7"/>
  <c r="Z83" i="7"/>
  <c r="AA83" i="7"/>
  <c r="AB83" i="7"/>
  <c r="AC83" i="7"/>
  <c r="AD83" i="7"/>
  <c r="AE83" i="7"/>
  <c r="AF83" i="7"/>
  <c r="AG83" i="7"/>
  <c r="D83" i="7"/>
  <c r="C83"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AF20" i="7"/>
  <c r="AG20" i="7"/>
  <c r="D20" i="7"/>
  <c r="C20" i="7"/>
  <c r="E23"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D23" i="4"/>
  <c r="C23" i="4"/>
  <c r="B69" i="7"/>
  <c r="B68" i="7"/>
  <c r="H11" i="5" l="1"/>
  <c r="C7" i="6"/>
  <c r="F8" i="10" l="1"/>
  <c r="B12" i="10"/>
  <c r="C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B14" i="4"/>
  <c r="F14" i="10"/>
  <c r="B15" i="5"/>
  <c r="F15" i="10" l="1"/>
  <c r="B15" i="10" s="1"/>
  <c r="B16" i="5" s="1"/>
  <c r="B72" i="7"/>
  <c r="O82" i="7" s="1"/>
  <c r="O19" i="7" s="1"/>
  <c r="E82" i="7"/>
  <c r="E19" i="7" s="1"/>
  <c r="F82" i="7"/>
  <c r="F19" i="7" s="1"/>
  <c r="G82" i="7"/>
  <c r="G19" i="7" s="1"/>
  <c r="H82" i="7"/>
  <c r="H19" i="7" s="1"/>
  <c r="J82" i="7"/>
  <c r="J19" i="7" s="1"/>
  <c r="K82" i="7"/>
  <c r="K19" i="7" s="1"/>
  <c r="L82" i="7"/>
  <c r="L19" i="7" s="1"/>
  <c r="M82" i="7"/>
  <c r="M19" i="7" s="1"/>
  <c r="N82" i="7"/>
  <c r="N19" i="7" s="1"/>
  <c r="Q82" i="7"/>
  <c r="Q19" i="7" s="1"/>
  <c r="R82" i="7"/>
  <c r="R19" i="7" s="1"/>
  <c r="S82" i="7"/>
  <c r="S19" i="7" s="1"/>
  <c r="T82" i="7"/>
  <c r="T19" i="7" s="1"/>
  <c r="V82" i="7"/>
  <c r="V19" i="7" s="1"/>
  <c r="W82" i="7"/>
  <c r="W19" i="7" s="1"/>
  <c r="X82" i="7"/>
  <c r="X19" i="7" s="1"/>
  <c r="Y82" i="7"/>
  <c r="Y19" i="7" s="1"/>
  <c r="Z82" i="7"/>
  <c r="Z19" i="7" s="1"/>
  <c r="AC82" i="7"/>
  <c r="AC19" i="7" s="1"/>
  <c r="AD82" i="7"/>
  <c r="AD19" i="7" s="1"/>
  <c r="AE82" i="7"/>
  <c r="AE19" i="7" s="1"/>
  <c r="AF82" i="7"/>
  <c r="AF19" i="7" s="1"/>
  <c r="C82" i="7"/>
  <c r="C19" i="7" s="1"/>
  <c r="D80" i="7"/>
  <c r="D17" i="7" s="1"/>
  <c r="E80" i="7"/>
  <c r="F80" i="7"/>
  <c r="G80" i="7"/>
  <c r="G17" i="7" s="1"/>
  <c r="J80" i="7"/>
  <c r="J17" i="7" s="1"/>
  <c r="K80" i="7"/>
  <c r="K17" i="7" s="1"/>
  <c r="L80" i="7"/>
  <c r="L17" i="7" s="1"/>
  <c r="M80" i="7"/>
  <c r="M17" i="7" s="1"/>
  <c r="O80" i="7"/>
  <c r="P80" i="7"/>
  <c r="P17" i="7" s="1"/>
  <c r="Q80" i="7"/>
  <c r="R80" i="7"/>
  <c r="S80" i="7"/>
  <c r="S17" i="7" s="1"/>
  <c r="V80" i="7"/>
  <c r="V17" i="7" s="1"/>
  <c r="W80" i="7"/>
  <c r="W17" i="7" s="1"/>
  <c r="X80" i="7"/>
  <c r="X17" i="7" s="1"/>
  <c r="Y80" i="7"/>
  <c r="Y17" i="7" s="1"/>
  <c r="AA80" i="7"/>
  <c r="AB80" i="7"/>
  <c r="AB17" i="7" s="1"/>
  <c r="AC80" i="7"/>
  <c r="AD80" i="7"/>
  <c r="AE80" i="7"/>
  <c r="AE17" i="7" s="1"/>
  <c r="C80" i="7"/>
  <c r="C17" i="7" s="1"/>
  <c r="I9" i="7"/>
  <c r="I4" i="7"/>
  <c r="B33" i="9"/>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B6"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B4" i="12"/>
  <c r="B19" i="10" l="1"/>
  <c r="Z80" i="7"/>
  <c r="Z17" i="7" s="1"/>
  <c r="N80" i="7"/>
  <c r="N17" i="7" s="1"/>
  <c r="AG82" i="7"/>
  <c r="AG19" i="7" s="1"/>
  <c r="U82" i="7"/>
  <c r="U19" i="7" s="1"/>
  <c r="I82" i="7"/>
  <c r="I19" i="7" s="1"/>
  <c r="AG80" i="7"/>
  <c r="U80" i="7"/>
  <c r="U17" i="7" s="1"/>
  <c r="I80" i="7"/>
  <c r="I17" i="7" s="1"/>
  <c r="AB82" i="7"/>
  <c r="AB19" i="7" s="1"/>
  <c r="P82" i="7"/>
  <c r="P19" i="7" s="1"/>
  <c r="D82" i="7"/>
  <c r="D19" i="7" s="1"/>
  <c r="AF80" i="7"/>
  <c r="T80" i="7"/>
  <c r="H80" i="7"/>
  <c r="AA82" i="7"/>
  <c r="AA19" i="7" s="1"/>
  <c r="AD17" i="7"/>
  <c r="R17" i="7"/>
  <c r="F17" i="7"/>
  <c r="AC17" i="7"/>
  <c r="Q17" i="7"/>
  <c r="E17" i="7"/>
  <c r="AA17" i="7"/>
  <c r="O17" i="7"/>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C18" i="6"/>
  <c r="C9" i="4"/>
  <c r="D9" i="4" s="1"/>
  <c r="E9" i="4" s="1"/>
  <c r="F9" i="4" s="1"/>
  <c r="G9" i="4" s="1"/>
  <c r="H9" i="4" s="1"/>
  <c r="I9" i="4" s="1"/>
  <c r="J9" i="4" s="1"/>
  <c r="K9" i="4" s="1"/>
  <c r="L9" i="4" s="1"/>
  <c r="M9" i="4" s="1"/>
  <c r="N9" i="4" s="1"/>
  <c r="O9" i="4" s="1"/>
  <c r="P9" i="4" s="1"/>
  <c r="Q9" i="4" s="1"/>
  <c r="R9" i="4" s="1"/>
  <c r="S9" i="4" s="1"/>
  <c r="T9" i="4" s="1"/>
  <c r="U9" i="4" s="1"/>
  <c r="V9" i="4" s="1"/>
  <c r="W9" i="4" s="1"/>
  <c r="X9" i="4" s="1"/>
  <c r="Y9" i="4" s="1"/>
  <c r="Z9" i="4" s="1"/>
  <c r="AA9" i="4" s="1"/>
  <c r="AB9" i="4" s="1"/>
  <c r="AC9" i="4" s="1"/>
  <c r="AD9" i="4" s="1"/>
  <c r="AE9" i="4" s="1"/>
  <c r="AF9" i="4" s="1"/>
  <c r="B18" i="10"/>
  <c r="AG17" i="7" l="1"/>
  <c r="H17" i="7"/>
  <c r="T17" i="7"/>
  <c r="AF17" i="7"/>
  <c r="I11" i="5" l="1"/>
  <c r="M5" i="9"/>
  <c r="Q10" i="2" l="1"/>
  <c r="F5" i="2"/>
  <c r="P10" i="2"/>
  <c r="Q9" i="2"/>
  <c r="P7" i="2"/>
  <c r="B10" i="10"/>
  <c r="J11" i="5"/>
  <c r="I10" i="5"/>
  <c r="J10" i="5" s="1"/>
  <c r="B11" i="5" s="1"/>
  <c r="G11" i="5" l="1"/>
  <c r="C101" i="8"/>
  <c r="D101" i="8"/>
  <c r="E101" i="8"/>
  <c r="C105" i="8"/>
  <c r="D105" i="8"/>
  <c r="E105" i="8"/>
  <c r="C109" i="8"/>
  <c r="D109" i="8"/>
  <c r="E109" i="8"/>
  <c r="C113" i="8"/>
  <c r="D113" i="8"/>
  <c r="E113" i="8"/>
  <c r="F11" i="12"/>
  <c r="G11" i="12"/>
  <c r="H11" i="12"/>
  <c r="AD11" i="12"/>
  <c r="AE11" i="12"/>
  <c r="AF11" i="12"/>
  <c r="C11" i="12"/>
  <c r="D11" i="12"/>
  <c r="E11" i="12"/>
  <c r="I11" i="12"/>
  <c r="J11" i="12"/>
  <c r="K11" i="12"/>
  <c r="L11" i="12"/>
  <c r="M11" i="12"/>
  <c r="N11" i="12"/>
  <c r="O11" i="12"/>
  <c r="P11" i="12"/>
  <c r="Q11" i="12"/>
  <c r="R11" i="12"/>
  <c r="S11" i="12"/>
  <c r="T11" i="12"/>
  <c r="U11" i="12"/>
  <c r="V11" i="12"/>
  <c r="W11" i="12"/>
  <c r="X11" i="12"/>
  <c r="Y11" i="12"/>
  <c r="Z11" i="12"/>
  <c r="AA11" i="12"/>
  <c r="AB11" i="12"/>
  <c r="AC11" i="12"/>
  <c r="B11" i="12"/>
  <c r="C143" i="7" l="1"/>
  <c r="B143" i="7"/>
  <c r="B154" i="8"/>
  <c r="C50" i="9"/>
  <c r="D50" i="9" s="1"/>
  <c r="B38" i="9"/>
  <c r="B37" i="9"/>
  <c r="C21" i="9"/>
  <c r="D21" i="9" s="1"/>
  <c r="D44" i="9" l="1"/>
  <c r="J44" i="9"/>
  <c r="I44" i="9"/>
  <c r="B39" i="9"/>
  <c r="D25" i="9"/>
  <c r="D23" i="9"/>
  <c r="E21" i="9"/>
  <c r="D22" i="9"/>
  <c r="D24" i="9"/>
  <c r="C22" i="9"/>
  <c r="C24" i="9"/>
  <c r="C23" i="9"/>
  <c r="C25" i="9"/>
  <c r="B155" i="8"/>
  <c r="B160" i="8" s="1"/>
  <c r="B159" i="8"/>
  <c r="B145" i="7"/>
  <c r="D52" i="9"/>
  <c r="E50" i="9"/>
  <c r="C52" i="9"/>
  <c r="B10" i="9"/>
  <c r="B9" i="9"/>
  <c r="E15" i="9" s="1"/>
  <c r="E17" i="9" s="1"/>
  <c r="B8" i="9"/>
  <c r="B4" i="9"/>
  <c r="N32" i="8"/>
  <c r="N96" i="8" s="1"/>
  <c r="O32" i="8"/>
  <c r="O96" i="8" s="1"/>
  <c r="Z32" i="8"/>
  <c r="Z96" i="8" s="1"/>
  <c r="AA32" i="8"/>
  <c r="AA96" i="8" s="1"/>
  <c r="G30" i="8"/>
  <c r="G94" i="8" s="1"/>
  <c r="H30" i="8"/>
  <c r="S30" i="8"/>
  <c r="S94" i="8" s="1"/>
  <c r="T30" i="8"/>
  <c r="T94" i="8" s="1"/>
  <c r="AA30" i="8"/>
  <c r="AA94" i="8" s="1"/>
  <c r="AE30" i="8"/>
  <c r="AE94" i="8" s="1"/>
  <c r="AF30" i="8"/>
  <c r="AF94" i="8" s="1"/>
  <c r="C23" i="8"/>
  <c r="D32" i="8" s="1"/>
  <c r="D96" i="8" s="1"/>
  <c r="D23" i="8"/>
  <c r="E32" i="8" s="1"/>
  <c r="E96" i="8" s="1"/>
  <c r="E23" i="8"/>
  <c r="F32" i="8" s="1"/>
  <c r="F96" i="8" s="1"/>
  <c r="F23" i="8"/>
  <c r="G32" i="8" s="1"/>
  <c r="G96" i="8" s="1"/>
  <c r="G23" i="8"/>
  <c r="H32" i="8" s="1"/>
  <c r="H96" i="8" s="1"/>
  <c r="H23" i="8"/>
  <c r="I32" i="8" s="1"/>
  <c r="I23" i="8"/>
  <c r="J32" i="8" s="1"/>
  <c r="J96" i="8" s="1"/>
  <c r="J23" i="8"/>
  <c r="K32" i="8" s="1"/>
  <c r="K96" i="8" s="1"/>
  <c r="K23" i="8"/>
  <c r="L32" i="8" s="1"/>
  <c r="L96" i="8" s="1"/>
  <c r="L23" i="8"/>
  <c r="M32" i="8" s="1"/>
  <c r="M23" i="8"/>
  <c r="N23" i="8"/>
  <c r="O23" i="8"/>
  <c r="P32" i="8" s="1"/>
  <c r="P96" i="8" s="1"/>
  <c r="P23" i="8"/>
  <c r="Q32" i="8" s="1"/>
  <c r="Q96" i="8" s="1"/>
  <c r="Q23" i="8"/>
  <c r="R32" i="8" s="1"/>
  <c r="R96" i="8" s="1"/>
  <c r="R23" i="8"/>
  <c r="S32" i="8" s="1"/>
  <c r="S96" i="8" s="1"/>
  <c r="S23" i="8"/>
  <c r="T32" i="8" s="1"/>
  <c r="T23" i="8"/>
  <c r="U32" i="8" s="1"/>
  <c r="U96" i="8" s="1"/>
  <c r="U23" i="8"/>
  <c r="V32" i="8" s="1"/>
  <c r="V96" i="8" s="1"/>
  <c r="V23" i="8"/>
  <c r="W32" i="8" s="1"/>
  <c r="W96" i="8" s="1"/>
  <c r="W23" i="8"/>
  <c r="X32" i="8" s="1"/>
  <c r="X96" i="8" s="1"/>
  <c r="X23" i="8"/>
  <c r="Y32" i="8" s="1"/>
  <c r="Y96" i="8" s="1"/>
  <c r="Y23" i="8"/>
  <c r="Z23" i="8"/>
  <c r="AA23" i="8"/>
  <c r="AB32" i="8" s="1"/>
  <c r="AB96" i="8" s="1"/>
  <c r="AB23" i="8"/>
  <c r="AC32" i="8" s="1"/>
  <c r="AC96" i="8" s="1"/>
  <c r="AC23" i="8"/>
  <c r="AD32" i="8" s="1"/>
  <c r="AD96" i="8" s="1"/>
  <c r="AD23" i="8"/>
  <c r="AE32" i="8" s="1"/>
  <c r="AE96" i="8" s="1"/>
  <c r="AE23" i="8"/>
  <c r="AF32" i="8" s="1"/>
  <c r="AF23" i="8"/>
  <c r="AG32" i="8" s="1"/>
  <c r="AG96" i="8" s="1"/>
  <c r="B23" i="8"/>
  <c r="C32" i="8" s="1"/>
  <c r="C96" i="8" s="1"/>
  <c r="C22" i="8"/>
  <c r="D30" i="8" s="1"/>
  <c r="D94" i="8" s="1"/>
  <c r="D22" i="8"/>
  <c r="E30" i="8" s="1"/>
  <c r="E94" i="8" s="1"/>
  <c r="E22" i="8"/>
  <c r="F30" i="8" s="1"/>
  <c r="F22" i="8"/>
  <c r="G22" i="8"/>
  <c r="H22" i="8"/>
  <c r="I30" i="8" s="1"/>
  <c r="I94" i="8" s="1"/>
  <c r="I22" i="8"/>
  <c r="J30" i="8" s="1"/>
  <c r="J22" i="8"/>
  <c r="K30" i="8" s="1"/>
  <c r="K22" i="8"/>
  <c r="L30" i="8" s="1"/>
  <c r="L94" i="8" s="1"/>
  <c r="L22" i="8"/>
  <c r="M30" i="8" s="1"/>
  <c r="M94" i="8" s="1"/>
  <c r="M22" i="8"/>
  <c r="N30" i="8" s="1"/>
  <c r="N94" i="8" s="1"/>
  <c r="N22" i="8"/>
  <c r="O30" i="8" s="1"/>
  <c r="O94" i="8" s="1"/>
  <c r="O22" i="8"/>
  <c r="P30" i="8" s="1"/>
  <c r="P94" i="8" s="1"/>
  <c r="P22" i="8"/>
  <c r="Q30" i="8" s="1"/>
  <c r="Q94" i="8" s="1"/>
  <c r="Q22" i="8"/>
  <c r="R30" i="8" s="1"/>
  <c r="R22" i="8"/>
  <c r="S22" i="8"/>
  <c r="T22" i="8"/>
  <c r="U30" i="8" s="1"/>
  <c r="U22" i="8"/>
  <c r="V30" i="8" s="1"/>
  <c r="V22" i="8"/>
  <c r="W30" i="8" s="1"/>
  <c r="W22" i="8"/>
  <c r="X30" i="8" s="1"/>
  <c r="X94" i="8" s="1"/>
  <c r="X22" i="8"/>
  <c r="Y30" i="8" s="1"/>
  <c r="Y22" i="8"/>
  <c r="Z30" i="8" s="1"/>
  <c r="Z94" i="8" s="1"/>
  <c r="Z22" i="8"/>
  <c r="AA22" i="8"/>
  <c r="AB30" i="8" s="1"/>
  <c r="AB94" i="8" s="1"/>
  <c r="AB22" i="8"/>
  <c r="AC30" i="8" s="1"/>
  <c r="AC94" i="8" s="1"/>
  <c r="AC22" i="8"/>
  <c r="AD30" i="8" s="1"/>
  <c r="AD22" i="8"/>
  <c r="AE22" i="8"/>
  <c r="AF22" i="8"/>
  <c r="AG30" i="8" s="1"/>
  <c r="B22" i="8"/>
  <c r="C30" i="8" s="1"/>
  <c r="C94" i="8" s="1"/>
  <c r="B150" i="7" l="1"/>
  <c r="C150" i="7"/>
  <c r="D150" i="7"/>
  <c r="I46" i="9"/>
  <c r="D46" i="9"/>
  <c r="J46" i="9"/>
  <c r="B40" i="9"/>
  <c r="Y44" i="9" s="1"/>
  <c r="F44" i="9"/>
  <c r="G44" i="9"/>
  <c r="M44" i="9"/>
  <c r="C44" i="9"/>
  <c r="P44" i="9"/>
  <c r="AB44" i="9"/>
  <c r="K44" i="9"/>
  <c r="L44" i="9"/>
  <c r="E44" i="9"/>
  <c r="H44" i="9"/>
  <c r="B146" i="7"/>
  <c r="B151" i="7" s="1"/>
  <c r="F21" i="9"/>
  <c r="E23" i="9"/>
  <c r="E25" i="9"/>
  <c r="E22" i="9"/>
  <c r="E24" i="9"/>
  <c r="AG94" i="8"/>
  <c r="AG97" i="8"/>
  <c r="Y94" i="8"/>
  <c r="Y97" i="8"/>
  <c r="AF96" i="8"/>
  <c r="AF97" i="8"/>
  <c r="J94" i="8"/>
  <c r="J97" i="8"/>
  <c r="I97" i="8"/>
  <c r="I96" i="8"/>
  <c r="T97" i="8"/>
  <c r="T96" i="8"/>
  <c r="W94" i="8"/>
  <c r="W97" i="8"/>
  <c r="V94" i="8"/>
  <c r="V97" i="8"/>
  <c r="AD97" i="8"/>
  <c r="AD94" i="8"/>
  <c r="F97" i="8"/>
  <c r="F94" i="8"/>
  <c r="M97" i="8"/>
  <c r="M96" i="8"/>
  <c r="K94" i="8"/>
  <c r="K97" i="8"/>
  <c r="U94" i="8"/>
  <c r="U97" i="8"/>
  <c r="R97" i="8"/>
  <c r="R94" i="8"/>
  <c r="H97" i="8"/>
  <c r="H94" i="8"/>
  <c r="AE97" i="8"/>
  <c r="S97" i="8"/>
  <c r="C159" i="8"/>
  <c r="C163" i="8" s="1"/>
  <c r="C160" i="8"/>
  <c r="G97" i="8"/>
  <c r="E51" i="9"/>
  <c r="E52" i="9"/>
  <c r="E54" i="9"/>
  <c r="E53" i="9"/>
  <c r="F50" i="9"/>
  <c r="L15" i="9"/>
  <c r="D15" i="9"/>
  <c r="B11" i="9"/>
  <c r="AE15" i="9" s="1"/>
  <c r="I15" i="9"/>
  <c r="V15" i="9"/>
  <c r="M15" i="9"/>
  <c r="M17" i="9" s="1"/>
  <c r="K15" i="9"/>
  <c r="G15" i="9"/>
  <c r="AG15" i="9"/>
  <c r="AD15" i="9"/>
  <c r="AD17" i="9" s="1"/>
  <c r="C15" i="9"/>
  <c r="C17" i="9" s="1"/>
  <c r="AA15" i="9"/>
  <c r="AA17" i="9" s="1"/>
  <c r="R15" i="9"/>
  <c r="R17" i="9" s="1"/>
  <c r="X15" i="9"/>
  <c r="H15" i="9"/>
  <c r="F15" i="9"/>
  <c r="F17" i="9" s="1"/>
  <c r="U15" i="9"/>
  <c r="J15" i="9"/>
  <c r="J17" i="9" s="1"/>
  <c r="AC97" i="8"/>
  <c r="Q97" i="8"/>
  <c r="AB97" i="8"/>
  <c r="D97" i="8"/>
  <c r="E97" i="8"/>
  <c r="AA97" i="8"/>
  <c r="O97" i="8"/>
  <c r="Z97" i="8"/>
  <c r="N97" i="8"/>
  <c r="X97" i="8"/>
  <c r="L97" i="8"/>
  <c r="C97" i="8"/>
  <c r="P97" i="8"/>
  <c r="C154" i="7" l="1"/>
  <c r="C151" i="7"/>
  <c r="D151" i="7"/>
  <c r="B154" i="7"/>
  <c r="Y46" i="9"/>
  <c r="E46" i="9"/>
  <c r="Q44" i="9"/>
  <c r="X44" i="9"/>
  <c r="AB46" i="9"/>
  <c r="W44" i="9"/>
  <c r="N44" i="9"/>
  <c r="AF44" i="9"/>
  <c r="V44" i="9"/>
  <c r="L46" i="9"/>
  <c r="C46" i="9"/>
  <c r="C53" i="9" s="1"/>
  <c r="C51" i="9"/>
  <c r="U44" i="9"/>
  <c r="P46" i="9"/>
  <c r="AA44" i="9"/>
  <c r="O44" i="9"/>
  <c r="M46" i="9"/>
  <c r="H46" i="9"/>
  <c r="AG44" i="9"/>
  <c r="AE44" i="9"/>
  <c r="S44" i="9"/>
  <c r="T44" i="9"/>
  <c r="K46" i="9"/>
  <c r="G46" i="9"/>
  <c r="AD44" i="9"/>
  <c r="Z44" i="9"/>
  <c r="R44" i="9"/>
  <c r="D54" i="9"/>
  <c r="F46" i="9"/>
  <c r="D53" i="9" s="1"/>
  <c r="D51" i="9"/>
  <c r="AC44" i="9"/>
  <c r="G163" i="8"/>
  <c r="G21" i="9"/>
  <c r="F23" i="9"/>
  <c r="F25" i="9"/>
  <c r="F22" i="9"/>
  <c r="F24" i="9"/>
  <c r="F163" i="8"/>
  <c r="D160" i="8"/>
  <c r="S164" i="8" s="1"/>
  <c r="H164" i="8"/>
  <c r="J164" i="8"/>
  <c r="I164" i="8"/>
  <c r="F164" i="8"/>
  <c r="L164" i="8"/>
  <c r="C164" i="8"/>
  <c r="D164" i="8"/>
  <c r="E164" i="8"/>
  <c r="K164" i="8"/>
  <c r="G164" i="8"/>
  <c r="D159" i="8"/>
  <c r="M163" i="8" s="1"/>
  <c r="B163" i="8"/>
  <c r="H163" i="8"/>
  <c r="L163" i="8"/>
  <c r="I163" i="8"/>
  <c r="J163" i="8"/>
  <c r="K163" i="8"/>
  <c r="D163" i="8"/>
  <c r="B164" i="8"/>
  <c r="E163" i="8"/>
  <c r="B155" i="7"/>
  <c r="C155" i="7"/>
  <c r="D154" i="7"/>
  <c r="D155" i="7"/>
  <c r="F51" i="9"/>
  <c r="F54" i="9"/>
  <c r="F53" i="9"/>
  <c r="G50" i="9"/>
  <c r="F52" i="9"/>
  <c r="AE17" i="9"/>
  <c r="X17" i="9"/>
  <c r="I17" i="9"/>
  <c r="D17" i="9"/>
  <c r="AG17" i="9"/>
  <c r="Z15" i="9"/>
  <c r="Z17" i="9" s="1"/>
  <c r="V17" i="9"/>
  <c r="U17" i="9"/>
  <c r="G17" i="9"/>
  <c r="S15" i="9"/>
  <c r="N15" i="9"/>
  <c r="N17" i="9" s="1"/>
  <c r="O15" i="9"/>
  <c r="O17" i="9" s="1"/>
  <c r="L17" i="9"/>
  <c r="AF15" i="9"/>
  <c r="P15" i="9"/>
  <c r="T15" i="9"/>
  <c r="Q15" i="9"/>
  <c r="Q17" i="9" s="1"/>
  <c r="AB15" i="9"/>
  <c r="H17" i="9"/>
  <c r="Y15" i="9"/>
  <c r="Y17" i="9" s="1"/>
  <c r="AC15" i="9"/>
  <c r="AC17" i="9" s="1"/>
  <c r="W15" i="9"/>
  <c r="K17" i="9"/>
  <c r="O164" i="8" l="1"/>
  <c r="AE164" i="8"/>
  <c r="X164" i="8"/>
  <c r="X46" i="9"/>
  <c r="R46" i="9"/>
  <c r="Z46" i="9"/>
  <c r="V46" i="9"/>
  <c r="AD46" i="9"/>
  <c r="AF46" i="9"/>
  <c r="O46" i="9"/>
  <c r="N46" i="9"/>
  <c r="U46" i="9"/>
  <c r="AA46" i="9"/>
  <c r="W46" i="9"/>
  <c r="T46" i="9"/>
  <c r="AC46" i="9"/>
  <c r="S46" i="9"/>
  <c r="Q46" i="9"/>
  <c r="AE46" i="9"/>
  <c r="AG46" i="9"/>
  <c r="C54" i="9"/>
  <c r="V164" i="8"/>
  <c r="O163" i="8"/>
  <c r="U163" i="8"/>
  <c r="AF163" i="8"/>
  <c r="AE156" i="8" s="1"/>
  <c r="AA163" i="8"/>
  <c r="AE163" i="8"/>
  <c r="P164" i="8"/>
  <c r="AC164" i="8"/>
  <c r="X163" i="8"/>
  <c r="U164" i="8"/>
  <c r="AD163" i="8"/>
  <c r="AB163" i="8"/>
  <c r="Q163" i="8"/>
  <c r="H21" i="9"/>
  <c r="G23" i="9"/>
  <c r="G25" i="9"/>
  <c r="G22" i="9"/>
  <c r="G24" i="9"/>
  <c r="P163" i="8"/>
  <c r="T164" i="8"/>
  <c r="AA164" i="8"/>
  <c r="Q164" i="8"/>
  <c r="Z164" i="8"/>
  <c r="AB164" i="8"/>
  <c r="Y163" i="8"/>
  <c r="Y164" i="8"/>
  <c r="R164" i="8"/>
  <c r="N163" i="8"/>
  <c r="AC163" i="8"/>
  <c r="S163" i="8"/>
  <c r="V163" i="8"/>
  <c r="AD164" i="8"/>
  <c r="N164" i="8"/>
  <c r="AF164" i="8"/>
  <c r="Z163" i="8"/>
  <c r="T163" i="8"/>
  <c r="W163" i="8"/>
  <c r="M164" i="8"/>
  <c r="R163" i="8"/>
  <c r="W164" i="8"/>
  <c r="E154" i="7"/>
  <c r="E155" i="7"/>
  <c r="G51" i="9"/>
  <c r="G54" i="9"/>
  <c r="G52" i="9"/>
  <c r="H50" i="9"/>
  <c r="G53" i="9"/>
  <c r="AF17" i="9"/>
  <c r="P17" i="9"/>
  <c r="W17" i="9"/>
  <c r="S17" i="9"/>
  <c r="AB17" i="9"/>
  <c r="T17" i="9"/>
  <c r="I21" i="9" l="1"/>
  <c r="H22" i="9"/>
  <c r="H24" i="9"/>
  <c r="H23" i="9"/>
  <c r="H25" i="9"/>
  <c r="F155" i="7"/>
  <c r="F154" i="7"/>
  <c r="H51" i="9"/>
  <c r="H54" i="9"/>
  <c r="H52" i="9"/>
  <c r="I50" i="9"/>
  <c r="H53" i="9"/>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C20" i="6"/>
  <c r="B14" i="6"/>
  <c r="W5" i="2"/>
  <c r="B9" i="2"/>
  <c r="Q12" i="2"/>
  <c r="B5" i="2" s="1"/>
  <c r="V5" i="2"/>
  <c r="Q6" i="2"/>
  <c r="Q7" i="2"/>
  <c r="Q8" i="2"/>
  <c r="Q5" i="2"/>
  <c r="Z20" i="4"/>
  <c r="Z22" i="4" s="1"/>
  <c r="D20" i="4"/>
  <c r="D22" i="4" s="1"/>
  <c r="E20" i="4"/>
  <c r="E22" i="4" s="1"/>
  <c r="F20" i="4"/>
  <c r="F22" i="4" s="1"/>
  <c r="G20" i="4"/>
  <c r="G22" i="4" s="1"/>
  <c r="H20" i="4"/>
  <c r="H22" i="4" s="1"/>
  <c r="I20" i="4"/>
  <c r="I22" i="4" s="1"/>
  <c r="J20" i="4"/>
  <c r="J22" i="4" s="1"/>
  <c r="K20" i="4"/>
  <c r="K22" i="4" s="1"/>
  <c r="L20" i="4"/>
  <c r="L22" i="4" s="1"/>
  <c r="M20" i="4"/>
  <c r="M22" i="4" s="1"/>
  <c r="N20" i="4"/>
  <c r="N22" i="4" s="1"/>
  <c r="O20" i="4"/>
  <c r="O22" i="4" s="1"/>
  <c r="P20" i="4"/>
  <c r="P22" i="4" s="1"/>
  <c r="Q20" i="4"/>
  <c r="Q22" i="4" s="1"/>
  <c r="R20" i="4"/>
  <c r="R22" i="4" s="1"/>
  <c r="S20" i="4"/>
  <c r="S22" i="4" s="1"/>
  <c r="T20" i="4"/>
  <c r="T22" i="4" s="1"/>
  <c r="U20" i="4"/>
  <c r="U22" i="4" s="1"/>
  <c r="V20" i="4"/>
  <c r="V22" i="4" s="1"/>
  <c r="W20" i="4"/>
  <c r="W22" i="4" s="1"/>
  <c r="X20" i="4"/>
  <c r="X22" i="4" s="1"/>
  <c r="Y20" i="4"/>
  <c r="Y22" i="4" s="1"/>
  <c r="AA20" i="4"/>
  <c r="AA22" i="4" s="1"/>
  <c r="AB20" i="4"/>
  <c r="AB22" i="4" s="1"/>
  <c r="AC20" i="4"/>
  <c r="AC22" i="4" s="1"/>
  <c r="AD20" i="4"/>
  <c r="AD22" i="4" s="1"/>
  <c r="AE20" i="4"/>
  <c r="AE22" i="4" s="1"/>
  <c r="AF20" i="4"/>
  <c r="AF22" i="4" s="1"/>
  <c r="AG20" i="4"/>
  <c r="AG22" i="4" s="1"/>
  <c r="C20" i="4"/>
  <c r="C22" i="4" s="1"/>
  <c r="W6" i="2" l="1"/>
  <c r="J21" i="9"/>
  <c r="I22" i="9"/>
  <c r="I23" i="9"/>
  <c r="I25" i="9"/>
  <c r="I24" i="9"/>
  <c r="G155" i="7"/>
  <c r="G154" i="7"/>
  <c r="I54" i="9"/>
  <c r="I52" i="9"/>
  <c r="J50" i="9"/>
  <c r="I51" i="9"/>
  <c r="I53" i="9"/>
  <c r="J22" i="10"/>
  <c r="H22" i="10"/>
  <c r="AE22" i="10"/>
  <c r="I22" i="10"/>
  <c r="AF22" i="10"/>
  <c r="E22" i="10"/>
  <c r="P22" i="10"/>
  <c r="AG22" i="10"/>
  <c r="Q22" i="10"/>
  <c r="AA22" i="10"/>
  <c r="AC22" i="10"/>
  <c r="R22" i="10"/>
  <c r="S22" i="10"/>
  <c r="T22" i="10"/>
  <c r="U22" i="10"/>
  <c r="D22" i="10"/>
  <c r="AB22" i="10"/>
  <c r="F22" i="10"/>
  <c r="AD22" i="10"/>
  <c r="G22" i="10"/>
  <c r="O22" i="10"/>
  <c r="Z22" i="10"/>
  <c r="N22" i="10"/>
  <c r="Y22" i="10"/>
  <c r="M22" i="10"/>
  <c r="X22" i="10"/>
  <c r="L22" i="10"/>
  <c r="W22" i="10"/>
  <c r="K22" i="10"/>
  <c r="C22" i="10"/>
  <c r="V22" i="10"/>
  <c r="V6" i="2"/>
  <c r="B4" i="2"/>
  <c r="W7" i="2" l="1"/>
  <c r="AD24" i="10"/>
  <c r="F24" i="10"/>
  <c r="K24" i="10"/>
  <c r="W24" i="10"/>
  <c r="I24" i="10"/>
  <c r="U24" i="10"/>
  <c r="N24" i="10"/>
  <c r="V24" i="10"/>
  <c r="C24" i="10"/>
  <c r="AF24" i="10"/>
  <c r="D24" i="10"/>
  <c r="L24" i="10"/>
  <c r="AE24" i="10"/>
  <c r="H24" i="10"/>
  <c r="S24" i="10"/>
  <c r="AA24" i="10"/>
  <c r="P24" i="10"/>
  <c r="E24" i="10"/>
  <c r="AB24" i="10"/>
  <c r="X24" i="10"/>
  <c r="T24" i="10"/>
  <c r="M24" i="10"/>
  <c r="J24" i="10"/>
  <c r="Y24" i="10"/>
  <c r="R24" i="10"/>
  <c r="AC24" i="10"/>
  <c r="Z24" i="10"/>
  <c r="O24" i="10"/>
  <c r="Q24" i="10"/>
  <c r="G24" i="10"/>
  <c r="AG24" i="10"/>
  <c r="K21" i="9"/>
  <c r="J22" i="9"/>
  <c r="J24" i="9"/>
  <c r="J23" i="9"/>
  <c r="J25" i="9"/>
  <c r="H155" i="7"/>
  <c r="H154" i="7"/>
  <c r="J53" i="9"/>
  <c r="J52" i="9"/>
  <c r="J54" i="9"/>
  <c r="K50" i="9"/>
  <c r="J51" i="9"/>
  <c r="V7" i="2"/>
  <c r="Q11" i="5"/>
  <c r="D20" i="5"/>
  <c r="E20" i="5" s="1"/>
  <c r="F20" i="5" s="1"/>
  <c r="G20" i="5" s="1"/>
  <c r="H20" i="5" s="1"/>
  <c r="I20" i="5" s="1"/>
  <c r="J20" i="5" s="1"/>
  <c r="K20" i="5" s="1"/>
  <c r="L20" i="5" s="1"/>
  <c r="M20" i="5" s="1"/>
  <c r="N20" i="5" s="1"/>
  <c r="O20" i="5" s="1"/>
  <c r="P20" i="5" s="1"/>
  <c r="Q20" i="5" s="1"/>
  <c r="R20" i="5" s="1"/>
  <c r="S20" i="5" s="1"/>
  <c r="T20" i="5" s="1"/>
  <c r="U20" i="5" s="1"/>
  <c r="V20" i="5" s="1"/>
  <c r="W20" i="5" s="1"/>
  <c r="X20" i="5" s="1"/>
  <c r="Y20" i="5" s="1"/>
  <c r="Z20" i="5" s="1"/>
  <c r="AA20" i="5" s="1"/>
  <c r="AB20" i="5" s="1"/>
  <c r="AC20" i="5" s="1"/>
  <c r="AD20" i="5" s="1"/>
  <c r="AE20" i="5" s="1"/>
  <c r="AF20" i="5" s="1"/>
  <c r="AG20" i="5" s="1"/>
  <c r="L21" i="9" l="1"/>
  <c r="K22" i="9"/>
  <c r="K24" i="9"/>
  <c r="K23" i="9"/>
  <c r="K25" i="9"/>
  <c r="I155" i="7"/>
  <c r="I154" i="7"/>
  <c r="K52" i="9"/>
  <c r="L50" i="9"/>
  <c r="K53" i="9"/>
  <c r="K51" i="9"/>
  <c r="K54" i="9"/>
  <c r="E36" i="2"/>
  <c r="E32" i="2"/>
  <c r="E28" i="2"/>
  <c r="D24" i="2"/>
  <c r="C49" i="10"/>
  <c r="AG41" i="10"/>
  <c r="AF41" i="10"/>
  <c r="AE41" i="10"/>
  <c r="AD41" i="10"/>
  <c r="AC41" i="10"/>
  <c r="AB41" i="10"/>
  <c r="AA41" i="10"/>
  <c r="Z41" i="10"/>
  <c r="Y41" i="10"/>
  <c r="X41" i="10"/>
  <c r="W41" i="10"/>
  <c r="V41" i="10"/>
  <c r="U41" i="10"/>
  <c r="T41" i="10"/>
  <c r="S41" i="10"/>
  <c r="R41" i="10"/>
  <c r="Q41" i="10"/>
  <c r="P41" i="10"/>
  <c r="O41" i="10"/>
  <c r="N41" i="10"/>
  <c r="M41" i="10"/>
  <c r="L41" i="10"/>
  <c r="K41" i="10"/>
  <c r="J41" i="10"/>
  <c r="I41" i="10"/>
  <c r="H41" i="10"/>
  <c r="G41" i="10"/>
  <c r="F41" i="10"/>
  <c r="E41" i="10"/>
  <c r="D41" i="10"/>
  <c r="C41" i="10"/>
  <c r="AG37" i="10"/>
  <c r="AF37" i="10"/>
  <c r="AE37" i="10"/>
  <c r="AD37" i="10"/>
  <c r="AC37" i="10"/>
  <c r="AB37" i="10"/>
  <c r="AA37" i="10"/>
  <c r="Z37" i="10"/>
  <c r="Y37" i="10"/>
  <c r="X37" i="10"/>
  <c r="W37" i="10"/>
  <c r="V37" i="10"/>
  <c r="U37" i="10"/>
  <c r="T37" i="10"/>
  <c r="S37" i="10"/>
  <c r="R37" i="10"/>
  <c r="Q37" i="10"/>
  <c r="P37" i="10"/>
  <c r="O37" i="10"/>
  <c r="N37" i="10"/>
  <c r="M37" i="10"/>
  <c r="L37" i="10"/>
  <c r="K37" i="10"/>
  <c r="J37" i="10"/>
  <c r="I37" i="10"/>
  <c r="H37" i="10"/>
  <c r="G37" i="10"/>
  <c r="F37" i="10"/>
  <c r="E37" i="10"/>
  <c r="D37" i="10"/>
  <c r="C37" i="10"/>
  <c r="AG33" i="10"/>
  <c r="AF33" i="10"/>
  <c r="AE33" i="10"/>
  <c r="AD33" i="10"/>
  <c r="AC33" i="10"/>
  <c r="AB33" i="10"/>
  <c r="AA33" i="10"/>
  <c r="Z33" i="10"/>
  <c r="Y33" i="10"/>
  <c r="X33" i="10"/>
  <c r="W33" i="10"/>
  <c r="V33" i="10"/>
  <c r="U33" i="10"/>
  <c r="T33" i="10"/>
  <c r="S33" i="10"/>
  <c r="R33" i="10"/>
  <c r="Q33" i="10"/>
  <c r="P33" i="10"/>
  <c r="O33" i="10"/>
  <c r="N33" i="10"/>
  <c r="M33" i="10"/>
  <c r="L33" i="10"/>
  <c r="K33" i="10"/>
  <c r="J33" i="10"/>
  <c r="I33" i="10"/>
  <c r="H33" i="10"/>
  <c r="G33" i="10"/>
  <c r="F33" i="10"/>
  <c r="E33" i="10"/>
  <c r="D33" i="10"/>
  <c r="C33" i="10"/>
  <c r="AG29" i="10"/>
  <c r="AF29" i="10"/>
  <c r="AE29" i="10"/>
  <c r="AD29" i="10"/>
  <c r="AC29" i="10"/>
  <c r="AB29" i="10"/>
  <c r="AA29" i="10"/>
  <c r="Z29" i="10"/>
  <c r="Y29" i="10"/>
  <c r="X29" i="10"/>
  <c r="W29" i="10"/>
  <c r="V29" i="10"/>
  <c r="U29" i="10"/>
  <c r="T29" i="10"/>
  <c r="S29" i="10"/>
  <c r="R29" i="10"/>
  <c r="Q29" i="10"/>
  <c r="P29" i="10"/>
  <c r="O29" i="10"/>
  <c r="N29" i="10"/>
  <c r="M29" i="10"/>
  <c r="L29" i="10"/>
  <c r="K29" i="10"/>
  <c r="J29" i="10"/>
  <c r="I29" i="10"/>
  <c r="H29" i="10"/>
  <c r="G29" i="10"/>
  <c r="F29" i="10"/>
  <c r="E29" i="10"/>
  <c r="D29" i="10"/>
  <c r="C29" i="10"/>
  <c r="C167" i="8"/>
  <c r="C121" i="8"/>
  <c r="C57" i="8"/>
  <c r="C157" i="7"/>
  <c r="C107" i="7"/>
  <c r="C44" i="7"/>
  <c r="C45" i="6"/>
  <c r="C46" i="5"/>
  <c r="C47" i="4"/>
  <c r="C44" i="2"/>
  <c r="D44" i="2" s="1"/>
  <c r="E44" i="2" s="1"/>
  <c r="F44" i="2" s="1"/>
  <c r="G44" i="2" s="1"/>
  <c r="H44" i="2" s="1"/>
  <c r="I44" i="2" s="1"/>
  <c r="J44" i="2" s="1"/>
  <c r="K44" i="2" s="1"/>
  <c r="L44" i="2" s="1"/>
  <c r="M44" i="2" s="1"/>
  <c r="N44" i="2" s="1"/>
  <c r="O44" i="2" s="1"/>
  <c r="P44" i="2" s="1"/>
  <c r="Q44" i="2" s="1"/>
  <c r="R44" i="2" s="1"/>
  <c r="S44" i="2" s="1"/>
  <c r="T44" i="2" s="1"/>
  <c r="U44" i="2" s="1"/>
  <c r="V44" i="2" s="1"/>
  <c r="W44" i="2" s="1"/>
  <c r="X44" i="2" s="1"/>
  <c r="Y44" i="2" s="1"/>
  <c r="Z44" i="2" s="1"/>
  <c r="AA44" i="2" s="1"/>
  <c r="AB44" i="2" s="1"/>
  <c r="AC44" i="2" s="1"/>
  <c r="AD44" i="2" s="1"/>
  <c r="AE44" i="2" s="1"/>
  <c r="AF44" i="2" s="1"/>
  <c r="AG44" i="2" s="1"/>
  <c r="B33" i="12"/>
  <c r="C32" i="12"/>
  <c r="D32" i="12" s="1"/>
  <c r="E32" i="12" s="1"/>
  <c r="F32" i="12" s="1"/>
  <c r="G32" i="12" s="1"/>
  <c r="H32" i="12" s="1"/>
  <c r="I32" i="12" s="1"/>
  <c r="J32" i="12" s="1"/>
  <c r="K32" i="12" s="1"/>
  <c r="L32" i="12" s="1"/>
  <c r="M32" i="12" s="1"/>
  <c r="N32" i="12" s="1"/>
  <c r="O32" i="12" s="1"/>
  <c r="P32" i="12" s="1"/>
  <c r="Q32" i="12" s="1"/>
  <c r="R32" i="12" s="1"/>
  <c r="S32" i="12" s="1"/>
  <c r="T32" i="12" s="1"/>
  <c r="U32" i="12" s="1"/>
  <c r="V32" i="12" s="1"/>
  <c r="W32" i="12" s="1"/>
  <c r="X32" i="12" s="1"/>
  <c r="Y32" i="12" s="1"/>
  <c r="Z32" i="12" s="1"/>
  <c r="AA32" i="12" s="1"/>
  <c r="AB32" i="12" s="1"/>
  <c r="AC32" i="12" s="1"/>
  <c r="AD32" i="12" s="1"/>
  <c r="AE32" i="12" s="1"/>
  <c r="AF32" i="12" s="1"/>
  <c r="AG32" i="12" s="1"/>
  <c r="C26" i="12"/>
  <c r="D26" i="12" s="1"/>
  <c r="E26" i="12" s="1"/>
  <c r="F26" i="12" s="1"/>
  <c r="G26" i="12" s="1"/>
  <c r="H26" i="12" s="1"/>
  <c r="I26" i="12" s="1"/>
  <c r="J26" i="12" s="1"/>
  <c r="K26" i="12" s="1"/>
  <c r="L26" i="12" s="1"/>
  <c r="M26" i="12" s="1"/>
  <c r="N26" i="12" s="1"/>
  <c r="O26" i="12" s="1"/>
  <c r="P26" i="12" s="1"/>
  <c r="Q26" i="12" s="1"/>
  <c r="R26" i="12" s="1"/>
  <c r="S26" i="12" s="1"/>
  <c r="T26" i="12" s="1"/>
  <c r="U26" i="12" s="1"/>
  <c r="V26" i="12" s="1"/>
  <c r="W26" i="12" s="1"/>
  <c r="X26" i="12" s="1"/>
  <c r="Y26" i="12" s="1"/>
  <c r="Z26" i="12" s="1"/>
  <c r="AA26" i="12" s="1"/>
  <c r="AB26" i="12" s="1"/>
  <c r="AC26" i="12" s="1"/>
  <c r="AD26" i="12" s="1"/>
  <c r="AE26" i="12" s="1"/>
  <c r="AF26" i="12" s="1"/>
  <c r="C27" i="12"/>
  <c r="D27" i="12" s="1"/>
  <c r="E27" i="12" s="1"/>
  <c r="F27" i="12" s="1"/>
  <c r="G27" i="12" s="1"/>
  <c r="H27" i="12" s="1"/>
  <c r="I27" i="12" s="1"/>
  <c r="J27" i="12" s="1"/>
  <c r="K27" i="12" s="1"/>
  <c r="L27" i="12" s="1"/>
  <c r="M27" i="12" s="1"/>
  <c r="N27" i="12" s="1"/>
  <c r="O27" i="12" s="1"/>
  <c r="P27" i="12" s="1"/>
  <c r="Q27" i="12" s="1"/>
  <c r="R27" i="12" s="1"/>
  <c r="S27" i="12" s="1"/>
  <c r="T27" i="12" s="1"/>
  <c r="U27" i="12" s="1"/>
  <c r="V27" i="12" s="1"/>
  <c r="W27" i="12" s="1"/>
  <c r="X27" i="12" s="1"/>
  <c r="Y27" i="12" s="1"/>
  <c r="Z27" i="12" s="1"/>
  <c r="AA27" i="12" s="1"/>
  <c r="AB27" i="12" s="1"/>
  <c r="AC27" i="12" s="1"/>
  <c r="AD27" i="12" s="1"/>
  <c r="AE27" i="12" s="1"/>
  <c r="AF27" i="12" s="1"/>
  <c r="A28" i="12"/>
  <c r="B148" i="8"/>
  <c r="AG113" i="8"/>
  <c r="AF113" i="8"/>
  <c r="AE113" i="8"/>
  <c r="AD113" i="8"/>
  <c r="AC113" i="8"/>
  <c r="AB113" i="8"/>
  <c r="AA113" i="8"/>
  <c r="Z113" i="8"/>
  <c r="Y113" i="8"/>
  <c r="X113" i="8"/>
  <c r="W113" i="8"/>
  <c r="V113" i="8"/>
  <c r="U113" i="8"/>
  <c r="T113" i="8"/>
  <c r="S113" i="8"/>
  <c r="R113" i="8"/>
  <c r="Q113" i="8"/>
  <c r="P113" i="8"/>
  <c r="O113" i="8"/>
  <c r="N113" i="8"/>
  <c r="M113" i="8"/>
  <c r="L113" i="8"/>
  <c r="K113" i="8"/>
  <c r="J113" i="8"/>
  <c r="I113" i="8"/>
  <c r="H113" i="8"/>
  <c r="G113" i="8"/>
  <c r="F113" i="8"/>
  <c r="AG109" i="8"/>
  <c r="AF109" i="8"/>
  <c r="AE109" i="8"/>
  <c r="AD109" i="8"/>
  <c r="AC109" i="8"/>
  <c r="AB109" i="8"/>
  <c r="AA109" i="8"/>
  <c r="Z109" i="8"/>
  <c r="Y109" i="8"/>
  <c r="X109" i="8"/>
  <c r="W109" i="8"/>
  <c r="V109" i="8"/>
  <c r="U109" i="8"/>
  <c r="T109" i="8"/>
  <c r="S109" i="8"/>
  <c r="R109" i="8"/>
  <c r="Q109" i="8"/>
  <c r="P109" i="8"/>
  <c r="O109" i="8"/>
  <c r="N109" i="8"/>
  <c r="M109" i="8"/>
  <c r="L109" i="8"/>
  <c r="K109" i="8"/>
  <c r="J109" i="8"/>
  <c r="I109" i="8"/>
  <c r="H109" i="8"/>
  <c r="G109" i="8"/>
  <c r="F109" i="8"/>
  <c r="AG105" i="8"/>
  <c r="AF105" i="8"/>
  <c r="AE105" i="8"/>
  <c r="AD105" i="8"/>
  <c r="AC105" i="8"/>
  <c r="AB105" i="8"/>
  <c r="AA105" i="8"/>
  <c r="Z105" i="8"/>
  <c r="Y105" i="8"/>
  <c r="X105" i="8"/>
  <c r="W105" i="8"/>
  <c r="V105" i="8"/>
  <c r="U105" i="8"/>
  <c r="T105" i="8"/>
  <c r="S105" i="8"/>
  <c r="R105" i="8"/>
  <c r="Q105" i="8"/>
  <c r="P105" i="8"/>
  <c r="O105" i="8"/>
  <c r="N105" i="8"/>
  <c r="M105" i="8"/>
  <c r="L105" i="8"/>
  <c r="K105" i="8"/>
  <c r="J105" i="8"/>
  <c r="I105" i="8"/>
  <c r="H105" i="8"/>
  <c r="G105" i="8"/>
  <c r="F105" i="8"/>
  <c r="AG101" i="8"/>
  <c r="AF101" i="8"/>
  <c r="AE101" i="8"/>
  <c r="AD101" i="8"/>
  <c r="AC101" i="8"/>
  <c r="AB101" i="8"/>
  <c r="AA101" i="8"/>
  <c r="Z101" i="8"/>
  <c r="Y101" i="8"/>
  <c r="X101" i="8"/>
  <c r="W101" i="8"/>
  <c r="V101" i="8"/>
  <c r="U101" i="8"/>
  <c r="T101" i="8"/>
  <c r="S101" i="8"/>
  <c r="R101" i="8"/>
  <c r="Q101" i="8"/>
  <c r="P101" i="8"/>
  <c r="O101" i="8"/>
  <c r="N101" i="8"/>
  <c r="M101" i="8"/>
  <c r="L101" i="8"/>
  <c r="K101" i="8"/>
  <c r="J101" i="8"/>
  <c r="I101" i="8"/>
  <c r="H101" i="8"/>
  <c r="G101" i="8"/>
  <c r="F101" i="8"/>
  <c r="AG49" i="8"/>
  <c r="AF49" i="8"/>
  <c r="AE49" i="8"/>
  <c r="AD49" i="8"/>
  <c r="AC49" i="8"/>
  <c r="AB49" i="8"/>
  <c r="AA49" i="8"/>
  <c r="Z49" i="8"/>
  <c r="Y49" i="8"/>
  <c r="X49" i="8"/>
  <c r="W49" i="8"/>
  <c r="V49" i="8"/>
  <c r="U49" i="8"/>
  <c r="T49" i="8"/>
  <c r="S49" i="8"/>
  <c r="R49" i="8"/>
  <c r="Q49" i="8"/>
  <c r="P49" i="8"/>
  <c r="O49" i="8"/>
  <c r="N49" i="8"/>
  <c r="M49" i="8"/>
  <c r="L49" i="8"/>
  <c r="K49" i="8"/>
  <c r="J49" i="8"/>
  <c r="I49" i="8"/>
  <c r="H49" i="8"/>
  <c r="G49" i="8"/>
  <c r="F49" i="8"/>
  <c r="E49" i="8"/>
  <c r="D49" i="8"/>
  <c r="C49" i="8"/>
  <c r="AG45" i="8"/>
  <c r="AF45" i="8"/>
  <c r="AE45" i="8"/>
  <c r="AD45" i="8"/>
  <c r="AC45" i="8"/>
  <c r="AB45" i="8"/>
  <c r="AA45" i="8"/>
  <c r="Z45" i="8"/>
  <c r="Y45" i="8"/>
  <c r="X45" i="8"/>
  <c r="W45" i="8"/>
  <c r="V45" i="8"/>
  <c r="U45" i="8"/>
  <c r="T45" i="8"/>
  <c r="S45" i="8"/>
  <c r="R45" i="8"/>
  <c r="Q45" i="8"/>
  <c r="P45" i="8"/>
  <c r="O45" i="8"/>
  <c r="N45" i="8"/>
  <c r="M45" i="8"/>
  <c r="L45" i="8"/>
  <c r="K45" i="8"/>
  <c r="J45" i="8"/>
  <c r="I45" i="8"/>
  <c r="H45" i="8"/>
  <c r="G45" i="8"/>
  <c r="F45" i="8"/>
  <c r="E45" i="8"/>
  <c r="D45" i="8"/>
  <c r="C45" i="8"/>
  <c r="AG41" i="8"/>
  <c r="AF41" i="8"/>
  <c r="AE41" i="8"/>
  <c r="AD41" i="8"/>
  <c r="AC41" i="8"/>
  <c r="AB41" i="8"/>
  <c r="AA41" i="8"/>
  <c r="Z41" i="8"/>
  <c r="Y41" i="8"/>
  <c r="X41" i="8"/>
  <c r="W41" i="8"/>
  <c r="V41" i="8"/>
  <c r="U41" i="8"/>
  <c r="T41" i="8"/>
  <c r="S41" i="8"/>
  <c r="R41" i="8"/>
  <c r="Q41" i="8"/>
  <c r="P41" i="8"/>
  <c r="O41" i="8"/>
  <c r="N41" i="8"/>
  <c r="M41" i="8"/>
  <c r="L41" i="8"/>
  <c r="K41" i="8"/>
  <c r="J41" i="8"/>
  <c r="I41" i="8"/>
  <c r="H41" i="8"/>
  <c r="G41" i="8"/>
  <c r="F41" i="8"/>
  <c r="E41" i="8"/>
  <c r="D41" i="8"/>
  <c r="C41" i="8"/>
  <c r="AG37" i="8"/>
  <c r="AF37" i="8"/>
  <c r="AE37" i="8"/>
  <c r="AD37" i="8"/>
  <c r="AC37" i="8"/>
  <c r="AB37" i="8"/>
  <c r="AA37" i="8"/>
  <c r="Z37" i="8"/>
  <c r="Y37" i="8"/>
  <c r="X37" i="8"/>
  <c r="W37" i="8"/>
  <c r="V37" i="8"/>
  <c r="U37" i="8"/>
  <c r="T37" i="8"/>
  <c r="S37" i="8"/>
  <c r="R37" i="8"/>
  <c r="Q37" i="8"/>
  <c r="P37" i="8"/>
  <c r="O37" i="8"/>
  <c r="N37" i="8"/>
  <c r="M37" i="8"/>
  <c r="L37" i="8"/>
  <c r="K37" i="8"/>
  <c r="J37" i="8"/>
  <c r="I37" i="8"/>
  <c r="H37" i="8"/>
  <c r="G37" i="8"/>
  <c r="F37" i="8"/>
  <c r="E37" i="8"/>
  <c r="D37" i="8"/>
  <c r="C37" i="8"/>
  <c r="AG99" i="7"/>
  <c r="AF99" i="7"/>
  <c r="AE99" i="7"/>
  <c r="AD99" i="7"/>
  <c r="AC99" i="7"/>
  <c r="AB99" i="7"/>
  <c r="AA99" i="7"/>
  <c r="Z99" i="7"/>
  <c r="Y99" i="7"/>
  <c r="X99" i="7"/>
  <c r="W99" i="7"/>
  <c r="V99" i="7"/>
  <c r="U99" i="7"/>
  <c r="T99" i="7"/>
  <c r="S99" i="7"/>
  <c r="R99" i="7"/>
  <c r="Q99" i="7"/>
  <c r="P99" i="7"/>
  <c r="O99" i="7"/>
  <c r="N99" i="7"/>
  <c r="M99" i="7"/>
  <c r="L99" i="7"/>
  <c r="K99" i="7"/>
  <c r="J99" i="7"/>
  <c r="I99" i="7"/>
  <c r="H99" i="7"/>
  <c r="G99" i="7"/>
  <c r="F99" i="7"/>
  <c r="E99" i="7"/>
  <c r="D99" i="7"/>
  <c r="C99" i="7"/>
  <c r="AG95" i="7"/>
  <c r="AF95" i="7"/>
  <c r="AE95" i="7"/>
  <c r="AD95" i="7"/>
  <c r="AC95" i="7"/>
  <c r="AB95" i="7"/>
  <c r="AA95" i="7"/>
  <c r="Z95" i="7"/>
  <c r="Y95" i="7"/>
  <c r="X95" i="7"/>
  <c r="W95" i="7"/>
  <c r="V95" i="7"/>
  <c r="U95" i="7"/>
  <c r="T95" i="7"/>
  <c r="S95" i="7"/>
  <c r="R95" i="7"/>
  <c r="Q95" i="7"/>
  <c r="P95" i="7"/>
  <c r="O95" i="7"/>
  <c r="N95" i="7"/>
  <c r="M95" i="7"/>
  <c r="L95" i="7"/>
  <c r="K95" i="7"/>
  <c r="J95" i="7"/>
  <c r="I95" i="7"/>
  <c r="H95" i="7"/>
  <c r="G95" i="7"/>
  <c r="F95" i="7"/>
  <c r="E95" i="7"/>
  <c r="D95" i="7"/>
  <c r="C95" i="7"/>
  <c r="AG91" i="7"/>
  <c r="AF91" i="7"/>
  <c r="AE91" i="7"/>
  <c r="AD91" i="7"/>
  <c r="AC91" i="7"/>
  <c r="AB91" i="7"/>
  <c r="AA91" i="7"/>
  <c r="Z91" i="7"/>
  <c r="Y91" i="7"/>
  <c r="X91" i="7"/>
  <c r="W91" i="7"/>
  <c r="V91" i="7"/>
  <c r="U91" i="7"/>
  <c r="T91" i="7"/>
  <c r="S91" i="7"/>
  <c r="R91" i="7"/>
  <c r="Q91" i="7"/>
  <c r="P91" i="7"/>
  <c r="O91" i="7"/>
  <c r="N91" i="7"/>
  <c r="M91" i="7"/>
  <c r="L91" i="7"/>
  <c r="K91" i="7"/>
  <c r="J91" i="7"/>
  <c r="I91" i="7"/>
  <c r="H91" i="7"/>
  <c r="G91" i="7"/>
  <c r="F91" i="7"/>
  <c r="E91" i="7"/>
  <c r="D91" i="7"/>
  <c r="C91" i="7"/>
  <c r="AG87" i="7"/>
  <c r="AF87" i="7"/>
  <c r="AE87" i="7"/>
  <c r="AD87" i="7"/>
  <c r="AC87" i="7"/>
  <c r="AB87" i="7"/>
  <c r="AA87" i="7"/>
  <c r="Z87" i="7"/>
  <c r="Y87" i="7"/>
  <c r="X87" i="7"/>
  <c r="W87" i="7"/>
  <c r="V87" i="7"/>
  <c r="U87" i="7"/>
  <c r="T87" i="7"/>
  <c r="S87" i="7"/>
  <c r="R87" i="7"/>
  <c r="Q87" i="7"/>
  <c r="P87" i="7"/>
  <c r="O87" i="7"/>
  <c r="N87" i="7"/>
  <c r="M87" i="7"/>
  <c r="L87" i="7"/>
  <c r="K87" i="7"/>
  <c r="J87" i="7"/>
  <c r="I87" i="7"/>
  <c r="H87" i="7"/>
  <c r="G87" i="7"/>
  <c r="F87" i="7"/>
  <c r="E87" i="7"/>
  <c r="D87" i="7"/>
  <c r="C87"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c r="F36" i="7"/>
  <c r="E36" i="7"/>
  <c r="D36" i="7"/>
  <c r="C36" i="7"/>
  <c r="AG32" i="7"/>
  <c r="AF32" i="7"/>
  <c r="AE32" i="7"/>
  <c r="AD32" i="7"/>
  <c r="AC32" i="7"/>
  <c r="AB32" i="7"/>
  <c r="AA32" i="7"/>
  <c r="Z32" i="7"/>
  <c r="Y32" i="7"/>
  <c r="X32" i="7"/>
  <c r="W32" i="7"/>
  <c r="V32" i="7"/>
  <c r="U32" i="7"/>
  <c r="T32" i="7"/>
  <c r="S32" i="7"/>
  <c r="R32" i="7"/>
  <c r="Q32" i="7"/>
  <c r="P32" i="7"/>
  <c r="O32" i="7"/>
  <c r="N32" i="7"/>
  <c r="M32" i="7"/>
  <c r="L32" i="7"/>
  <c r="K32" i="7"/>
  <c r="J32" i="7"/>
  <c r="I32" i="7"/>
  <c r="H32" i="7"/>
  <c r="G32" i="7"/>
  <c r="F32" i="7"/>
  <c r="E32" i="7"/>
  <c r="D32" i="7"/>
  <c r="C32"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E28" i="7"/>
  <c r="D28" i="7"/>
  <c r="C28"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E24" i="7"/>
  <c r="D24" i="7"/>
  <c r="C24" i="7"/>
  <c r="AG37" i="6"/>
  <c r="AF37" i="6"/>
  <c r="AE37" i="6"/>
  <c r="AD37" i="6"/>
  <c r="AC37" i="6"/>
  <c r="AB37" i="6"/>
  <c r="AA37" i="6"/>
  <c r="Z37" i="6"/>
  <c r="Y37" i="6"/>
  <c r="X37" i="6"/>
  <c r="W37" i="6"/>
  <c r="V37" i="6"/>
  <c r="U37" i="6"/>
  <c r="T37" i="6"/>
  <c r="S37" i="6"/>
  <c r="R37" i="6"/>
  <c r="Q37" i="6"/>
  <c r="P37" i="6"/>
  <c r="O37" i="6"/>
  <c r="N37" i="6"/>
  <c r="M37" i="6"/>
  <c r="L37" i="6"/>
  <c r="K37" i="6"/>
  <c r="J37" i="6"/>
  <c r="I37" i="6"/>
  <c r="H37" i="6"/>
  <c r="G37" i="6"/>
  <c r="F37" i="6"/>
  <c r="E37" i="6"/>
  <c r="D37" i="6"/>
  <c r="C37" i="6"/>
  <c r="AG33" i="6"/>
  <c r="AF33" i="6"/>
  <c r="AE33" i="6"/>
  <c r="AD33" i="6"/>
  <c r="AC33" i="6"/>
  <c r="AB33" i="6"/>
  <c r="AA33" i="6"/>
  <c r="Z33" i="6"/>
  <c r="Y33" i="6"/>
  <c r="X33" i="6"/>
  <c r="W33" i="6"/>
  <c r="V33" i="6"/>
  <c r="U33" i="6"/>
  <c r="T33" i="6"/>
  <c r="S33" i="6"/>
  <c r="R33" i="6"/>
  <c r="Q33" i="6"/>
  <c r="P33" i="6"/>
  <c r="O33" i="6"/>
  <c r="N33" i="6"/>
  <c r="M33" i="6"/>
  <c r="L33" i="6"/>
  <c r="K33" i="6"/>
  <c r="J33" i="6"/>
  <c r="I33" i="6"/>
  <c r="H33" i="6"/>
  <c r="G33" i="6"/>
  <c r="F33" i="6"/>
  <c r="E33" i="6"/>
  <c r="D33" i="6"/>
  <c r="C33" i="6"/>
  <c r="AG29" i="6"/>
  <c r="AF29" i="6"/>
  <c r="AE29" i="6"/>
  <c r="AD29" i="6"/>
  <c r="AC29" i="6"/>
  <c r="AB29" i="6"/>
  <c r="AA29" i="6"/>
  <c r="Z29" i="6"/>
  <c r="Y29" i="6"/>
  <c r="X29" i="6"/>
  <c r="W29" i="6"/>
  <c r="V29" i="6"/>
  <c r="U29" i="6"/>
  <c r="T29" i="6"/>
  <c r="S29" i="6"/>
  <c r="R29" i="6"/>
  <c r="Q29" i="6"/>
  <c r="P29" i="6"/>
  <c r="O29" i="6"/>
  <c r="N29" i="6"/>
  <c r="M29" i="6"/>
  <c r="L29" i="6"/>
  <c r="K29" i="6"/>
  <c r="J29" i="6"/>
  <c r="I29" i="6"/>
  <c r="H29" i="6"/>
  <c r="G29" i="6"/>
  <c r="F29" i="6"/>
  <c r="E29" i="6"/>
  <c r="D29" i="6"/>
  <c r="C29" i="6"/>
  <c r="AG25" i="6"/>
  <c r="AF25" i="6"/>
  <c r="AE25" i="6"/>
  <c r="AD25" i="6"/>
  <c r="AC25" i="6"/>
  <c r="AB25" i="6"/>
  <c r="AA25" i="6"/>
  <c r="Z25" i="6"/>
  <c r="Y25" i="6"/>
  <c r="X25" i="6"/>
  <c r="W25" i="6"/>
  <c r="V25" i="6"/>
  <c r="U25" i="6"/>
  <c r="T25" i="6"/>
  <c r="S25" i="6"/>
  <c r="R25" i="6"/>
  <c r="Q25" i="6"/>
  <c r="P25" i="6"/>
  <c r="O25" i="6"/>
  <c r="N25" i="6"/>
  <c r="M25" i="6"/>
  <c r="L25" i="6"/>
  <c r="K25" i="6"/>
  <c r="J25" i="6"/>
  <c r="I25" i="6"/>
  <c r="H25" i="6"/>
  <c r="G25" i="6"/>
  <c r="F25" i="6"/>
  <c r="E25" i="6"/>
  <c r="D25" i="6"/>
  <c r="C25" i="6"/>
  <c r="AG38" i="5"/>
  <c r="AF38" i="5"/>
  <c r="AE38" i="5"/>
  <c r="AD38" i="5"/>
  <c r="AC38" i="5"/>
  <c r="AB38" i="5"/>
  <c r="AA38" i="5"/>
  <c r="Z38" i="5"/>
  <c r="Y38" i="5"/>
  <c r="X38" i="5"/>
  <c r="W38" i="5"/>
  <c r="V38" i="5"/>
  <c r="U38" i="5"/>
  <c r="T38" i="5"/>
  <c r="S38" i="5"/>
  <c r="R38" i="5"/>
  <c r="Q38" i="5"/>
  <c r="P38" i="5"/>
  <c r="O38" i="5"/>
  <c r="N38" i="5"/>
  <c r="M38" i="5"/>
  <c r="L38" i="5"/>
  <c r="K38" i="5"/>
  <c r="J38" i="5"/>
  <c r="I38" i="5"/>
  <c r="H38" i="5"/>
  <c r="G38" i="5"/>
  <c r="F38" i="5"/>
  <c r="E38" i="5"/>
  <c r="D38" i="5"/>
  <c r="C38"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D34" i="5"/>
  <c r="C34" i="5"/>
  <c r="AG30" i="5"/>
  <c r="AF30" i="5"/>
  <c r="AE30" i="5"/>
  <c r="AD30" i="5"/>
  <c r="AC30" i="5"/>
  <c r="AB30" i="5"/>
  <c r="AA30" i="5"/>
  <c r="Z30" i="5"/>
  <c r="Y30" i="5"/>
  <c r="X30" i="5"/>
  <c r="W30" i="5"/>
  <c r="V30" i="5"/>
  <c r="U30" i="5"/>
  <c r="T30" i="5"/>
  <c r="S30" i="5"/>
  <c r="R30" i="5"/>
  <c r="Q30" i="5"/>
  <c r="P30" i="5"/>
  <c r="O30" i="5"/>
  <c r="N30" i="5"/>
  <c r="M30" i="5"/>
  <c r="L30" i="5"/>
  <c r="K30" i="5"/>
  <c r="J30" i="5"/>
  <c r="I30" i="5"/>
  <c r="H30" i="5"/>
  <c r="G30" i="5"/>
  <c r="F30" i="5"/>
  <c r="E30" i="5"/>
  <c r="D30" i="5"/>
  <c r="C30"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AG39"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E39" i="4"/>
  <c r="D39" i="4"/>
  <c r="C39" i="4"/>
  <c r="AG35"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E35" i="4"/>
  <c r="D35" i="4"/>
  <c r="C35" i="4"/>
  <c r="AG31"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E31" i="4"/>
  <c r="D31" i="4"/>
  <c r="C31" i="4"/>
  <c r="AG27"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E27" i="4"/>
  <c r="D27" i="4"/>
  <c r="C27" i="4"/>
  <c r="D28" i="2"/>
  <c r="D32" i="2"/>
  <c r="D36" i="2"/>
  <c r="C36" i="2"/>
  <c r="C32" i="2"/>
  <c r="C28" i="2"/>
  <c r="C24" i="2"/>
  <c r="M21" i="9" l="1"/>
  <c r="L22" i="9"/>
  <c r="L24" i="9"/>
  <c r="L25" i="9"/>
  <c r="L23" i="9"/>
  <c r="L28" i="12"/>
  <c r="X28" i="12"/>
  <c r="Y28" i="12"/>
  <c r="AB28" i="12"/>
  <c r="AC28" i="12"/>
  <c r="B28" i="12"/>
  <c r="M28" i="12"/>
  <c r="N28" i="12"/>
  <c r="C28" i="12"/>
  <c r="O28" i="12"/>
  <c r="AA28" i="12"/>
  <c r="P28" i="12"/>
  <c r="V28" i="12"/>
  <c r="D28" i="12"/>
  <c r="E28" i="12"/>
  <c r="F28" i="12"/>
  <c r="R28" i="12"/>
  <c r="AD28" i="12"/>
  <c r="S28" i="12"/>
  <c r="AE28" i="12"/>
  <c r="T28" i="12"/>
  <c r="G28" i="12"/>
  <c r="AF28" i="12"/>
  <c r="H28" i="12"/>
  <c r="I28" i="12"/>
  <c r="J28" i="12"/>
  <c r="K28" i="12"/>
  <c r="W28" i="12"/>
  <c r="Z28" i="12"/>
  <c r="Q28" i="12"/>
  <c r="U28" i="12"/>
  <c r="D167" i="8"/>
  <c r="E167" i="8" s="1"/>
  <c r="F167" i="8" s="1"/>
  <c r="C168" i="8"/>
  <c r="C169" i="8"/>
  <c r="D157" i="7"/>
  <c r="J155" i="7"/>
  <c r="J154" i="7"/>
  <c r="M50" i="9"/>
  <c r="L51" i="9"/>
  <c r="L53" i="9"/>
  <c r="L54" i="9"/>
  <c r="L52" i="9"/>
  <c r="C19" i="5"/>
  <c r="C51" i="4"/>
  <c r="C111" i="7"/>
  <c r="C59" i="6"/>
  <c r="C135" i="8"/>
  <c r="C130" i="8"/>
  <c r="C63" i="4"/>
  <c r="F28" i="2"/>
  <c r="F24" i="2"/>
  <c r="E24" i="2"/>
  <c r="D46" i="5"/>
  <c r="E46" i="5" s="1"/>
  <c r="C137" i="8"/>
  <c r="C54" i="6"/>
  <c r="C61" i="6"/>
  <c r="C123" i="7"/>
  <c r="C65" i="6"/>
  <c r="C53" i="6"/>
  <c r="C49" i="6"/>
  <c r="C125" i="8"/>
  <c r="C71" i="8"/>
  <c r="C121" i="7"/>
  <c r="C61" i="4"/>
  <c r="C68" i="10"/>
  <c r="C51" i="10"/>
  <c r="C58" i="10"/>
  <c r="C53" i="10"/>
  <c r="C65" i="10"/>
  <c r="C63" i="10"/>
  <c r="C60" i="10"/>
  <c r="C55" i="10"/>
  <c r="C67" i="10"/>
  <c r="C50" i="10"/>
  <c r="C62" i="10"/>
  <c r="C57" i="10"/>
  <c r="C69" i="10"/>
  <c r="C52" i="10"/>
  <c r="C64" i="10"/>
  <c r="C59" i="10"/>
  <c r="C54" i="10"/>
  <c r="C66" i="10"/>
  <c r="C61" i="10"/>
  <c r="D49" i="10"/>
  <c r="C56" i="10"/>
  <c r="C132" i="8"/>
  <c r="C127" i="8"/>
  <c r="C139" i="8"/>
  <c r="C122" i="8"/>
  <c r="C134" i="8"/>
  <c r="C129" i="8"/>
  <c r="C141" i="8"/>
  <c r="C124" i="8"/>
  <c r="C136" i="8"/>
  <c r="C131" i="8"/>
  <c r="C126" i="8"/>
  <c r="C138" i="8"/>
  <c r="C133" i="8"/>
  <c r="D121" i="8"/>
  <c r="C128" i="8"/>
  <c r="C140" i="8"/>
  <c r="C123" i="8"/>
  <c r="D57" i="8"/>
  <c r="D76" i="8" s="1"/>
  <c r="C64" i="8"/>
  <c r="C66" i="8"/>
  <c r="C61" i="8"/>
  <c r="C73" i="8"/>
  <c r="C68" i="8"/>
  <c r="C63" i="8"/>
  <c r="C75" i="8"/>
  <c r="C58" i="8"/>
  <c r="C70" i="8"/>
  <c r="C65" i="8"/>
  <c r="C77" i="8"/>
  <c r="C60" i="8"/>
  <c r="C72" i="8"/>
  <c r="C67" i="8"/>
  <c r="C62" i="8"/>
  <c r="C74" i="8"/>
  <c r="C69" i="8"/>
  <c r="C76" i="8"/>
  <c r="C59" i="8"/>
  <c r="D107" i="7"/>
  <c r="C114" i="7"/>
  <c r="C116" i="7"/>
  <c r="C118" i="7"/>
  <c r="C113" i="7"/>
  <c r="C125" i="7"/>
  <c r="C108" i="7"/>
  <c r="C120" i="7"/>
  <c r="C115" i="7"/>
  <c r="C127" i="7"/>
  <c r="C110" i="7"/>
  <c r="C122" i="7"/>
  <c r="C117" i="7"/>
  <c r="C112" i="7"/>
  <c r="C124" i="7"/>
  <c r="C119" i="7"/>
  <c r="C126" i="7"/>
  <c r="C109" i="7"/>
  <c r="C60" i="7"/>
  <c r="C55" i="7"/>
  <c r="C48" i="7"/>
  <c r="C58" i="7"/>
  <c r="C53" i="7"/>
  <c r="C50" i="7"/>
  <c r="C62" i="7"/>
  <c r="C45" i="7"/>
  <c r="C57" i="7"/>
  <c r="C52" i="7"/>
  <c r="C64" i="7"/>
  <c r="C47" i="7"/>
  <c r="C59" i="7"/>
  <c r="C54" i="7"/>
  <c r="C49" i="7"/>
  <c r="C61" i="7"/>
  <c r="C56" i="7"/>
  <c r="D44" i="7"/>
  <c r="C51" i="7"/>
  <c r="C63" i="7"/>
  <c r="C46" i="7"/>
  <c r="C56" i="6"/>
  <c r="C51" i="6"/>
  <c r="C63" i="6"/>
  <c r="C46" i="6"/>
  <c r="C58" i="6"/>
  <c r="C48" i="6"/>
  <c r="C60" i="6"/>
  <c r="C55" i="6"/>
  <c r="C50" i="6"/>
  <c r="C62" i="6"/>
  <c r="C57" i="6"/>
  <c r="D45" i="6"/>
  <c r="C52" i="6"/>
  <c r="C64" i="6"/>
  <c r="C47" i="6"/>
  <c r="C56" i="4"/>
  <c r="C58" i="4"/>
  <c r="C53" i="4"/>
  <c r="C65" i="4"/>
  <c r="C48" i="4"/>
  <c r="C60" i="4"/>
  <c r="C55" i="4"/>
  <c r="C67" i="4"/>
  <c r="C50" i="4"/>
  <c r="C62" i="4"/>
  <c r="C57" i="4"/>
  <c r="C52" i="4"/>
  <c r="C64" i="4"/>
  <c r="C59" i="4"/>
  <c r="D47" i="4"/>
  <c r="C54" i="4"/>
  <c r="C66" i="4"/>
  <c r="C49" i="4"/>
  <c r="C33" i="12" l="1"/>
  <c r="E157" i="7"/>
  <c r="F157" i="7" s="1"/>
  <c r="D169" i="8"/>
  <c r="N21" i="9"/>
  <c r="M22" i="9"/>
  <c r="M24" i="9"/>
  <c r="M25" i="9"/>
  <c r="M23" i="9"/>
  <c r="D168" i="8"/>
  <c r="K154" i="7"/>
  <c r="K155" i="7"/>
  <c r="E33" i="12"/>
  <c r="F168" i="8"/>
  <c r="F169" i="8"/>
  <c r="E168" i="8"/>
  <c r="E169" i="8"/>
  <c r="M53" i="9"/>
  <c r="M51" i="9"/>
  <c r="M52" i="9"/>
  <c r="M54" i="9"/>
  <c r="N50" i="9"/>
  <c r="D21" i="5"/>
  <c r="D19" i="5"/>
  <c r="D65" i="8"/>
  <c r="D67" i="8"/>
  <c r="F36" i="2"/>
  <c r="G36" i="2"/>
  <c r="F32" i="2"/>
  <c r="G28" i="2"/>
  <c r="G24" i="2"/>
  <c r="D69" i="8"/>
  <c r="D74" i="8"/>
  <c r="D75" i="8"/>
  <c r="D72" i="8"/>
  <c r="D63" i="8"/>
  <c r="D60" i="8"/>
  <c r="D59" i="8"/>
  <c r="D68" i="8"/>
  <c r="E57" i="8"/>
  <c r="E58" i="8" s="1"/>
  <c r="D77" i="8"/>
  <c r="D61" i="10"/>
  <c r="D66" i="10"/>
  <c r="D54" i="10"/>
  <c r="D59" i="10"/>
  <c r="D64" i="10"/>
  <c r="D52" i="10"/>
  <c r="D69" i="10"/>
  <c r="D57" i="10"/>
  <c r="D62" i="10"/>
  <c r="D67" i="10"/>
  <c r="D55" i="10"/>
  <c r="D60" i="10"/>
  <c r="D56" i="10"/>
  <c r="D65" i="10"/>
  <c r="D68" i="10"/>
  <c r="D58" i="10"/>
  <c r="E49" i="10"/>
  <c r="D63" i="10"/>
  <c r="D51" i="10"/>
  <c r="D33" i="12"/>
  <c r="G33" i="12"/>
  <c r="G167" i="8"/>
  <c r="D140" i="8"/>
  <c r="D128" i="8"/>
  <c r="E121" i="8"/>
  <c r="D133" i="8"/>
  <c r="D138" i="8"/>
  <c r="D126" i="8"/>
  <c r="D131" i="8"/>
  <c r="D136" i="8"/>
  <c r="D124" i="8"/>
  <c r="D135" i="8"/>
  <c r="D141" i="8"/>
  <c r="D129" i="8"/>
  <c r="D134" i="8"/>
  <c r="D122" i="8"/>
  <c r="D139" i="8"/>
  <c r="D127" i="8"/>
  <c r="D132" i="8"/>
  <c r="D137" i="8"/>
  <c r="D125" i="8"/>
  <c r="D130" i="8"/>
  <c r="D123" i="8"/>
  <c r="D71" i="8"/>
  <c r="D62" i="8"/>
  <c r="D73" i="8"/>
  <c r="D70" i="8"/>
  <c r="D58" i="8"/>
  <c r="D66" i="8"/>
  <c r="D64" i="8"/>
  <c r="D61" i="8"/>
  <c r="D126" i="7"/>
  <c r="D114" i="7"/>
  <c r="E107" i="7"/>
  <c r="D119" i="7"/>
  <c r="D124" i="7"/>
  <c r="D112" i="7"/>
  <c r="D117" i="7"/>
  <c r="D122" i="7"/>
  <c r="D110" i="7"/>
  <c r="D127" i="7"/>
  <c r="D115" i="7"/>
  <c r="D120" i="7"/>
  <c r="D108" i="7"/>
  <c r="D125" i="7"/>
  <c r="D113" i="7"/>
  <c r="D118" i="7"/>
  <c r="D123" i="7"/>
  <c r="D111" i="7"/>
  <c r="D116" i="7"/>
  <c r="D121" i="7"/>
  <c r="D109" i="7"/>
  <c r="D63" i="7"/>
  <c r="D51" i="7"/>
  <c r="E44" i="7"/>
  <c r="D56" i="7"/>
  <c r="D61" i="7"/>
  <c r="D49" i="7"/>
  <c r="D60" i="7"/>
  <c r="D54" i="7"/>
  <c r="D59" i="7"/>
  <c r="D47" i="7"/>
  <c r="D64" i="7"/>
  <c r="D52" i="7"/>
  <c r="D57" i="7"/>
  <c r="D45" i="7"/>
  <c r="D48" i="7"/>
  <c r="D62" i="7"/>
  <c r="D50" i="7"/>
  <c r="D55" i="7"/>
  <c r="D58" i="7"/>
  <c r="D46" i="7"/>
  <c r="D53" i="7"/>
  <c r="D64" i="6"/>
  <c r="D52" i="6"/>
  <c r="E45" i="6"/>
  <c r="D46" i="6"/>
  <c r="D57" i="6"/>
  <c r="D58" i="6"/>
  <c r="D62" i="6"/>
  <c r="D50" i="6"/>
  <c r="D55" i="6"/>
  <c r="D60" i="6"/>
  <c r="D48" i="6"/>
  <c r="D47" i="6"/>
  <c r="D65" i="6"/>
  <c r="D53" i="6"/>
  <c r="D63" i="6"/>
  <c r="D51" i="6"/>
  <c r="D56" i="6"/>
  <c r="D54" i="6"/>
  <c r="D59" i="6"/>
  <c r="D61" i="6"/>
  <c r="D49" i="6"/>
  <c r="F46" i="5"/>
  <c r="D66" i="4"/>
  <c r="D54" i="4"/>
  <c r="E47" i="4"/>
  <c r="D56" i="4"/>
  <c r="D59" i="4"/>
  <c r="D64" i="4"/>
  <c r="D52" i="4"/>
  <c r="D57" i="4"/>
  <c r="D62" i="4"/>
  <c r="D50" i="4"/>
  <c r="D67" i="4"/>
  <c r="D55" i="4"/>
  <c r="D60" i="4"/>
  <c r="D48" i="4"/>
  <c r="D65" i="4"/>
  <c r="D53" i="4"/>
  <c r="D58" i="4"/>
  <c r="D63" i="4"/>
  <c r="D51" i="4"/>
  <c r="D61" i="4"/>
  <c r="D49" i="4"/>
  <c r="H33" i="12"/>
  <c r="I33" i="12"/>
  <c r="J33" i="12"/>
  <c r="F33" i="12"/>
  <c r="O21" i="9" l="1"/>
  <c r="N23" i="9"/>
  <c r="N22" i="9"/>
  <c r="N24" i="9"/>
  <c r="N25" i="9"/>
  <c r="L154" i="7"/>
  <c r="L155" i="7"/>
  <c r="G157" i="7"/>
  <c r="G169" i="8"/>
  <c r="G168" i="8"/>
  <c r="N53" i="9"/>
  <c r="N51" i="9"/>
  <c r="N52" i="9"/>
  <c r="N54" i="9"/>
  <c r="O50" i="9"/>
  <c r="E19" i="5"/>
  <c r="E21" i="5"/>
  <c r="E59" i="8"/>
  <c r="E63" i="8"/>
  <c r="E75" i="8"/>
  <c r="E77" i="8"/>
  <c r="E68" i="8"/>
  <c r="H36" i="2"/>
  <c r="G32" i="2"/>
  <c r="H28" i="2"/>
  <c r="H24" i="2"/>
  <c r="E71" i="8"/>
  <c r="E64" i="8"/>
  <c r="E76" i="8"/>
  <c r="E70" i="8"/>
  <c r="F57" i="8"/>
  <c r="F75" i="8" s="1"/>
  <c r="E65" i="8"/>
  <c r="E66" i="8"/>
  <c r="E60" i="8"/>
  <c r="E72" i="8"/>
  <c r="E62" i="8"/>
  <c r="E67" i="8"/>
  <c r="E61" i="8"/>
  <c r="E74" i="8"/>
  <c r="E73" i="8"/>
  <c r="E69" i="8"/>
  <c r="E66" i="10"/>
  <c r="E54" i="10"/>
  <c r="E59" i="10"/>
  <c r="E64" i="10"/>
  <c r="E52" i="10"/>
  <c r="E69" i="10"/>
  <c r="E57" i="10"/>
  <c r="E62" i="10"/>
  <c r="E67" i="10"/>
  <c r="E55" i="10"/>
  <c r="E60" i="10"/>
  <c r="E65" i="10"/>
  <c r="E58" i="10"/>
  <c r="E63" i="10"/>
  <c r="E51" i="10"/>
  <c r="E68" i="10"/>
  <c r="E56" i="10"/>
  <c r="F49" i="10"/>
  <c r="E61" i="10"/>
  <c r="H167" i="8"/>
  <c r="E133" i="8"/>
  <c r="E140" i="8"/>
  <c r="F121" i="8"/>
  <c r="E138" i="8"/>
  <c r="E126" i="8"/>
  <c r="E135" i="8"/>
  <c r="E131" i="8"/>
  <c r="E136" i="8"/>
  <c r="E124" i="8"/>
  <c r="E141" i="8"/>
  <c r="E129" i="8"/>
  <c r="E128" i="8"/>
  <c r="E134" i="8"/>
  <c r="E122" i="8"/>
  <c r="E139" i="8"/>
  <c r="E127" i="8"/>
  <c r="E132" i="8"/>
  <c r="E123" i="8"/>
  <c r="E137" i="8"/>
  <c r="E125" i="8"/>
  <c r="E130" i="8"/>
  <c r="E119" i="7"/>
  <c r="E124" i="7"/>
  <c r="E112" i="7"/>
  <c r="E117" i="7"/>
  <c r="E122" i="7"/>
  <c r="E110" i="7"/>
  <c r="E127" i="7"/>
  <c r="E115" i="7"/>
  <c r="E120" i="7"/>
  <c r="E108" i="7"/>
  <c r="E125" i="7"/>
  <c r="E113" i="7"/>
  <c r="E118" i="7"/>
  <c r="E111" i="7"/>
  <c r="E121" i="7"/>
  <c r="E123" i="7"/>
  <c r="E116" i="7"/>
  <c r="E109" i="7"/>
  <c r="E126" i="7"/>
  <c r="E114" i="7"/>
  <c r="F107" i="7"/>
  <c r="E56" i="7"/>
  <c r="E61" i="7"/>
  <c r="E49" i="7"/>
  <c r="E54" i="7"/>
  <c r="E53" i="7"/>
  <c r="E59" i="7"/>
  <c r="E47" i="7"/>
  <c r="E64" i="7"/>
  <c r="E52" i="7"/>
  <c r="E46" i="7"/>
  <c r="E57" i="7"/>
  <c r="E45" i="7"/>
  <c r="E62" i="7"/>
  <c r="E50" i="7"/>
  <c r="E58" i="7"/>
  <c r="E55" i="7"/>
  <c r="E60" i="7"/>
  <c r="E48" i="7"/>
  <c r="E63" i="7"/>
  <c r="E51" i="7"/>
  <c r="F44" i="7"/>
  <c r="E57" i="6"/>
  <c r="E62" i="6"/>
  <c r="E50" i="6"/>
  <c r="E55" i="6"/>
  <c r="E51" i="6"/>
  <c r="E64" i="6"/>
  <c r="E60" i="6"/>
  <c r="E48" i="6"/>
  <c r="E52" i="6"/>
  <c r="E65" i="6"/>
  <c r="E53" i="6"/>
  <c r="E58" i="6"/>
  <c r="E46" i="6"/>
  <c r="E63" i="6"/>
  <c r="F45" i="6"/>
  <c r="E56" i="6"/>
  <c r="E61" i="6"/>
  <c r="E49" i="6"/>
  <c r="E59" i="6"/>
  <c r="E47" i="6"/>
  <c r="E54" i="6"/>
  <c r="G46" i="5"/>
  <c r="E59" i="4"/>
  <c r="E61" i="4"/>
  <c r="E64" i="4"/>
  <c r="E52" i="4"/>
  <c r="E57" i="4"/>
  <c r="E62" i="4"/>
  <c r="E50" i="4"/>
  <c r="E49" i="4"/>
  <c r="E67" i="4"/>
  <c r="E55" i="4"/>
  <c r="E60" i="4"/>
  <c r="E48" i="4"/>
  <c r="E65" i="4"/>
  <c r="E53" i="4"/>
  <c r="E58" i="4"/>
  <c r="E63" i="4"/>
  <c r="E51" i="4"/>
  <c r="E56" i="4"/>
  <c r="E66" i="4"/>
  <c r="E54" i="4"/>
  <c r="F47" i="4"/>
  <c r="K33" i="12"/>
  <c r="P21" i="9" l="1"/>
  <c r="O22" i="9"/>
  <c r="O24" i="9"/>
  <c r="O23" i="9"/>
  <c r="O25" i="9"/>
  <c r="M154" i="7"/>
  <c r="M155" i="7"/>
  <c r="H157" i="7"/>
  <c r="H168" i="8"/>
  <c r="H169" i="8"/>
  <c r="O53" i="9"/>
  <c r="O51" i="9"/>
  <c r="O54" i="9"/>
  <c r="P50" i="9"/>
  <c r="O52" i="9"/>
  <c r="F19" i="5"/>
  <c r="F21" i="5"/>
  <c r="F61" i="8"/>
  <c r="F73" i="8"/>
  <c r="F70" i="8"/>
  <c r="F62" i="8"/>
  <c r="G57" i="8"/>
  <c r="G72" i="8" s="1"/>
  <c r="F68" i="8"/>
  <c r="F74" i="8"/>
  <c r="I36" i="2"/>
  <c r="H32" i="2"/>
  <c r="I28" i="2"/>
  <c r="I24" i="2"/>
  <c r="F63" i="8"/>
  <c r="F69" i="8"/>
  <c r="F58" i="8"/>
  <c r="F64" i="8"/>
  <c r="F77" i="8"/>
  <c r="F65" i="8"/>
  <c r="F76" i="8"/>
  <c r="F59" i="8"/>
  <c r="F71" i="8"/>
  <c r="F72" i="8"/>
  <c r="F60" i="8"/>
  <c r="F66" i="8"/>
  <c r="F67" i="8"/>
  <c r="D53" i="10"/>
  <c r="D50" i="10"/>
  <c r="F66" i="10"/>
  <c r="F59" i="10"/>
  <c r="F64" i="10"/>
  <c r="F52" i="10"/>
  <c r="F69" i="10"/>
  <c r="F57" i="10"/>
  <c r="F62" i="10"/>
  <c r="F67" i="10"/>
  <c r="F55" i="10"/>
  <c r="F60" i="10"/>
  <c r="F65" i="10"/>
  <c r="F58" i="10"/>
  <c r="F63" i="10"/>
  <c r="F51" i="10"/>
  <c r="F54" i="10"/>
  <c r="F68" i="10"/>
  <c r="F56" i="10"/>
  <c r="G49" i="10"/>
  <c r="F61" i="10"/>
  <c r="I167" i="8"/>
  <c r="F138" i="8"/>
  <c r="F126" i="8"/>
  <c r="F131" i="8"/>
  <c r="F136" i="8"/>
  <c r="F124" i="8"/>
  <c r="F141" i="8"/>
  <c r="F129" i="8"/>
  <c r="F134" i="8"/>
  <c r="F122" i="8"/>
  <c r="F133" i="8"/>
  <c r="F139" i="8"/>
  <c r="F127" i="8"/>
  <c r="F132" i="8"/>
  <c r="F137" i="8"/>
  <c r="F125" i="8"/>
  <c r="F140" i="8"/>
  <c r="G121" i="8"/>
  <c r="F130" i="8"/>
  <c r="F128" i="8"/>
  <c r="F135" i="8"/>
  <c r="F123" i="8"/>
  <c r="F124" i="7"/>
  <c r="F112" i="7"/>
  <c r="F117" i="7"/>
  <c r="F122" i="7"/>
  <c r="F110" i="7"/>
  <c r="F127" i="7"/>
  <c r="F115" i="7"/>
  <c r="F120" i="7"/>
  <c r="F108" i="7"/>
  <c r="F125" i="7"/>
  <c r="F113" i="7"/>
  <c r="F118" i="7"/>
  <c r="G107" i="7"/>
  <c r="F123" i="7"/>
  <c r="F111" i="7"/>
  <c r="F114" i="7"/>
  <c r="F116" i="7"/>
  <c r="F121" i="7"/>
  <c r="F109" i="7"/>
  <c r="F126" i="7"/>
  <c r="F119" i="7"/>
  <c r="F61" i="7"/>
  <c r="F49" i="7"/>
  <c r="F54" i="7"/>
  <c r="F59" i="7"/>
  <c r="F47" i="7"/>
  <c r="F64" i="7"/>
  <c r="F52" i="7"/>
  <c r="F51" i="7"/>
  <c r="F57" i="7"/>
  <c r="F45" i="7"/>
  <c r="F58" i="7"/>
  <c r="G44" i="7"/>
  <c r="F62" i="7"/>
  <c r="F50" i="7"/>
  <c r="F55" i="7"/>
  <c r="F60" i="7"/>
  <c r="F48" i="7"/>
  <c r="F46" i="7"/>
  <c r="F63" i="7"/>
  <c r="F53" i="7"/>
  <c r="F56" i="7"/>
  <c r="F62" i="6"/>
  <c r="F50" i="6"/>
  <c r="F56" i="6"/>
  <c r="F55" i="6"/>
  <c r="F60" i="6"/>
  <c r="F48" i="6"/>
  <c r="F65" i="6"/>
  <c r="F53" i="6"/>
  <c r="F58" i="6"/>
  <c r="F46" i="6"/>
  <c r="F57" i="6"/>
  <c r="F63" i="6"/>
  <c r="F51" i="6"/>
  <c r="F61" i="6"/>
  <c r="F49" i="6"/>
  <c r="G45" i="6"/>
  <c r="F54" i="6"/>
  <c r="F52" i="6"/>
  <c r="F59" i="6"/>
  <c r="F47" i="6"/>
  <c r="F64" i="6"/>
  <c r="H46" i="5"/>
  <c r="F64" i="4"/>
  <c r="F52" i="4"/>
  <c r="F57" i="4"/>
  <c r="G47" i="4"/>
  <c r="F62" i="4"/>
  <c r="F50" i="4"/>
  <c r="F67" i="4"/>
  <c r="F55" i="4"/>
  <c r="F60" i="4"/>
  <c r="F48" i="4"/>
  <c r="F65" i="4"/>
  <c r="F53" i="4"/>
  <c r="F54" i="4"/>
  <c r="F58" i="4"/>
  <c r="F66" i="4"/>
  <c r="F63" i="4"/>
  <c r="F51" i="4"/>
  <c r="F56" i="4"/>
  <c r="F61" i="4"/>
  <c r="F49" i="4"/>
  <c r="F59" i="4"/>
  <c r="L33" i="12"/>
  <c r="Q21" i="9" l="1"/>
  <c r="P23" i="9"/>
  <c r="P25" i="9"/>
  <c r="P22" i="9"/>
  <c r="P24" i="9"/>
  <c r="N155" i="7"/>
  <c r="N154" i="7"/>
  <c r="C158" i="7" s="1"/>
  <c r="I157" i="7"/>
  <c r="I168" i="8"/>
  <c r="I169" i="8"/>
  <c r="P53" i="9"/>
  <c r="P51" i="9"/>
  <c r="P54" i="9"/>
  <c r="P52" i="9"/>
  <c r="Q50" i="9"/>
  <c r="G21" i="5"/>
  <c r="G19" i="5"/>
  <c r="G62" i="8"/>
  <c r="G70" i="8"/>
  <c r="G69" i="8"/>
  <c r="G65" i="8"/>
  <c r="H57" i="8"/>
  <c r="H63" i="8" s="1"/>
  <c r="G77" i="8"/>
  <c r="G64" i="8"/>
  <c r="G60" i="8"/>
  <c r="G76" i="8"/>
  <c r="G67" i="8"/>
  <c r="G59" i="8"/>
  <c r="G71" i="8"/>
  <c r="G66" i="8"/>
  <c r="G75" i="8"/>
  <c r="G58" i="8"/>
  <c r="G68" i="8"/>
  <c r="G63" i="8"/>
  <c r="G74" i="8"/>
  <c r="G61" i="8"/>
  <c r="G73" i="8"/>
  <c r="J36" i="2"/>
  <c r="I32" i="2"/>
  <c r="J28" i="2"/>
  <c r="J24" i="2"/>
  <c r="G64" i="10"/>
  <c r="G52" i="10"/>
  <c r="G69" i="10"/>
  <c r="G57" i="10"/>
  <c r="G62" i="10"/>
  <c r="G67" i="10"/>
  <c r="G55" i="10"/>
  <c r="G60" i="10"/>
  <c r="G65" i="10"/>
  <c r="G58" i="10"/>
  <c r="G63" i="10"/>
  <c r="G51" i="10"/>
  <c r="G68" i="10"/>
  <c r="G56" i="10"/>
  <c r="H49" i="10"/>
  <c r="G61" i="10"/>
  <c r="G66" i="10"/>
  <c r="G54" i="10"/>
  <c r="G59" i="10"/>
  <c r="J167" i="8"/>
  <c r="G131" i="8"/>
  <c r="G136" i="8"/>
  <c r="G124" i="8"/>
  <c r="G141" i="8"/>
  <c r="G129" i="8"/>
  <c r="G134" i="8"/>
  <c r="G122" i="8"/>
  <c r="G138" i="8"/>
  <c r="G126" i="8"/>
  <c r="G139" i="8"/>
  <c r="G127" i="8"/>
  <c r="G133" i="8"/>
  <c r="G132" i="8"/>
  <c r="G137" i="8"/>
  <c r="G125" i="8"/>
  <c r="G130" i="8"/>
  <c r="G135" i="8"/>
  <c r="G123" i="8"/>
  <c r="G140" i="8"/>
  <c r="G128" i="8"/>
  <c r="H121" i="8"/>
  <c r="G117" i="7"/>
  <c r="G122" i="7"/>
  <c r="G110" i="7"/>
  <c r="G127" i="7"/>
  <c r="G115" i="7"/>
  <c r="G120" i="7"/>
  <c r="G108" i="7"/>
  <c r="G125" i="7"/>
  <c r="G113" i="7"/>
  <c r="G119" i="7"/>
  <c r="G118" i="7"/>
  <c r="G123" i="7"/>
  <c r="G111" i="7"/>
  <c r="G116" i="7"/>
  <c r="G121" i="7"/>
  <c r="G109" i="7"/>
  <c r="G126" i="7"/>
  <c r="G114" i="7"/>
  <c r="H107" i="7"/>
  <c r="G124" i="7"/>
  <c r="G112" i="7"/>
  <c r="G54" i="7"/>
  <c r="G63" i="7"/>
  <c r="G59" i="7"/>
  <c r="G47" i="7"/>
  <c r="G64" i="7"/>
  <c r="G52" i="7"/>
  <c r="G57" i="7"/>
  <c r="G45" i="7"/>
  <c r="G56" i="7"/>
  <c r="G62" i="7"/>
  <c r="G50" i="7"/>
  <c r="G51" i="7"/>
  <c r="G55" i="7"/>
  <c r="G60" i="7"/>
  <c r="G48" i="7"/>
  <c r="G53" i="7"/>
  <c r="G58" i="7"/>
  <c r="G46" i="7"/>
  <c r="G61" i="7"/>
  <c r="G49" i="7"/>
  <c r="H44" i="7"/>
  <c r="G55" i="6"/>
  <c r="G60" i="6"/>
  <c r="G48" i="6"/>
  <c r="G65" i="6"/>
  <c r="G53" i="6"/>
  <c r="G49" i="6"/>
  <c r="G58" i="6"/>
  <c r="G46" i="6"/>
  <c r="G62" i="6"/>
  <c r="G63" i="6"/>
  <c r="G51" i="6"/>
  <c r="G61" i="6"/>
  <c r="G56" i="6"/>
  <c r="G50" i="6"/>
  <c r="G54" i="6"/>
  <c r="G59" i="6"/>
  <c r="G47" i="6"/>
  <c r="G57" i="6"/>
  <c r="G64" i="6"/>
  <c r="G52" i="6"/>
  <c r="H45" i="6"/>
  <c r="I46" i="5"/>
  <c r="G57" i="4"/>
  <c r="G62" i="4"/>
  <c r="G50" i="4"/>
  <c r="G67" i="4"/>
  <c r="G55" i="4"/>
  <c r="G60" i="4"/>
  <c r="G48" i="4"/>
  <c r="G65" i="4"/>
  <c r="G53" i="4"/>
  <c r="G58" i="4"/>
  <c r="G63" i="4"/>
  <c r="G51" i="4"/>
  <c r="G56" i="4"/>
  <c r="G59" i="4"/>
  <c r="G61" i="4"/>
  <c r="G49" i="4"/>
  <c r="G66" i="4"/>
  <c r="G54" i="4"/>
  <c r="H47" i="4"/>
  <c r="G64" i="4"/>
  <c r="G52" i="4"/>
  <c r="M33" i="12"/>
  <c r="R21" i="9" l="1"/>
  <c r="Q23" i="9"/>
  <c r="Q22" i="9"/>
  <c r="Q24" i="9"/>
  <c r="Q25" i="9"/>
  <c r="O155" i="7"/>
  <c r="O154" i="7"/>
  <c r="J157" i="7"/>
  <c r="J169" i="8"/>
  <c r="J168" i="8"/>
  <c r="Q51" i="9"/>
  <c r="Q52" i="9"/>
  <c r="Q54" i="9"/>
  <c r="R50" i="9"/>
  <c r="Q53" i="9"/>
  <c r="H21" i="5"/>
  <c r="H19" i="5"/>
  <c r="H67" i="8"/>
  <c r="H62" i="8"/>
  <c r="H74" i="8"/>
  <c r="H75" i="8"/>
  <c r="H69" i="8"/>
  <c r="H58" i="8"/>
  <c r="I57" i="8"/>
  <c r="I72" i="8" s="1"/>
  <c r="H70" i="8"/>
  <c r="H65" i="8"/>
  <c r="H60" i="8"/>
  <c r="H61" i="8"/>
  <c r="H64" i="8"/>
  <c r="H59" i="8"/>
  <c r="H71" i="8"/>
  <c r="H72" i="8"/>
  <c r="H73" i="8"/>
  <c r="H68" i="8"/>
  <c r="H77" i="8"/>
  <c r="H76" i="8"/>
  <c r="H66" i="8"/>
  <c r="K36" i="2"/>
  <c r="J32" i="2"/>
  <c r="K28" i="2"/>
  <c r="K24" i="2"/>
  <c r="H69" i="10"/>
  <c r="H57" i="10"/>
  <c r="H62" i="10"/>
  <c r="H67" i="10"/>
  <c r="H55" i="10"/>
  <c r="H60" i="10"/>
  <c r="H65" i="10"/>
  <c r="H58" i="10"/>
  <c r="H63" i="10"/>
  <c r="H51" i="10"/>
  <c r="H68" i="10"/>
  <c r="H56" i="10"/>
  <c r="I49" i="10"/>
  <c r="H64" i="10"/>
  <c r="H61" i="10"/>
  <c r="H52" i="10"/>
  <c r="H66" i="10"/>
  <c r="H54" i="10"/>
  <c r="H59" i="10"/>
  <c r="K167" i="8"/>
  <c r="H136" i="8"/>
  <c r="H124" i="8"/>
  <c r="H141" i="8"/>
  <c r="H129" i="8"/>
  <c r="H131" i="8"/>
  <c r="H134" i="8"/>
  <c r="H122" i="8"/>
  <c r="H139" i="8"/>
  <c r="H127" i="8"/>
  <c r="H132" i="8"/>
  <c r="H137" i="8"/>
  <c r="H125" i="8"/>
  <c r="H130" i="8"/>
  <c r="H135" i="8"/>
  <c r="H123" i="8"/>
  <c r="H140" i="8"/>
  <c r="H128" i="8"/>
  <c r="I121" i="8"/>
  <c r="H133" i="8"/>
  <c r="H138" i="8"/>
  <c r="H126" i="8"/>
  <c r="H122" i="7"/>
  <c r="H110" i="7"/>
  <c r="H124" i="7"/>
  <c r="H127" i="7"/>
  <c r="H115" i="7"/>
  <c r="H120" i="7"/>
  <c r="H108" i="7"/>
  <c r="H125" i="7"/>
  <c r="H113" i="7"/>
  <c r="H118" i="7"/>
  <c r="H123" i="7"/>
  <c r="H111" i="7"/>
  <c r="I107" i="7"/>
  <c r="H116" i="7"/>
  <c r="H121" i="7"/>
  <c r="H109" i="7"/>
  <c r="H126" i="7"/>
  <c r="H114" i="7"/>
  <c r="H119" i="7"/>
  <c r="H117" i="7"/>
  <c r="H112" i="7"/>
  <c r="H59" i="7"/>
  <c r="H47" i="7"/>
  <c r="H64" i="7"/>
  <c r="H52" i="7"/>
  <c r="H61" i="7"/>
  <c r="H57" i="7"/>
  <c r="H45" i="7"/>
  <c r="H62" i="7"/>
  <c r="H50" i="7"/>
  <c r="H55" i="7"/>
  <c r="H49" i="7"/>
  <c r="H60" i="7"/>
  <c r="H48" i="7"/>
  <c r="H53" i="7"/>
  <c r="H58" i="7"/>
  <c r="H46" i="7"/>
  <c r="H56" i="7"/>
  <c r="H63" i="7"/>
  <c r="H51" i="7"/>
  <c r="I44" i="7"/>
  <c r="H54" i="7"/>
  <c r="H60" i="6"/>
  <c r="H48" i="6"/>
  <c r="H65" i="6"/>
  <c r="H53" i="6"/>
  <c r="H58" i="6"/>
  <c r="H46" i="6"/>
  <c r="H54" i="6"/>
  <c r="H63" i="6"/>
  <c r="H51" i="6"/>
  <c r="H56" i="6"/>
  <c r="H61" i="6"/>
  <c r="H49" i="6"/>
  <c r="H59" i="6"/>
  <c r="H47" i="6"/>
  <c r="H55" i="6"/>
  <c r="H64" i="6"/>
  <c r="H52" i="6"/>
  <c r="I45" i="6"/>
  <c r="H57" i="6"/>
  <c r="H62" i="6"/>
  <c r="H50" i="6"/>
  <c r="J46" i="5"/>
  <c r="H62" i="4"/>
  <c r="H50" i="4"/>
  <c r="H67" i="4"/>
  <c r="H55" i="4"/>
  <c r="H60" i="4"/>
  <c r="H48" i="4"/>
  <c r="H65" i="4"/>
  <c r="H53" i="4"/>
  <c r="H58" i="4"/>
  <c r="H63" i="4"/>
  <c r="H51" i="4"/>
  <c r="H56" i="4"/>
  <c r="H61" i="4"/>
  <c r="H49" i="4"/>
  <c r="H52" i="4"/>
  <c r="H66" i="4"/>
  <c r="H54" i="4"/>
  <c r="I47" i="4"/>
  <c r="H59" i="4"/>
  <c r="H64" i="4"/>
  <c r="H57" i="4"/>
  <c r="N33" i="12"/>
  <c r="S21" i="9" l="1"/>
  <c r="R23" i="9"/>
  <c r="R25" i="9"/>
  <c r="R24" i="9"/>
  <c r="R22" i="9"/>
  <c r="P155" i="7"/>
  <c r="P154" i="7"/>
  <c r="K157" i="7"/>
  <c r="K169" i="8"/>
  <c r="K168" i="8"/>
  <c r="R51" i="9"/>
  <c r="S50" i="9"/>
  <c r="R53" i="9"/>
  <c r="R54" i="9"/>
  <c r="R52" i="9"/>
  <c r="I61" i="8"/>
  <c r="I62" i="8"/>
  <c r="I73" i="8"/>
  <c r="I68" i="8"/>
  <c r="I67" i="8"/>
  <c r="I60" i="8"/>
  <c r="I74" i="8"/>
  <c r="I63" i="8"/>
  <c r="I64" i="8"/>
  <c r="I58" i="8"/>
  <c r="I76" i="8"/>
  <c r="I65" i="8"/>
  <c r="J57" i="8"/>
  <c r="J75" i="8" s="1"/>
  <c r="I70" i="8"/>
  <c r="I59" i="8"/>
  <c r="I77" i="8"/>
  <c r="I66" i="8"/>
  <c r="I69" i="8"/>
  <c r="I75" i="8"/>
  <c r="I71" i="8"/>
  <c r="I19" i="5"/>
  <c r="I21" i="5"/>
  <c r="L36" i="2"/>
  <c r="K32" i="2"/>
  <c r="L28" i="2"/>
  <c r="L24" i="2"/>
  <c r="I62" i="10"/>
  <c r="I67" i="10"/>
  <c r="I55" i="10"/>
  <c r="I60" i="10"/>
  <c r="I65" i="10"/>
  <c r="I58" i="10"/>
  <c r="I63" i="10"/>
  <c r="I51" i="10"/>
  <c r="I68" i="10"/>
  <c r="I56" i="10"/>
  <c r="J49" i="10"/>
  <c r="I61" i="10"/>
  <c r="I66" i="10"/>
  <c r="I54" i="10"/>
  <c r="I69" i="10"/>
  <c r="I57" i="10"/>
  <c r="I59" i="10"/>
  <c r="I64" i="10"/>
  <c r="I52" i="10"/>
  <c r="L167" i="8"/>
  <c r="I141" i="8"/>
  <c r="I129" i="8"/>
  <c r="I134" i="8"/>
  <c r="I122" i="8"/>
  <c r="I139" i="8"/>
  <c r="I127" i="8"/>
  <c r="I132" i="8"/>
  <c r="I137" i="8"/>
  <c r="I125" i="8"/>
  <c r="I124" i="8"/>
  <c r="I130" i="8"/>
  <c r="I135" i="8"/>
  <c r="I123" i="8"/>
  <c r="I140" i="8"/>
  <c r="I128" i="8"/>
  <c r="J121" i="8"/>
  <c r="I136" i="8"/>
  <c r="I133" i="8"/>
  <c r="I131" i="8"/>
  <c r="I138" i="8"/>
  <c r="I126" i="8"/>
  <c r="I127" i="7"/>
  <c r="I115" i="7"/>
  <c r="I108" i="7"/>
  <c r="I120" i="7"/>
  <c r="I125" i="7"/>
  <c r="I113" i="7"/>
  <c r="I118" i="7"/>
  <c r="I123" i="7"/>
  <c r="I111" i="7"/>
  <c r="I116" i="7"/>
  <c r="I121" i="7"/>
  <c r="I109" i="7"/>
  <c r="I126" i="7"/>
  <c r="I114" i="7"/>
  <c r="J107" i="7"/>
  <c r="I117" i="7"/>
  <c r="I119" i="7"/>
  <c r="I124" i="7"/>
  <c r="I112" i="7"/>
  <c r="I122" i="7"/>
  <c r="I110" i="7"/>
  <c r="I64" i="7"/>
  <c r="I52" i="7"/>
  <c r="I57" i="7"/>
  <c r="I45" i="7"/>
  <c r="I62" i="7"/>
  <c r="I50" i="7"/>
  <c r="I55" i="7"/>
  <c r="I49" i="7"/>
  <c r="I60" i="7"/>
  <c r="I48" i="7"/>
  <c r="I53" i="7"/>
  <c r="I54" i="7"/>
  <c r="I58" i="7"/>
  <c r="I46" i="7"/>
  <c r="I63" i="7"/>
  <c r="I51" i="7"/>
  <c r="J44" i="7"/>
  <c r="I56" i="7"/>
  <c r="I59" i="7"/>
  <c r="I47" i="7"/>
  <c r="I61" i="7"/>
  <c r="I65" i="6"/>
  <c r="I53" i="6"/>
  <c r="I58" i="6"/>
  <c r="I46" i="6"/>
  <c r="I63" i="6"/>
  <c r="I51" i="6"/>
  <c r="I47" i="6"/>
  <c r="I56" i="6"/>
  <c r="I60" i="6"/>
  <c r="I61" i="6"/>
  <c r="I49" i="6"/>
  <c r="I54" i="6"/>
  <c r="I59" i="6"/>
  <c r="I64" i="6"/>
  <c r="I52" i="6"/>
  <c r="J45" i="6"/>
  <c r="I57" i="6"/>
  <c r="I55" i="6"/>
  <c r="I48" i="6"/>
  <c r="I62" i="6"/>
  <c r="I50" i="6"/>
  <c r="K46" i="5"/>
  <c r="I67" i="4"/>
  <c r="I55" i="4"/>
  <c r="I60" i="4"/>
  <c r="I48" i="4"/>
  <c r="I65" i="4"/>
  <c r="I53" i="4"/>
  <c r="I58" i="4"/>
  <c r="I57" i="4"/>
  <c r="I63" i="4"/>
  <c r="I51" i="4"/>
  <c r="I56" i="4"/>
  <c r="I61" i="4"/>
  <c r="I49" i="4"/>
  <c r="I66" i="4"/>
  <c r="I54" i="4"/>
  <c r="J47" i="4"/>
  <c r="I59" i="4"/>
  <c r="I64" i="4"/>
  <c r="I52" i="4"/>
  <c r="I62" i="4"/>
  <c r="I50" i="4"/>
  <c r="O33" i="12"/>
  <c r="T21" i="9" l="1"/>
  <c r="S23" i="9"/>
  <c r="S25" i="9"/>
  <c r="S22" i="9"/>
  <c r="S24" i="9"/>
  <c r="Q155" i="7"/>
  <c r="Q154" i="7"/>
  <c r="D158" i="7" s="1"/>
  <c r="L157" i="7"/>
  <c r="L169" i="8"/>
  <c r="L168" i="8"/>
  <c r="S54" i="9"/>
  <c r="S51" i="9"/>
  <c r="T50" i="9"/>
  <c r="S52" i="9"/>
  <c r="S53" i="9"/>
  <c r="J77" i="8"/>
  <c r="J69" i="8"/>
  <c r="K57" i="8"/>
  <c r="K66" i="8" s="1"/>
  <c r="J64" i="8"/>
  <c r="J76" i="8"/>
  <c r="J71" i="8"/>
  <c r="J58" i="8"/>
  <c r="J70" i="8"/>
  <c r="J60" i="8"/>
  <c r="J74" i="8"/>
  <c r="J65" i="8"/>
  <c r="J59" i="8"/>
  <c r="J63" i="8"/>
  <c r="J66" i="8"/>
  <c r="J73" i="8"/>
  <c r="J67" i="8"/>
  <c r="J68" i="8"/>
  <c r="J61" i="8"/>
  <c r="J72" i="8"/>
  <c r="J62" i="8"/>
  <c r="J19" i="5"/>
  <c r="J21" i="5"/>
  <c r="M36" i="2"/>
  <c r="L32" i="2"/>
  <c r="M28" i="2"/>
  <c r="M24" i="2"/>
  <c r="J67" i="10"/>
  <c r="J55" i="10"/>
  <c r="J60" i="10"/>
  <c r="J65" i="10"/>
  <c r="J53" i="10"/>
  <c r="J58" i="10"/>
  <c r="J63" i="10"/>
  <c r="J51" i="10"/>
  <c r="J68" i="10"/>
  <c r="J56" i="10"/>
  <c r="K49" i="10"/>
  <c r="J61" i="10"/>
  <c r="J66" i="10"/>
  <c r="J54" i="10"/>
  <c r="J59" i="10"/>
  <c r="J64" i="10"/>
  <c r="J52" i="10"/>
  <c r="J50" i="10"/>
  <c r="J69" i="10"/>
  <c r="J57" i="10"/>
  <c r="J62" i="10"/>
  <c r="M167" i="8"/>
  <c r="J134" i="8"/>
  <c r="J122" i="8"/>
  <c r="J139" i="8"/>
  <c r="J127" i="8"/>
  <c r="J132" i="8"/>
  <c r="J137" i="8"/>
  <c r="J125" i="8"/>
  <c r="J130" i="8"/>
  <c r="J136" i="8"/>
  <c r="J141" i="8"/>
  <c r="J135" i="8"/>
  <c r="J123" i="8"/>
  <c r="J140" i="8"/>
  <c r="J128" i="8"/>
  <c r="K121" i="8"/>
  <c r="J133" i="8"/>
  <c r="J138" i="8"/>
  <c r="J126" i="8"/>
  <c r="J131" i="8"/>
  <c r="J124" i="8"/>
  <c r="J129" i="8"/>
  <c r="J120" i="7"/>
  <c r="J108" i="7"/>
  <c r="J125" i="7"/>
  <c r="J113" i="7"/>
  <c r="J118" i="7"/>
  <c r="J123" i="7"/>
  <c r="J111" i="7"/>
  <c r="J116" i="7"/>
  <c r="J110" i="7"/>
  <c r="J121" i="7"/>
  <c r="J109" i="7"/>
  <c r="J126" i="7"/>
  <c r="J114" i="7"/>
  <c r="K107" i="7"/>
  <c r="J119" i="7"/>
  <c r="J124" i="7"/>
  <c r="J112" i="7"/>
  <c r="J117" i="7"/>
  <c r="J122" i="7"/>
  <c r="J127" i="7"/>
  <c r="J115" i="7"/>
  <c r="J57" i="7"/>
  <c r="J45" i="7"/>
  <c r="J62" i="7"/>
  <c r="J50" i="7"/>
  <c r="J55" i="7"/>
  <c r="J54" i="7"/>
  <c r="J59" i="7"/>
  <c r="J47" i="7"/>
  <c r="J60" i="7"/>
  <c r="J48" i="7"/>
  <c r="J53" i="7"/>
  <c r="J58" i="7"/>
  <c r="J46" i="7"/>
  <c r="J63" i="7"/>
  <c r="J51" i="7"/>
  <c r="K44" i="7"/>
  <c r="J56" i="7"/>
  <c r="J61" i="7"/>
  <c r="J49" i="7"/>
  <c r="J64" i="7"/>
  <c r="J52" i="7"/>
  <c r="J58" i="6"/>
  <c r="J46" i="6"/>
  <c r="J64" i="6"/>
  <c r="J63" i="6"/>
  <c r="J51" i="6"/>
  <c r="J52" i="6"/>
  <c r="J56" i="6"/>
  <c r="J61" i="6"/>
  <c r="J49" i="6"/>
  <c r="J54" i="6"/>
  <c r="K45" i="6"/>
  <c r="J59" i="6"/>
  <c r="J47" i="6"/>
  <c r="J57" i="6"/>
  <c r="J60" i="6"/>
  <c r="J48" i="6"/>
  <c r="J62" i="6"/>
  <c r="J50" i="6"/>
  <c r="J53" i="6"/>
  <c r="J55" i="6"/>
  <c r="J65" i="6"/>
  <c r="L46" i="5"/>
  <c r="J60" i="4"/>
  <c r="J48" i="4"/>
  <c r="J65" i="4"/>
  <c r="J53" i="4"/>
  <c r="J58" i="4"/>
  <c r="J63" i="4"/>
  <c r="J51" i="4"/>
  <c r="J56" i="4"/>
  <c r="J62" i="4"/>
  <c r="J61" i="4"/>
  <c r="J49" i="4"/>
  <c r="J66" i="4"/>
  <c r="J54" i="4"/>
  <c r="K47" i="4"/>
  <c r="J59" i="4"/>
  <c r="J64" i="4"/>
  <c r="J52" i="4"/>
  <c r="J57" i="4"/>
  <c r="J50" i="4"/>
  <c r="J67" i="4"/>
  <c r="J55" i="4"/>
  <c r="P33" i="12"/>
  <c r="U21" i="9" l="1"/>
  <c r="T22" i="9"/>
  <c r="T24" i="9"/>
  <c r="T23" i="9"/>
  <c r="T25" i="9"/>
  <c r="R154" i="7"/>
  <c r="R155" i="7"/>
  <c r="M157" i="7"/>
  <c r="M169" i="8"/>
  <c r="M168" i="8"/>
  <c r="T54" i="9"/>
  <c r="U50" i="9"/>
  <c r="T52" i="9"/>
  <c r="T53" i="9"/>
  <c r="T51" i="9"/>
  <c r="K77" i="8"/>
  <c r="K67" i="8"/>
  <c r="K76" i="8"/>
  <c r="K73" i="8"/>
  <c r="K59" i="8"/>
  <c r="K65" i="8"/>
  <c r="K58" i="8"/>
  <c r="K61" i="8"/>
  <c r="K62" i="8"/>
  <c r="K68" i="8"/>
  <c r="K74" i="8"/>
  <c r="K69" i="8"/>
  <c r="K75" i="8"/>
  <c r="K70" i="8"/>
  <c r="L57" i="8"/>
  <c r="L68" i="8" s="1"/>
  <c r="K63" i="8"/>
  <c r="K64" i="8"/>
  <c r="K60" i="8"/>
  <c r="K71" i="8"/>
  <c r="K72" i="8"/>
  <c r="K19" i="5"/>
  <c r="K21" i="5"/>
  <c r="N36" i="2"/>
  <c r="M32" i="2"/>
  <c r="N28" i="2"/>
  <c r="N24" i="2"/>
  <c r="K60" i="10"/>
  <c r="K65" i="10"/>
  <c r="K53" i="10"/>
  <c r="K58" i="10"/>
  <c r="K63" i="10"/>
  <c r="K51" i="10"/>
  <c r="K68" i="10"/>
  <c r="K56" i="10"/>
  <c r="L49" i="10"/>
  <c r="K61" i="10"/>
  <c r="K66" i="10"/>
  <c r="K54" i="10"/>
  <c r="K59" i="10"/>
  <c r="K64" i="10"/>
  <c r="K52" i="10"/>
  <c r="K69" i="10"/>
  <c r="K57" i="10"/>
  <c r="K62" i="10"/>
  <c r="K50" i="10"/>
  <c r="K67" i="10"/>
  <c r="K55" i="10"/>
  <c r="E53" i="10"/>
  <c r="E50" i="10"/>
  <c r="N167" i="8"/>
  <c r="K139" i="8"/>
  <c r="K127" i="8"/>
  <c r="K132" i="8"/>
  <c r="K137" i="8"/>
  <c r="K125" i="8"/>
  <c r="K130" i="8"/>
  <c r="K135" i="8"/>
  <c r="K123" i="8"/>
  <c r="K134" i="8"/>
  <c r="K140" i="8"/>
  <c r="K128" i="8"/>
  <c r="L121" i="8"/>
  <c r="K133" i="8"/>
  <c r="K141" i="8"/>
  <c r="K138" i="8"/>
  <c r="K126" i="8"/>
  <c r="K122" i="8"/>
  <c r="K131" i="8"/>
  <c r="K136" i="8"/>
  <c r="K124" i="8"/>
  <c r="K129" i="8"/>
  <c r="K125" i="7"/>
  <c r="K113" i="7"/>
  <c r="K118" i="7"/>
  <c r="K123" i="7"/>
  <c r="K111" i="7"/>
  <c r="K116" i="7"/>
  <c r="K115" i="7"/>
  <c r="K121" i="7"/>
  <c r="K109" i="7"/>
  <c r="K126" i="7"/>
  <c r="K114" i="7"/>
  <c r="L107" i="7"/>
  <c r="K127" i="7"/>
  <c r="K119" i="7"/>
  <c r="K124" i="7"/>
  <c r="K112" i="7"/>
  <c r="K117" i="7"/>
  <c r="K122" i="7"/>
  <c r="K110" i="7"/>
  <c r="K120" i="7"/>
  <c r="K108" i="7"/>
  <c r="K62" i="7"/>
  <c r="K50" i="7"/>
  <c r="K55" i="7"/>
  <c r="K59" i="7"/>
  <c r="K60" i="7"/>
  <c r="K48" i="7"/>
  <c r="K47" i="7"/>
  <c r="K53" i="7"/>
  <c r="K58" i="7"/>
  <c r="K46" i="7"/>
  <c r="K63" i="7"/>
  <c r="K51" i="7"/>
  <c r="L44" i="7"/>
  <c r="K56" i="7"/>
  <c r="K52" i="7"/>
  <c r="K61" i="7"/>
  <c r="K49" i="7"/>
  <c r="K54" i="7"/>
  <c r="K57" i="7"/>
  <c r="K45" i="7"/>
  <c r="K64" i="7"/>
  <c r="K63" i="6"/>
  <c r="K51" i="6"/>
  <c r="K56" i="6"/>
  <c r="K61" i="6"/>
  <c r="K49" i="6"/>
  <c r="K54" i="6"/>
  <c r="K58" i="6"/>
  <c r="K59" i="6"/>
  <c r="K47" i="6"/>
  <c r="K64" i="6"/>
  <c r="K52" i="6"/>
  <c r="L45" i="6"/>
  <c r="K57" i="6"/>
  <c r="K62" i="6"/>
  <c r="K50" i="6"/>
  <c r="K65" i="6"/>
  <c r="K55" i="6"/>
  <c r="K53" i="6"/>
  <c r="K46" i="6"/>
  <c r="K60" i="6"/>
  <c r="K48" i="6"/>
  <c r="M46" i="5"/>
  <c r="K65" i="4"/>
  <c r="K53" i="4"/>
  <c r="K58" i="4"/>
  <c r="K63" i="4"/>
  <c r="K51" i="4"/>
  <c r="K67" i="4"/>
  <c r="K56" i="4"/>
  <c r="K55" i="4"/>
  <c r="K61" i="4"/>
  <c r="K49" i="4"/>
  <c r="K66" i="4"/>
  <c r="K54" i="4"/>
  <c r="L47" i="4"/>
  <c r="K59" i="4"/>
  <c r="K64" i="4"/>
  <c r="K52" i="4"/>
  <c r="K57" i="4"/>
  <c r="K62" i="4"/>
  <c r="K50" i="4"/>
  <c r="K60" i="4"/>
  <c r="K48" i="4"/>
  <c r="Q33" i="12"/>
  <c r="M57" i="8" l="1"/>
  <c r="M74" i="8" s="1"/>
  <c r="V21" i="9"/>
  <c r="U23" i="9"/>
  <c r="U25" i="9"/>
  <c r="U24" i="9"/>
  <c r="U22" i="9"/>
  <c r="S154" i="7"/>
  <c r="S155" i="7"/>
  <c r="N157" i="7"/>
  <c r="N169" i="8"/>
  <c r="N168" i="8"/>
  <c r="U54" i="9"/>
  <c r="U52" i="9"/>
  <c r="V50" i="9"/>
  <c r="U53" i="9"/>
  <c r="U51" i="9"/>
  <c r="L63" i="8"/>
  <c r="L75" i="8"/>
  <c r="L62" i="8"/>
  <c r="L69" i="8"/>
  <c r="L61" i="8"/>
  <c r="L74" i="8"/>
  <c r="L65" i="8"/>
  <c r="L59" i="8"/>
  <c r="L64" i="8"/>
  <c r="L77" i="8"/>
  <c r="L60" i="8"/>
  <c r="L66" i="8"/>
  <c r="L71" i="8"/>
  <c r="L72" i="8"/>
  <c r="L73" i="8"/>
  <c r="L58" i="8"/>
  <c r="L70" i="8"/>
  <c r="L76" i="8"/>
  <c r="L67" i="8"/>
  <c r="L19" i="5"/>
  <c r="L21" i="5"/>
  <c r="O36" i="2"/>
  <c r="N32" i="2"/>
  <c r="O28" i="2"/>
  <c r="O24" i="2"/>
  <c r="L65" i="10"/>
  <c r="L53" i="10"/>
  <c r="L58" i="10"/>
  <c r="L63" i="10"/>
  <c r="L51" i="10"/>
  <c r="L68" i="10"/>
  <c r="L56" i="10"/>
  <c r="M49" i="10"/>
  <c r="L61" i="10"/>
  <c r="L66" i="10"/>
  <c r="L54" i="10"/>
  <c r="L59" i="10"/>
  <c r="L64" i="10"/>
  <c r="L52" i="10"/>
  <c r="L69" i="10"/>
  <c r="L57" i="10"/>
  <c r="L62" i="10"/>
  <c r="L50" i="10"/>
  <c r="L67" i="10"/>
  <c r="L55" i="10"/>
  <c r="L60" i="10"/>
  <c r="O167" i="8"/>
  <c r="L132" i="8"/>
  <c r="L137" i="8"/>
  <c r="L125" i="8"/>
  <c r="L139" i="8"/>
  <c r="L127" i="8"/>
  <c r="L130" i="8"/>
  <c r="L134" i="8"/>
  <c r="L135" i="8"/>
  <c r="L123" i="8"/>
  <c r="L140" i="8"/>
  <c r="L128" i="8"/>
  <c r="M121" i="8"/>
  <c r="L122" i="8"/>
  <c r="L133" i="8"/>
  <c r="L138" i="8"/>
  <c r="L126" i="8"/>
  <c r="L131" i="8"/>
  <c r="L136" i="8"/>
  <c r="L124" i="8"/>
  <c r="L141" i="8"/>
  <c r="L129" i="8"/>
  <c r="L118" i="7"/>
  <c r="L123" i="7"/>
  <c r="L111" i="7"/>
  <c r="L116" i="7"/>
  <c r="L121" i="7"/>
  <c r="L109" i="7"/>
  <c r="L126" i="7"/>
  <c r="L114" i="7"/>
  <c r="M107" i="7"/>
  <c r="L119" i="7"/>
  <c r="L124" i="7"/>
  <c r="L112" i="7"/>
  <c r="L122" i="7"/>
  <c r="L110" i="7"/>
  <c r="L108" i="7"/>
  <c r="L117" i="7"/>
  <c r="L127" i="7"/>
  <c r="L115" i="7"/>
  <c r="L120" i="7"/>
  <c r="L125" i="7"/>
  <c r="L113" i="7"/>
  <c r="L55" i="7"/>
  <c r="L60" i="7"/>
  <c r="L48" i="7"/>
  <c r="L53" i="7"/>
  <c r="L58" i="7"/>
  <c r="L46" i="7"/>
  <c r="L63" i="7"/>
  <c r="L51" i="7"/>
  <c r="M44" i="7"/>
  <c r="L56" i="7"/>
  <c r="L61" i="7"/>
  <c r="L49" i="7"/>
  <c r="L52" i="7"/>
  <c r="L57" i="7"/>
  <c r="L54" i="7"/>
  <c r="L64" i="7"/>
  <c r="L45" i="7"/>
  <c r="L59" i="7"/>
  <c r="L47" i="7"/>
  <c r="L62" i="7"/>
  <c r="L50" i="7"/>
  <c r="L56" i="6"/>
  <c r="L61" i="6"/>
  <c r="L49" i="6"/>
  <c r="L50" i="6"/>
  <c r="L63" i="6"/>
  <c r="L54" i="6"/>
  <c r="L59" i="6"/>
  <c r="L47" i="6"/>
  <c r="L64" i="6"/>
  <c r="L52" i="6"/>
  <c r="M45" i="6"/>
  <c r="L51" i="6"/>
  <c r="L57" i="6"/>
  <c r="L62" i="6"/>
  <c r="L55" i="6"/>
  <c r="L58" i="6"/>
  <c r="L60" i="6"/>
  <c r="L48" i="6"/>
  <c r="L46" i="6"/>
  <c r="L65" i="6"/>
  <c r="L53" i="6"/>
  <c r="N46" i="5"/>
  <c r="L58" i="4"/>
  <c r="L63" i="4"/>
  <c r="L51" i="4"/>
  <c r="L56" i="4"/>
  <c r="L60" i="4"/>
  <c r="L61" i="4"/>
  <c r="L49" i="4"/>
  <c r="L66" i="4"/>
  <c r="L54" i="4"/>
  <c r="M47" i="4"/>
  <c r="L48" i="4"/>
  <c r="L59" i="4"/>
  <c r="L64" i="4"/>
  <c r="L52" i="4"/>
  <c r="L57" i="4"/>
  <c r="L62" i="4"/>
  <c r="L50" i="4"/>
  <c r="L67" i="4"/>
  <c r="L55" i="4"/>
  <c r="L65" i="4"/>
  <c r="L53" i="4"/>
  <c r="R33" i="12"/>
  <c r="M75" i="8" l="1"/>
  <c r="M68" i="8"/>
  <c r="M67" i="8"/>
  <c r="M62" i="8"/>
  <c r="M71" i="8"/>
  <c r="M59" i="8"/>
  <c r="M69" i="8"/>
  <c r="N57" i="8"/>
  <c r="N59" i="8" s="1"/>
  <c r="M76" i="8"/>
  <c r="M58" i="8"/>
  <c r="M61" i="8"/>
  <c r="M70" i="8"/>
  <c r="M73" i="8"/>
  <c r="M77" i="8"/>
  <c r="M60" i="8"/>
  <c r="M72" i="8"/>
  <c r="M63" i="8"/>
  <c r="M64" i="8"/>
  <c r="M65" i="8"/>
  <c r="M66" i="8"/>
  <c r="W21" i="9"/>
  <c r="V22" i="9"/>
  <c r="V23" i="9"/>
  <c r="V25" i="9"/>
  <c r="V24" i="9"/>
  <c r="T154" i="7"/>
  <c r="T155" i="7"/>
  <c r="O157" i="7"/>
  <c r="O168" i="8"/>
  <c r="O169" i="8"/>
  <c r="V54" i="9"/>
  <c r="V52" i="9"/>
  <c r="W50" i="9"/>
  <c r="V53" i="9"/>
  <c r="V51" i="9"/>
  <c r="M21" i="5"/>
  <c r="M19" i="5"/>
  <c r="P36" i="2"/>
  <c r="O32" i="2"/>
  <c r="P28" i="2"/>
  <c r="P24" i="2"/>
  <c r="M58" i="10"/>
  <c r="M63" i="10"/>
  <c r="M51" i="10"/>
  <c r="M68" i="10"/>
  <c r="M56" i="10"/>
  <c r="N49" i="10"/>
  <c r="M61" i="10"/>
  <c r="M66" i="10"/>
  <c r="M54" i="10"/>
  <c r="M59" i="10"/>
  <c r="M64" i="10"/>
  <c r="M52" i="10"/>
  <c r="M69" i="10"/>
  <c r="M57" i="10"/>
  <c r="M62" i="10"/>
  <c r="M50" i="10"/>
  <c r="M67" i="10"/>
  <c r="M55" i="10"/>
  <c r="M60" i="10"/>
  <c r="M65" i="10"/>
  <c r="M53" i="10"/>
  <c r="P167" i="8"/>
  <c r="M137" i="8"/>
  <c r="M125" i="8"/>
  <c r="M130" i="8"/>
  <c r="M135" i="8"/>
  <c r="M123" i="8"/>
  <c r="M140" i="8"/>
  <c r="M128" i="8"/>
  <c r="N121" i="8"/>
  <c r="M133" i="8"/>
  <c r="M127" i="8"/>
  <c r="M138" i="8"/>
  <c r="M126" i="8"/>
  <c r="M131" i="8"/>
  <c r="M136" i="8"/>
  <c r="M124" i="8"/>
  <c r="M141" i="8"/>
  <c r="M129" i="8"/>
  <c r="M132" i="8"/>
  <c r="M134" i="8"/>
  <c r="M122" i="8"/>
  <c r="M139" i="8"/>
  <c r="M123" i="7"/>
  <c r="M111" i="7"/>
  <c r="M116" i="7"/>
  <c r="M121" i="7"/>
  <c r="M109" i="7"/>
  <c r="M126" i="7"/>
  <c r="M114" i="7"/>
  <c r="N107" i="7"/>
  <c r="M125" i="7"/>
  <c r="M119" i="7"/>
  <c r="M124" i="7"/>
  <c r="M112" i="7"/>
  <c r="M113" i="7"/>
  <c r="M117" i="7"/>
  <c r="M122" i="7"/>
  <c r="M110" i="7"/>
  <c r="M127" i="7"/>
  <c r="M115" i="7"/>
  <c r="M120" i="7"/>
  <c r="M108" i="7"/>
  <c r="M118" i="7"/>
  <c r="M60" i="7"/>
  <c r="M48" i="7"/>
  <c r="M57" i="7"/>
  <c r="M53" i="7"/>
  <c r="M58" i="7"/>
  <c r="M46" i="7"/>
  <c r="M63" i="7"/>
  <c r="M51" i="7"/>
  <c r="N44" i="7"/>
  <c r="M45" i="7"/>
  <c r="M62" i="7"/>
  <c r="M56" i="7"/>
  <c r="M61" i="7"/>
  <c r="M49" i="7"/>
  <c r="M50" i="7"/>
  <c r="M54" i="7"/>
  <c r="M59" i="7"/>
  <c r="M47" i="7"/>
  <c r="M64" i="7"/>
  <c r="M52" i="7"/>
  <c r="M55" i="7"/>
  <c r="M61" i="6"/>
  <c r="M49" i="6"/>
  <c r="M56" i="6"/>
  <c r="M54" i="6"/>
  <c r="M59" i="6"/>
  <c r="M47" i="6"/>
  <c r="M64" i="6"/>
  <c r="M52" i="6"/>
  <c r="N45" i="6"/>
  <c r="M57" i="6"/>
  <c r="M55" i="6"/>
  <c r="M62" i="6"/>
  <c r="M50" i="6"/>
  <c r="M60" i="6"/>
  <c r="M48" i="6"/>
  <c r="M65" i="6"/>
  <c r="M53" i="6"/>
  <c r="M58" i="6"/>
  <c r="M46" i="6"/>
  <c r="M63" i="6"/>
  <c r="M51" i="6"/>
  <c r="O46" i="5"/>
  <c r="M63" i="4"/>
  <c r="M51" i="4"/>
  <c r="M56" i="4"/>
  <c r="M61" i="4"/>
  <c r="M49" i="4"/>
  <c r="M66" i="4"/>
  <c r="M54" i="4"/>
  <c r="N47" i="4"/>
  <c r="M59" i="4"/>
  <c r="M65" i="4"/>
  <c r="M64" i="4"/>
  <c r="M52" i="4"/>
  <c r="M57" i="4"/>
  <c r="M62" i="4"/>
  <c r="M50" i="4"/>
  <c r="M67" i="4"/>
  <c r="M55" i="4"/>
  <c r="M60" i="4"/>
  <c r="M48" i="4"/>
  <c r="M53" i="4"/>
  <c r="M58" i="4"/>
  <c r="S33" i="12"/>
  <c r="N66" i="8" l="1"/>
  <c r="N77" i="8"/>
  <c r="N74" i="8"/>
  <c r="N68" i="8"/>
  <c r="N63" i="8"/>
  <c r="N60" i="8"/>
  <c r="N72" i="8"/>
  <c r="N67" i="8"/>
  <c r="N73" i="8"/>
  <c r="N62" i="8"/>
  <c r="N75" i="8"/>
  <c r="O57" i="8"/>
  <c r="O67" i="8" s="1"/>
  <c r="N61" i="8"/>
  <c r="N64" i="8"/>
  <c r="N58" i="8"/>
  <c r="N76" i="8"/>
  <c r="N69" i="8"/>
  <c r="N70" i="8"/>
  <c r="N71" i="8"/>
  <c r="N65" i="8"/>
  <c r="X21" i="9"/>
  <c r="W22" i="9"/>
  <c r="W24" i="9"/>
  <c r="W23" i="9"/>
  <c r="W25" i="9"/>
  <c r="U154" i="7"/>
  <c r="U155" i="7"/>
  <c r="P157" i="7"/>
  <c r="P168" i="8"/>
  <c r="P169" i="8"/>
  <c r="W52" i="9"/>
  <c r="W51" i="9"/>
  <c r="X50" i="9"/>
  <c r="W53" i="9"/>
  <c r="W54" i="9"/>
  <c r="N21" i="5"/>
  <c r="N19" i="5"/>
  <c r="Q36" i="2"/>
  <c r="P32" i="2"/>
  <c r="Q28" i="2"/>
  <c r="Q24" i="2"/>
  <c r="N63" i="10"/>
  <c r="N51" i="10"/>
  <c r="N68" i="10"/>
  <c r="N56" i="10"/>
  <c r="O49" i="10"/>
  <c r="N61" i="10"/>
  <c r="N66" i="10"/>
  <c r="N54" i="10"/>
  <c r="N59" i="10"/>
  <c r="N64" i="10"/>
  <c r="N52" i="10"/>
  <c r="N69" i="10"/>
  <c r="N57" i="10"/>
  <c r="N62" i="10"/>
  <c r="N50" i="10"/>
  <c r="N58" i="10"/>
  <c r="N67" i="10"/>
  <c r="N55" i="10"/>
  <c r="N60" i="10"/>
  <c r="N65" i="10"/>
  <c r="N53" i="10"/>
  <c r="Q167" i="8"/>
  <c r="N130" i="8"/>
  <c r="N135" i="8"/>
  <c r="N123" i="8"/>
  <c r="N140" i="8"/>
  <c r="N128" i="8"/>
  <c r="O121" i="8"/>
  <c r="N133" i="8"/>
  <c r="N138" i="8"/>
  <c r="N126" i="8"/>
  <c r="N131" i="8"/>
  <c r="N132" i="8"/>
  <c r="N136" i="8"/>
  <c r="N124" i="8"/>
  <c r="N141" i="8"/>
  <c r="N129" i="8"/>
  <c r="N125" i="8"/>
  <c r="N134" i="8"/>
  <c r="N122" i="8"/>
  <c r="N139" i="8"/>
  <c r="N127" i="8"/>
  <c r="N137" i="8"/>
  <c r="N116" i="7"/>
  <c r="N109" i="7"/>
  <c r="N121" i="7"/>
  <c r="N126" i="7"/>
  <c r="N114" i="7"/>
  <c r="O107" i="7"/>
  <c r="N119" i="7"/>
  <c r="N124" i="7"/>
  <c r="N112" i="7"/>
  <c r="N117" i="7"/>
  <c r="N122" i="7"/>
  <c r="N110" i="7"/>
  <c r="N127" i="7"/>
  <c r="N115" i="7"/>
  <c r="N118" i="7"/>
  <c r="N120" i="7"/>
  <c r="N108" i="7"/>
  <c r="N125" i="7"/>
  <c r="N113" i="7"/>
  <c r="N123" i="7"/>
  <c r="N111" i="7"/>
  <c r="N53" i="7"/>
  <c r="N58" i="7"/>
  <c r="N46" i="7"/>
  <c r="N63" i="7"/>
  <c r="N51" i="7"/>
  <c r="O44" i="7"/>
  <c r="N56" i="7"/>
  <c r="N62" i="7"/>
  <c r="N61" i="7"/>
  <c r="N49" i="7"/>
  <c r="N54" i="7"/>
  <c r="N59" i="7"/>
  <c r="N47" i="7"/>
  <c r="N64" i="7"/>
  <c r="N52" i="7"/>
  <c r="N50" i="7"/>
  <c r="N55" i="7"/>
  <c r="N57" i="7"/>
  <c r="N45" i="7"/>
  <c r="N60" i="7"/>
  <c r="N48" i="7"/>
  <c r="N54" i="6"/>
  <c r="N59" i="6"/>
  <c r="N47" i="6"/>
  <c r="N48" i="6"/>
  <c r="N64" i="6"/>
  <c r="N52" i="6"/>
  <c r="O45" i="6"/>
  <c r="N49" i="6"/>
  <c r="N57" i="6"/>
  <c r="N62" i="6"/>
  <c r="N50" i="6"/>
  <c r="N60" i="6"/>
  <c r="N55" i="6"/>
  <c r="N65" i="6"/>
  <c r="N53" i="6"/>
  <c r="N58" i="6"/>
  <c r="N46" i="6"/>
  <c r="N61" i="6"/>
  <c r="N63" i="6"/>
  <c r="N51" i="6"/>
  <c r="N56" i="6"/>
  <c r="P46" i="5"/>
  <c r="N56" i="4"/>
  <c r="N61" i="4"/>
  <c r="N49" i="4"/>
  <c r="N66" i="4"/>
  <c r="N54" i="4"/>
  <c r="O47" i="4"/>
  <c r="N59" i="4"/>
  <c r="N64" i="4"/>
  <c r="N52" i="4"/>
  <c r="N58" i="4"/>
  <c r="N57" i="4"/>
  <c r="N62" i="4"/>
  <c r="N50" i="4"/>
  <c r="N67" i="4"/>
  <c r="N55" i="4"/>
  <c r="N60" i="4"/>
  <c r="N48" i="4"/>
  <c r="N65" i="4"/>
  <c r="N53" i="4"/>
  <c r="N63" i="4"/>
  <c r="N51" i="4"/>
  <c r="T33" i="12"/>
  <c r="O75" i="8" l="1"/>
  <c r="O63" i="8"/>
  <c r="O68" i="8"/>
  <c r="O58" i="8"/>
  <c r="O70" i="8"/>
  <c r="O62" i="8"/>
  <c r="O74" i="8"/>
  <c r="O69" i="8"/>
  <c r="O71" i="8"/>
  <c r="O72" i="8"/>
  <c r="O66" i="8"/>
  <c r="O76" i="8"/>
  <c r="O61" i="8"/>
  <c r="P57" i="8"/>
  <c r="P62" i="8" s="1"/>
  <c r="O73" i="8"/>
  <c r="O64" i="8"/>
  <c r="O65" i="8"/>
  <c r="O77" i="8"/>
  <c r="O59" i="8"/>
  <c r="O60" i="8"/>
  <c r="Y21" i="9"/>
  <c r="X22" i="9"/>
  <c r="X24" i="9"/>
  <c r="X25" i="9"/>
  <c r="X23" i="9"/>
  <c r="V154" i="7"/>
  <c r="V155" i="7"/>
  <c r="Q157" i="7"/>
  <c r="Q168" i="8"/>
  <c r="Q169" i="8"/>
  <c r="Y50" i="9"/>
  <c r="X51" i="9"/>
  <c r="X52" i="9"/>
  <c r="X53" i="9"/>
  <c r="X54" i="9"/>
  <c r="O21" i="5"/>
  <c r="O19" i="5"/>
  <c r="R36" i="2"/>
  <c r="Q32" i="2"/>
  <c r="R28" i="2"/>
  <c r="R24" i="2"/>
  <c r="O68" i="10"/>
  <c r="O56" i="10"/>
  <c r="P49" i="10"/>
  <c r="O61" i="10"/>
  <c r="O66" i="10"/>
  <c r="O54" i="10"/>
  <c r="O59" i="10"/>
  <c r="O64" i="10"/>
  <c r="O52" i="10"/>
  <c r="O69" i="10"/>
  <c r="O57" i="10"/>
  <c r="O62" i="10"/>
  <c r="O50" i="10"/>
  <c r="O67" i="10"/>
  <c r="O55" i="10"/>
  <c r="O60" i="10"/>
  <c r="O51" i="10"/>
  <c r="O65" i="10"/>
  <c r="O53" i="10"/>
  <c r="O58" i="10"/>
  <c r="O63" i="10"/>
  <c r="R167" i="8"/>
  <c r="O135" i="8"/>
  <c r="O123" i="8"/>
  <c r="O130" i="8"/>
  <c r="O140" i="8"/>
  <c r="O128" i="8"/>
  <c r="P121" i="8"/>
  <c r="O133" i="8"/>
  <c r="O138" i="8"/>
  <c r="O126" i="8"/>
  <c r="O131" i="8"/>
  <c r="O136" i="8"/>
  <c r="O124" i="8"/>
  <c r="O125" i="8"/>
  <c r="O141" i="8"/>
  <c r="O129" i="8"/>
  <c r="O134" i="8"/>
  <c r="O122" i="8"/>
  <c r="O137" i="8"/>
  <c r="O139" i="8"/>
  <c r="O127" i="8"/>
  <c r="O132" i="8"/>
  <c r="O121" i="7"/>
  <c r="O109" i="7"/>
  <c r="O114" i="7"/>
  <c r="O126" i="7"/>
  <c r="P107" i="7"/>
  <c r="O119" i="7"/>
  <c r="O124" i="7"/>
  <c r="O112" i="7"/>
  <c r="O117" i="7"/>
  <c r="O122" i="7"/>
  <c r="O110" i="7"/>
  <c r="O127" i="7"/>
  <c r="O115" i="7"/>
  <c r="O120" i="7"/>
  <c r="O108" i="7"/>
  <c r="O123" i="7"/>
  <c r="O111" i="7"/>
  <c r="O125" i="7"/>
  <c r="O113" i="7"/>
  <c r="O118" i="7"/>
  <c r="O116" i="7"/>
  <c r="O58" i="7"/>
  <c r="O46" i="7"/>
  <c r="O63" i="7"/>
  <c r="O51" i="7"/>
  <c r="P44" i="7"/>
  <c r="O56" i="7"/>
  <c r="O61" i="7"/>
  <c r="O49" i="7"/>
  <c r="O55" i="7"/>
  <c r="O54" i="7"/>
  <c r="O59" i="7"/>
  <c r="O47" i="7"/>
  <c r="O64" i="7"/>
  <c r="O52" i="7"/>
  <c r="O57" i="7"/>
  <c r="O45" i="7"/>
  <c r="O48" i="7"/>
  <c r="O62" i="7"/>
  <c r="O50" i="7"/>
  <c r="O53" i="7"/>
  <c r="O60" i="7"/>
  <c r="O59" i="6"/>
  <c r="O47" i="6"/>
  <c r="O64" i="6"/>
  <c r="O52" i="6"/>
  <c r="P45" i="6"/>
  <c r="O57" i="6"/>
  <c r="O62" i="6"/>
  <c r="O50" i="6"/>
  <c r="O55" i="6"/>
  <c r="O65" i="6"/>
  <c r="O53" i="6"/>
  <c r="O60" i="6"/>
  <c r="O48" i="6"/>
  <c r="O58" i="6"/>
  <c r="O46" i="6"/>
  <c r="O49" i="6"/>
  <c r="O63" i="6"/>
  <c r="O51" i="6"/>
  <c r="O54" i="6"/>
  <c r="O56" i="6"/>
  <c r="O61" i="6"/>
  <c r="Q46" i="5"/>
  <c r="O61" i="4"/>
  <c r="O49" i="4"/>
  <c r="O66" i="4"/>
  <c r="O54" i="4"/>
  <c r="P47" i="4"/>
  <c r="O59" i="4"/>
  <c r="O64" i="4"/>
  <c r="O52" i="4"/>
  <c r="O57" i="4"/>
  <c r="O62" i="4"/>
  <c r="O50" i="4"/>
  <c r="O51" i="4"/>
  <c r="O67" i="4"/>
  <c r="O55" i="4"/>
  <c r="O63" i="4"/>
  <c r="O60" i="4"/>
  <c r="O48" i="4"/>
  <c r="O65" i="4"/>
  <c r="O53" i="4"/>
  <c r="O58" i="4"/>
  <c r="O56" i="4"/>
  <c r="U33" i="12"/>
  <c r="P63" i="8" l="1"/>
  <c r="P70" i="8"/>
  <c r="P65" i="8"/>
  <c r="P77" i="8"/>
  <c r="P74" i="8"/>
  <c r="P69" i="8"/>
  <c r="P76" i="8"/>
  <c r="P67" i="8"/>
  <c r="Q57" i="8"/>
  <c r="Q72" i="8" s="1"/>
  <c r="P61" i="8"/>
  <c r="P68" i="8"/>
  <c r="P75" i="8"/>
  <c r="P58" i="8"/>
  <c r="P64" i="8"/>
  <c r="P60" i="8"/>
  <c r="P71" i="8"/>
  <c r="P72" i="8"/>
  <c r="P66" i="8"/>
  <c r="P59" i="8"/>
  <c r="P73" i="8"/>
  <c r="Z21" i="9"/>
  <c r="Y22" i="9"/>
  <c r="Y24" i="9"/>
  <c r="Y25" i="9"/>
  <c r="Y23" i="9"/>
  <c r="W154" i="7"/>
  <c r="W155" i="7"/>
  <c r="R157" i="7"/>
  <c r="R168" i="8"/>
  <c r="R169" i="8"/>
  <c r="Y53" i="9"/>
  <c r="Y51" i="9"/>
  <c r="Z50" i="9"/>
  <c r="Y54" i="9"/>
  <c r="Y52" i="9"/>
  <c r="P21" i="5"/>
  <c r="P19" i="5"/>
  <c r="S36" i="2"/>
  <c r="R32" i="2"/>
  <c r="S28" i="2"/>
  <c r="S24" i="2"/>
  <c r="F53" i="10"/>
  <c r="F50" i="10"/>
  <c r="P61" i="10"/>
  <c r="P66" i="10"/>
  <c r="P54" i="10"/>
  <c r="P59" i="10"/>
  <c r="P64" i="10"/>
  <c r="P52" i="10"/>
  <c r="P69" i="10"/>
  <c r="P57" i="10"/>
  <c r="P62" i="10"/>
  <c r="P50" i="10"/>
  <c r="P67" i="10"/>
  <c r="P55" i="10"/>
  <c r="P60" i="10"/>
  <c r="P65" i="10"/>
  <c r="P53" i="10"/>
  <c r="P68" i="10"/>
  <c r="P58" i="10"/>
  <c r="P63" i="10"/>
  <c r="P51" i="10"/>
  <c r="P56" i="10"/>
  <c r="Q49" i="10"/>
  <c r="S167" i="8"/>
  <c r="P140" i="8"/>
  <c r="P128" i="8"/>
  <c r="Q121" i="8"/>
  <c r="P133" i="8"/>
  <c r="P138" i="8"/>
  <c r="P126" i="8"/>
  <c r="P131" i="8"/>
  <c r="P136" i="8"/>
  <c r="P124" i="8"/>
  <c r="P141" i="8"/>
  <c r="P129" i="8"/>
  <c r="P134" i="8"/>
  <c r="P122" i="8"/>
  <c r="P139" i="8"/>
  <c r="P127" i="8"/>
  <c r="P130" i="8"/>
  <c r="P132" i="8"/>
  <c r="P123" i="8"/>
  <c r="P137" i="8"/>
  <c r="P125" i="8"/>
  <c r="P135" i="8"/>
  <c r="P126" i="7"/>
  <c r="P114" i="7"/>
  <c r="Q107" i="7"/>
  <c r="P119" i="7"/>
  <c r="P124" i="7"/>
  <c r="P112" i="7"/>
  <c r="P117" i="7"/>
  <c r="P122" i="7"/>
  <c r="P110" i="7"/>
  <c r="P127" i="7"/>
  <c r="P115" i="7"/>
  <c r="P120" i="7"/>
  <c r="P108" i="7"/>
  <c r="P125" i="7"/>
  <c r="P113" i="7"/>
  <c r="P116" i="7"/>
  <c r="P118" i="7"/>
  <c r="P123" i="7"/>
  <c r="P111" i="7"/>
  <c r="P121" i="7"/>
  <c r="P109" i="7"/>
  <c r="P63" i="7"/>
  <c r="P51" i="7"/>
  <c r="Q44" i="7"/>
  <c r="P56" i="7"/>
  <c r="P61" i="7"/>
  <c r="P49" i="7"/>
  <c r="P54" i="7"/>
  <c r="P59" i="7"/>
  <c r="P47" i="7"/>
  <c r="P60" i="7"/>
  <c r="P64" i="7"/>
  <c r="P52" i="7"/>
  <c r="P48" i="7"/>
  <c r="P57" i="7"/>
  <c r="P45" i="7"/>
  <c r="P62" i="7"/>
  <c r="P50" i="7"/>
  <c r="P53" i="7"/>
  <c r="P55" i="7"/>
  <c r="P58" i="7"/>
  <c r="P46" i="7"/>
  <c r="P64" i="6"/>
  <c r="P52" i="6"/>
  <c r="Q45" i="6"/>
  <c r="P58" i="6"/>
  <c r="P57" i="6"/>
  <c r="P62" i="6"/>
  <c r="P50" i="6"/>
  <c r="P59" i="6"/>
  <c r="P47" i="6"/>
  <c r="P55" i="6"/>
  <c r="P60" i="6"/>
  <c r="P48" i="6"/>
  <c r="P46" i="6"/>
  <c r="P65" i="6"/>
  <c r="P53" i="6"/>
  <c r="P63" i="6"/>
  <c r="P51" i="6"/>
  <c r="P56" i="6"/>
  <c r="P61" i="6"/>
  <c r="P49" i="6"/>
  <c r="P54" i="6"/>
  <c r="R46" i="5"/>
  <c r="P66" i="4"/>
  <c r="P54" i="4"/>
  <c r="Q47" i="4"/>
  <c r="P59" i="4"/>
  <c r="P64" i="4"/>
  <c r="P52" i="4"/>
  <c r="P57" i="4"/>
  <c r="P62" i="4"/>
  <c r="P50" i="4"/>
  <c r="P67" i="4"/>
  <c r="P55" i="4"/>
  <c r="P60" i="4"/>
  <c r="P48" i="4"/>
  <c r="P65" i="4"/>
  <c r="P53" i="4"/>
  <c r="P58" i="4"/>
  <c r="P63" i="4"/>
  <c r="P51" i="4"/>
  <c r="P56" i="4"/>
  <c r="P61" i="4"/>
  <c r="P49" i="4"/>
  <c r="V33" i="12"/>
  <c r="Q75" i="8" l="1"/>
  <c r="Q58" i="8"/>
  <c r="Q70" i="8"/>
  <c r="Q74" i="8"/>
  <c r="R57" i="8"/>
  <c r="R63" i="8" s="1"/>
  <c r="Q69" i="8"/>
  <c r="Q64" i="8"/>
  <c r="Q66" i="8"/>
  <c r="Q67" i="8"/>
  <c r="Q61" i="8"/>
  <c r="Q73" i="8"/>
  <c r="Q68" i="8"/>
  <c r="Q63" i="8"/>
  <c r="Q76" i="8"/>
  <c r="Q65" i="8"/>
  <c r="Q59" i="8"/>
  <c r="Q77" i="8"/>
  <c r="Q71" i="8"/>
  <c r="Q60" i="8"/>
  <c r="Q62" i="8"/>
  <c r="AA21" i="9"/>
  <c r="Z23" i="9"/>
  <c r="Z24" i="9"/>
  <c r="Z22" i="9"/>
  <c r="Z25" i="9"/>
  <c r="X154" i="7"/>
  <c r="X155" i="7"/>
  <c r="S157" i="7"/>
  <c r="S168" i="8"/>
  <c r="S169" i="8"/>
  <c r="Z51" i="9"/>
  <c r="Z52" i="9"/>
  <c r="Z53" i="9"/>
  <c r="AA50" i="9"/>
  <c r="Z54" i="9"/>
  <c r="Q19" i="5"/>
  <c r="Q21" i="5"/>
  <c r="T36" i="2"/>
  <c r="S32" i="2"/>
  <c r="T28" i="2"/>
  <c r="T24" i="2"/>
  <c r="Q66" i="10"/>
  <c r="Q54" i="10"/>
  <c r="Q59" i="10"/>
  <c r="Q64" i="10"/>
  <c r="Q52" i="10"/>
  <c r="Q69" i="10"/>
  <c r="Q57" i="10"/>
  <c r="Q62" i="10"/>
  <c r="Q50" i="10"/>
  <c r="Q67" i="10"/>
  <c r="Q55" i="10"/>
  <c r="Q60" i="10"/>
  <c r="Q65" i="10"/>
  <c r="Q53" i="10"/>
  <c r="Q58" i="10"/>
  <c r="Q61" i="10"/>
  <c r="Q63" i="10"/>
  <c r="Q51" i="10"/>
  <c r="Q68" i="10"/>
  <c r="Q56" i="10"/>
  <c r="R49" i="10"/>
  <c r="T167" i="8"/>
  <c r="Q133" i="8"/>
  <c r="Q138" i="8"/>
  <c r="Q126" i="8"/>
  <c r="Q131" i="8"/>
  <c r="Q136" i="8"/>
  <c r="Q124" i="8"/>
  <c r="Q141" i="8"/>
  <c r="Q129" i="8"/>
  <c r="Q135" i="8"/>
  <c r="R121" i="8"/>
  <c r="Q134" i="8"/>
  <c r="Q122" i="8"/>
  <c r="Q140" i="8"/>
  <c r="Q139" i="8"/>
  <c r="Q127" i="8"/>
  <c r="Q132" i="8"/>
  <c r="Q137" i="8"/>
  <c r="Q125" i="8"/>
  <c r="Q130" i="8"/>
  <c r="Q123" i="8"/>
  <c r="Q128" i="8"/>
  <c r="Q119" i="7"/>
  <c r="Q112" i="7"/>
  <c r="Q124" i="7"/>
  <c r="Q117" i="7"/>
  <c r="Q109" i="7"/>
  <c r="Q122" i="7"/>
  <c r="Q110" i="7"/>
  <c r="Q127" i="7"/>
  <c r="Q115" i="7"/>
  <c r="Q120" i="7"/>
  <c r="Q108" i="7"/>
  <c r="Q121" i="7"/>
  <c r="Q125" i="7"/>
  <c r="Q113" i="7"/>
  <c r="Q118" i="7"/>
  <c r="Q123" i="7"/>
  <c r="Q111" i="7"/>
  <c r="Q116" i="7"/>
  <c r="Q126" i="7"/>
  <c r="Q114" i="7"/>
  <c r="R107" i="7"/>
  <c r="Q56" i="7"/>
  <c r="Q61" i="7"/>
  <c r="Q49" i="7"/>
  <c r="Q54" i="7"/>
  <c r="Q59" i="7"/>
  <c r="Q47" i="7"/>
  <c r="Q46" i="7"/>
  <c r="Q64" i="7"/>
  <c r="Q52" i="7"/>
  <c r="Q53" i="7"/>
  <c r="Q57" i="7"/>
  <c r="Q45" i="7"/>
  <c r="Q62" i="7"/>
  <c r="Q50" i="7"/>
  <c r="Q55" i="7"/>
  <c r="Q60" i="7"/>
  <c r="Q48" i="7"/>
  <c r="Q63" i="7"/>
  <c r="Q51" i="7"/>
  <c r="R44" i="7"/>
  <c r="Q58" i="7"/>
  <c r="Q57" i="6"/>
  <c r="Q64" i="6"/>
  <c r="Q62" i="6"/>
  <c r="Q50" i="6"/>
  <c r="Q55" i="6"/>
  <c r="Q52" i="6"/>
  <c r="Q60" i="6"/>
  <c r="Q48" i="6"/>
  <c r="R45" i="6"/>
  <c r="Q65" i="6"/>
  <c r="Q53" i="6"/>
  <c r="Q63" i="6"/>
  <c r="Q51" i="6"/>
  <c r="Q58" i="6"/>
  <c r="Q46" i="6"/>
  <c r="Q56" i="6"/>
  <c r="Q59" i="6"/>
  <c r="Q47" i="6"/>
  <c r="Q61" i="6"/>
  <c r="Q49" i="6"/>
  <c r="Q54" i="6"/>
  <c r="S46" i="5"/>
  <c r="Q59" i="4"/>
  <c r="Q64" i="4"/>
  <c r="Q52" i="4"/>
  <c r="Q57" i="4"/>
  <c r="Q62" i="4"/>
  <c r="Q50" i="4"/>
  <c r="Q67" i="4"/>
  <c r="Q55" i="4"/>
  <c r="Q60" i="4"/>
  <c r="Q48" i="4"/>
  <c r="Q65" i="4"/>
  <c r="Q53" i="4"/>
  <c r="Q58" i="4"/>
  <c r="Q63" i="4"/>
  <c r="Q51" i="4"/>
  <c r="Q61" i="4"/>
  <c r="Q49" i="4"/>
  <c r="Q56" i="4"/>
  <c r="Q66" i="4"/>
  <c r="Q54" i="4"/>
  <c r="R47" i="4"/>
  <c r="W33" i="12"/>
  <c r="R70" i="8" l="1"/>
  <c r="R64" i="8"/>
  <c r="S57" i="8"/>
  <c r="S72" i="8" s="1"/>
  <c r="R68" i="8"/>
  <c r="R67" i="8"/>
  <c r="R74" i="8"/>
  <c r="R76" i="8"/>
  <c r="R62" i="8"/>
  <c r="R59" i="8"/>
  <c r="R61" i="8"/>
  <c r="R73" i="8"/>
  <c r="R65" i="8"/>
  <c r="R77" i="8"/>
  <c r="R69" i="8"/>
  <c r="R60" i="8"/>
  <c r="R66" i="8"/>
  <c r="R75" i="8"/>
  <c r="R58" i="8"/>
  <c r="R71" i="8"/>
  <c r="R72" i="8"/>
  <c r="AB21" i="9"/>
  <c r="AA23" i="9"/>
  <c r="AA22" i="9"/>
  <c r="AA24" i="9"/>
  <c r="AA25" i="9"/>
  <c r="Y155" i="7"/>
  <c r="Y154" i="7"/>
  <c r="T157" i="7"/>
  <c r="T168" i="8"/>
  <c r="T169" i="8"/>
  <c r="AA53" i="9"/>
  <c r="AA54" i="9"/>
  <c r="AB50" i="9"/>
  <c r="AA51" i="9"/>
  <c r="AA52" i="9"/>
  <c r="R19" i="5"/>
  <c r="R21" i="5"/>
  <c r="U36" i="2"/>
  <c r="T32" i="2"/>
  <c r="U28" i="2"/>
  <c r="U24" i="2"/>
  <c r="R59" i="10"/>
  <c r="R64" i="10"/>
  <c r="R52" i="10"/>
  <c r="R69" i="10"/>
  <c r="R57" i="10"/>
  <c r="R62" i="10"/>
  <c r="R50" i="10"/>
  <c r="R67" i="10"/>
  <c r="R55" i="10"/>
  <c r="R60" i="10"/>
  <c r="R65" i="10"/>
  <c r="R53" i="10"/>
  <c r="R58" i="10"/>
  <c r="R63" i="10"/>
  <c r="R51" i="10"/>
  <c r="R66" i="10"/>
  <c r="R68" i="10"/>
  <c r="R56" i="10"/>
  <c r="S49" i="10"/>
  <c r="R61" i="10"/>
  <c r="R54" i="10"/>
  <c r="U167" i="8"/>
  <c r="R138" i="8"/>
  <c r="R126" i="8"/>
  <c r="R131" i="8"/>
  <c r="R136" i="8"/>
  <c r="R124" i="8"/>
  <c r="R141" i="8"/>
  <c r="R129" i="8"/>
  <c r="R134" i="8"/>
  <c r="R122" i="8"/>
  <c r="R139" i="8"/>
  <c r="R127" i="8"/>
  <c r="R128" i="8"/>
  <c r="R132" i="8"/>
  <c r="R137" i="8"/>
  <c r="R125" i="8"/>
  <c r="R130" i="8"/>
  <c r="R140" i="8"/>
  <c r="R135" i="8"/>
  <c r="R123" i="8"/>
  <c r="S121" i="8"/>
  <c r="R133" i="8"/>
  <c r="R124" i="7"/>
  <c r="R112" i="7"/>
  <c r="R117" i="7"/>
  <c r="R122" i="7"/>
  <c r="R110" i="7"/>
  <c r="R127" i="7"/>
  <c r="R115" i="7"/>
  <c r="R120" i="7"/>
  <c r="R108" i="7"/>
  <c r="R114" i="7"/>
  <c r="R125" i="7"/>
  <c r="R113" i="7"/>
  <c r="R118" i="7"/>
  <c r="R123" i="7"/>
  <c r="R111" i="7"/>
  <c r="S107" i="7"/>
  <c r="R116" i="7"/>
  <c r="R126" i="7"/>
  <c r="R121" i="7"/>
  <c r="R109" i="7"/>
  <c r="R119" i="7"/>
  <c r="R61" i="7"/>
  <c r="R49" i="7"/>
  <c r="R54" i="7"/>
  <c r="R59" i="7"/>
  <c r="R47" i="7"/>
  <c r="R58" i="7"/>
  <c r="S44" i="7"/>
  <c r="R64" i="7"/>
  <c r="R52" i="7"/>
  <c r="R57" i="7"/>
  <c r="R45" i="7"/>
  <c r="R46" i="7"/>
  <c r="R63" i="7"/>
  <c r="R62" i="7"/>
  <c r="R50" i="7"/>
  <c r="R55" i="7"/>
  <c r="R60" i="7"/>
  <c r="R48" i="7"/>
  <c r="R53" i="7"/>
  <c r="R56" i="7"/>
  <c r="R51" i="7"/>
  <c r="R62" i="6"/>
  <c r="R50" i="6"/>
  <c r="R55" i="6"/>
  <c r="R60" i="6"/>
  <c r="R48" i="6"/>
  <c r="R56" i="6"/>
  <c r="R65" i="6"/>
  <c r="R53" i="6"/>
  <c r="R58" i="6"/>
  <c r="R46" i="6"/>
  <c r="R63" i="6"/>
  <c r="R51" i="6"/>
  <c r="R61" i="6"/>
  <c r="R49" i="6"/>
  <c r="R52" i="6"/>
  <c r="R54" i="6"/>
  <c r="R57" i="6"/>
  <c r="R59" i="6"/>
  <c r="R47" i="6"/>
  <c r="R64" i="6"/>
  <c r="S45" i="6"/>
  <c r="T46" i="5"/>
  <c r="R64" i="4"/>
  <c r="R52" i="4"/>
  <c r="R57" i="4"/>
  <c r="R62" i="4"/>
  <c r="R50" i="4"/>
  <c r="R67" i="4"/>
  <c r="R55" i="4"/>
  <c r="R60" i="4"/>
  <c r="R48" i="4"/>
  <c r="R65" i="4"/>
  <c r="R53" i="4"/>
  <c r="S47" i="4"/>
  <c r="R58" i="4"/>
  <c r="R63" i="4"/>
  <c r="R51" i="4"/>
  <c r="R56" i="4"/>
  <c r="R66" i="4"/>
  <c r="R61" i="4"/>
  <c r="R49" i="4"/>
  <c r="R59" i="4"/>
  <c r="R54" i="4"/>
  <c r="X33" i="12"/>
  <c r="S67" i="8" l="1"/>
  <c r="S66" i="8"/>
  <c r="S74" i="8"/>
  <c r="S76" i="8"/>
  <c r="S65" i="8"/>
  <c r="S64" i="8"/>
  <c r="S59" i="8"/>
  <c r="S61" i="8"/>
  <c r="S73" i="8"/>
  <c r="S68" i="8"/>
  <c r="S63" i="8"/>
  <c r="S70" i="8"/>
  <c r="S62" i="8"/>
  <c r="S77" i="8"/>
  <c r="S60" i="8"/>
  <c r="S75" i="8"/>
  <c r="S69" i="8"/>
  <c r="T57" i="8"/>
  <c r="T75" i="8" s="1"/>
  <c r="S58" i="8"/>
  <c r="S71" i="8"/>
  <c r="AC21" i="9"/>
  <c r="AB23" i="9"/>
  <c r="AB22" i="9"/>
  <c r="AB24" i="9"/>
  <c r="AB25" i="9"/>
  <c r="Z155" i="7"/>
  <c r="Z154" i="7"/>
  <c r="U157" i="7"/>
  <c r="U169" i="8"/>
  <c r="U168" i="8"/>
  <c r="AB53" i="9"/>
  <c r="AB51" i="9"/>
  <c r="AB54" i="9"/>
  <c r="AB52" i="9"/>
  <c r="AC50" i="9"/>
  <c r="S19" i="5"/>
  <c r="S21" i="5"/>
  <c r="V36" i="2"/>
  <c r="U32" i="2"/>
  <c r="V28" i="2"/>
  <c r="V24" i="2"/>
  <c r="S64" i="10"/>
  <c r="S52" i="10"/>
  <c r="S69" i="10"/>
  <c r="S57" i="10"/>
  <c r="S62" i="10"/>
  <c r="S50" i="10"/>
  <c r="S67" i="10"/>
  <c r="S55" i="10"/>
  <c r="S60" i="10"/>
  <c r="S65" i="10"/>
  <c r="S53" i="10"/>
  <c r="S58" i="10"/>
  <c r="S63" i="10"/>
  <c r="S51" i="10"/>
  <c r="S59" i="10"/>
  <c r="S68" i="10"/>
  <c r="S56" i="10"/>
  <c r="T49" i="10"/>
  <c r="S61" i="10"/>
  <c r="S66" i="10"/>
  <c r="S54" i="10"/>
  <c r="V167" i="8"/>
  <c r="S131" i="8"/>
  <c r="S136" i="8"/>
  <c r="S124" i="8"/>
  <c r="S141" i="8"/>
  <c r="S129" i="8"/>
  <c r="S134" i="8"/>
  <c r="S122" i="8"/>
  <c r="S139" i="8"/>
  <c r="S127" i="8"/>
  <c r="S126" i="8"/>
  <c r="S132" i="8"/>
  <c r="S137" i="8"/>
  <c r="S125" i="8"/>
  <c r="S138" i="8"/>
  <c r="S130" i="8"/>
  <c r="S133" i="8"/>
  <c r="S135" i="8"/>
  <c r="S123" i="8"/>
  <c r="S140" i="8"/>
  <c r="S128" i="8"/>
  <c r="T121" i="8"/>
  <c r="S117" i="7"/>
  <c r="S122" i="7"/>
  <c r="S127" i="7"/>
  <c r="S115" i="7"/>
  <c r="S120" i="7"/>
  <c r="S108" i="7"/>
  <c r="S119" i="7"/>
  <c r="S125" i="7"/>
  <c r="S113" i="7"/>
  <c r="S118" i="7"/>
  <c r="S121" i="7"/>
  <c r="S123" i="7"/>
  <c r="S111" i="7"/>
  <c r="S116" i="7"/>
  <c r="S109" i="7"/>
  <c r="S126" i="7"/>
  <c r="S114" i="7"/>
  <c r="T107" i="7"/>
  <c r="S124" i="7"/>
  <c r="S112" i="7"/>
  <c r="S110" i="7"/>
  <c r="S54" i="7"/>
  <c r="S59" i="7"/>
  <c r="S47" i="7"/>
  <c r="S64" i="7"/>
  <c r="S52" i="7"/>
  <c r="S51" i="7"/>
  <c r="S56" i="7"/>
  <c r="S57" i="7"/>
  <c r="S45" i="7"/>
  <c r="S62" i="7"/>
  <c r="S50" i="7"/>
  <c r="T44" i="7"/>
  <c r="S55" i="7"/>
  <c r="S63" i="7"/>
  <c r="S60" i="7"/>
  <c r="S48" i="7"/>
  <c r="S53" i="7"/>
  <c r="S58" i="7"/>
  <c r="S46" i="7"/>
  <c r="S61" i="7"/>
  <c r="S49" i="7"/>
  <c r="S55" i="6"/>
  <c r="S49" i="6"/>
  <c r="S60" i="6"/>
  <c r="S48" i="6"/>
  <c r="S65" i="6"/>
  <c r="S53" i="6"/>
  <c r="S58" i="6"/>
  <c r="S46" i="6"/>
  <c r="S63" i="6"/>
  <c r="S51" i="6"/>
  <c r="S62" i="6"/>
  <c r="S56" i="6"/>
  <c r="S61" i="6"/>
  <c r="S54" i="6"/>
  <c r="S57" i="6"/>
  <c r="S50" i="6"/>
  <c r="S59" i="6"/>
  <c r="S47" i="6"/>
  <c r="S64" i="6"/>
  <c r="S52" i="6"/>
  <c r="T45" i="6"/>
  <c r="U46" i="5"/>
  <c r="S57" i="4"/>
  <c r="S62" i="4"/>
  <c r="S50" i="4"/>
  <c r="S67" i="4"/>
  <c r="S55" i="4"/>
  <c r="S60" i="4"/>
  <c r="S48" i="4"/>
  <c r="S59" i="4"/>
  <c r="S65" i="4"/>
  <c r="S53" i="4"/>
  <c r="S58" i="4"/>
  <c r="S63" i="4"/>
  <c r="S51" i="4"/>
  <c r="S56" i="4"/>
  <c r="S61" i="4"/>
  <c r="S49" i="4"/>
  <c r="S66" i="4"/>
  <c r="S54" i="4"/>
  <c r="T47" i="4"/>
  <c r="S64" i="4"/>
  <c r="S52" i="4"/>
  <c r="Y33" i="12"/>
  <c r="T59" i="8" l="1"/>
  <c r="T70" i="8"/>
  <c r="T76" i="8"/>
  <c r="T68" i="8"/>
  <c r="T69" i="8"/>
  <c r="T58" i="8"/>
  <c r="T77" i="8"/>
  <c r="T65" i="8"/>
  <c r="T67" i="8"/>
  <c r="T61" i="8"/>
  <c r="T73" i="8"/>
  <c r="T60" i="8"/>
  <c r="U57" i="8"/>
  <c r="U77" i="8" s="1"/>
  <c r="T64" i="8"/>
  <c r="T71" i="8"/>
  <c r="T72" i="8"/>
  <c r="T66" i="8"/>
  <c r="T62" i="8"/>
  <c r="T63" i="8"/>
  <c r="T74" i="8"/>
  <c r="AD21" i="9"/>
  <c r="AC23" i="9"/>
  <c r="AC25" i="9"/>
  <c r="AC22" i="9"/>
  <c r="AC24" i="9"/>
  <c r="AA155" i="7"/>
  <c r="AA154" i="7"/>
  <c r="V157" i="7"/>
  <c r="V169" i="8"/>
  <c r="V168" i="8"/>
  <c r="AC51" i="9"/>
  <c r="AD50" i="9"/>
  <c r="AC54" i="9"/>
  <c r="AC52" i="9"/>
  <c r="AC53" i="9"/>
  <c r="T19" i="5"/>
  <c r="T21" i="5"/>
  <c r="W36" i="2"/>
  <c r="V32" i="2"/>
  <c r="W28" i="2"/>
  <c r="W24" i="2"/>
  <c r="T69" i="10"/>
  <c r="T57" i="10"/>
  <c r="T62" i="10"/>
  <c r="T50" i="10"/>
  <c r="T67" i="10"/>
  <c r="T55" i="10"/>
  <c r="T60" i="10"/>
  <c r="T65" i="10"/>
  <c r="T53" i="10"/>
  <c r="T58" i="10"/>
  <c r="T63" i="10"/>
  <c r="T51" i="10"/>
  <c r="T68" i="10"/>
  <c r="T56" i="10"/>
  <c r="U49" i="10"/>
  <c r="T61" i="10"/>
  <c r="T66" i="10"/>
  <c r="T54" i="10"/>
  <c r="T59" i="10"/>
  <c r="T64" i="10"/>
  <c r="T52" i="10"/>
  <c r="W167" i="8"/>
  <c r="T136" i="8"/>
  <c r="T124" i="8"/>
  <c r="T141" i="8"/>
  <c r="T129" i="8"/>
  <c r="T134" i="8"/>
  <c r="T122" i="8"/>
  <c r="T139" i="8"/>
  <c r="T127" i="8"/>
  <c r="T132" i="8"/>
  <c r="T138" i="8"/>
  <c r="T126" i="8"/>
  <c r="T137" i="8"/>
  <c r="T125" i="8"/>
  <c r="T130" i="8"/>
  <c r="T135" i="8"/>
  <c r="T123" i="8"/>
  <c r="T131" i="8"/>
  <c r="T140" i="8"/>
  <c r="T128" i="8"/>
  <c r="U121" i="8"/>
  <c r="T133" i="8"/>
  <c r="T122" i="7"/>
  <c r="T110" i="7"/>
  <c r="T127" i="7"/>
  <c r="T115" i="7"/>
  <c r="T124" i="7"/>
  <c r="T120" i="7"/>
  <c r="T108" i="7"/>
  <c r="T125" i="7"/>
  <c r="T113" i="7"/>
  <c r="T118" i="7"/>
  <c r="T123" i="7"/>
  <c r="T111" i="7"/>
  <c r="T116" i="7"/>
  <c r="T121" i="7"/>
  <c r="T109" i="7"/>
  <c r="U107" i="7"/>
  <c r="T112" i="7"/>
  <c r="T126" i="7"/>
  <c r="T114" i="7"/>
  <c r="T119" i="7"/>
  <c r="T117" i="7"/>
  <c r="T59" i="7"/>
  <c r="T47" i="7"/>
  <c r="T64" i="7"/>
  <c r="T52" i="7"/>
  <c r="T57" i="7"/>
  <c r="T45" i="7"/>
  <c r="T62" i="7"/>
  <c r="T50" i="7"/>
  <c r="T55" i="7"/>
  <c r="T56" i="7"/>
  <c r="T60" i="7"/>
  <c r="T48" i="7"/>
  <c r="T53" i="7"/>
  <c r="T58" i="7"/>
  <c r="T46" i="7"/>
  <c r="T63" i="7"/>
  <c r="T51" i="7"/>
  <c r="U44" i="7"/>
  <c r="T61" i="7"/>
  <c r="T49" i="7"/>
  <c r="T54" i="7"/>
  <c r="T60" i="6"/>
  <c r="T48" i="6"/>
  <c r="T65" i="6"/>
  <c r="T53" i="6"/>
  <c r="T58" i="6"/>
  <c r="T46" i="6"/>
  <c r="T63" i="6"/>
  <c r="T51" i="6"/>
  <c r="T56" i="6"/>
  <c r="T61" i="6"/>
  <c r="T49" i="6"/>
  <c r="T54" i="6"/>
  <c r="T55" i="6"/>
  <c r="T59" i="6"/>
  <c r="T47" i="6"/>
  <c r="T50" i="6"/>
  <c r="T64" i="6"/>
  <c r="T52" i="6"/>
  <c r="U45" i="6"/>
  <c r="T57" i="6"/>
  <c r="T62" i="6"/>
  <c r="V46" i="5"/>
  <c r="T62" i="4"/>
  <c r="T50" i="4"/>
  <c r="T67" i="4"/>
  <c r="T55" i="4"/>
  <c r="T60" i="4"/>
  <c r="T48" i="4"/>
  <c r="T65" i="4"/>
  <c r="T53" i="4"/>
  <c r="T64" i="4"/>
  <c r="T58" i="4"/>
  <c r="T63" i="4"/>
  <c r="T51" i="4"/>
  <c r="T56" i="4"/>
  <c r="T61" i="4"/>
  <c r="T49" i="4"/>
  <c r="T66" i="4"/>
  <c r="T54" i="4"/>
  <c r="U47" i="4"/>
  <c r="T52" i="4"/>
  <c r="T59" i="4"/>
  <c r="T57" i="4"/>
  <c r="Z33" i="12"/>
  <c r="U58" i="8" l="1"/>
  <c r="U70" i="8"/>
  <c r="U65" i="8"/>
  <c r="U60" i="8"/>
  <c r="U67" i="8"/>
  <c r="U61" i="8"/>
  <c r="U72" i="8"/>
  <c r="U69" i="8"/>
  <c r="U75" i="8"/>
  <c r="U74" i="8"/>
  <c r="V57" i="8"/>
  <c r="V75" i="8" s="1"/>
  <c r="U64" i="8"/>
  <c r="U59" i="8"/>
  <c r="U71" i="8"/>
  <c r="U66" i="8"/>
  <c r="U73" i="8"/>
  <c r="U68" i="8"/>
  <c r="U62" i="8"/>
  <c r="U63" i="8"/>
  <c r="U76" i="8"/>
  <c r="AE21" i="9"/>
  <c r="AD23" i="9"/>
  <c r="AD25" i="9"/>
  <c r="AD22" i="9"/>
  <c r="AD24" i="9"/>
  <c r="AB155" i="7"/>
  <c r="AB154" i="7"/>
  <c r="W157" i="7"/>
  <c r="W169" i="8"/>
  <c r="W168" i="8"/>
  <c r="AD51" i="9"/>
  <c r="AD53" i="9"/>
  <c r="AD54" i="9"/>
  <c r="AD52" i="9"/>
  <c r="AE50" i="9"/>
  <c r="U21" i="5"/>
  <c r="U19" i="5"/>
  <c r="X36" i="2"/>
  <c r="W32" i="2"/>
  <c r="X28" i="2"/>
  <c r="X24" i="2"/>
  <c r="U62" i="10"/>
  <c r="U50" i="10"/>
  <c r="U67" i="10"/>
  <c r="U55" i="10"/>
  <c r="U60" i="10"/>
  <c r="U65" i="10"/>
  <c r="U53" i="10"/>
  <c r="U58" i="10"/>
  <c r="U63" i="10"/>
  <c r="U51" i="10"/>
  <c r="U68" i="10"/>
  <c r="U56" i="10"/>
  <c r="V49" i="10"/>
  <c r="U61" i="10"/>
  <c r="U66" i="10"/>
  <c r="U54" i="10"/>
  <c r="U59" i="10"/>
  <c r="U69" i="10"/>
  <c r="U57" i="10"/>
  <c r="U64" i="10"/>
  <c r="U52" i="10"/>
  <c r="G53" i="10"/>
  <c r="G50" i="10"/>
  <c r="X167" i="8"/>
  <c r="U141" i="8"/>
  <c r="U129" i="8"/>
  <c r="U124" i="8"/>
  <c r="U134" i="8"/>
  <c r="U122" i="8"/>
  <c r="U139" i="8"/>
  <c r="U127" i="8"/>
  <c r="U132" i="8"/>
  <c r="U137" i="8"/>
  <c r="U125" i="8"/>
  <c r="U130" i="8"/>
  <c r="U135" i="8"/>
  <c r="U123" i="8"/>
  <c r="U140" i="8"/>
  <c r="U128" i="8"/>
  <c r="V121" i="8"/>
  <c r="U133" i="8"/>
  <c r="U138" i="8"/>
  <c r="U126" i="8"/>
  <c r="U131" i="8"/>
  <c r="U136" i="8"/>
  <c r="U127" i="7"/>
  <c r="U115" i="7"/>
  <c r="U120" i="7"/>
  <c r="U125" i="7"/>
  <c r="U113" i="7"/>
  <c r="U118" i="7"/>
  <c r="U123" i="7"/>
  <c r="U111" i="7"/>
  <c r="U116" i="7"/>
  <c r="U121" i="7"/>
  <c r="U109" i="7"/>
  <c r="U126" i="7"/>
  <c r="U114" i="7"/>
  <c r="V107" i="7"/>
  <c r="U119" i="7"/>
  <c r="U124" i="7"/>
  <c r="U112" i="7"/>
  <c r="U117" i="7"/>
  <c r="U122" i="7"/>
  <c r="U110" i="7"/>
  <c r="U108" i="7"/>
  <c r="U64" i="7"/>
  <c r="U52" i="7"/>
  <c r="U57" i="7"/>
  <c r="U45" i="7"/>
  <c r="U61" i="7"/>
  <c r="U62" i="7"/>
  <c r="U50" i="7"/>
  <c r="U49" i="7"/>
  <c r="U55" i="7"/>
  <c r="U60" i="7"/>
  <c r="U48" i="7"/>
  <c r="U53" i="7"/>
  <c r="U58" i="7"/>
  <c r="U46" i="7"/>
  <c r="U63" i="7"/>
  <c r="U51" i="7"/>
  <c r="V44" i="7"/>
  <c r="U56" i="7"/>
  <c r="U59" i="7"/>
  <c r="U47" i="7"/>
  <c r="U54" i="7"/>
  <c r="U65" i="6"/>
  <c r="U53" i="6"/>
  <c r="U58" i="6"/>
  <c r="U46" i="6"/>
  <c r="U63" i="6"/>
  <c r="U51" i="6"/>
  <c r="U56" i="6"/>
  <c r="U48" i="6"/>
  <c r="U61" i="6"/>
  <c r="U49" i="6"/>
  <c r="U59" i="6"/>
  <c r="U47" i="6"/>
  <c r="U54" i="6"/>
  <c r="U64" i="6"/>
  <c r="U52" i="6"/>
  <c r="V45" i="6"/>
  <c r="U55" i="6"/>
  <c r="U60" i="6"/>
  <c r="U57" i="6"/>
  <c r="U62" i="6"/>
  <c r="U50" i="6"/>
  <c r="W46" i="5"/>
  <c r="U67" i="4"/>
  <c r="U55" i="4"/>
  <c r="U60" i="4"/>
  <c r="U48" i="4"/>
  <c r="U65" i="4"/>
  <c r="U53" i="4"/>
  <c r="U58" i="4"/>
  <c r="U63" i="4"/>
  <c r="U51" i="4"/>
  <c r="U56" i="4"/>
  <c r="U61" i="4"/>
  <c r="U49" i="4"/>
  <c r="U66" i="4"/>
  <c r="U54" i="4"/>
  <c r="V47" i="4"/>
  <c r="U59" i="4"/>
  <c r="U57" i="4"/>
  <c r="U64" i="4"/>
  <c r="U52" i="4"/>
  <c r="U62" i="4"/>
  <c r="U50" i="4"/>
  <c r="AA33" i="12"/>
  <c r="V59" i="8" l="1"/>
  <c r="V71" i="8"/>
  <c r="V76" i="8"/>
  <c r="V65" i="8"/>
  <c r="V66" i="8"/>
  <c r="V77" i="8"/>
  <c r="V61" i="8"/>
  <c r="V60" i="8"/>
  <c r="V73" i="8"/>
  <c r="V72" i="8"/>
  <c r="V68" i="8"/>
  <c r="V67" i="8"/>
  <c r="V58" i="8"/>
  <c r="V62" i="8"/>
  <c r="V70" i="8"/>
  <c r="V74" i="8"/>
  <c r="V63" i="8"/>
  <c r="W57" i="8"/>
  <c r="W75" i="8" s="1"/>
  <c r="V69" i="8"/>
  <c r="V64" i="8"/>
  <c r="AF21" i="9"/>
  <c r="AE23" i="9"/>
  <c r="AE25" i="9"/>
  <c r="AE24" i="9"/>
  <c r="AE22" i="9"/>
  <c r="AC155" i="7"/>
  <c r="AC154" i="7"/>
  <c r="X157" i="7"/>
  <c r="X169" i="8"/>
  <c r="X168" i="8"/>
  <c r="AE53" i="9"/>
  <c r="AE54" i="9"/>
  <c r="AE52" i="9"/>
  <c r="AF50" i="9"/>
  <c r="AE51" i="9"/>
  <c r="V21" i="5"/>
  <c r="V19" i="5"/>
  <c r="Y36" i="2"/>
  <c r="X32" i="2"/>
  <c r="Y28" i="2"/>
  <c r="Y24" i="2"/>
  <c r="V67" i="10"/>
  <c r="V55" i="10"/>
  <c r="V60" i="10"/>
  <c r="V65" i="10"/>
  <c r="V53" i="10"/>
  <c r="V58" i="10"/>
  <c r="V63" i="10"/>
  <c r="V51" i="10"/>
  <c r="V68" i="10"/>
  <c r="V56" i="10"/>
  <c r="W49" i="10"/>
  <c r="V61" i="10"/>
  <c r="V66" i="10"/>
  <c r="V54" i="10"/>
  <c r="V62" i="10"/>
  <c r="V50" i="10"/>
  <c r="V59" i="10"/>
  <c r="V64" i="10"/>
  <c r="V52" i="10"/>
  <c r="V69" i="10"/>
  <c r="V57" i="10"/>
  <c r="Y167" i="8"/>
  <c r="V134" i="8"/>
  <c r="V122" i="8"/>
  <c r="V139" i="8"/>
  <c r="V127" i="8"/>
  <c r="V132" i="8"/>
  <c r="V137" i="8"/>
  <c r="V125" i="8"/>
  <c r="V130" i="8"/>
  <c r="V124" i="8"/>
  <c r="V129" i="8"/>
  <c r="V135" i="8"/>
  <c r="V123" i="8"/>
  <c r="V140" i="8"/>
  <c r="V128" i="8"/>
  <c r="W121" i="8"/>
  <c r="V133" i="8"/>
  <c r="V138" i="8"/>
  <c r="V126" i="8"/>
  <c r="V131" i="8"/>
  <c r="V136" i="8"/>
  <c r="V141" i="8"/>
  <c r="V120" i="7"/>
  <c r="V108" i="7"/>
  <c r="V125" i="7"/>
  <c r="V113" i="7"/>
  <c r="V118" i="7"/>
  <c r="V123" i="7"/>
  <c r="V111" i="7"/>
  <c r="V110" i="7"/>
  <c r="V116" i="7"/>
  <c r="V121" i="7"/>
  <c r="V109" i="7"/>
  <c r="V126" i="7"/>
  <c r="V114" i="7"/>
  <c r="W107" i="7"/>
  <c r="V122" i="7"/>
  <c r="V119" i="7"/>
  <c r="V124" i="7"/>
  <c r="V112" i="7"/>
  <c r="V117" i="7"/>
  <c r="V127" i="7"/>
  <c r="V115" i="7"/>
  <c r="V57" i="7"/>
  <c r="V45" i="7"/>
  <c r="V62" i="7"/>
  <c r="V50" i="7"/>
  <c r="V55" i="7"/>
  <c r="V60" i="7"/>
  <c r="V48" i="7"/>
  <c r="V53" i="7"/>
  <c r="V54" i="7"/>
  <c r="V58" i="7"/>
  <c r="V46" i="7"/>
  <c r="V63" i="7"/>
  <c r="V51" i="7"/>
  <c r="W44" i="7"/>
  <c r="V56" i="7"/>
  <c r="V59" i="7"/>
  <c r="V61" i="7"/>
  <c r="V49" i="7"/>
  <c r="V64" i="7"/>
  <c r="V52" i="7"/>
  <c r="V47" i="7"/>
  <c r="V58" i="6"/>
  <c r="V46" i="6"/>
  <c r="V63" i="6"/>
  <c r="V51" i="6"/>
  <c r="V53" i="6"/>
  <c r="V56" i="6"/>
  <c r="V64" i="6"/>
  <c r="V52" i="6"/>
  <c r="W45" i="6"/>
  <c r="V61" i="6"/>
  <c r="V49" i="6"/>
  <c r="V54" i="6"/>
  <c r="V59" i="6"/>
  <c r="V47" i="6"/>
  <c r="V57" i="6"/>
  <c r="V65" i="6"/>
  <c r="V62" i="6"/>
  <c r="V50" i="6"/>
  <c r="V60" i="6"/>
  <c r="V48" i="6"/>
  <c r="V55" i="6"/>
  <c r="X46" i="5"/>
  <c r="V60" i="4"/>
  <c r="V48" i="4"/>
  <c r="V65" i="4"/>
  <c r="V53" i="4"/>
  <c r="V58" i="4"/>
  <c r="V63" i="4"/>
  <c r="V51" i="4"/>
  <c r="V62" i="4"/>
  <c r="V50" i="4"/>
  <c r="V56" i="4"/>
  <c r="V61" i="4"/>
  <c r="V49" i="4"/>
  <c r="V66" i="4"/>
  <c r="V54" i="4"/>
  <c r="W47" i="4"/>
  <c r="V59" i="4"/>
  <c r="V64" i="4"/>
  <c r="V52" i="4"/>
  <c r="V57" i="4"/>
  <c r="V67" i="4"/>
  <c r="V55" i="4"/>
  <c r="AB33" i="12"/>
  <c r="W58" i="8" l="1"/>
  <c r="W59" i="8"/>
  <c r="W69" i="8"/>
  <c r="X57" i="8"/>
  <c r="X59" i="8" s="1"/>
  <c r="W64" i="8"/>
  <c r="W76" i="8"/>
  <c r="W65" i="8"/>
  <c r="W71" i="8"/>
  <c r="W70" i="8"/>
  <c r="W60" i="8"/>
  <c r="W66" i="8"/>
  <c r="W77" i="8"/>
  <c r="W72" i="8"/>
  <c r="W61" i="8"/>
  <c r="W67" i="8"/>
  <c r="W73" i="8"/>
  <c r="W62" i="8"/>
  <c r="W68" i="8"/>
  <c r="W74" i="8"/>
  <c r="W63" i="8"/>
  <c r="AG21" i="9"/>
  <c r="AF22" i="9"/>
  <c r="AF24" i="9"/>
  <c r="AF25" i="9"/>
  <c r="AF23" i="9"/>
  <c r="AD154" i="7"/>
  <c r="AD155" i="7"/>
  <c r="Y157" i="7"/>
  <c r="Y168" i="8"/>
  <c r="Y169" i="8"/>
  <c r="AF54" i="9"/>
  <c r="AF52" i="9"/>
  <c r="AG50" i="9"/>
  <c r="AF51" i="9"/>
  <c r="AF53" i="9"/>
  <c r="W21" i="5"/>
  <c r="W19" i="5"/>
  <c r="Z36" i="2"/>
  <c r="Y32" i="2"/>
  <c r="Z28" i="2"/>
  <c r="Z24" i="2"/>
  <c r="W60" i="10"/>
  <c r="W65" i="10"/>
  <c r="W53" i="10"/>
  <c r="W58" i="10"/>
  <c r="W63" i="10"/>
  <c r="W51" i="10"/>
  <c r="W68" i="10"/>
  <c r="W56" i="10"/>
  <c r="X49" i="10"/>
  <c r="W61" i="10"/>
  <c r="W66" i="10"/>
  <c r="W54" i="10"/>
  <c r="W59" i="10"/>
  <c r="W64" i="10"/>
  <c r="W52" i="10"/>
  <c r="W67" i="10"/>
  <c r="W55" i="10"/>
  <c r="W69" i="10"/>
  <c r="W57" i="10"/>
  <c r="W62" i="10"/>
  <c r="W50" i="10"/>
  <c r="Z167" i="8"/>
  <c r="W139" i="8"/>
  <c r="W127" i="8"/>
  <c r="W132" i="8"/>
  <c r="W137" i="8"/>
  <c r="W125" i="8"/>
  <c r="W130" i="8"/>
  <c r="W141" i="8"/>
  <c r="W135" i="8"/>
  <c r="W123" i="8"/>
  <c r="W129" i="8"/>
  <c r="W122" i="8"/>
  <c r="W140" i="8"/>
  <c r="W128" i="8"/>
  <c r="X121" i="8"/>
  <c r="W133" i="8"/>
  <c r="W138" i="8"/>
  <c r="W126" i="8"/>
  <c r="W131" i="8"/>
  <c r="W136" i="8"/>
  <c r="W124" i="8"/>
  <c r="W134" i="8"/>
  <c r="W125" i="7"/>
  <c r="W113" i="7"/>
  <c r="W118" i="7"/>
  <c r="W123" i="7"/>
  <c r="W111" i="7"/>
  <c r="W116" i="7"/>
  <c r="W121" i="7"/>
  <c r="W109" i="7"/>
  <c r="W126" i="7"/>
  <c r="W114" i="7"/>
  <c r="X107" i="7"/>
  <c r="W115" i="7"/>
  <c r="W119" i="7"/>
  <c r="W127" i="7"/>
  <c r="W124" i="7"/>
  <c r="W112" i="7"/>
  <c r="W117" i="7"/>
  <c r="W122" i="7"/>
  <c r="W110" i="7"/>
  <c r="W120" i="7"/>
  <c r="W108" i="7"/>
  <c r="W62" i="7"/>
  <c r="W50" i="7"/>
  <c r="W47" i="7"/>
  <c r="W55" i="7"/>
  <c r="W60" i="7"/>
  <c r="W48" i="7"/>
  <c r="W53" i="7"/>
  <c r="W58" i="7"/>
  <c r="W46" i="7"/>
  <c r="W59" i="7"/>
  <c r="W52" i="7"/>
  <c r="W63" i="7"/>
  <c r="W51" i="7"/>
  <c r="X44" i="7"/>
  <c r="W56" i="7"/>
  <c r="W64" i="7"/>
  <c r="W61" i="7"/>
  <c r="W49" i="7"/>
  <c r="W54" i="7"/>
  <c r="W57" i="7"/>
  <c r="W45" i="7"/>
  <c r="W63" i="6"/>
  <c r="W51" i="6"/>
  <c r="W46" i="6"/>
  <c r="W56" i="6"/>
  <c r="W58" i="6"/>
  <c r="W61" i="6"/>
  <c r="W49" i="6"/>
  <c r="W54" i="6"/>
  <c r="W59" i="6"/>
  <c r="W47" i="6"/>
  <c r="W57" i="6"/>
  <c r="W64" i="6"/>
  <c r="W52" i="6"/>
  <c r="X45" i="6"/>
  <c r="W62" i="6"/>
  <c r="W50" i="6"/>
  <c r="W53" i="6"/>
  <c r="W55" i="6"/>
  <c r="W60" i="6"/>
  <c r="W48" i="6"/>
  <c r="W65" i="6"/>
  <c r="Y46" i="5"/>
  <c r="W65" i="4"/>
  <c r="W53" i="4"/>
  <c r="W58" i="4"/>
  <c r="W63" i="4"/>
  <c r="W51" i="4"/>
  <c r="W56" i="4"/>
  <c r="W61" i="4"/>
  <c r="W49" i="4"/>
  <c r="W55" i="4"/>
  <c r="W66" i="4"/>
  <c r="W54" i="4"/>
  <c r="X47" i="4"/>
  <c r="W59" i="4"/>
  <c r="W64" i="4"/>
  <c r="W52" i="4"/>
  <c r="W67" i="4"/>
  <c r="W57" i="4"/>
  <c r="W62" i="4"/>
  <c r="W50" i="4"/>
  <c r="W60" i="4"/>
  <c r="W48" i="4"/>
  <c r="AC33" i="12"/>
  <c r="X67" i="8" l="1"/>
  <c r="X73" i="8"/>
  <c r="X60" i="8"/>
  <c r="X77" i="8"/>
  <c r="X58" i="8"/>
  <c r="X72" i="8"/>
  <c r="X62" i="8"/>
  <c r="X74" i="8"/>
  <c r="X69" i="8"/>
  <c r="X76" i="8"/>
  <c r="X68" i="8"/>
  <c r="X61" i="8"/>
  <c r="X63" i="8"/>
  <c r="Y57" i="8"/>
  <c r="Y76" i="8" s="1"/>
  <c r="X75" i="8"/>
  <c r="X64" i="8"/>
  <c r="X70" i="8"/>
  <c r="X71" i="8"/>
  <c r="X66" i="8"/>
  <c r="X65" i="8"/>
  <c r="AG24" i="9"/>
  <c r="AG22" i="9"/>
  <c r="AG23" i="9"/>
  <c r="AG25" i="9"/>
  <c r="AE154" i="7"/>
  <c r="AE155" i="7"/>
  <c r="Z157" i="7"/>
  <c r="Z169" i="8"/>
  <c r="Z168" i="8"/>
  <c r="AG54" i="9"/>
  <c r="AG51" i="9"/>
  <c r="AG52" i="9"/>
  <c r="AG53" i="9"/>
  <c r="X19" i="5"/>
  <c r="X21" i="5"/>
  <c r="AA36" i="2"/>
  <c r="Z32" i="2"/>
  <c r="AA28" i="2"/>
  <c r="AA24" i="2"/>
  <c r="X65" i="10"/>
  <c r="X53" i="10"/>
  <c r="X58" i="10"/>
  <c r="X63" i="10"/>
  <c r="X51" i="10"/>
  <c r="X68" i="10"/>
  <c r="X56" i="10"/>
  <c r="Y49" i="10"/>
  <c r="X61" i="10"/>
  <c r="X66" i="10"/>
  <c r="X54" i="10"/>
  <c r="X59" i="10"/>
  <c r="X64" i="10"/>
  <c r="X52" i="10"/>
  <c r="X60" i="10"/>
  <c r="X69" i="10"/>
  <c r="X57" i="10"/>
  <c r="X62" i="10"/>
  <c r="X50" i="10"/>
  <c r="X67" i="10"/>
  <c r="X55" i="10"/>
  <c r="AA167" i="8"/>
  <c r="X132" i="8"/>
  <c r="X137" i="8"/>
  <c r="X125" i="8"/>
  <c r="X130" i="8"/>
  <c r="X135" i="8"/>
  <c r="X123" i="8"/>
  <c r="X140" i="8"/>
  <c r="X128" i="8"/>
  <c r="Y121" i="8"/>
  <c r="X133" i="8"/>
  <c r="X138" i="8"/>
  <c r="X126" i="8"/>
  <c r="X131" i="8"/>
  <c r="X136" i="8"/>
  <c r="X124" i="8"/>
  <c r="X139" i="8"/>
  <c r="X127" i="8"/>
  <c r="X141" i="8"/>
  <c r="X129" i="8"/>
  <c r="X134" i="8"/>
  <c r="X122" i="8"/>
  <c r="X118" i="7"/>
  <c r="X116" i="7"/>
  <c r="X121" i="7"/>
  <c r="X109" i="7"/>
  <c r="X126" i="7"/>
  <c r="X114" i="7"/>
  <c r="Y107" i="7"/>
  <c r="X119" i="7"/>
  <c r="X124" i="7"/>
  <c r="X112" i="7"/>
  <c r="X120" i="7"/>
  <c r="X117" i="7"/>
  <c r="X108" i="7"/>
  <c r="X122" i="7"/>
  <c r="X110" i="7"/>
  <c r="X127" i="7"/>
  <c r="X115" i="7"/>
  <c r="X125" i="7"/>
  <c r="X113" i="7"/>
  <c r="X123" i="7"/>
  <c r="X111" i="7"/>
  <c r="X55" i="7"/>
  <c r="X60" i="7"/>
  <c r="X48" i="7"/>
  <c r="X53" i="7"/>
  <c r="X58" i="7"/>
  <c r="X46" i="7"/>
  <c r="X52" i="7"/>
  <c r="X63" i="7"/>
  <c r="X51" i="7"/>
  <c r="Y44" i="7"/>
  <c r="X56" i="7"/>
  <c r="X45" i="7"/>
  <c r="X61" i="7"/>
  <c r="X49" i="7"/>
  <c r="X54" i="7"/>
  <c r="X57" i="7"/>
  <c r="X59" i="7"/>
  <c r="X47" i="7"/>
  <c r="X64" i="7"/>
  <c r="X62" i="7"/>
  <c r="X50" i="7"/>
  <c r="X56" i="6"/>
  <c r="X50" i="6"/>
  <c r="X61" i="6"/>
  <c r="X49" i="6"/>
  <c r="X54" i="6"/>
  <c r="X59" i="6"/>
  <c r="X47" i="6"/>
  <c r="X64" i="6"/>
  <c r="X52" i="6"/>
  <c r="Y45" i="6"/>
  <c r="X62" i="6"/>
  <c r="X57" i="6"/>
  <c r="X55" i="6"/>
  <c r="X46" i="6"/>
  <c r="X60" i="6"/>
  <c r="X48" i="6"/>
  <c r="X58" i="6"/>
  <c r="X63" i="6"/>
  <c r="X51" i="6"/>
  <c r="X65" i="6"/>
  <c r="X53" i="6"/>
  <c r="Z46" i="5"/>
  <c r="X58" i="4"/>
  <c r="X63" i="4"/>
  <c r="X51" i="4"/>
  <c r="X60" i="4"/>
  <c r="X56" i="4"/>
  <c r="X61" i="4"/>
  <c r="X49" i="4"/>
  <c r="X66" i="4"/>
  <c r="X54" i="4"/>
  <c r="Y47" i="4"/>
  <c r="X59" i="4"/>
  <c r="X64" i="4"/>
  <c r="X52" i="4"/>
  <c r="X57" i="4"/>
  <c r="X62" i="4"/>
  <c r="X50" i="4"/>
  <c r="X67" i="4"/>
  <c r="X55" i="4"/>
  <c r="X48" i="4"/>
  <c r="X65" i="4"/>
  <c r="X53" i="4"/>
  <c r="AD33" i="12"/>
  <c r="Y72" i="8" l="1"/>
  <c r="Y61" i="8"/>
  <c r="Y70" i="8"/>
  <c r="Y60" i="8"/>
  <c r="Y75" i="8"/>
  <c r="Y66" i="8"/>
  <c r="Y65" i="8"/>
  <c r="Y73" i="8"/>
  <c r="Y77" i="8"/>
  <c r="Y67" i="8"/>
  <c r="Y62" i="8"/>
  <c r="Y74" i="8"/>
  <c r="Y69" i="8"/>
  <c r="Z57" i="8"/>
  <c r="Z67" i="8" s="1"/>
  <c r="Y68" i="8"/>
  <c r="Y71" i="8"/>
  <c r="Y63" i="8"/>
  <c r="Y64" i="8"/>
  <c r="Y58" i="8"/>
  <c r="Y59" i="8"/>
  <c r="Y158" i="7"/>
  <c r="AF154" i="7"/>
  <c r="AF155" i="7"/>
  <c r="M159" i="7" s="1"/>
  <c r="C159" i="7"/>
  <c r="D159" i="7"/>
  <c r="E158" i="7"/>
  <c r="E159" i="7"/>
  <c r="F158" i="7"/>
  <c r="F159" i="7"/>
  <c r="G158" i="7"/>
  <c r="G159" i="7"/>
  <c r="H158" i="7"/>
  <c r="H159" i="7"/>
  <c r="I158" i="7"/>
  <c r="I159" i="7"/>
  <c r="J159" i="7"/>
  <c r="J158" i="7"/>
  <c r="K159" i="7"/>
  <c r="K158" i="7"/>
  <c r="L159" i="7"/>
  <c r="L158" i="7"/>
  <c r="M158" i="7"/>
  <c r="N159" i="7"/>
  <c r="N158" i="7"/>
  <c r="O159" i="7"/>
  <c r="O158" i="7"/>
  <c r="P158" i="7"/>
  <c r="P159" i="7"/>
  <c r="Q158" i="7"/>
  <c r="Q159" i="7"/>
  <c r="R158" i="7"/>
  <c r="R159" i="7"/>
  <c r="S159" i="7"/>
  <c r="S158" i="7"/>
  <c r="T158" i="7"/>
  <c r="T159" i="7"/>
  <c r="U158" i="7"/>
  <c r="U159" i="7"/>
  <c r="V159" i="7"/>
  <c r="V158" i="7"/>
  <c r="W159" i="7"/>
  <c r="W158" i="7"/>
  <c r="X159" i="7"/>
  <c r="X158" i="7"/>
  <c r="Y159" i="7"/>
  <c r="AA157" i="7"/>
  <c r="Z158" i="7"/>
  <c r="Z159" i="7"/>
  <c r="AA168" i="8"/>
  <c r="AA169" i="8"/>
  <c r="Y21" i="5"/>
  <c r="Y19" i="5"/>
  <c r="AB36" i="2"/>
  <c r="AA32" i="2"/>
  <c r="AB28" i="2"/>
  <c r="AB24" i="2"/>
  <c r="Y58" i="10"/>
  <c r="Y63" i="10"/>
  <c r="Y51" i="10"/>
  <c r="Y68" i="10"/>
  <c r="Y56" i="10"/>
  <c r="Z49" i="10"/>
  <c r="Y61" i="10"/>
  <c r="Y66" i="10"/>
  <c r="Y54" i="10"/>
  <c r="Y59" i="10"/>
  <c r="Y64" i="10"/>
  <c r="Y52" i="10"/>
  <c r="Y69" i="10"/>
  <c r="Y57" i="10"/>
  <c r="Y65" i="10"/>
  <c r="Y62" i="10"/>
  <c r="Y50" i="10"/>
  <c r="Y67" i="10"/>
  <c r="Y55" i="10"/>
  <c r="Y53" i="10"/>
  <c r="Y60" i="10"/>
  <c r="AB167" i="8"/>
  <c r="Y137" i="8"/>
  <c r="Y125" i="8"/>
  <c r="Y130" i="8"/>
  <c r="Y135" i="8"/>
  <c r="Y123" i="8"/>
  <c r="Y140" i="8"/>
  <c r="Y128" i="8"/>
  <c r="Z121" i="8"/>
  <c r="Y133" i="8"/>
  <c r="Y138" i="8"/>
  <c r="Y126" i="8"/>
  <c r="Y139" i="8"/>
  <c r="Y131" i="8"/>
  <c r="Y136" i="8"/>
  <c r="Y124" i="8"/>
  <c r="Y127" i="8"/>
  <c r="Y141" i="8"/>
  <c r="Y129" i="8"/>
  <c r="Y134" i="8"/>
  <c r="Y122" i="8"/>
  <c r="Y132" i="8"/>
  <c r="Y123" i="7"/>
  <c r="Y111" i="7"/>
  <c r="Y116" i="7"/>
  <c r="Y121" i="7"/>
  <c r="Y109" i="7"/>
  <c r="Y126" i="7"/>
  <c r="Y114" i="7"/>
  <c r="Z107" i="7"/>
  <c r="Y119" i="7"/>
  <c r="Y125" i="7"/>
  <c r="Y124" i="7"/>
  <c r="Y112" i="7"/>
  <c r="Y117" i="7"/>
  <c r="Y113" i="7"/>
  <c r="Y122" i="7"/>
  <c r="Y110" i="7"/>
  <c r="Y127" i="7"/>
  <c r="Y115" i="7"/>
  <c r="Y120" i="7"/>
  <c r="Y108" i="7"/>
  <c r="Y118" i="7"/>
  <c r="Y60" i="7"/>
  <c r="Y48" i="7"/>
  <c r="Y62" i="7"/>
  <c r="Y53" i="7"/>
  <c r="Y58" i="7"/>
  <c r="Y46" i="7"/>
  <c r="Y45" i="7"/>
  <c r="Y50" i="7"/>
  <c r="Y63" i="7"/>
  <c r="Y51" i="7"/>
  <c r="Z44" i="7"/>
  <c r="Y56" i="7"/>
  <c r="Y61" i="7"/>
  <c r="Y49" i="7"/>
  <c r="Y54" i="7"/>
  <c r="Y59" i="7"/>
  <c r="Y47" i="7"/>
  <c r="Y64" i="7"/>
  <c r="Y52" i="7"/>
  <c r="Y55" i="7"/>
  <c r="Y57" i="7"/>
  <c r="Y61" i="6"/>
  <c r="Y49" i="6"/>
  <c r="Y54" i="6"/>
  <c r="Y56" i="6"/>
  <c r="Y59" i="6"/>
  <c r="Y47" i="6"/>
  <c r="Y64" i="6"/>
  <c r="Y52" i="6"/>
  <c r="Z45" i="6"/>
  <c r="Y57" i="6"/>
  <c r="Y62" i="6"/>
  <c r="Y50" i="6"/>
  <c r="Y55" i="6"/>
  <c r="Y60" i="6"/>
  <c r="Y48" i="6"/>
  <c r="Y51" i="6"/>
  <c r="Y65" i="6"/>
  <c r="Y53" i="6"/>
  <c r="Y58" i="6"/>
  <c r="Y46" i="6"/>
  <c r="Y63" i="6"/>
  <c r="AA46" i="5"/>
  <c r="Y63" i="4"/>
  <c r="Y51" i="4"/>
  <c r="Y65" i="4"/>
  <c r="Y56" i="4"/>
  <c r="Y53" i="4"/>
  <c r="Y61" i="4"/>
  <c r="Y49" i="4"/>
  <c r="Y66" i="4"/>
  <c r="Y54" i="4"/>
  <c r="Z47" i="4"/>
  <c r="Y59" i="4"/>
  <c r="Y64" i="4"/>
  <c r="Y52" i="4"/>
  <c r="Y57" i="4"/>
  <c r="Y62" i="4"/>
  <c r="Y50" i="4"/>
  <c r="Y67" i="4"/>
  <c r="Y55" i="4"/>
  <c r="Y60" i="4"/>
  <c r="Y48" i="4"/>
  <c r="Y58" i="4"/>
  <c r="AE33" i="12"/>
  <c r="Z66" i="8" l="1"/>
  <c r="Z61" i="8"/>
  <c r="Z63" i="8"/>
  <c r="Z75" i="8"/>
  <c r="Z74" i="8"/>
  <c r="Z69" i="8"/>
  <c r="AA57" i="8"/>
  <c r="AA62" i="8" s="1"/>
  <c r="Z59" i="8"/>
  <c r="Z68" i="8"/>
  <c r="Z76" i="8"/>
  <c r="Z58" i="8"/>
  <c r="Z65" i="8"/>
  <c r="Z77" i="8"/>
  <c r="Z60" i="8"/>
  <c r="Z62" i="8"/>
  <c r="Z73" i="8"/>
  <c r="Z64" i="8"/>
  <c r="Z70" i="8"/>
  <c r="Z71" i="8"/>
  <c r="Z72" i="8"/>
  <c r="AB157" i="7"/>
  <c r="AA159" i="7"/>
  <c r="AA158" i="7"/>
  <c r="AB168" i="8"/>
  <c r="AB169" i="8"/>
  <c r="Z19" i="5"/>
  <c r="Z21" i="5"/>
  <c r="AC36" i="2"/>
  <c r="AB32" i="2"/>
  <c r="AC28" i="2"/>
  <c r="AC24" i="2"/>
  <c r="Z63" i="10"/>
  <c r="Z51" i="10"/>
  <c r="Z68" i="10"/>
  <c r="Z56" i="10"/>
  <c r="AA49" i="10"/>
  <c r="Z61" i="10"/>
  <c r="Z66" i="10"/>
  <c r="Z54" i="10"/>
  <c r="Z59" i="10"/>
  <c r="Z64" i="10"/>
  <c r="Z52" i="10"/>
  <c r="Z69" i="10"/>
  <c r="Z57" i="10"/>
  <c r="Z62" i="10"/>
  <c r="Z50" i="10"/>
  <c r="Z67" i="10"/>
  <c r="Z55" i="10"/>
  <c r="Z58" i="10"/>
  <c r="Z60" i="10"/>
  <c r="Z65" i="10"/>
  <c r="Z53" i="10"/>
  <c r="H53" i="10"/>
  <c r="H50" i="10"/>
  <c r="AC167" i="8"/>
  <c r="Z130" i="8"/>
  <c r="Z135" i="8"/>
  <c r="Z123" i="8"/>
  <c r="Z140" i="8"/>
  <c r="Z128" i="8"/>
  <c r="AA121" i="8"/>
  <c r="Z133" i="8"/>
  <c r="Z138" i="8"/>
  <c r="Z126" i="8"/>
  <c r="Z137" i="8"/>
  <c r="Z131" i="8"/>
  <c r="Z136" i="8"/>
  <c r="Z124" i="8"/>
  <c r="Z125" i="8"/>
  <c r="Z141" i="8"/>
  <c r="Z129" i="8"/>
  <c r="Z134" i="8"/>
  <c r="Z122" i="8"/>
  <c r="Z139" i="8"/>
  <c r="Z127" i="8"/>
  <c r="Z132" i="8"/>
  <c r="Z116" i="7"/>
  <c r="Z121" i="7"/>
  <c r="Z126" i="7"/>
  <c r="Z114" i="7"/>
  <c r="AA107" i="7"/>
  <c r="Z119" i="7"/>
  <c r="Z124" i="7"/>
  <c r="Z112" i="7"/>
  <c r="Z117" i="7"/>
  <c r="Z122" i="7"/>
  <c r="Z110" i="7"/>
  <c r="Z118" i="7"/>
  <c r="Z127" i="7"/>
  <c r="Z115" i="7"/>
  <c r="Z120" i="7"/>
  <c r="Z108" i="7"/>
  <c r="Z125" i="7"/>
  <c r="Z113" i="7"/>
  <c r="Z123" i="7"/>
  <c r="Z111" i="7"/>
  <c r="Z109" i="7"/>
  <c r="Z53" i="7"/>
  <c r="Z58" i="7"/>
  <c r="Z46" i="7"/>
  <c r="Z63" i="7"/>
  <c r="Z51" i="7"/>
  <c r="AA44" i="7"/>
  <c r="Z56" i="7"/>
  <c r="Z61" i="7"/>
  <c r="Z49" i="7"/>
  <c r="Z62" i="7"/>
  <c r="Z55" i="7"/>
  <c r="Z54" i="7"/>
  <c r="Z59" i="7"/>
  <c r="Z47" i="7"/>
  <c r="Z64" i="7"/>
  <c r="Z52" i="7"/>
  <c r="Z57" i="7"/>
  <c r="Z45" i="7"/>
  <c r="Z50" i="7"/>
  <c r="Z60" i="7"/>
  <c r="Z48" i="7"/>
  <c r="Z54" i="6"/>
  <c r="Z59" i="6"/>
  <c r="Z47" i="6"/>
  <c r="Z61" i="6"/>
  <c r="Z64" i="6"/>
  <c r="Z52" i="6"/>
  <c r="AA45" i="6"/>
  <c r="Z57" i="6"/>
  <c r="Z62" i="6"/>
  <c r="Z50" i="6"/>
  <c r="Z48" i="6"/>
  <c r="Z55" i="6"/>
  <c r="Z60" i="6"/>
  <c r="Z65" i="6"/>
  <c r="Z53" i="6"/>
  <c r="Z56" i="6"/>
  <c r="Z58" i="6"/>
  <c r="Z46" i="6"/>
  <c r="Z49" i="6"/>
  <c r="Z63" i="6"/>
  <c r="Z51" i="6"/>
  <c r="AB46" i="5"/>
  <c r="Z56" i="4"/>
  <c r="Z61" i="4"/>
  <c r="Z49" i="4"/>
  <c r="Z66" i="4"/>
  <c r="Z54" i="4"/>
  <c r="AA47" i="4"/>
  <c r="Z59" i="4"/>
  <c r="Z64" i="4"/>
  <c r="Z52" i="4"/>
  <c r="Z57" i="4"/>
  <c r="Z62" i="4"/>
  <c r="Z50" i="4"/>
  <c r="Z67" i="4"/>
  <c r="Z55" i="4"/>
  <c r="Z60" i="4"/>
  <c r="Z48" i="4"/>
  <c r="Z65" i="4"/>
  <c r="Z53" i="4"/>
  <c r="Z58" i="4"/>
  <c r="Z63" i="4"/>
  <c r="Z51" i="4"/>
  <c r="AG33" i="12"/>
  <c r="AF33" i="12"/>
  <c r="AA66" i="8" l="1"/>
  <c r="AA73" i="8"/>
  <c r="AA61" i="8"/>
  <c r="AA58" i="8"/>
  <c r="AA60" i="8"/>
  <c r="AA71" i="8"/>
  <c r="AA74" i="8"/>
  <c r="AA69" i="8"/>
  <c r="AA65" i="8"/>
  <c r="AA67" i="8"/>
  <c r="AA76" i="8"/>
  <c r="AA68" i="8"/>
  <c r="AB57" i="8"/>
  <c r="AB77" i="8" s="1"/>
  <c r="AA63" i="8"/>
  <c r="AA64" i="8"/>
  <c r="AA75" i="8"/>
  <c r="AA59" i="8"/>
  <c r="AA70" i="8"/>
  <c r="AA72" i="8"/>
  <c r="AA77" i="8"/>
  <c r="AC157" i="7"/>
  <c r="AB158" i="7"/>
  <c r="AB159" i="7"/>
  <c r="AC168" i="8"/>
  <c r="AC169" i="8"/>
  <c r="AA19" i="5"/>
  <c r="AA21" i="5"/>
  <c r="AD36" i="2"/>
  <c r="AC32" i="2"/>
  <c r="AD28" i="2"/>
  <c r="AD24" i="2"/>
  <c r="AA68" i="10"/>
  <c r="AA56" i="10"/>
  <c r="AB49" i="10"/>
  <c r="AA61" i="10"/>
  <c r="AA66" i="10"/>
  <c r="AA54" i="10"/>
  <c r="AA59" i="10"/>
  <c r="AA64" i="10"/>
  <c r="AA52" i="10"/>
  <c r="AA69" i="10"/>
  <c r="AA57" i="10"/>
  <c r="AA62" i="10"/>
  <c r="AA50" i="10"/>
  <c r="AA67" i="10"/>
  <c r="AA55" i="10"/>
  <c r="AA60" i="10"/>
  <c r="AA63" i="10"/>
  <c r="AA65" i="10"/>
  <c r="AA53" i="10"/>
  <c r="AA58" i="10"/>
  <c r="AA51" i="10"/>
  <c r="AD167" i="8"/>
  <c r="AA135" i="8"/>
  <c r="AA123" i="8"/>
  <c r="AA140" i="8"/>
  <c r="AA128" i="8"/>
  <c r="AB121" i="8"/>
  <c r="AA133" i="8"/>
  <c r="AA138" i="8"/>
  <c r="AA126" i="8"/>
  <c r="AA131" i="8"/>
  <c r="AA136" i="8"/>
  <c r="AA124" i="8"/>
  <c r="AA141" i="8"/>
  <c r="AA129" i="8"/>
  <c r="AA134" i="8"/>
  <c r="AA122" i="8"/>
  <c r="AA125" i="8"/>
  <c r="AA139" i="8"/>
  <c r="AA127" i="8"/>
  <c r="AA137" i="8"/>
  <c r="AA132" i="8"/>
  <c r="AA130" i="8"/>
  <c r="AA121" i="7"/>
  <c r="AA109" i="7"/>
  <c r="AA126" i="7"/>
  <c r="AA114" i="7"/>
  <c r="AA119" i="7"/>
  <c r="AA123" i="7"/>
  <c r="AA124" i="7"/>
  <c r="AA112" i="7"/>
  <c r="AA117" i="7"/>
  <c r="AA122" i="7"/>
  <c r="AA110" i="7"/>
  <c r="AA127" i="7"/>
  <c r="AA115" i="7"/>
  <c r="AA111" i="7"/>
  <c r="AA120" i="7"/>
  <c r="AA108" i="7"/>
  <c r="AA125" i="7"/>
  <c r="AA113" i="7"/>
  <c r="AA118" i="7"/>
  <c r="AA116" i="7"/>
  <c r="AB107" i="7"/>
  <c r="AA58" i="7"/>
  <c r="AA46" i="7"/>
  <c r="AA63" i="7"/>
  <c r="AA51" i="7"/>
  <c r="AB44" i="7"/>
  <c r="AA56" i="7"/>
  <c r="AA55" i="7"/>
  <c r="AA61" i="7"/>
  <c r="AA49" i="7"/>
  <c r="AA54" i="7"/>
  <c r="AA59" i="7"/>
  <c r="AA47" i="7"/>
  <c r="AA64" i="7"/>
  <c r="AA52" i="7"/>
  <c r="AA60" i="7"/>
  <c r="AA57" i="7"/>
  <c r="AA45" i="7"/>
  <c r="AA62" i="7"/>
  <c r="AA50" i="7"/>
  <c r="AA53" i="7"/>
  <c r="AA48" i="7"/>
  <c r="AA59" i="6"/>
  <c r="AA47" i="6"/>
  <c r="AA53" i="6"/>
  <c r="AA64" i="6"/>
  <c r="AA52" i="6"/>
  <c r="AB45" i="6"/>
  <c r="AA57" i="6"/>
  <c r="AA62" i="6"/>
  <c r="AA50" i="6"/>
  <c r="AA54" i="6"/>
  <c r="AA55" i="6"/>
  <c r="AA60" i="6"/>
  <c r="AA48" i="6"/>
  <c r="AA65" i="6"/>
  <c r="AA58" i="6"/>
  <c r="AA46" i="6"/>
  <c r="AA63" i="6"/>
  <c r="AA51" i="6"/>
  <c r="AA49" i="6"/>
  <c r="AA56" i="6"/>
  <c r="AA61" i="6"/>
  <c r="AC46" i="5"/>
  <c r="AA61" i="4"/>
  <c r="AA49" i="4"/>
  <c r="AA66" i="4"/>
  <c r="AA54" i="4"/>
  <c r="AB47" i="4"/>
  <c r="AA59" i="4"/>
  <c r="AA64" i="4"/>
  <c r="AA52" i="4"/>
  <c r="AA57" i="4"/>
  <c r="AA51" i="4"/>
  <c r="AA62" i="4"/>
  <c r="AA50" i="4"/>
  <c r="AA67" i="4"/>
  <c r="AA55" i="4"/>
  <c r="AA60" i="4"/>
  <c r="AA48" i="4"/>
  <c r="AA65" i="4"/>
  <c r="AA53" i="4"/>
  <c r="AA58" i="4"/>
  <c r="AA56" i="4"/>
  <c r="AA63" i="4"/>
  <c r="AB72" i="8" l="1"/>
  <c r="AB62" i="8"/>
  <c r="AB68" i="8"/>
  <c r="AB73" i="8"/>
  <c r="AB60" i="8"/>
  <c r="AB74" i="8"/>
  <c r="AB59" i="8"/>
  <c r="AB66" i="8"/>
  <c r="AB61" i="8"/>
  <c r="AB67" i="8"/>
  <c r="AB71" i="8"/>
  <c r="AB69" i="8"/>
  <c r="AB63" i="8"/>
  <c r="AC57" i="8"/>
  <c r="AC77" i="8" s="1"/>
  <c r="AB75" i="8"/>
  <c r="AB64" i="8"/>
  <c r="AB58" i="8"/>
  <c r="AB76" i="8"/>
  <c r="AB70" i="8"/>
  <c r="AB65" i="8"/>
  <c r="AD157" i="7"/>
  <c r="AC158" i="7"/>
  <c r="AC159" i="7"/>
  <c r="AD168" i="8"/>
  <c r="AD169" i="8"/>
  <c r="AB19" i="5"/>
  <c r="AB21" i="5"/>
  <c r="AE36" i="2"/>
  <c r="AD32" i="2"/>
  <c r="AE28" i="2"/>
  <c r="AE24" i="2"/>
  <c r="AB61" i="10"/>
  <c r="AB66" i="10"/>
  <c r="AB54" i="10"/>
  <c r="AB59" i="10"/>
  <c r="AB64" i="10"/>
  <c r="AB52" i="10"/>
  <c r="AB69" i="10"/>
  <c r="AB57" i="10"/>
  <c r="AB62" i="10"/>
  <c r="AB50" i="10"/>
  <c r="AB67" i="10"/>
  <c r="AB55" i="10"/>
  <c r="AB60" i="10"/>
  <c r="AB68" i="10"/>
  <c r="AB56" i="10"/>
  <c r="AB65" i="10"/>
  <c r="AB53" i="10"/>
  <c r="AC49" i="10"/>
  <c r="AB58" i="10"/>
  <c r="AB63" i="10"/>
  <c r="AB51" i="10"/>
  <c r="AE167" i="8"/>
  <c r="AB140" i="8"/>
  <c r="AB128" i="8"/>
  <c r="AC121" i="8"/>
  <c r="AB133" i="8"/>
  <c r="AB123" i="8"/>
  <c r="AB138" i="8"/>
  <c r="AB126" i="8"/>
  <c r="AB131" i="8"/>
  <c r="AB136" i="8"/>
  <c r="AB124" i="8"/>
  <c r="AB130" i="8"/>
  <c r="AB135" i="8"/>
  <c r="AB141" i="8"/>
  <c r="AB129" i="8"/>
  <c r="AB134" i="8"/>
  <c r="AB122" i="8"/>
  <c r="AB139" i="8"/>
  <c r="AB127" i="8"/>
  <c r="AB132" i="8"/>
  <c r="AB137" i="8"/>
  <c r="AB125" i="8"/>
  <c r="AB126" i="7"/>
  <c r="AB114" i="7"/>
  <c r="AC107" i="7"/>
  <c r="AB119" i="7"/>
  <c r="AB124" i="7"/>
  <c r="AB112" i="7"/>
  <c r="AB117" i="7"/>
  <c r="AB122" i="7"/>
  <c r="AB110" i="7"/>
  <c r="AB127" i="7"/>
  <c r="AB115" i="7"/>
  <c r="AB120" i="7"/>
  <c r="AB108" i="7"/>
  <c r="AB116" i="7"/>
  <c r="AB125" i="7"/>
  <c r="AB113" i="7"/>
  <c r="AB118" i="7"/>
  <c r="AB123" i="7"/>
  <c r="AB111" i="7"/>
  <c r="AB121" i="7"/>
  <c r="AB109" i="7"/>
  <c r="AB63" i="7"/>
  <c r="AB51" i="7"/>
  <c r="AC44" i="7"/>
  <c r="AB56" i="7"/>
  <c r="AB61" i="7"/>
  <c r="AB49" i="7"/>
  <c r="AB60" i="7"/>
  <c r="AB53" i="7"/>
  <c r="AB54" i="7"/>
  <c r="AB59" i="7"/>
  <c r="AB47" i="7"/>
  <c r="AB48" i="7"/>
  <c r="AB64" i="7"/>
  <c r="AB52" i="7"/>
  <c r="AB57" i="7"/>
  <c r="AB45" i="7"/>
  <c r="AB62" i="7"/>
  <c r="AB50" i="7"/>
  <c r="AB55" i="7"/>
  <c r="AB58" i="7"/>
  <c r="AB46" i="7"/>
  <c r="AB64" i="6"/>
  <c r="AB52" i="6"/>
  <c r="AC45" i="6"/>
  <c r="AB59" i="6"/>
  <c r="AB57" i="6"/>
  <c r="AB46" i="6"/>
  <c r="AB47" i="6"/>
  <c r="AB62" i="6"/>
  <c r="AB50" i="6"/>
  <c r="AB58" i="6"/>
  <c r="AB55" i="6"/>
  <c r="AB60" i="6"/>
  <c r="AB48" i="6"/>
  <c r="AB65" i="6"/>
  <c r="AB53" i="6"/>
  <c r="AB63" i="6"/>
  <c r="AB51" i="6"/>
  <c r="AB54" i="6"/>
  <c r="AB56" i="6"/>
  <c r="AB61" i="6"/>
  <c r="AB49" i="6"/>
  <c r="AD46" i="5"/>
  <c r="AB66" i="4"/>
  <c r="AB54" i="4"/>
  <c r="AC47" i="4"/>
  <c r="AB59" i="4"/>
  <c r="AB64" i="4"/>
  <c r="AB52" i="4"/>
  <c r="AB57" i="4"/>
  <c r="AB62" i="4"/>
  <c r="AB50" i="4"/>
  <c r="AB67" i="4"/>
  <c r="AB55" i="4"/>
  <c r="AB56" i="4"/>
  <c r="AB60" i="4"/>
  <c r="AB48" i="4"/>
  <c r="AB65" i="4"/>
  <c r="AB53" i="4"/>
  <c r="AB58" i="4"/>
  <c r="AB63" i="4"/>
  <c r="AB51" i="4"/>
  <c r="AB61" i="4"/>
  <c r="AB49" i="4"/>
  <c r="AC66" i="8" l="1"/>
  <c r="AC71" i="8"/>
  <c r="AC72" i="8"/>
  <c r="AC69" i="8"/>
  <c r="AC61" i="8"/>
  <c r="AC73" i="8"/>
  <c r="AC68" i="8"/>
  <c r="AC75" i="8"/>
  <c r="AC70" i="8"/>
  <c r="AC58" i="8"/>
  <c r="AC62" i="8"/>
  <c r="AC60" i="8"/>
  <c r="AC64" i="8"/>
  <c r="AC67" i="8"/>
  <c r="AD57" i="8"/>
  <c r="AD63" i="8" s="1"/>
  <c r="AC74" i="8"/>
  <c r="AC63" i="8"/>
  <c r="AC76" i="8"/>
  <c r="AC65" i="8"/>
  <c r="AC59" i="8"/>
  <c r="AE157" i="7"/>
  <c r="AD158" i="7"/>
  <c r="AD159" i="7"/>
  <c r="AE168" i="8"/>
  <c r="AE169" i="8"/>
  <c r="AC19" i="5"/>
  <c r="AC21" i="5"/>
  <c r="AF36" i="2"/>
  <c r="AG36" i="2"/>
  <c r="AE32" i="2"/>
  <c r="AF28" i="2"/>
  <c r="AG28" i="2"/>
  <c r="AG24" i="2"/>
  <c r="AF24" i="2"/>
  <c r="AC66" i="10"/>
  <c r="AC54" i="10"/>
  <c r="AC59" i="10"/>
  <c r="AC64" i="10"/>
  <c r="AC52" i="10"/>
  <c r="AC69" i="10"/>
  <c r="AC57" i="10"/>
  <c r="AC62" i="10"/>
  <c r="AC50" i="10"/>
  <c r="AC67" i="10"/>
  <c r="AC55" i="10"/>
  <c r="AC60" i="10"/>
  <c r="AC65" i="10"/>
  <c r="AC53" i="10"/>
  <c r="AC61" i="10"/>
  <c r="AC58" i="10"/>
  <c r="AC63" i="10"/>
  <c r="AC51" i="10"/>
  <c r="AC68" i="10"/>
  <c r="AC56" i="10"/>
  <c r="AD49" i="10"/>
  <c r="AF167" i="8"/>
  <c r="AC133" i="8"/>
  <c r="AC135" i="8"/>
  <c r="AC138" i="8"/>
  <c r="AC126" i="8"/>
  <c r="AC131" i="8"/>
  <c r="AC136" i="8"/>
  <c r="AC124" i="8"/>
  <c r="AC141" i="8"/>
  <c r="AC129" i="8"/>
  <c r="AC123" i="8"/>
  <c r="AC134" i="8"/>
  <c r="AC122" i="8"/>
  <c r="AC139" i="8"/>
  <c r="AC127" i="8"/>
  <c r="AC132" i="8"/>
  <c r="AC140" i="8"/>
  <c r="AC128" i="8"/>
  <c r="AC137" i="8"/>
  <c r="AC125" i="8"/>
  <c r="AC130" i="8"/>
  <c r="AD121" i="8"/>
  <c r="AC119" i="7"/>
  <c r="AC109" i="7"/>
  <c r="AC124" i="7"/>
  <c r="AC112" i="7"/>
  <c r="AC117" i="7"/>
  <c r="AC122" i="7"/>
  <c r="AC110" i="7"/>
  <c r="AC127" i="7"/>
  <c r="AC115" i="7"/>
  <c r="AC120" i="7"/>
  <c r="AC108" i="7"/>
  <c r="AC125" i="7"/>
  <c r="AC113" i="7"/>
  <c r="AC118" i="7"/>
  <c r="AC121" i="7"/>
  <c r="AC123" i="7"/>
  <c r="AC111" i="7"/>
  <c r="AC116" i="7"/>
  <c r="AC126" i="7"/>
  <c r="AC114" i="7"/>
  <c r="AD107" i="7"/>
  <c r="AC56" i="7"/>
  <c r="AC61" i="7"/>
  <c r="AC49" i="7"/>
  <c r="AC54" i="7"/>
  <c r="AC59" i="7"/>
  <c r="AC47" i="7"/>
  <c r="AC64" i="7"/>
  <c r="AC52" i="7"/>
  <c r="AC58" i="7"/>
  <c r="AC57" i="7"/>
  <c r="AC45" i="7"/>
  <c r="AC62" i="7"/>
  <c r="AC50" i="7"/>
  <c r="AC55" i="7"/>
  <c r="AC60" i="7"/>
  <c r="AC48" i="7"/>
  <c r="AC63" i="7"/>
  <c r="AC51" i="7"/>
  <c r="AD44" i="7"/>
  <c r="AC53" i="7"/>
  <c r="AC46" i="7"/>
  <c r="AC57" i="6"/>
  <c r="AC51" i="6"/>
  <c r="AC52" i="6"/>
  <c r="AC62" i="6"/>
  <c r="AC50" i="6"/>
  <c r="AC63" i="6"/>
  <c r="AC55" i="6"/>
  <c r="AC60" i="6"/>
  <c r="AC48" i="6"/>
  <c r="AC65" i="6"/>
  <c r="AC53" i="6"/>
  <c r="AC58" i="6"/>
  <c r="AC46" i="6"/>
  <c r="AC64" i="6"/>
  <c r="AC56" i="6"/>
  <c r="AD45" i="6"/>
  <c r="AC61" i="6"/>
  <c r="AC49" i="6"/>
  <c r="AC59" i="6"/>
  <c r="AC47" i="6"/>
  <c r="AC54" i="6"/>
  <c r="AE46" i="5"/>
  <c r="AC59" i="4"/>
  <c r="AC49" i="4"/>
  <c r="AC64" i="4"/>
  <c r="AC52" i="4"/>
  <c r="AC57" i="4"/>
  <c r="AC62" i="4"/>
  <c r="AC50" i="4"/>
  <c r="AC67" i="4"/>
  <c r="AC55" i="4"/>
  <c r="AC60" i="4"/>
  <c r="AC48" i="4"/>
  <c r="AC65" i="4"/>
  <c r="AC53" i="4"/>
  <c r="AC58" i="4"/>
  <c r="AC63" i="4"/>
  <c r="AC51" i="4"/>
  <c r="AC56" i="4"/>
  <c r="AC61" i="4"/>
  <c r="AC66" i="4"/>
  <c r="AC54" i="4"/>
  <c r="AD47" i="4"/>
  <c r="AD64" i="8" l="1"/>
  <c r="AD73" i="8"/>
  <c r="AD75" i="8"/>
  <c r="AD70" i="8"/>
  <c r="AD58" i="8"/>
  <c r="AD68" i="8"/>
  <c r="AD77" i="8"/>
  <c r="AD67" i="8"/>
  <c r="AD62" i="8"/>
  <c r="AE57" i="8"/>
  <c r="AE65" i="8" s="1"/>
  <c r="AD59" i="8"/>
  <c r="AD61" i="8"/>
  <c r="AD76" i="8"/>
  <c r="AD65" i="8"/>
  <c r="AD71" i="8"/>
  <c r="AD60" i="8"/>
  <c r="AD66" i="8"/>
  <c r="AD72" i="8"/>
  <c r="AD69" i="8"/>
  <c r="AD74" i="8"/>
  <c r="AF157" i="7"/>
  <c r="AE158" i="7"/>
  <c r="AE159" i="7"/>
  <c r="AF168" i="8"/>
  <c r="AF169" i="8"/>
  <c r="AD21" i="5"/>
  <c r="AD19" i="5"/>
  <c r="AG32" i="2"/>
  <c r="AF32" i="2"/>
  <c r="AD59" i="10"/>
  <c r="AD64" i="10"/>
  <c r="AD52" i="10"/>
  <c r="AD69" i="10"/>
  <c r="AD57" i="10"/>
  <c r="AD62" i="10"/>
  <c r="AD50" i="10"/>
  <c r="AD67" i="10"/>
  <c r="AD55" i="10"/>
  <c r="AD60" i="10"/>
  <c r="AD65" i="10"/>
  <c r="AD53" i="10"/>
  <c r="AD58" i="10"/>
  <c r="AD54" i="10"/>
  <c r="AD63" i="10"/>
  <c r="AD51" i="10"/>
  <c r="AD66" i="10"/>
  <c r="AD68" i="10"/>
  <c r="AD56" i="10"/>
  <c r="AE49" i="10"/>
  <c r="AD61" i="10"/>
  <c r="AG167" i="8"/>
  <c r="AD138" i="8"/>
  <c r="AD126" i="8"/>
  <c r="AD131" i="8"/>
  <c r="AD136" i="8"/>
  <c r="AD124" i="8"/>
  <c r="AD141" i="8"/>
  <c r="AD129" i="8"/>
  <c r="AD134" i="8"/>
  <c r="AD122" i="8"/>
  <c r="AD140" i="8"/>
  <c r="AD128" i="8"/>
  <c r="AD139" i="8"/>
  <c r="AD127" i="8"/>
  <c r="AE121" i="8"/>
  <c r="AD132" i="8"/>
  <c r="AD137" i="8"/>
  <c r="AD125" i="8"/>
  <c r="AD133" i="8"/>
  <c r="AD130" i="8"/>
  <c r="AD135" i="8"/>
  <c r="AD123" i="8"/>
  <c r="AD124" i="7"/>
  <c r="AD112" i="7"/>
  <c r="AD117" i="7"/>
  <c r="AE107" i="7"/>
  <c r="AD122" i="7"/>
  <c r="AD110" i="7"/>
  <c r="AD127" i="7"/>
  <c r="AD115" i="7"/>
  <c r="AD120" i="7"/>
  <c r="AD108" i="7"/>
  <c r="AD125" i="7"/>
  <c r="AD113" i="7"/>
  <c r="AD118" i="7"/>
  <c r="AD114" i="7"/>
  <c r="AD123" i="7"/>
  <c r="AD111" i="7"/>
  <c r="AD126" i="7"/>
  <c r="AD116" i="7"/>
  <c r="AD121" i="7"/>
  <c r="AD109" i="7"/>
  <c r="AD119" i="7"/>
  <c r="AD61" i="7"/>
  <c r="AD49" i="7"/>
  <c r="AD54" i="7"/>
  <c r="AD59" i="7"/>
  <c r="AD47" i="7"/>
  <c r="AD63" i="7"/>
  <c r="AD64" i="7"/>
  <c r="AD52" i="7"/>
  <c r="AD58" i="7"/>
  <c r="AD57" i="7"/>
  <c r="AD45" i="7"/>
  <c r="AD62" i="7"/>
  <c r="AD50" i="7"/>
  <c r="AD55" i="7"/>
  <c r="AD60" i="7"/>
  <c r="AD48" i="7"/>
  <c r="AD51" i="7"/>
  <c r="AD53" i="7"/>
  <c r="AD56" i="7"/>
  <c r="AD46" i="7"/>
  <c r="AE44" i="7"/>
  <c r="AD62" i="6"/>
  <c r="AD50" i="6"/>
  <c r="AD55" i="6"/>
  <c r="AD60" i="6"/>
  <c r="AD48" i="6"/>
  <c r="AD65" i="6"/>
  <c r="AD53" i="6"/>
  <c r="AD58" i="6"/>
  <c r="AD46" i="6"/>
  <c r="AD56" i="6"/>
  <c r="AD63" i="6"/>
  <c r="AD51" i="6"/>
  <c r="AD61" i="6"/>
  <c r="AD49" i="6"/>
  <c r="AD54" i="6"/>
  <c r="AD64" i="6"/>
  <c r="AE45" i="6"/>
  <c r="AD59" i="6"/>
  <c r="AD47" i="6"/>
  <c r="AD52" i="6"/>
  <c r="AD57" i="6"/>
  <c r="AF46" i="5"/>
  <c r="AD64" i="4"/>
  <c r="AD52" i="4"/>
  <c r="AD57" i="4"/>
  <c r="AD66" i="4"/>
  <c r="AD62" i="4"/>
  <c r="AD50" i="4"/>
  <c r="AD67" i="4"/>
  <c r="AD55" i="4"/>
  <c r="AD60" i="4"/>
  <c r="AD48" i="4"/>
  <c r="AD65" i="4"/>
  <c r="AD53" i="4"/>
  <c r="AD58" i="4"/>
  <c r="AD63" i="4"/>
  <c r="AD51" i="4"/>
  <c r="AE47" i="4"/>
  <c r="AD56" i="4"/>
  <c r="AD61" i="4"/>
  <c r="AD49" i="4"/>
  <c r="AD54" i="4"/>
  <c r="AD59" i="4"/>
  <c r="AE61" i="8" l="1"/>
  <c r="AE73" i="8"/>
  <c r="AE59" i="8"/>
  <c r="AE69" i="8"/>
  <c r="AE76" i="8"/>
  <c r="AE66" i="8"/>
  <c r="AE63" i="8"/>
  <c r="AE75" i="8"/>
  <c r="AE62" i="8"/>
  <c r="AE58" i="8"/>
  <c r="AE74" i="8"/>
  <c r="AE70" i="8"/>
  <c r="AE77" i="8"/>
  <c r="AF57" i="8"/>
  <c r="AF60" i="8" s="1"/>
  <c r="AE72" i="8"/>
  <c r="AE67" i="8"/>
  <c r="AE71" i="8"/>
  <c r="AE60" i="8"/>
  <c r="AE68" i="8"/>
  <c r="AE64" i="8"/>
  <c r="AG157" i="7"/>
  <c r="AF159" i="7"/>
  <c r="AF158" i="7"/>
  <c r="AG168" i="8"/>
  <c r="AG169" i="8"/>
  <c r="AF62" i="5"/>
  <c r="AE21" i="5"/>
  <c r="AE19" i="5"/>
  <c r="AE64" i="10"/>
  <c r="AE52" i="10"/>
  <c r="AE69" i="10"/>
  <c r="AE57" i="10"/>
  <c r="AE62" i="10"/>
  <c r="AE50" i="10"/>
  <c r="AE67" i="10"/>
  <c r="AE55" i="10"/>
  <c r="AE60" i="10"/>
  <c r="AE65" i="10"/>
  <c r="AE53" i="10"/>
  <c r="AE58" i="10"/>
  <c r="AE63" i="10"/>
  <c r="AE51" i="10"/>
  <c r="AE68" i="10"/>
  <c r="AE56" i="10"/>
  <c r="AF49" i="10"/>
  <c r="AE59" i="10"/>
  <c r="AE61" i="10"/>
  <c r="AE66" i="10"/>
  <c r="AE54" i="10"/>
  <c r="I53" i="10"/>
  <c r="I50" i="10"/>
  <c r="AE131" i="8"/>
  <c r="AE136" i="8"/>
  <c r="AE124" i="8"/>
  <c r="AE141" i="8"/>
  <c r="AE129" i="8"/>
  <c r="AE138" i="8"/>
  <c r="AE134" i="8"/>
  <c r="AE122" i="8"/>
  <c r="AE139" i="8"/>
  <c r="AE127" i="8"/>
  <c r="AE132" i="8"/>
  <c r="AE137" i="8"/>
  <c r="AE125" i="8"/>
  <c r="AE130" i="8"/>
  <c r="AE135" i="8"/>
  <c r="AE123" i="8"/>
  <c r="AE133" i="8"/>
  <c r="AE140" i="8"/>
  <c r="AE128" i="8"/>
  <c r="AF121" i="8"/>
  <c r="AE126" i="8"/>
  <c r="AE117" i="7"/>
  <c r="AE110" i="7"/>
  <c r="AE122" i="7"/>
  <c r="AE127" i="7"/>
  <c r="AE115" i="7"/>
  <c r="AE120" i="7"/>
  <c r="AE108" i="7"/>
  <c r="AE125" i="7"/>
  <c r="AE113" i="7"/>
  <c r="AE118" i="7"/>
  <c r="AE123" i="7"/>
  <c r="AE111" i="7"/>
  <c r="AE116" i="7"/>
  <c r="AE121" i="7"/>
  <c r="AE119" i="7"/>
  <c r="AE109" i="7"/>
  <c r="AE126" i="7"/>
  <c r="AE114" i="7"/>
  <c r="AF107" i="7"/>
  <c r="AE124" i="7"/>
  <c r="AE112" i="7"/>
  <c r="AE54" i="7"/>
  <c r="AE51" i="7"/>
  <c r="AE59" i="7"/>
  <c r="AE47" i="7"/>
  <c r="AE64" i="7"/>
  <c r="AE52" i="7"/>
  <c r="AE57" i="7"/>
  <c r="AE45" i="7"/>
  <c r="AE62" i="7"/>
  <c r="AE50" i="7"/>
  <c r="AE55" i="7"/>
  <c r="AE60" i="7"/>
  <c r="AE48" i="7"/>
  <c r="AE63" i="7"/>
  <c r="AF44" i="7"/>
  <c r="AE53" i="7"/>
  <c r="AE58" i="7"/>
  <c r="AE46" i="7"/>
  <c r="AE61" i="7"/>
  <c r="AE49" i="7"/>
  <c r="AE56" i="7"/>
  <c r="AE55" i="6"/>
  <c r="AE60" i="6"/>
  <c r="AE48" i="6"/>
  <c r="AE50" i="6"/>
  <c r="AE65" i="6"/>
  <c r="AE53" i="6"/>
  <c r="AE58" i="6"/>
  <c r="AE46" i="6"/>
  <c r="AE62" i="6"/>
  <c r="AE63" i="6"/>
  <c r="AE51" i="6"/>
  <c r="AE61" i="6"/>
  <c r="AE49" i="6"/>
  <c r="AE56" i="6"/>
  <c r="AE54" i="6"/>
  <c r="AE59" i="6"/>
  <c r="AE47" i="6"/>
  <c r="AE57" i="6"/>
  <c r="AE64" i="6"/>
  <c r="AE52" i="6"/>
  <c r="AF45" i="6"/>
  <c r="AG46" i="5"/>
  <c r="AE57" i="4"/>
  <c r="AE62" i="4"/>
  <c r="AE50" i="4"/>
  <c r="AE67" i="4"/>
  <c r="AE55" i="4"/>
  <c r="AE60" i="4"/>
  <c r="AE48" i="4"/>
  <c r="AE65" i="4"/>
  <c r="AE53" i="4"/>
  <c r="AE58" i="4"/>
  <c r="AE59" i="4"/>
  <c r="AE63" i="4"/>
  <c r="AE51" i="4"/>
  <c r="AE56" i="4"/>
  <c r="AE61" i="4"/>
  <c r="AE49" i="4"/>
  <c r="AE66" i="4"/>
  <c r="AE54" i="4"/>
  <c r="AF47" i="4"/>
  <c r="AE64" i="4"/>
  <c r="AE52" i="4"/>
  <c r="AF65" i="8" l="1"/>
  <c r="AF77" i="8"/>
  <c r="AF64" i="8"/>
  <c r="AF76" i="8"/>
  <c r="AF66" i="8"/>
  <c r="AF71" i="8"/>
  <c r="AF72" i="8"/>
  <c r="AF61" i="8"/>
  <c r="AF73" i="8"/>
  <c r="AF67" i="8"/>
  <c r="AF68" i="8"/>
  <c r="AF62" i="8"/>
  <c r="AF63" i="8"/>
  <c r="AF74" i="8"/>
  <c r="AF75" i="8"/>
  <c r="AF69" i="8"/>
  <c r="AF58" i="8"/>
  <c r="AG57" i="8"/>
  <c r="AF70" i="8"/>
  <c r="AF59" i="8"/>
  <c r="AF60" i="5"/>
  <c r="AF66" i="5"/>
  <c r="AF49" i="5"/>
  <c r="AF48" i="5"/>
  <c r="AF61" i="5"/>
  <c r="AF55" i="5"/>
  <c r="AF63" i="5"/>
  <c r="AF50" i="5"/>
  <c r="AF57" i="5"/>
  <c r="AF56" i="5"/>
  <c r="AF64" i="5"/>
  <c r="AF58" i="5"/>
  <c r="AF51" i="5"/>
  <c r="AF47" i="5"/>
  <c r="AF53" i="5"/>
  <c r="AF59" i="5"/>
  <c r="AF52" i="5"/>
  <c r="AF65" i="5"/>
  <c r="AF54" i="5"/>
  <c r="H46" i="2"/>
  <c r="AG46" i="2"/>
  <c r="T58" i="2"/>
  <c r="AF58" i="2"/>
  <c r="Z57" i="2"/>
  <c r="AC47" i="2"/>
  <c r="Q53" i="2"/>
  <c r="W58" i="2"/>
  <c r="D63" i="2"/>
  <c r="P53" i="2"/>
  <c r="P63" i="2"/>
  <c r="Q63" i="2"/>
  <c r="C53" i="2"/>
  <c r="J54" i="2"/>
  <c r="V52" i="2"/>
  <c r="Y63" i="2"/>
  <c r="S58" i="2"/>
  <c r="Y47" i="2"/>
  <c r="X61" i="2"/>
  <c r="R56" i="2"/>
  <c r="AD50" i="2"/>
  <c r="AC64" i="2"/>
  <c r="K59" i="2"/>
  <c r="E54" i="2"/>
  <c r="AC48" i="2"/>
  <c r="J63" i="2"/>
  <c r="D58" i="2"/>
  <c r="AB52" i="2"/>
  <c r="J47" i="2"/>
  <c r="AG61" i="2"/>
  <c r="I57" i="2"/>
  <c r="O52" i="2"/>
  <c r="I47" i="2"/>
  <c r="AF61" i="2"/>
  <c r="H57" i="2"/>
  <c r="N52" i="2"/>
  <c r="T47" i="2"/>
  <c r="Y62" i="2"/>
  <c r="Y56" i="2"/>
  <c r="S51" i="2"/>
  <c r="X60" i="2"/>
  <c r="F55" i="2"/>
  <c r="AD49" i="2"/>
  <c r="V60" i="2"/>
  <c r="AA60" i="2"/>
  <c r="S55" i="2"/>
  <c r="AG63" i="2"/>
  <c r="N47" i="2"/>
  <c r="AG48" i="2"/>
  <c r="H60" i="2"/>
  <c r="T60" i="2"/>
  <c r="N59" i="2"/>
  <c r="K48" i="2"/>
  <c r="AC53" i="2"/>
  <c r="V48" i="2"/>
  <c r="V64" i="2"/>
  <c r="AB55" i="2"/>
  <c r="D57" i="2"/>
  <c r="C63" i="2"/>
  <c r="P51" i="2"/>
  <c r="J62" i="2"/>
  <c r="D55" i="2"/>
  <c r="G58" i="2"/>
  <c r="AE52" i="2"/>
  <c r="L61" i="2"/>
  <c r="X55" i="2"/>
  <c r="R50" i="2"/>
  <c r="Q64" i="2"/>
  <c r="AC58" i="2"/>
  <c r="W53" i="2"/>
  <c r="Q48" i="2"/>
  <c r="AB62" i="2"/>
  <c r="V57" i="2"/>
  <c r="P52" i="2"/>
  <c r="AB46" i="2"/>
  <c r="U61" i="2"/>
  <c r="AA56" i="2"/>
  <c r="AG51" i="2"/>
  <c r="AA46" i="2"/>
  <c r="T61" i="2"/>
  <c r="Z56" i="2"/>
  <c r="AF51" i="2"/>
  <c r="H47" i="2"/>
  <c r="G51" i="2"/>
  <c r="C50" i="2"/>
  <c r="L60" i="2"/>
  <c r="X54" i="2"/>
  <c r="R49" i="2"/>
  <c r="C48" i="2"/>
  <c r="H59" i="2"/>
  <c r="N49" i="2"/>
  <c r="AA51" i="2"/>
  <c r="AF60" i="2"/>
  <c r="AF62" i="2"/>
  <c r="N61" i="2"/>
  <c r="W48" i="2"/>
  <c r="K54" i="2"/>
  <c r="AG52" i="2"/>
  <c r="AG54" i="2"/>
  <c r="J58" i="2"/>
  <c r="J52" i="2"/>
  <c r="I64" i="2"/>
  <c r="V56" i="2"/>
  <c r="AB51" i="2"/>
  <c r="P57" i="2"/>
  <c r="AE62" i="2"/>
  <c r="Y57" i="2"/>
  <c r="S52" i="2"/>
  <c r="AE46" i="2"/>
  <c r="AD60" i="2"/>
  <c r="L55" i="2"/>
  <c r="F50" i="2"/>
  <c r="W63" i="2"/>
  <c r="Q58" i="2"/>
  <c r="K53" i="2"/>
  <c r="W47" i="2"/>
  <c r="P62" i="2"/>
  <c r="J57" i="2"/>
  <c r="V51" i="2"/>
  <c r="P46" i="2"/>
  <c r="I61" i="2"/>
  <c r="O56" i="2"/>
  <c r="U51" i="2"/>
  <c r="O46" i="2"/>
  <c r="H61" i="2"/>
  <c r="N56" i="2"/>
  <c r="T51" i="2"/>
  <c r="Z46" i="2"/>
  <c r="AE61" i="2"/>
  <c r="AE55" i="2"/>
  <c r="Y50" i="2"/>
  <c r="C62" i="2"/>
  <c r="AD59" i="2"/>
  <c r="L54" i="2"/>
  <c r="X48" i="2"/>
  <c r="AF50" i="2"/>
  <c r="T62" i="2"/>
  <c r="Z63" i="2"/>
  <c r="W54" i="2"/>
  <c r="O55" i="2"/>
  <c r="P49" i="2"/>
  <c r="V62" i="2"/>
  <c r="U54" i="2"/>
  <c r="AD54" i="2"/>
  <c r="AC52" i="2"/>
  <c r="C47" i="2"/>
  <c r="H51" i="2"/>
  <c r="R59" i="2"/>
  <c r="AC50" i="2"/>
  <c r="Y64" i="2"/>
  <c r="D47" i="2"/>
  <c r="H52" i="2"/>
  <c r="Z47" i="2"/>
  <c r="T64" i="2"/>
  <c r="U48" i="2"/>
  <c r="AA49" i="2"/>
  <c r="AC49" i="2"/>
  <c r="E55" i="2"/>
  <c r="AA57" i="2"/>
  <c r="O53" i="2"/>
  <c r="AA61" i="2"/>
  <c r="C64" i="2"/>
  <c r="J46" i="2"/>
  <c r="AB63" i="2"/>
  <c r="AG56" i="2"/>
  <c r="W62" i="2"/>
  <c r="G62" i="2"/>
  <c r="AE56" i="2"/>
  <c r="C56" i="2"/>
  <c r="X59" i="2"/>
  <c r="R54" i="2"/>
  <c r="L49" i="2"/>
  <c r="AC62" i="2"/>
  <c r="W57" i="2"/>
  <c r="Q52" i="2"/>
  <c r="AC46" i="2"/>
  <c r="V61" i="2"/>
  <c r="P56" i="2"/>
  <c r="AB50" i="2"/>
  <c r="C59" i="2"/>
  <c r="O60" i="2"/>
  <c r="U55" i="2"/>
  <c r="AA50" i="2"/>
  <c r="C60" i="2"/>
  <c r="N60" i="2"/>
  <c r="T55" i="2"/>
  <c r="Z50" i="2"/>
  <c r="Y60" i="2"/>
  <c r="G55" i="2"/>
  <c r="AE49" i="2"/>
  <c r="L64" i="2"/>
  <c r="X58" i="2"/>
  <c r="R53" i="2"/>
  <c r="AD47" i="2"/>
  <c r="H62" i="2"/>
  <c r="H58" i="2"/>
  <c r="T48" i="2"/>
  <c r="U52" i="2"/>
  <c r="U64" i="2"/>
  <c r="AB53" i="2"/>
  <c r="I52" i="2"/>
  <c r="AE60" i="2"/>
  <c r="X63" i="2"/>
  <c r="X47" i="2"/>
  <c r="AB54" i="2"/>
  <c r="U49" i="2"/>
  <c r="T49" i="2"/>
  <c r="R57" i="2"/>
  <c r="D46" i="2"/>
  <c r="M62" i="2"/>
  <c r="Z53" i="2"/>
  <c r="AF48" i="2"/>
  <c r="U46" i="2"/>
  <c r="AG50" i="2"/>
  <c r="AF64" i="2"/>
  <c r="K50" i="2"/>
  <c r="Q55" i="2"/>
  <c r="O61" i="2"/>
  <c r="AA55" i="2"/>
  <c r="O63" i="2"/>
  <c r="AG60" i="2"/>
  <c r="D51" i="2"/>
  <c r="C52" i="2"/>
  <c r="W60" i="2"/>
  <c r="K64" i="2"/>
  <c r="Y61" i="2"/>
  <c r="S56" i="2"/>
  <c r="AE50" i="2"/>
  <c r="AD64" i="2"/>
  <c r="L59" i="2"/>
  <c r="F54" i="2"/>
  <c r="AD48" i="2"/>
  <c r="Q62" i="2"/>
  <c r="K57" i="2"/>
  <c r="W51" i="2"/>
  <c r="Q46" i="2"/>
  <c r="J61" i="2"/>
  <c r="V55" i="2"/>
  <c r="P50" i="2"/>
  <c r="AA64" i="2"/>
  <c r="AG59" i="2"/>
  <c r="I55" i="2"/>
  <c r="O50" i="2"/>
  <c r="Z64" i="2"/>
  <c r="AF59" i="2"/>
  <c r="H55" i="2"/>
  <c r="N50" i="2"/>
  <c r="C49" i="2"/>
  <c r="Y54" i="2"/>
  <c r="S49" i="2"/>
  <c r="AD63" i="2"/>
  <c r="L58" i="2"/>
  <c r="X52" i="2"/>
  <c r="R47" i="2"/>
  <c r="Z49" i="2"/>
  <c r="K56" i="2"/>
  <c r="J50" i="2"/>
  <c r="U56" i="2"/>
  <c r="AB59" i="2"/>
  <c r="G50" i="2"/>
  <c r="L53" i="2"/>
  <c r="C46" i="2"/>
  <c r="I59" i="2"/>
  <c r="N54" i="2"/>
  <c r="F63" i="2"/>
  <c r="T54" i="2"/>
  <c r="T56" i="2"/>
  <c r="H50" i="2"/>
  <c r="AA47" i="2"/>
  <c r="AF46" i="2"/>
  <c r="U50" i="2"/>
  <c r="W50" i="2"/>
  <c r="AC55" i="2"/>
  <c r="AG62" i="2"/>
  <c r="I58" i="2"/>
  <c r="AG64" i="2"/>
  <c r="V50" i="2"/>
  <c r="I54" i="2"/>
  <c r="P47" i="2"/>
  <c r="K62" i="2"/>
  <c r="AA59" i="2"/>
  <c r="M61" i="2"/>
  <c r="Y55" i="2"/>
  <c r="S50" i="2"/>
  <c r="R64" i="2"/>
  <c r="AD58" i="2"/>
  <c r="X53" i="2"/>
  <c r="R48" i="2"/>
  <c r="E62" i="2"/>
  <c r="AC56" i="2"/>
  <c r="K51" i="2"/>
  <c r="AB60" i="2"/>
  <c r="J55" i="2"/>
  <c r="D50" i="2"/>
  <c r="O64" i="2"/>
  <c r="U59" i="2"/>
  <c r="AA54" i="2"/>
  <c r="AG49" i="2"/>
  <c r="N64" i="2"/>
  <c r="T59" i="2"/>
  <c r="Z54" i="2"/>
  <c r="AF49" i="2"/>
  <c r="C61" i="2"/>
  <c r="AE59" i="2"/>
  <c r="Y48" i="2"/>
  <c r="R63" i="2"/>
  <c r="AD57" i="2"/>
  <c r="L52" i="2"/>
  <c r="X46" i="2"/>
  <c r="N51" i="2"/>
  <c r="E51" i="2"/>
  <c r="AC59" i="2"/>
  <c r="AC63" i="2"/>
  <c r="R58" i="2"/>
  <c r="P60" i="2"/>
  <c r="AF63" i="2"/>
  <c r="AE53" i="2"/>
  <c r="H64" i="2"/>
  <c r="Z59" i="2"/>
  <c r="AF52" i="2"/>
  <c r="T52" i="2"/>
  <c r="T50" i="2"/>
  <c r="K46" i="2"/>
  <c r="Q51" i="2"/>
  <c r="W56" i="2"/>
  <c r="P61" i="2"/>
  <c r="Q61" i="2"/>
  <c r="I56" i="2"/>
  <c r="J56" i="2"/>
  <c r="AG58" i="2"/>
  <c r="V54" i="2"/>
  <c r="C51" i="2"/>
  <c r="AG47" i="2"/>
  <c r="S60" i="2"/>
  <c r="AE54" i="2"/>
  <c r="Y49" i="2"/>
  <c r="L63" i="2"/>
  <c r="F58" i="2"/>
  <c r="AD52" i="2"/>
  <c r="L47" i="2"/>
  <c r="K61" i="2"/>
  <c r="W55" i="2"/>
  <c r="Q50" i="2"/>
  <c r="C58" i="2"/>
  <c r="V59" i="2"/>
  <c r="P54" i="2"/>
  <c r="J49" i="2"/>
  <c r="U63" i="2"/>
  <c r="AA58" i="2"/>
  <c r="AG53" i="2"/>
  <c r="I49" i="2"/>
  <c r="T63" i="2"/>
  <c r="Z58" i="2"/>
  <c r="AF53" i="2"/>
  <c r="H49" i="2"/>
  <c r="Y58" i="2"/>
  <c r="S53" i="2"/>
  <c r="AE47" i="2"/>
  <c r="X62" i="2"/>
  <c r="X56" i="2"/>
  <c r="R51" i="2"/>
  <c r="C45" i="2"/>
  <c r="I46" i="2"/>
  <c r="AA53" i="2"/>
  <c r="S62" i="2"/>
  <c r="Y51" i="2"/>
  <c r="X49" i="2"/>
  <c r="K47" i="2"/>
  <c r="AG55" i="2"/>
  <c r="N46" i="2"/>
  <c r="AD53" i="2"/>
  <c r="Q56" i="2"/>
  <c r="O47" i="2"/>
  <c r="Z61" i="2"/>
  <c r="H54" i="2"/>
  <c r="AF54" i="2"/>
  <c r="Z51" i="2"/>
  <c r="W46" i="2"/>
  <c r="AC51" i="2"/>
  <c r="Q57" i="2"/>
  <c r="AB47" i="2"/>
  <c r="W64" i="2"/>
  <c r="U58" i="2"/>
  <c r="V58" i="2"/>
  <c r="U60" i="2"/>
  <c r="U62" i="2"/>
  <c r="O59" i="2"/>
  <c r="C55" i="2"/>
  <c r="Y59" i="2"/>
  <c r="S54" i="2"/>
  <c r="AD62" i="2"/>
  <c r="X57" i="2"/>
  <c r="R52" i="2"/>
  <c r="AD46" i="2"/>
  <c r="AC60" i="2"/>
  <c r="K55" i="2"/>
  <c r="E50" i="2"/>
  <c r="AB64" i="2"/>
  <c r="J59" i="2"/>
  <c r="D54" i="2"/>
  <c r="AB48" i="2"/>
  <c r="I63" i="2"/>
  <c r="O58" i="2"/>
  <c r="U53" i="2"/>
  <c r="AA48" i="2"/>
  <c r="H63" i="2"/>
  <c r="N58" i="2"/>
  <c r="T53" i="2"/>
  <c r="Z48" i="2"/>
  <c r="AE63" i="2"/>
  <c r="Y52" i="2"/>
  <c r="S47" i="2"/>
  <c r="L62" i="2"/>
  <c r="L56" i="2"/>
  <c r="F51" i="2"/>
  <c r="T46" i="2"/>
  <c r="R60" i="2"/>
  <c r="AB56" i="2"/>
  <c r="Z60" i="2"/>
  <c r="W61" i="2"/>
  <c r="S59" i="2"/>
  <c r="O49" i="2"/>
  <c r="N63" i="2"/>
  <c r="N55" i="2"/>
  <c r="H56" i="2"/>
  <c r="N53" i="2"/>
  <c r="E47" i="2"/>
  <c r="K52" i="2"/>
  <c r="AC57" i="2"/>
  <c r="P55" i="2"/>
  <c r="J64" i="2"/>
  <c r="J60" i="2"/>
  <c r="K60" i="2"/>
  <c r="I62" i="2"/>
  <c r="P59" i="2"/>
  <c r="O57" i="2"/>
  <c r="AE64" i="2"/>
  <c r="G54" i="2"/>
  <c r="AE48" i="2"/>
  <c r="R62" i="2"/>
  <c r="L57" i="2"/>
  <c r="X51" i="2"/>
  <c r="R46" i="2"/>
  <c r="Q60" i="2"/>
  <c r="AC54" i="2"/>
  <c r="W49" i="2"/>
  <c r="P64" i="2"/>
  <c r="AB58" i="2"/>
  <c r="V53" i="2"/>
  <c r="P48" i="2"/>
  <c r="AA62" i="2"/>
  <c r="AG57" i="2"/>
  <c r="I53" i="2"/>
  <c r="O48" i="2"/>
  <c r="Z62" i="2"/>
  <c r="AF57" i="2"/>
  <c r="H53" i="2"/>
  <c r="N48" i="2"/>
  <c r="S63" i="2"/>
  <c r="AE57" i="2"/>
  <c r="G47" i="2"/>
  <c r="AD61" i="2"/>
  <c r="AD55" i="2"/>
  <c r="X50" i="2"/>
  <c r="Q49" i="2"/>
  <c r="Q59" i="2"/>
  <c r="S46" i="2"/>
  <c r="K63" i="2"/>
  <c r="D62" i="2"/>
  <c r="I51" i="2"/>
  <c r="S61" i="2"/>
  <c r="L48" i="2"/>
  <c r="O54" i="2"/>
  <c r="AD51" i="2"/>
  <c r="O51" i="2"/>
  <c r="C54" i="2"/>
  <c r="AF56" i="2"/>
  <c r="N57" i="2"/>
  <c r="Z55" i="2"/>
  <c r="Q47" i="2"/>
  <c r="W52" i="2"/>
  <c r="K58" i="2"/>
  <c r="AB57" i="2"/>
  <c r="AB49" i="2"/>
  <c r="AB61" i="2"/>
  <c r="AC61" i="2"/>
  <c r="AA63" i="2"/>
  <c r="V46" i="2"/>
  <c r="J48" i="2"/>
  <c r="S64" i="2"/>
  <c r="AE58" i="2"/>
  <c r="Y53" i="2"/>
  <c r="S48" i="2"/>
  <c r="F62" i="2"/>
  <c r="AD56" i="2"/>
  <c r="L51" i="2"/>
  <c r="C57" i="2"/>
  <c r="W59" i="2"/>
  <c r="Q54" i="2"/>
  <c r="K49" i="2"/>
  <c r="V63" i="2"/>
  <c r="P58" i="2"/>
  <c r="J53" i="2"/>
  <c r="V47" i="2"/>
  <c r="O62" i="2"/>
  <c r="U57" i="2"/>
  <c r="AA52" i="2"/>
  <c r="U47" i="2"/>
  <c r="N62" i="2"/>
  <c r="T57" i="2"/>
  <c r="Z52" i="2"/>
  <c r="AF47" i="2"/>
  <c r="G63" i="2"/>
  <c r="S57" i="2"/>
  <c r="AE51" i="2"/>
  <c r="Y46" i="2"/>
  <c r="R61" i="2"/>
  <c r="R55" i="2"/>
  <c r="L50" i="2"/>
  <c r="I60" i="2"/>
  <c r="E58" i="2"/>
  <c r="J51" i="2"/>
  <c r="AF55" i="2"/>
  <c r="X64" i="2"/>
  <c r="V49" i="2"/>
  <c r="L46" i="2"/>
  <c r="D45" i="2"/>
  <c r="E46" i="2"/>
  <c r="H45" i="2"/>
  <c r="E63" i="2"/>
  <c r="F47" i="2"/>
  <c r="F46" i="2"/>
  <c r="D61" i="2"/>
  <c r="D53" i="2"/>
  <c r="E45" i="2"/>
  <c r="I45" i="2"/>
  <c r="D49" i="2"/>
  <c r="D52" i="2"/>
  <c r="D56" i="2"/>
  <c r="F45" i="2"/>
  <c r="J45" i="2"/>
  <c r="D64" i="2"/>
  <c r="G46" i="2"/>
  <c r="D59" i="2"/>
  <c r="D60" i="2"/>
  <c r="G45" i="2"/>
  <c r="K45" i="2"/>
  <c r="L45" i="2"/>
  <c r="E57" i="2"/>
  <c r="E53" i="2"/>
  <c r="E49" i="2"/>
  <c r="N45" i="2"/>
  <c r="D48" i="2"/>
  <c r="E61" i="2"/>
  <c r="E59" i="2"/>
  <c r="O45" i="2"/>
  <c r="E56" i="2"/>
  <c r="E52" i="2"/>
  <c r="E64" i="2"/>
  <c r="P45" i="2"/>
  <c r="E60" i="2"/>
  <c r="Q45" i="2"/>
  <c r="F57" i="2"/>
  <c r="R45" i="2"/>
  <c r="E48" i="2"/>
  <c r="F61" i="2"/>
  <c r="S45" i="2"/>
  <c r="F53" i="2"/>
  <c r="F49" i="2"/>
  <c r="F52" i="2"/>
  <c r="T45" i="2"/>
  <c r="F59" i="2"/>
  <c r="F56" i="2"/>
  <c r="F64" i="2"/>
  <c r="F60" i="2"/>
  <c r="U45" i="2"/>
  <c r="V45" i="2"/>
  <c r="F48" i="2"/>
  <c r="G57" i="2"/>
  <c r="W45" i="2"/>
  <c r="G61" i="2"/>
  <c r="G53" i="2"/>
  <c r="G49" i="2"/>
  <c r="X45" i="2"/>
  <c r="G64" i="2"/>
  <c r="Y45" i="2"/>
  <c r="G59" i="2"/>
  <c r="G52" i="2"/>
  <c r="G56" i="2"/>
  <c r="G60" i="2"/>
  <c r="Z45" i="2"/>
  <c r="AA45" i="2"/>
  <c r="AB45" i="2"/>
  <c r="AC45" i="2"/>
  <c r="G48" i="2"/>
  <c r="AD45" i="2"/>
  <c r="AE45" i="2"/>
  <c r="AF45" i="2"/>
  <c r="AG45" i="2"/>
  <c r="H48" i="2"/>
  <c r="AG158" i="7"/>
  <c r="AG159" i="7"/>
  <c r="AF21" i="5"/>
  <c r="AF19" i="5"/>
  <c r="C57" i="5"/>
  <c r="D57" i="5"/>
  <c r="D49" i="5"/>
  <c r="D53" i="5"/>
  <c r="D64" i="5"/>
  <c r="C50" i="5"/>
  <c r="C66" i="5"/>
  <c r="C64" i="5"/>
  <c r="C56" i="5"/>
  <c r="C60" i="5"/>
  <c r="C55" i="5"/>
  <c r="C47" i="5"/>
  <c r="C51" i="5"/>
  <c r="C58" i="5"/>
  <c r="D47" i="5"/>
  <c r="C62" i="5"/>
  <c r="D52" i="5"/>
  <c r="D56" i="5"/>
  <c r="D65" i="5"/>
  <c r="D58" i="5"/>
  <c r="C59" i="5"/>
  <c r="C63" i="5"/>
  <c r="D63" i="5"/>
  <c r="C53" i="5"/>
  <c r="C49" i="5"/>
  <c r="C65" i="5"/>
  <c r="C52" i="5"/>
  <c r="D66" i="5"/>
  <c r="C48" i="5"/>
  <c r="C54" i="5"/>
  <c r="D62" i="5"/>
  <c r="C61" i="5"/>
  <c r="D55" i="5"/>
  <c r="E56" i="5"/>
  <c r="E61" i="5"/>
  <c r="E60" i="5"/>
  <c r="E49" i="5"/>
  <c r="E48" i="5"/>
  <c r="E66" i="5"/>
  <c r="E50" i="5"/>
  <c r="E65" i="5"/>
  <c r="D59" i="5"/>
  <c r="D61" i="5"/>
  <c r="E54" i="5"/>
  <c r="E53" i="5"/>
  <c r="E59" i="5"/>
  <c r="E47" i="5"/>
  <c r="E64" i="5"/>
  <c r="E57" i="5"/>
  <c r="E62" i="5"/>
  <c r="E51" i="5"/>
  <c r="D60" i="5"/>
  <c r="D48" i="5"/>
  <c r="D50" i="5"/>
  <c r="E52" i="5"/>
  <c r="E58" i="5"/>
  <c r="E63" i="5"/>
  <c r="E55" i="5"/>
  <c r="D54" i="5"/>
  <c r="D51" i="5"/>
  <c r="F51" i="5"/>
  <c r="F52" i="5"/>
  <c r="F48" i="5"/>
  <c r="F56" i="5"/>
  <c r="F58" i="5"/>
  <c r="F57" i="5"/>
  <c r="F62" i="5"/>
  <c r="F63" i="5"/>
  <c r="F53" i="5"/>
  <c r="F50" i="5"/>
  <c r="F55" i="5"/>
  <c r="F66" i="5"/>
  <c r="F59" i="5"/>
  <c r="F47" i="5"/>
  <c r="F61" i="5"/>
  <c r="F60" i="5"/>
  <c r="F65" i="5"/>
  <c r="F54" i="5"/>
  <c r="F49" i="5"/>
  <c r="F64" i="5"/>
  <c r="G49" i="5"/>
  <c r="G55" i="5"/>
  <c r="G53" i="5"/>
  <c r="G48" i="5"/>
  <c r="G63" i="5"/>
  <c r="G66" i="5"/>
  <c r="G65" i="5"/>
  <c r="G58" i="5"/>
  <c r="G54" i="5"/>
  <c r="G60" i="5"/>
  <c r="G56" i="5"/>
  <c r="G59" i="5"/>
  <c r="G51" i="5"/>
  <c r="G50" i="5"/>
  <c r="G47" i="5"/>
  <c r="G52" i="5"/>
  <c r="G64" i="5"/>
  <c r="G57" i="5"/>
  <c r="G62" i="5"/>
  <c r="G61" i="5"/>
  <c r="H54" i="5"/>
  <c r="H53" i="5"/>
  <c r="H58" i="5"/>
  <c r="H51" i="5"/>
  <c r="H62" i="5"/>
  <c r="H66" i="5"/>
  <c r="H59" i="5"/>
  <c r="H64" i="5"/>
  <c r="H56" i="5"/>
  <c r="H50" i="5"/>
  <c r="H63" i="5"/>
  <c r="H47" i="5"/>
  <c r="H55" i="5"/>
  <c r="H60" i="5"/>
  <c r="H52" i="5"/>
  <c r="H61" i="5"/>
  <c r="H57" i="5"/>
  <c r="H49" i="5"/>
  <c r="H65" i="5"/>
  <c r="H48" i="5"/>
  <c r="I50" i="5"/>
  <c r="I51" i="5"/>
  <c r="I47" i="5"/>
  <c r="I55" i="5"/>
  <c r="I48" i="5"/>
  <c r="I53" i="5"/>
  <c r="I58" i="5"/>
  <c r="I65" i="5"/>
  <c r="I63" i="5"/>
  <c r="I61" i="5"/>
  <c r="I66" i="5"/>
  <c r="I60" i="5"/>
  <c r="I59" i="5"/>
  <c r="I52" i="5"/>
  <c r="I57" i="5"/>
  <c r="I49" i="5"/>
  <c r="I54" i="5"/>
  <c r="I56" i="5"/>
  <c r="I62" i="5"/>
  <c r="I64" i="5"/>
  <c r="J61" i="5"/>
  <c r="J63" i="5"/>
  <c r="J57" i="5"/>
  <c r="J51" i="5"/>
  <c r="J52" i="5"/>
  <c r="J62" i="5"/>
  <c r="J56" i="5"/>
  <c r="J48" i="5"/>
  <c r="J53" i="5"/>
  <c r="J50" i="5"/>
  <c r="J66" i="5"/>
  <c r="J54" i="5"/>
  <c r="J60" i="5"/>
  <c r="J65" i="5"/>
  <c r="J59" i="5"/>
  <c r="J64" i="5"/>
  <c r="J58" i="5"/>
  <c r="J55" i="5"/>
  <c r="J47" i="5"/>
  <c r="J49" i="5"/>
  <c r="K64" i="5"/>
  <c r="K54" i="5"/>
  <c r="K52" i="5"/>
  <c r="K51" i="5"/>
  <c r="K47" i="5"/>
  <c r="K58" i="5"/>
  <c r="K56" i="5"/>
  <c r="K48" i="5"/>
  <c r="K53" i="5"/>
  <c r="K57" i="5"/>
  <c r="K63" i="5"/>
  <c r="K61" i="5"/>
  <c r="K62" i="5"/>
  <c r="K59" i="5"/>
  <c r="K65" i="5"/>
  <c r="K50" i="5"/>
  <c r="K66" i="5"/>
  <c r="K49" i="5"/>
  <c r="K55" i="5"/>
  <c r="K60" i="5"/>
  <c r="L62" i="5"/>
  <c r="L56" i="5"/>
  <c r="L50" i="5"/>
  <c r="L55" i="5"/>
  <c r="L53" i="5"/>
  <c r="L61" i="5"/>
  <c r="L49" i="5"/>
  <c r="L65" i="5"/>
  <c r="L52" i="5"/>
  <c r="L57" i="5"/>
  <c r="L64" i="5"/>
  <c r="L58" i="5"/>
  <c r="L47" i="5"/>
  <c r="L59" i="5"/>
  <c r="L66" i="5"/>
  <c r="L48" i="5"/>
  <c r="L60" i="5"/>
  <c r="L54" i="5"/>
  <c r="L63" i="5"/>
  <c r="L51" i="5"/>
  <c r="M55" i="5"/>
  <c r="M60" i="5"/>
  <c r="M63" i="5"/>
  <c r="M56" i="5"/>
  <c r="M64" i="5"/>
  <c r="M52" i="5"/>
  <c r="M66" i="5"/>
  <c r="M48" i="5"/>
  <c r="M51" i="5"/>
  <c r="M62" i="5"/>
  <c r="M54" i="5"/>
  <c r="M65" i="5"/>
  <c r="M59" i="5"/>
  <c r="M61" i="5"/>
  <c r="M53" i="5"/>
  <c r="M57" i="5"/>
  <c r="M58" i="5"/>
  <c r="N65" i="5"/>
  <c r="N54" i="5"/>
  <c r="N53" i="5"/>
  <c r="N59" i="5"/>
  <c r="N56" i="5"/>
  <c r="N60" i="5"/>
  <c r="N47" i="5"/>
  <c r="N64" i="5"/>
  <c r="N58" i="5"/>
  <c r="N49" i="5"/>
  <c r="N66" i="5"/>
  <c r="N57" i="5"/>
  <c r="N62" i="5"/>
  <c r="N63" i="5"/>
  <c r="N50" i="5"/>
  <c r="N51" i="5"/>
  <c r="N61" i="5"/>
  <c r="N55" i="5"/>
  <c r="N52" i="5"/>
  <c r="N48" i="5"/>
  <c r="O65" i="5"/>
  <c r="O54" i="5"/>
  <c r="O53" i="5"/>
  <c r="O59" i="5"/>
  <c r="O61" i="5"/>
  <c r="O66" i="5"/>
  <c r="O47" i="5"/>
  <c r="O64" i="5"/>
  <c r="O52" i="5"/>
  <c r="O48" i="5"/>
  <c r="O50" i="5"/>
  <c r="O58" i="5"/>
  <c r="O62" i="5"/>
  <c r="O57" i="5"/>
  <c r="O56" i="5"/>
  <c r="O49" i="5"/>
  <c r="O63" i="5"/>
  <c r="O55" i="5"/>
  <c r="O51" i="5"/>
  <c r="O60" i="5"/>
  <c r="P59" i="5"/>
  <c r="P65" i="5"/>
  <c r="P53" i="5"/>
  <c r="P64" i="5"/>
  <c r="P52" i="5"/>
  <c r="P60" i="5"/>
  <c r="P48" i="5"/>
  <c r="P56" i="5"/>
  <c r="P66" i="5"/>
  <c r="P58" i="5"/>
  <c r="P57" i="5"/>
  <c r="P62" i="5"/>
  <c r="P55" i="5"/>
  <c r="P61" i="5"/>
  <c r="P63" i="5"/>
  <c r="P49" i="5"/>
  <c r="P47" i="5"/>
  <c r="P51" i="5"/>
  <c r="P50" i="5"/>
  <c r="P54" i="5"/>
  <c r="Q63" i="5"/>
  <c r="Q57" i="5"/>
  <c r="Q51" i="5"/>
  <c r="Q48" i="5"/>
  <c r="Q60" i="5"/>
  <c r="Q50" i="5"/>
  <c r="Q56" i="5"/>
  <c r="Q61" i="5"/>
  <c r="Q55" i="5"/>
  <c r="Q65" i="5"/>
  <c r="Q54" i="5"/>
  <c r="Q47" i="5"/>
  <c r="Q52" i="5"/>
  <c r="Q62" i="5"/>
  <c r="Q49" i="5"/>
  <c r="Q59" i="5"/>
  <c r="Q66" i="5"/>
  <c r="Q53" i="5"/>
  <c r="Q64" i="5"/>
  <c r="Q58" i="5"/>
  <c r="R61" i="5"/>
  <c r="R50" i="5"/>
  <c r="R49" i="5"/>
  <c r="R55" i="5"/>
  <c r="R53" i="5"/>
  <c r="R54" i="5"/>
  <c r="R60" i="5"/>
  <c r="R48" i="5"/>
  <c r="R64" i="5"/>
  <c r="R57" i="5"/>
  <c r="R66" i="5"/>
  <c r="R59" i="5"/>
  <c r="R58" i="5"/>
  <c r="R52" i="5"/>
  <c r="R51" i="5"/>
  <c r="R47" i="5"/>
  <c r="R65" i="5"/>
  <c r="R63" i="5"/>
  <c r="R62" i="5"/>
  <c r="R56" i="5"/>
  <c r="S49" i="5"/>
  <c r="S55" i="5"/>
  <c r="S66" i="5"/>
  <c r="S60" i="5"/>
  <c r="S54" i="5"/>
  <c r="S48" i="5"/>
  <c r="S58" i="5"/>
  <c r="S50" i="5"/>
  <c r="S59" i="5"/>
  <c r="S65" i="5"/>
  <c r="S63" i="5"/>
  <c r="S53" i="5"/>
  <c r="S56" i="5"/>
  <c r="S47" i="5"/>
  <c r="S62" i="5"/>
  <c r="S64" i="5"/>
  <c r="S51" i="5"/>
  <c r="S52" i="5"/>
  <c r="S57" i="5"/>
  <c r="S61" i="5"/>
  <c r="T66" i="5"/>
  <c r="T60" i="5"/>
  <c r="T48" i="5"/>
  <c r="T65" i="5"/>
  <c r="T62" i="5"/>
  <c r="T55" i="5"/>
  <c r="T54" i="5"/>
  <c r="T61" i="5"/>
  <c r="T59" i="5"/>
  <c r="T47" i="5"/>
  <c r="T53" i="5"/>
  <c r="T51" i="5"/>
  <c r="T63" i="5"/>
  <c r="T64" i="5"/>
  <c r="T58" i="5"/>
  <c r="T52" i="5"/>
  <c r="T57" i="5"/>
  <c r="T50" i="5"/>
  <c r="T49" i="5"/>
  <c r="T56" i="5"/>
  <c r="U66" i="5"/>
  <c r="U65" i="5"/>
  <c r="U54" i="5"/>
  <c r="U48" i="5"/>
  <c r="U53" i="5"/>
  <c r="U51" i="5"/>
  <c r="U50" i="5"/>
  <c r="U59" i="5"/>
  <c r="U47" i="5"/>
  <c r="U56" i="5"/>
  <c r="U57" i="5"/>
  <c r="U60" i="5"/>
  <c r="U64" i="5"/>
  <c r="U58" i="5"/>
  <c r="U52" i="5"/>
  <c r="U61" i="5"/>
  <c r="U49" i="5"/>
  <c r="U55" i="5"/>
  <c r="U63" i="5"/>
  <c r="U62" i="5"/>
  <c r="V59" i="5"/>
  <c r="V65" i="5"/>
  <c r="V64" i="5"/>
  <c r="V52" i="5"/>
  <c r="V60" i="5"/>
  <c r="V47" i="5"/>
  <c r="V53" i="5"/>
  <c r="V58" i="5"/>
  <c r="V54" i="5"/>
  <c r="V51" i="5"/>
  <c r="V50" i="5"/>
  <c r="V57" i="5"/>
  <c r="V63" i="5"/>
  <c r="V56" i="5"/>
  <c r="V61" i="5"/>
  <c r="V49" i="5"/>
  <c r="V62" i="5"/>
  <c r="V66" i="5"/>
  <c r="V55" i="5"/>
  <c r="V48" i="5"/>
  <c r="W62" i="5"/>
  <c r="W63" i="5"/>
  <c r="W51" i="5"/>
  <c r="W56" i="5"/>
  <c r="W50" i="5"/>
  <c r="W64" i="5"/>
  <c r="W49" i="5"/>
  <c r="W58" i="5"/>
  <c r="W55" i="5"/>
  <c r="W61" i="5"/>
  <c r="W65" i="5"/>
  <c r="W66" i="5"/>
  <c r="W60" i="5"/>
  <c r="W59" i="5"/>
  <c r="W57" i="5"/>
  <c r="W48" i="5"/>
  <c r="W47" i="5"/>
  <c r="W54" i="5"/>
  <c r="W52" i="5"/>
  <c r="W53" i="5"/>
  <c r="X47" i="5"/>
  <c r="X61" i="5"/>
  <c r="X55" i="5"/>
  <c r="X66" i="5"/>
  <c r="X49" i="5"/>
  <c r="X62" i="5"/>
  <c r="X60" i="5"/>
  <c r="X56" i="5"/>
  <c r="X48" i="5"/>
  <c r="X54" i="5"/>
  <c r="X64" i="5"/>
  <c r="X52" i="5"/>
  <c r="X57" i="5"/>
  <c r="X65" i="5"/>
  <c r="X63" i="5"/>
  <c r="X53" i="5"/>
  <c r="X50" i="5"/>
  <c r="X59" i="5"/>
  <c r="X58" i="5"/>
  <c r="X51" i="5"/>
  <c r="Y60" i="5"/>
  <c r="Y49" i="5"/>
  <c r="Y48" i="5"/>
  <c r="Y65" i="5"/>
  <c r="Y62" i="5"/>
  <c r="Y66" i="5"/>
  <c r="Y56" i="5"/>
  <c r="Y55" i="5"/>
  <c r="Y54" i="5"/>
  <c r="Y53" i="5"/>
  <c r="Y59" i="5"/>
  <c r="Y50" i="5"/>
  <c r="Y47" i="5"/>
  <c r="Y57" i="5"/>
  <c r="Y51" i="5"/>
  <c r="Y61" i="5"/>
  <c r="Y64" i="5"/>
  <c r="Y58" i="5"/>
  <c r="Y63" i="5"/>
  <c r="Y52" i="5"/>
  <c r="Z57" i="5"/>
  <c r="Z59" i="5"/>
  <c r="Z65" i="5"/>
  <c r="Z53" i="5"/>
  <c r="Z50" i="5"/>
  <c r="Z66" i="5"/>
  <c r="Z47" i="5"/>
  <c r="Z52" i="5"/>
  <c r="Z64" i="5"/>
  <c r="Z60" i="5"/>
  <c r="Z58" i="5"/>
  <c r="Z62" i="5"/>
  <c r="Z49" i="5"/>
  <c r="Z63" i="5"/>
  <c r="Z51" i="5"/>
  <c r="Z61" i="5"/>
  <c r="Z55" i="5"/>
  <c r="Z56" i="5"/>
  <c r="Z48" i="5"/>
  <c r="Z54" i="5"/>
  <c r="AA62" i="5"/>
  <c r="AA54" i="5"/>
  <c r="AA65" i="5"/>
  <c r="AA47" i="5"/>
  <c r="AA63" i="5"/>
  <c r="AA55" i="5"/>
  <c r="AA49" i="5"/>
  <c r="AA59" i="5"/>
  <c r="AA61" i="5"/>
  <c r="AA53" i="5"/>
  <c r="AA52" i="5"/>
  <c r="AA57" i="5"/>
  <c r="AA60" i="5"/>
  <c r="AA64" i="5"/>
  <c r="AA58" i="5"/>
  <c r="AA50" i="5"/>
  <c r="AA66" i="5"/>
  <c r="AA51" i="5"/>
  <c r="AA56" i="5"/>
  <c r="AA48" i="5"/>
  <c r="AB64" i="5"/>
  <c r="AB57" i="5"/>
  <c r="AB62" i="5"/>
  <c r="AB60" i="5"/>
  <c r="AB65" i="5"/>
  <c r="AB58" i="5"/>
  <c r="AB52" i="5"/>
  <c r="AB63" i="5"/>
  <c r="AB55" i="5"/>
  <c r="AB50" i="5"/>
  <c r="AB54" i="5"/>
  <c r="AB59" i="5"/>
  <c r="AB51" i="5"/>
  <c r="AB56" i="5"/>
  <c r="AB53" i="5"/>
  <c r="AB61" i="5"/>
  <c r="AB48" i="5"/>
  <c r="AB66" i="5"/>
  <c r="AB47" i="5"/>
  <c r="AB49" i="5"/>
  <c r="AC51" i="5"/>
  <c r="AC60" i="5"/>
  <c r="AC61" i="5"/>
  <c r="AC55" i="5"/>
  <c r="AC53" i="5"/>
  <c r="AC57" i="5"/>
  <c r="AC56" i="5"/>
  <c r="AC62" i="5"/>
  <c r="AC49" i="5"/>
  <c r="AC58" i="5"/>
  <c r="AC50" i="5"/>
  <c r="AC65" i="5"/>
  <c r="AC64" i="5"/>
  <c r="AC63" i="5"/>
  <c r="AC66" i="5"/>
  <c r="AC54" i="5"/>
  <c r="AC59" i="5"/>
  <c r="AC48" i="5"/>
  <c r="AC52" i="5"/>
  <c r="AC47" i="5"/>
  <c r="AD64" i="5"/>
  <c r="AD51" i="5"/>
  <c r="AD56" i="5"/>
  <c r="AD60" i="5"/>
  <c r="AD63" i="5"/>
  <c r="AD52" i="5"/>
  <c r="AD55" i="5"/>
  <c r="AD47" i="5"/>
  <c r="AD62" i="5"/>
  <c r="AD66" i="5"/>
  <c r="AD58" i="5"/>
  <c r="AD57" i="5"/>
  <c r="AD59" i="5"/>
  <c r="AD48" i="5"/>
  <c r="AD54" i="5"/>
  <c r="AD61" i="5"/>
  <c r="AD50" i="5"/>
  <c r="AD49" i="5"/>
  <c r="AD65" i="5"/>
  <c r="AD53" i="5"/>
  <c r="AE54" i="5"/>
  <c r="AE65" i="5"/>
  <c r="AE63" i="5"/>
  <c r="AE58" i="5"/>
  <c r="AE60" i="5"/>
  <c r="AE59" i="5"/>
  <c r="AE53" i="5"/>
  <c r="AE51" i="5"/>
  <c r="AE66" i="5"/>
  <c r="AE47" i="5"/>
  <c r="AE49" i="5"/>
  <c r="AE64" i="5"/>
  <c r="AE52" i="5"/>
  <c r="AE57" i="5"/>
  <c r="AE62" i="5"/>
  <c r="AE56" i="5"/>
  <c r="AE61" i="5"/>
  <c r="AE48" i="5"/>
  <c r="AE50" i="5"/>
  <c r="AE55" i="5"/>
  <c r="AF69" i="10"/>
  <c r="AF57" i="10"/>
  <c r="AF62" i="10"/>
  <c r="AF50" i="10"/>
  <c r="AF67" i="10"/>
  <c r="AF55" i="10"/>
  <c r="AF60" i="10"/>
  <c r="AF65" i="10"/>
  <c r="AF53" i="10"/>
  <c r="AF58" i="10"/>
  <c r="AF63" i="10"/>
  <c r="AF51" i="10"/>
  <c r="AF68" i="10"/>
  <c r="AF56" i="10"/>
  <c r="AG49" i="10"/>
  <c r="AF61" i="10"/>
  <c r="AF64" i="10"/>
  <c r="AF52" i="10"/>
  <c r="AF66" i="10"/>
  <c r="AF54" i="10"/>
  <c r="AF59" i="10"/>
  <c r="AF136" i="8"/>
  <c r="AF124" i="8"/>
  <c r="AF141" i="8"/>
  <c r="AF129" i="8"/>
  <c r="AF134" i="8"/>
  <c r="AF122" i="8"/>
  <c r="AF139" i="8"/>
  <c r="AF127" i="8"/>
  <c r="AF132" i="8"/>
  <c r="AF131" i="8"/>
  <c r="AF137" i="8"/>
  <c r="AF125" i="8"/>
  <c r="AF130" i="8"/>
  <c r="AF135" i="8"/>
  <c r="AF123" i="8"/>
  <c r="AF140" i="8"/>
  <c r="AF128" i="8"/>
  <c r="AG121" i="8"/>
  <c r="AF133" i="8"/>
  <c r="AF138" i="8"/>
  <c r="AF126" i="8"/>
  <c r="AG77" i="8"/>
  <c r="AG65" i="8"/>
  <c r="AG58" i="8"/>
  <c r="AG70" i="8"/>
  <c r="AG75" i="8"/>
  <c r="AG63" i="8"/>
  <c r="AG68" i="8"/>
  <c r="AG73" i="8"/>
  <c r="AG61" i="8"/>
  <c r="AG66" i="8"/>
  <c r="AG71" i="8"/>
  <c r="AG59" i="8"/>
  <c r="AG76" i="8"/>
  <c r="AG64" i="8"/>
  <c r="AG60" i="8"/>
  <c r="AG69" i="8"/>
  <c r="AG74" i="8"/>
  <c r="AG62" i="8"/>
  <c r="AG67" i="8"/>
  <c r="AG72" i="8"/>
  <c r="AF122" i="7"/>
  <c r="AF110" i="7"/>
  <c r="AF127" i="7"/>
  <c r="AF115" i="7"/>
  <c r="AF120" i="7"/>
  <c r="AF108" i="7"/>
  <c r="AF125" i="7"/>
  <c r="AF113" i="7"/>
  <c r="AF118" i="7"/>
  <c r="AF123" i="7"/>
  <c r="AF111" i="7"/>
  <c r="AF116" i="7"/>
  <c r="AF121" i="7"/>
  <c r="AF109" i="7"/>
  <c r="AF126" i="7"/>
  <c r="AF114" i="7"/>
  <c r="AG107" i="7"/>
  <c r="AF119" i="7"/>
  <c r="AF112" i="7"/>
  <c r="AF117" i="7"/>
  <c r="AF124" i="7"/>
  <c r="AF59" i="7"/>
  <c r="AF47" i="7"/>
  <c r="AF64" i="7"/>
  <c r="AF52" i="7"/>
  <c r="AF57" i="7"/>
  <c r="AF45" i="7"/>
  <c r="AF62" i="7"/>
  <c r="AF50" i="7"/>
  <c r="AF55" i="7"/>
  <c r="AF60" i="7"/>
  <c r="AF48" i="7"/>
  <c r="AF61" i="7"/>
  <c r="AF53" i="7"/>
  <c r="AF56" i="7"/>
  <c r="AF49" i="7"/>
  <c r="AF58" i="7"/>
  <c r="AF46" i="7"/>
  <c r="AF63" i="7"/>
  <c r="AF51" i="7"/>
  <c r="AG44" i="7"/>
  <c r="AF54" i="7"/>
  <c r="AF60" i="6"/>
  <c r="AF48" i="6"/>
  <c r="AF65" i="6"/>
  <c r="AF53" i="6"/>
  <c r="AF54" i="6"/>
  <c r="AF58" i="6"/>
  <c r="AF46" i="6"/>
  <c r="AF55" i="6"/>
  <c r="AF63" i="6"/>
  <c r="AF51" i="6"/>
  <c r="AF56" i="6"/>
  <c r="AF61" i="6"/>
  <c r="AF49" i="6"/>
  <c r="AF59" i="6"/>
  <c r="AF47" i="6"/>
  <c r="AF64" i="6"/>
  <c r="AF52" i="6"/>
  <c r="AG45" i="6"/>
  <c r="AF50" i="6"/>
  <c r="AF57" i="6"/>
  <c r="AF62" i="6"/>
  <c r="AG66" i="5"/>
  <c r="AG54" i="5"/>
  <c r="AG59" i="5"/>
  <c r="AG47" i="5"/>
  <c r="AG64" i="5"/>
  <c r="AG52" i="5"/>
  <c r="AG56" i="5"/>
  <c r="AG57" i="5"/>
  <c r="AG62" i="5"/>
  <c r="AG50" i="5"/>
  <c r="AG55" i="5"/>
  <c r="AG60" i="5"/>
  <c r="AG48" i="5"/>
  <c r="AG65" i="5"/>
  <c r="AG53" i="5"/>
  <c r="AG58" i="5"/>
  <c r="AG63" i="5"/>
  <c r="AG51" i="5"/>
  <c r="AG61" i="5"/>
  <c r="AG49" i="5"/>
  <c r="AF62" i="4"/>
  <c r="AF50" i="4"/>
  <c r="AF67" i="4"/>
  <c r="AF55" i="4"/>
  <c r="AF60" i="4"/>
  <c r="AF48" i="4"/>
  <c r="AF65" i="4"/>
  <c r="AF53" i="4"/>
  <c r="AF52" i="4"/>
  <c r="AF58" i="4"/>
  <c r="AF63" i="4"/>
  <c r="AF51" i="4"/>
  <c r="AF64" i="4"/>
  <c r="AF56" i="4"/>
  <c r="AF61" i="4"/>
  <c r="AF49" i="4"/>
  <c r="AF66" i="4"/>
  <c r="AF54" i="4"/>
  <c r="AG47" i="4"/>
  <c r="AF59" i="4"/>
  <c r="AF57" i="4"/>
  <c r="M50" i="2" l="1"/>
  <c r="M54" i="2"/>
  <c r="M55" i="2"/>
  <c r="M52" i="2"/>
  <c r="M59" i="2"/>
  <c r="M49" i="2"/>
  <c r="M64" i="2"/>
  <c r="M58" i="2"/>
  <c r="M51" i="2"/>
  <c r="M60" i="2"/>
  <c r="M57" i="2"/>
  <c r="M46" i="2"/>
  <c r="M53" i="2"/>
  <c r="M56" i="2"/>
  <c r="M63" i="2"/>
  <c r="I50" i="2"/>
  <c r="M47" i="2"/>
  <c r="AG21" i="5"/>
  <c r="M49" i="5" s="1"/>
  <c r="AG19" i="5"/>
  <c r="M47" i="5" s="1"/>
  <c r="AG62" i="10"/>
  <c r="AG50" i="10"/>
  <c r="AG67" i="10"/>
  <c r="AG55" i="10"/>
  <c r="AG60" i="10"/>
  <c r="AG65" i="10"/>
  <c r="AG53" i="10"/>
  <c r="AG58" i="10"/>
  <c r="AG63" i="10"/>
  <c r="AG51" i="10"/>
  <c r="AG68" i="10"/>
  <c r="AG56" i="10"/>
  <c r="AG61" i="10"/>
  <c r="AG66" i="10"/>
  <c r="AG54" i="10"/>
  <c r="AG59" i="10"/>
  <c r="AG64" i="10"/>
  <c r="AG52" i="10"/>
  <c r="AG69" i="10"/>
  <c r="AG57" i="10"/>
  <c r="AG141" i="8"/>
  <c r="AG129" i="8"/>
  <c r="AG134" i="8"/>
  <c r="AG122" i="8"/>
  <c r="AG139" i="8"/>
  <c r="AG127" i="8"/>
  <c r="AG132" i="8"/>
  <c r="AG137" i="8"/>
  <c r="AG125" i="8"/>
  <c r="AG131" i="8"/>
  <c r="AG136" i="8"/>
  <c r="AG130" i="8"/>
  <c r="AG135" i="8"/>
  <c r="AG123" i="8"/>
  <c r="AG140" i="8"/>
  <c r="AG128" i="8"/>
  <c r="AG133" i="8"/>
  <c r="AG138" i="8"/>
  <c r="AG126" i="8"/>
  <c r="AG124" i="8"/>
  <c r="AG127" i="7"/>
  <c r="AG115" i="7"/>
  <c r="AG120" i="7"/>
  <c r="AG108" i="7"/>
  <c r="AG125" i="7"/>
  <c r="AG113" i="7"/>
  <c r="AG118" i="7"/>
  <c r="AG123" i="7"/>
  <c r="AG111" i="7"/>
  <c r="AG116" i="7"/>
  <c r="AG117" i="7"/>
  <c r="AG121" i="7"/>
  <c r="AG109" i="7"/>
  <c r="AG126" i="7"/>
  <c r="AG114" i="7"/>
  <c r="AG119" i="7"/>
  <c r="AG124" i="7"/>
  <c r="AG112" i="7"/>
  <c r="AG122" i="7"/>
  <c r="AG110" i="7"/>
  <c r="AG64" i="7"/>
  <c r="AG52" i="7"/>
  <c r="AG57" i="7"/>
  <c r="AG45" i="7"/>
  <c r="AG62" i="7"/>
  <c r="AG50" i="7"/>
  <c r="AG61" i="7"/>
  <c r="AG55" i="7"/>
  <c r="AG60" i="7"/>
  <c r="AG48" i="7"/>
  <c r="AG53" i="7"/>
  <c r="AG58" i="7"/>
  <c r="AG46" i="7"/>
  <c r="AG54" i="7"/>
  <c r="AG63" i="7"/>
  <c r="AG51" i="7"/>
  <c r="AG56" i="7"/>
  <c r="AG59" i="7"/>
  <c r="AG47" i="7"/>
  <c r="AG49" i="7"/>
  <c r="AG65" i="6"/>
  <c r="AG53" i="6"/>
  <c r="AG47" i="6"/>
  <c r="AG48" i="6"/>
  <c r="AG58" i="6"/>
  <c r="AG46" i="6"/>
  <c r="AG63" i="6"/>
  <c r="AG51" i="6"/>
  <c r="AG56" i="6"/>
  <c r="AG61" i="6"/>
  <c r="AG49" i="6"/>
  <c r="AG54" i="6"/>
  <c r="AG59" i="6"/>
  <c r="AG64" i="6"/>
  <c r="AG52" i="6"/>
  <c r="AG57" i="6"/>
  <c r="AG55" i="6"/>
  <c r="AG62" i="6"/>
  <c r="AG50" i="6"/>
  <c r="AG60" i="6"/>
  <c r="AG67" i="4"/>
  <c r="AG55" i="4"/>
  <c r="AG60" i="4"/>
  <c r="AG48" i="4"/>
  <c r="AG65" i="4"/>
  <c r="AG53" i="4"/>
  <c r="AG58" i="4"/>
  <c r="AG63" i="4"/>
  <c r="AG51" i="4"/>
  <c r="AG56" i="4"/>
  <c r="AG61" i="4"/>
  <c r="AG49" i="4"/>
  <c r="AG66" i="4"/>
  <c r="AG54" i="4"/>
  <c r="AG59" i="4"/>
  <c r="AG64" i="4"/>
  <c r="AG52" i="4"/>
  <c r="AG57" i="4"/>
  <c r="AG62" i="4"/>
  <c r="AG50" i="4"/>
  <c r="M45" i="2" l="1"/>
  <c r="M48" i="2"/>
  <c r="M50" i="5"/>
  <c r="I4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tc={93EF255E-548A-41E6-9853-E02C1D8FD536}</author>
    <author>tc={A2919B30-9DAA-42B5-A389-82972C590A96}</author>
    <author>tc={5F7F98B6-1220-434A-BBF9-7CC13F4049DF}</author>
    <author>tc={2C9BB824-487C-4287-B711-F45FDF6C6B8B}</author>
  </authors>
  <commentList>
    <comment ref="F5" authorId="0" shapeId="0" xr:uid="{93EF255E-548A-41E6-9853-E02C1D8FD536}">
      <text>
        <t xml:space="preserve">[Threaded comment]
Your version of Excel allows you to read this threaded comment; however, any edits to it will get removed if the file is opened in a newer version of Excel. Learn more: https://go.microsoft.com/fwlink/?linkid=870924
Comment:
    110000 british pounds per MW for 100 m water depth in 
Reply:
    https://guidetofloatingoffshorewind.com/wind-farm-costs/
</t>
      </text>
    </comment>
    <comment ref="P5" authorId="1" shapeId="0" xr:uid="{A2919B30-9DAA-42B5-A389-82972C590A96}">
      <text>
        <t>[Threaded comment]
Your version of Excel allows you to read this threaded comment; however, any edits to it will get removed if the file is opened in a newer version of Excel. Learn more: https://go.microsoft.com/fwlink/?linkid=870924
Comment:
    https://guidetofloatingoffshorewind.com/wind-farm-costs/</t>
      </text>
    </comment>
    <comment ref="B9" authorId="2" shapeId="0" xr:uid="{5F7F98B6-1220-434A-BBF9-7CC13F4049DF}">
      <text>
        <t xml:space="preserve">[Threaded comment]
Your version of Excel allows you to read this threaded comment; however, any edits to it will get removed if the file is opened in a newer version of Excel. Learn more: https://go.microsoft.com/fwlink/?linkid=870924
Comment:
    https://guidetofloatingoffshorewind.com/wind-farm-costs/, graph at the bottom. Average in 2027 estimated at 115 and in 2035 at 40 from reading the graph
</t>
      </text>
    </comment>
    <comment ref="H18" authorId="3" shapeId="0" xr:uid="{2C9BB824-487C-4287-B711-F45FDF6C6B8B}">
      <text>
        <t>[Threaded comment]
Your version of Excel allows you to read this threaded comment; however, any edits to it will get removed if the file is opened in a newer version of Excel. Learn more: https://go.microsoft.com/fwlink/?linkid=870924
Comment:
    https://www.ijglobal.com/articles/157132/turbine-lifetime-limits-require-a-reality-check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tc={EBABD28F-8A64-46CB-AD89-5BB81DCFFDCC}</author>
    <author>tc={6E743BD1-E7D0-4FA2-87DF-3C79E255D175}</author>
    <author>tc={BDE25CC3-9CA2-472D-9350-CC801509149B}</author>
    <author>tc={BB4DAC8D-84F3-4ED2-A9DD-3997267291AD}</author>
    <author>tc={9082F232-1ED7-40EC-ACD4-AA7E4D6869E9}</author>
  </authors>
  <commentList>
    <comment ref="B10" authorId="0" shapeId="0" xr:uid="{EBABD28F-8A64-46CB-AD89-5BB81DCFFDCC}">
      <text>
        <t>[Threaded comment]
Your version of Excel allows you to read this threaded comment; however, any edits to it will get removed if the file is opened in a newer version of Excel. Learn more: https://go.microsoft.com/fwlink/?linkid=870924
Comment:
    Average of baseline PV costs for all countries in excel of A007</t>
      </text>
    </comment>
    <comment ref="B12" authorId="1" shapeId="0" xr:uid="{6E743BD1-E7D0-4FA2-87DF-3C79E255D175}">
      <text>
        <t xml:space="preserve">[Threaded comment]
Your version of Excel allows you to read this threaded comment; however, any edits to it will get removed if the file is opened in a newer version of Excel. Learn more: https://go.microsoft.com/fwlink/?linkid=870924
Comment:
    A033
</t>
      </text>
    </comment>
    <comment ref="B16" authorId="2" shapeId="0" xr:uid="{BDE25CC3-9CA2-472D-9350-CC801509149B}">
      <text>
        <t>[Threaded comment]
Your version of Excel allows you to read this threaded comment; however, any edits to it will get removed if the file is opened in a newer version of Excel. Learn more: https://go.microsoft.com/fwlink/?linkid=870924
Comment:
    Site solarduck: https://solarduck.tech/merganser-pilot/</t>
      </text>
    </comment>
    <comment ref="C21" authorId="3" shapeId="0" xr:uid="{BB4DAC8D-84F3-4ED2-A9DD-3997267291AD}">
      <text>
        <t xml:space="preserve">[Threaded comment]
Your version of Excel allows you to read this threaded comment; however, any edits to it will get removed if the file is opened in a newer version of Excel. Learn more: https://go.microsoft.com/fwlink/?linkid=870924
Comment:
    Excel van A007
</t>
      </text>
    </comment>
    <comment ref="C22" authorId="4" shapeId="0" xr:uid="{9082F232-1ED7-40EC-ACD4-AA7E4D6869E9}">
      <text>
        <t>[Threaded comment]
Your version of Excel allows you to read this threaded comment; however, any edits to it will get removed if the file is opened in a newer version of Excel. Learn more: https://go.microsoft.com/fwlink/?linkid=870924
Comment:
    Excel van A007</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tc={C4EC4526-D31E-4E40-AC3C-004892EC2B11}</author>
    <author>tc={A321C5ED-E5A5-491F-AB11-5A7B2697AFAC}</author>
    <author>tc={DC83584D-51B6-4BB8-A600-8F2F2DB12C7F}</author>
    <author>tc={7F73D767-8ACE-4C6C-82CC-BDA4FDA8C6D5}</author>
    <author>tc={E72A8565-D8CD-4912-9EB0-50CCE2C33175}</author>
    <author>tc={9DD467E5-4B72-46AF-9AEE-D7E841DB5474}</author>
    <author>tc={F521B79F-0356-48B7-9B33-E87F80F5A5B9}</author>
    <author>tc={62B57CDC-45B1-43E7-A709-DE4F3A8FB69E}</author>
    <author>tc={619D3064-DF11-4817-A13D-33BDED810E18}</author>
    <author>tc={28313EF4-A389-4B9C-9E5C-092BAF70DEBF}</author>
  </authors>
  <commentList>
    <comment ref="A6" authorId="0" shapeId="0" xr:uid="{C4EC4526-D31E-4E40-AC3C-004892EC2B11}">
      <text>
        <t>[Threaded comment]
Your version of Excel allows you to read this threaded comment; however, any edits to it will get removed if the file is opened in a newer version of Excel. Learn more: https://go.microsoft.com/fwlink/?linkid=870924
Comment:
    Should these change over the years?</t>
      </text>
    </comment>
    <comment ref="B6" authorId="1" shapeId="0" xr:uid="{A321C5ED-E5A5-491F-AB11-5A7B2697AFAC}">
      <text>
        <t>[Threaded comment]
Your version of Excel allows you to read this threaded comment; however, any edits to it will get removed if the file is opened in a newer version of Excel. Learn more: https://go.microsoft.com/fwlink/?linkid=870924
Comment:
    10 liter per kg betekent 10 m3 per ton
Reply:
    Data hier van hydelta</t>
      </text>
    </comment>
    <comment ref="P8" authorId="2" shapeId="0" xr:uid="{DC83584D-51B6-4BB8-A600-8F2F2DB12C7F}">
      <text>
        <t>[Threaded comment]
Your version of Excel allows you to read this threaded comment; however, any edits to it will get removed if the file is opened in a newer version of Excel. Learn more: https://go.microsoft.com/fwlink/?linkid=870924
Comment:
    First 3 from HyDelta TNO data, last one estimated</t>
      </text>
    </comment>
    <comment ref="Q8" authorId="3" shapeId="0" xr:uid="{7F73D767-8ACE-4C6C-82CC-BDA4FDA8C6D5}">
      <text>
        <t>[Threaded comment]
Your version of Excel allows you to read this threaded comment; however, any edits to it will get removed if the file is opened in a newer version of Excel. Learn more: https://go.microsoft.com/fwlink/?linkid=870924
Comment:
    First 3 from HyDelta TNO data, last one estimated</t>
      </text>
    </comment>
    <comment ref="F10" authorId="4" shapeId="0" xr:uid="{E72A8565-D8CD-4912-9EB0-50CCE2C33175}">
      <text>
        <t xml:space="preserve">[Threaded comment]
Your version of Excel allows you to read this threaded comment; however, any edits to it will get removed if the file is opened in a newer version of Excel. Learn more: https://go.microsoft.com/fwlink/?linkid=870924
Comment:
    Energie/m3 water van A002
, m3 water per ton hydrogen van hydelta
</t>
      </text>
    </comment>
    <comment ref="G10" authorId="5" shapeId="0" xr:uid="{9DD467E5-4B72-46AF-9AEE-D7E841DB5474}">
      <text>
        <t xml:space="preserve">[Threaded comment]
Your version of Excel allows you to read this threaded comment; however, any edits to it will get removed if the file is opened in a newer version of Excel. Learn more: https://go.microsoft.com/fwlink/?linkid=870924
Comment:
    Document gestuurd door alex grasman
</t>
      </text>
    </comment>
    <comment ref="H10" authorId="6" shapeId="0" xr:uid="{F521B79F-0356-48B7-9B33-E87F80F5A5B9}">
      <text>
        <t>[Threaded comment]
Your version of Excel allows you to read this threaded comment; however, any edits to it will get removed if the file is opened in a newer version of Excel. Learn more: https://go.microsoft.com/fwlink/?linkid=870924
Comment:
    Hydelta</t>
      </text>
    </comment>
    <comment ref="G11" authorId="7" shapeId="0" xr:uid="{62B57CDC-45B1-43E7-A709-DE4F3A8FB69E}">
      <text>
        <t>[Threaded comment]
Your version of Excel allows you to read this threaded comment; however, any edits to it will get removed if the file is opened in a newer version of Excel. Learn more: https://go.microsoft.com/fwlink/?linkid=870924
Comment:
    hydelta</t>
      </text>
    </comment>
    <comment ref="H11" authorId="8" shapeId="0" xr:uid="{619D3064-DF11-4817-A13D-33BDED810E18}">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
Reply:
    0.0378 kWh/ton NH3 for storage and then converted to kWh/ton hydrogen</t>
      </text>
    </comment>
    <comment ref="C20" authorId="9" shapeId="0" xr:uid="{28313EF4-A389-4B9C-9E5C-092BAF70DEBF}">
      <text>
        <t>[Threaded comment]
Your version of Excel allows you to read this threaded comment; however, any edits to it will get removed if the file is opened in a newer version of Excel. Learn more: https://go.microsoft.com/fwlink/?linkid=870924
Comment:
    https://en.wikipedia.org/wiki/Proton_exchange_membrane_electrolysis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tc={8539E406-942E-47A7-B16A-EE28FD235F28}</author>
    <author>tc={D06CD6B9-E39E-4585-840B-070A9738B372}</author>
    <author>tc={CF17E7CF-ABA2-408B-9827-ADB2D5EA11CB}</author>
    <author>tc={09673753-581C-4C4C-A6B3-8BC9EFAEA5B7}</author>
    <author>tc={AA1381E4-3237-405E-89EE-B5903064C40F}</author>
    <author>tc={AD5B59EF-D100-462E-BBC2-AEF9514FEB3F}</author>
  </authors>
  <commentList>
    <comment ref="B6" authorId="0" shapeId="0" xr:uid="{8539E406-942E-47A7-B16A-EE28FD235F28}">
      <text>
        <t>[Threaded comment]
Your version of Excel allows you to read this threaded comment; however, any edits to it will get removed if the file is opened in a newer version of Excel. Learn more: https://go.microsoft.com/fwlink/?linkid=870924
Comment:
    Should these change over the years?</t>
      </text>
    </comment>
    <comment ref="B7" authorId="1" shapeId="0" xr:uid="{D06CD6B9-E39E-4585-840B-070A9738B372}">
      <text>
        <t>[Threaded comment]
Your version of Excel allows you to read this threaded comment; however, any edits to it will get removed if the file is opened in a newer version of Excel. Learn more: https://go.microsoft.com/fwlink/?linkid=870924
Comment:
    A002</t>
      </text>
    </comment>
    <comment ref="C7" authorId="2" shapeId="0" xr:uid="{CF17E7CF-ABA2-408B-9827-ADB2D5EA11CB}">
      <text>
        <t>[Threaded comment]
Your version of Excel allows you to read this threaded comment; however, any edits to it will get removed if the file is opened in a newer version of Excel. Learn more: https://go.microsoft.com/fwlink/?linkid=870924
Comment:
    A002
Reply:
    /1000 om bij een normaal getal te komen
Reply:
    https://www.researchgate.net/publication/337835890_Is_Renewable_Energy-Powered_Desalination_a_Viable_Solution_for_Water_Stressed_Regions_A_Case_Study_in_Algarve_Portugal zegt capex van 2.23 eu/(m3/year) voor desalination, wat voor deze productie neerkomt op iets minder dan 85 miljoen. Onze bron zegt 113 miljoen, dus dat is wat meer, maar dat betekent dat de capaciteit die onze bron gegeven is zeker 100,000 m3/dag is met zulke CAPEX
Reply:
    De eenheid staat verkeerd in die bron. Dit verschil van minder dan 40% heeft bijna geen effect omdat de kosten van desalination zo'n klein deel zijn, zie sensitivity analyse</t>
      </text>
    </comment>
    <comment ref="C18" authorId="3" shapeId="0" xr:uid="{09673753-581C-4C4C-A6B3-8BC9EFAEA5B7}">
      <text>
        <t>[Threaded comment]
Your version of Excel allows you to read this threaded comment; however, any edits to it will get removed if the file is opened in a newer version of Excel. Learn more: https://go.microsoft.com/fwlink/?linkid=870924
Comment:
    A002</t>
      </text>
    </comment>
    <comment ref="C19" authorId="4" shapeId="0" xr:uid="{AA1381E4-3237-405E-89EE-B5903064C40F}">
      <text>
        <t>[Threaded comment]
Your version of Excel allows you to read this threaded comment; however, any edits to it will get removed if the file is opened in a newer version of Excel. Learn more: https://go.microsoft.com/fwlink/?linkid=870924
Comment:
    A002</t>
      </text>
    </comment>
    <comment ref="C20" authorId="5" shapeId="0" xr:uid="{AD5B59EF-D100-462E-BBC2-AEF9514FEB3F}">
      <text>
        <t>[Threaded comment]
Your version of Excel allows you to read this threaded comment; however, any edits to it will get removed if the file is opened in a newer version of Excel. Learn more: https://go.microsoft.com/fwlink/?linkid=870924
Comment:
    gokje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tc={6C456C20-FF39-436A-BBBA-922CB300C4B7}</author>
    <author>tc={B1B19214-F294-42F5-997B-250F0B14BBCD}</author>
    <author>tc={056F25AF-CDEE-4AA5-BAD0-FF4D96509E34}</author>
    <author>tc={5F4815E2-6F01-4E4E-81E7-B46EE12BC33D}</author>
    <author>tc={441CCF57-31E7-4F87-9EB3-09E8B25EC67D}</author>
    <author>tc={B50E6611-D489-4D46-A8C5-739053FF3B09}</author>
    <author>tc={BA7DA23F-E8AE-45E0-BA31-557FB5903F49}</author>
  </authors>
  <commentList>
    <comment ref="I4" authorId="0" shapeId="0" xr:uid="{6C456C20-FF39-436A-BBBA-922CB300C4B7}">
      <text>
        <t>[Threaded comment]
Your version of Excel allows you to read this threaded comment; however, any edits to it will get removed if the file is opened in a newer version of Excel. Learn more: https://go.microsoft.com/fwlink/?linkid=870924
Comment:
    Hydelta data sheet for conversion and reconversion of ammonia (also the 3 cells below)</t>
      </text>
    </comment>
    <comment ref="B6" authorId="1" shapeId="0" xr:uid="{B1B19214-F294-42F5-997B-250F0B14BBCD}">
      <text>
        <t>[Threaded comment]
Your version of Excel allows you to read this threaded comment; however, any edits to it will get removed if the file is opened in a newer version of Excel. Learn more: https://go.microsoft.com/fwlink/?linkid=870924
Comment:
    https://www.bv.com/perspectives/ammonia-fuel-vs-hydrogen-carrier#:~:text=This%20same%201%20ton%20of,to%2019%2C205%20MJ%20of%20energy.</t>
      </text>
    </comment>
    <comment ref="B13" authorId="2" shapeId="0" xr:uid="{056F25AF-CDEE-4AA5-BAD0-FF4D96509E34}">
      <text>
        <t>[Threaded comment]
Your version of Excel allows you to read this threaded comment; however, any edits to it will get removed if the file is opened in a newer version of Excel. Learn more: https://go.microsoft.com/fwlink/?linkid=870924
Comment:
    0.177 from Hydelta</t>
      </text>
    </comment>
    <comment ref="B68" authorId="3" shapeId="0" xr:uid="{5F4815E2-6F01-4E4E-81E7-B46EE12BC33D}">
      <text>
        <t>[Threaded comment]
Your version of Excel allows you to read this threaded comment; however, any edits to it will get removed if the file is opened in a newer version of Excel. Learn more: https://go.microsoft.com/fwlink/?linkid=870924
Comment:
    hydelta</t>
      </text>
    </comment>
    <comment ref="B138" authorId="4" shapeId="0" xr:uid="{441CCF57-31E7-4F87-9EB3-09E8B25EC67D}">
      <text>
        <t>[Threaded comment]
Your version of Excel allows you to read this threaded comment; however, any edits to it will get removed if the file is opened in a newer version of Excel. Learn more: https://go.microsoft.com/fwlink/?linkid=870924
Comment:
    https://www.irena.org/-/media/Files/IRENA/Agency/Publication/2022/Apr/IRENA_Global_Trade_Hydrogen_2022.pdf?rev=3d707c37462842ac89246f48add670ba</t>
      </text>
    </comment>
    <comment ref="B142" authorId="5" shapeId="0" xr:uid="{B50E6611-D489-4D46-A8C5-739053FF3B09}">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 ref="C142" authorId="6" shapeId="0" xr:uid="{BA7DA23F-E8AE-45E0-BA31-557FB5903F49}">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tc={DE355DAF-14B1-443A-BBEE-BA4CFCD7185E}</author>
    <author>tc={9C3937C2-172E-4344-8E80-8AC62A4ECB33}</author>
    <author>tc={3FC39DEA-7ADA-4D44-A555-EF6F3D29D3DA}</author>
    <author>tc={0D7C200C-5A79-4C40-962C-3C1417E993EA}</author>
    <author>tc={3D12CEDB-F554-4DDE-AF05-895CFFD34B1C}</author>
    <author>tc={1204033C-D441-484A-8BCC-AEC9631F38A6}</author>
    <author>tc={9C217D40-8519-4615-80F4-8D3BB6E2F4C7}</author>
    <author>tc={1566F041-A6C4-488C-880E-5B737C7F5571}</author>
    <author>tc={A15592C2-53FD-4514-A291-6A1A54405E67}</author>
    <author>tc={215901CB-8F15-4015-86EA-32F4EA786F4E}</author>
  </authors>
  <commentList>
    <comment ref="B16" authorId="0" shapeId="0" xr:uid="{DE355DAF-14B1-443A-BBEE-BA4CFCD7185E}">
      <text>
        <t>[Threaded comment]
Your version of Excel allows you to read this threaded comment; however, any edits to it will get removed if the file is opened in a newer version of Excel. Learn more: https://go.microsoft.com/fwlink/?linkid=870924
Comment:
    Because no conversion to different fuel, just change of state</t>
      </text>
    </comment>
    <comment ref="A19" authorId="1" shapeId="0" xr:uid="{9C3937C2-172E-4344-8E80-8AC62A4ECB33}">
      <text>
        <t>[Threaded comment]
Your version of Excel allows you to read this threaded comment; however, any edits to it will get removed if the file is opened in a newer version of Excel. Learn more: https://go.microsoft.com/fwlink/?linkid=870924
Comment:
    From big excel of A007</t>
      </text>
    </comment>
    <comment ref="A20" authorId="2" shapeId="0" xr:uid="{3FC39DEA-7ADA-4D44-A555-EF6F3D29D3DA}">
      <text>
        <t>[Threaded comment]
Your version of Excel allows you to read this threaded comment; however, any edits to it will get removed if the file is opened in a newer version of Excel. Learn more: https://go.microsoft.com/fwlink/?linkid=870924
Comment:
    From big excel of A007</t>
      </text>
    </comment>
    <comment ref="C30" authorId="3" shapeId="0" xr:uid="{0D7C200C-5A79-4C40-962C-3C1417E993EA}">
      <text>
        <t>[Threaded comment]
Your version of Excel allows you to read this threaded comment; however, any edits to it will get removed if the file is opened in a newer version of Excel. Learn more: https://go.microsoft.com/fwlink/?linkid=870924
Comment:
    Excel van A007</t>
      </text>
    </comment>
    <comment ref="C31" authorId="4" shapeId="0" xr:uid="{3D12CEDB-F554-4DDE-AF05-895CFFD34B1C}">
      <text>
        <t>[Threaded comment]
Your version of Excel allows you to read this threaded comment; however, any edits to it will get removed if the file is opened in a newer version of Excel. Learn more: https://go.microsoft.com/fwlink/?linkid=870924
Comment:
    Excel van A007</t>
      </text>
    </comment>
    <comment ref="C32" authorId="5" shapeId="0" xr:uid="{1204033C-D441-484A-8BCC-AEC9631F38A6}">
      <text>
        <t>[Threaded comment]
Your version of Excel allows you to read this threaded comment; however, any edits to it will get removed if the file is opened in a newer version of Excel. Learn more: https://go.microsoft.com/fwlink/?linkid=870924
Comment:
    Excel van A007</t>
      </text>
    </comment>
    <comment ref="B82" authorId="6" shapeId="0" xr:uid="{9C217D40-8519-4615-80F4-8D3BB6E2F4C7}">
      <text>
        <t xml:space="preserve">[Threaded comment]
Your version of Excel allows you to read this threaded comment; however, any edits to it will get removed if the file is opened in a newer version of Excel. Learn more: https://go.microsoft.com/fwlink/?linkid=870924
Comment:
    Based on slide 15 of https://www.gie.eu/wp-content/uploads/filr/2598/DNV-GL_Study-GLE-Technologies-and-costs-analysis-on-imports-of-liquid-renewable-energy.pdf H2 liquefication is 1250 on average and LH2 regasification 250
</t>
      </text>
    </comment>
    <comment ref="B148" authorId="7" shapeId="0" xr:uid="{1566F041-A6C4-488C-880E-5B737C7F5571}">
      <text>
        <t>[Threaded comment]
Your version of Excel allows you to read this threaded comment; however, any edits to it will get removed if the file is opened in a newer version of Excel. Learn more: https://go.microsoft.com/fwlink/?linkid=870924
Comment:
    https://www.irena.org/-/media/Files/IRENA/Agency/Publication/2022/Apr/IRENA_Global_Trade_Hydrogen_2022.pdf?rev=3d707c37462842ac89246f48add670ba</t>
      </text>
    </comment>
    <comment ref="B152" authorId="8" shapeId="0" xr:uid="{A15592C2-53FD-4514-A291-6A1A54405E67}">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 ref="C152" authorId="9" shapeId="0" xr:uid="{215901CB-8F15-4015-86EA-32F4EA786F4E}">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tc={0589C20D-6C69-4696-937A-91198B3D9155}</author>
    <author>tc={730172C5-7371-4E43-BC3C-17A5FE59D763}</author>
    <author>tc={2C87DEFE-D7FC-400B-AFF2-4780E21E93FA}</author>
  </authors>
  <commentList>
    <comment ref="B4" authorId="0" shapeId="0" xr:uid="{0589C20D-6C69-4696-937A-91198B3D9155}">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 ref="B5" authorId="1" shapeId="0" xr:uid="{730172C5-7371-4E43-BC3C-17A5FE59D763}">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 ref="B6" authorId="2" shapeId="0" xr:uid="{2C87DEFE-D7FC-400B-AFF2-4780E21E93FA}">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tc={2A74F839-83C2-4D70-BAFD-8D52F9F961D2}</author>
    <author>tc={36783B9C-6C4F-4430-BE5F-7A99170F157A}</author>
    <author>tc={1CD79FFA-0364-450B-96C3-22688B7F4BE5}</author>
    <author>tc={B520D325-9D0A-4E79-9038-9C53441C2DD3}</author>
    <author>tc={B2010AD1-0A8A-4811-A79D-72F6E7054D98}</author>
    <author>tc={D4EB6212-51AC-4CCC-92BE-142E0BA7C606}</author>
    <author>tc={F68A9BCC-1405-4EC5-99DB-86D3F614C36E}</author>
    <author>tc={49C319A9-2C27-42B2-B48E-345C7286DF4E}</author>
    <author>tc={FAE4BCAA-F79A-42BE-91B5-3A438CF038B5}</author>
    <author>tc={65F6969B-5602-4ED7-ACE3-7439CF9E77BC}</author>
    <author>tc={A170CC0D-315D-4C1E-B40E-8AE9665EFF01}</author>
    <author>tc={A900EE43-C2B2-4212-A2EC-4F8AD2A76114}</author>
  </authors>
  <commentList>
    <comment ref="B3" authorId="0" shapeId="0" xr:uid="{2A74F839-83C2-4D70-BAFD-8D52F9F961D2}">
      <text>
        <t>[Threaded comment]
Your version of Excel allows you to read this threaded comment; however, any edits to it will get removed if the file is opened in a newer version of Excel. Learn more: https://go.microsoft.com/fwlink/?linkid=870924
Comment:
    Big excel of A007</t>
      </text>
    </comment>
    <comment ref="B4" authorId="1" shapeId="0" xr:uid="{36783B9C-6C4F-4430-BE5F-7A99170F157A}">
      <text>
        <t>[Threaded comment]
Your version of Excel allows you to read this threaded comment; however, any edits to it will get removed if the file is opened in a newer version of Excel. Learn more: https://go.microsoft.com/fwlink/?linkid=870924
Comment:
    Big excel of A007</t>
      </text>
    </comment>
    <comment ref="B5" authorId="2" shapeId="0" xr:uid="{1CD79FFA-0364-450B-96C3-22688B7F4BE5}">
      <text>
        <t>[Threaded comment]
Your version of Excel allows you to read this threaded comment; however, any edits to it will get removed if the file is opened in a newer version of Excel. Learn more: https://go.microsoft.com/fwlink/?linkid=870924
Comment:
    Big excel of A007</t>
      </text>
    </comment>
    <comment ref="B6" authorId="3" shapeId="0" xr:uid="{B520D325-9D0A-4E79-9038-9C53441C2DD3}">
      <text>
        <t>[Threaded comment]
Your version of Excel allows you to read this threaded comment; however, any edits to it will get removed if the file is opened in a newer version of Excel. Learn more: https://go.microsoft.com/fwlink/?linkid=870924
Comment:
    https://demaco-cryogenics.com/blog/energy-density-of-hydrogen/#:~:text=In%20liquid%20form%20and%20at,density%20of%2071%20kg%2Fm%C2%B3.</t>
      </text>
    </comment>
    <comment ref="B10" authorId="4" shapeId="0" xr:uid="{B2010AD1-0A8A-4811-A79D-72F6E7054D98}">
      <text>
        <t xml:space="preserve">[Threaded comment]
Your version of Excel allows you to read this threaded comment; however, any edits to it will get removed if the file is opened in a newer version of Excel. Learn more: https://go.microsoft.com/fwlink/?linkid=870924
Comment:
    Learning rate from excel fo A007
</t>
      </text>
    </comment>
    <comment ref="C16" authorId="5" shapeId="0" xr:uid="{D4EB6212-51AC-4CCC-92BE-142E0BA7C606}">
      <text>
        <t>[Threaded comment]
Your version of Excel allows you to read this threaded comment; however, any edits to it will get removed if the file is opened in a newer version of Excel. Learn more: https://go.microsoft.com/fwlink/?linkid=870924
Comment:
    Excel van A007</t>
      </text>
    </comment>
    <comment ref="B32" authorId="6" shapeId="0" xr:uid="{F68A9BCC-1405-4EC5-99DB-86D3F614C36E}">
      <text>
        <t>[Threaded comment]
Your version of Excel allows you to read this threaded comment; however, any edits to it will get removed if the file is opened in a newer version of Excel. Learn more: https://go.microsoft.com/fwlink/?linkid=870924
Comment:
    From https://ris.utwente.nl/ws/portalfiles/portal/276441421/3_s2.0_B9780128205600000084_main.pdf
Reply:
    Daar staat ook dat een 'grote' ammonia tank (die met dit principe gedaan wordt) vanaf 4550 ton ammonia is dus daar zitten wij wel aan</t>
      </text>
    </comment>
    <comment ref="B33" authorId="7" shapeId="0" xr:uid="{49C319A9-2C27-42B2-B48E-345C7286DF4E}">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34" authorId="8" shapeId="0" xr:uid="{FAE4BCAA-F79A-42BE-91B5-3A438CF038B5}">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35" authorId="9" shapeId="0" xr:uid="{65F6969B-5602-4ED7-ACE3-7439CF9E77BC}">
      <text>
        <t>[Threaded comment]
Your version of Excel allows you to read this threaded comment; however, any edits to it will get removed if the file is opened in a newer version of Excel. Learn more: https://go.microsoft.com/fwlink/?linkid=870924
Comment:
    https://encyclopedia.airliquide.com/ammonia</t>
      </text>
    </comment>
    <comment ref="B39" authorId="10" shapeId="0" xr:uid="{A170CC0D-315D-4C1E-B40E-8AE9665EFF01}">
      <text>
        <t>[Threaded comment]
Your version of Excel allows you to read this threaded comment; however, any edits to it will get removed if the file is opened in a newer version of Excel. Learn more: https://go.microsoft.com/fwlink/?linkid=870924
Comment:
    Zelfde leercurve als liquid hydrogen</t>
      </text>
    </comment>
    <comment ref="C45" authorId="11" shapeId="0" xr:uid="{A900EE43-C2B2-4212-A2EC-4F8AD2A76114}">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tc={5290C6E5-6EFC-40E0-9F9F-1CCB8450DCFD}</author>
    <author>tc={48B73695-EBD1-4681-9CF5-E12546B0F5AB}</author>
    <author>tc={87FF8DEB-B6F1-471D-99C8-CF9F16D978DB}</author>
    <author>tc={F4BD633F-CC29-4EBD-9A95-0128DCE14470}</author>
    <author>tc={245F9785-9E4C-4D58-AC25-0415395D7624}</author>
    <author>tc={BB80DC34-AAB8-403F-A8EB-F09FA711184A}</author>
    <author>tc={7792802B-010F-48ED-B6A6-C219681EF801}</author>
    <author>tc={FEBB4EA4-4399-41B8-9F30-B68D77D8FBAC}</author>
  </authors>
  <commentList>
    <comment ref="C8" authorId="0" shapeId="0" xr:uid="{5290C6E5-6EFC-40E0-9F9F-1CCB8450DCFD}">
      <text>
        <t>[Threaded comment]
Your version of Excel allows you to read this threaded comment; however, any edits to it will get removed if the file is opened in a newer version of Excel. Learn more: https://go.microsoft.com/fwlink/?linkid=870924
Comment:
    Based on the weight estimations and volume of the FPSO in A040. including hull structure, accomodation, machinery, turret and additional hull systems</t>
      </text>
    </comment>
    <comment ref="B10" authorId="1" shapeId="0" xr:uid="{48B73695-EBD1-4681-9CF5-E12546B0F5AB}">
      <text>
        <t xml:space="preserve">[Threaded comment]
Your version of Excel allows you to read this threaded comment; however, any edits to it will get removed if the file is opened in a newer version of Excel. Learn more: https://go.microsoft.com/fwlink/?linkid=870924
Comment:
    Mails met clemens van bluewater
</t>
      </text>
    </comment>
    <comment ref="B14" authorId="2" shapeId="0" xr:uid="{87FF8DEB-B6F1-471D-99C8-CF9F16D978DB}">
      <text>
        <t>[Threaded comment]
Your version of Excel allows you to read this threaded comment; however, any edits to it will get removed if the file is opened in a newer version of Excel. Learn more: https://go.microsoft.com/fwlink/?linkid=870924
Comment:
    Based on the installed electrolyzer capacity and size of the fpso in A040</t>
      </text>
    </comment>
    <comment ref="F14" authorId="3" shapeId="0" xr:uid="{F4BD633F-CC29-4EBD-9A95-0128DCE14470}">
      <text>
        <t>[Threaded comment]
Your version of Excel allows you to read this threaded comment; however, any edits to it will get removed if the file is opened in a newer version of Excel. Learn more: https://go.microsoft.com/fwlink/?linkid=870924
Comment:
    Ratio from example fpso A040</t>
      </text>
    </comment>
    <comment ref="F15" authorId="4" shapeId="0" xr:uid="{245F9785-9E4C-4D58-AC25-0415395D7624}">
      <text>
        <t>[Threaded comment]
Your version of Excel allows you to read this threaded comment; however, any edits to it will get removed if the file is opened in a newer version of Excel. Learn more: https://go.microsoft.com/fwlink/?linkid=870924
Comment:
    0.681 kg/m3 = density ammonia, 0.18 = ton hydrogen/ton ammonia, 0.071 kg/m3 = density liquid hydrogen</t>
      </text>
    </comment>
    <comment ref="B18" authorId="5" shapeId="0" xr:uid="{BB80DC34-AAB8-403F-A8EB-F09FA711184A}">
      <text>
        <t>[Threaded comment]
Your version of Excel allows you to read this threaded comment; however, any edits to it will get removed if the file is opened in a newer version of Excel. Learn more: https://go.microsoft.com/fwlink/?linkid=870924
Comment:
    Based on top and side view of the layout shown in A040. Based on the FPSO size we can estimate  the needed storage volume in the ship (ratio = 0.4469). From that needed volume we can calculate the actual storage volume with the ratio between the space occupied and the actual storage of a tank (ratio = 2000/(33.5*13.9*14.9) = 0.309)(also based on data from A040)</t>
      </text>
    </comment>
    <comment ref="B19" authorId="6" shapeId="0" xr:uid="{7792802B-010F-48ED-B6A6-C219681EF801}">
      <text>
        <t>[Threaded comment]
Your version of Excel allows you to read this threaded comment; however, any edits to it will get removed if the file is opened in a newer version of Excel. Learn more: https://go.microsoft.com/fwlink/?linkid=870924
Comment:
    0.309 based on A040 (see comment with cell above; same ratio assumed for ammonia storage tank as for liquid hydrogen storage tank)</t>
      </text>
    </comment>
    <comment ref="C24" authorId="7" shapeId="0" xr:uid="{FEBB4EA4-4399-41B8-9F30-B68D77D8FBAC}">
      <text>
        <t>[Threaded comment]
Your version of Excel allows you to read this threaded comment; however, any edits to it will get removed if the file is opened in a newer version of Excel. Learn more: https://go.microsoft.com/fwlink/?linkid=870924
Comment:
    Assumption 2 percent</t>
      </text>
    </comment>
  </commentList>
</comments>
</file>

<file path=xl/sharedStrings.xml><?xml version="1.0" encoding="utf-8"?>
<sst xmlns="http://schemas.openxmlformats.org/spreadsheetml/2006/main" count="806" uniqueCount="229">
  <si>
    <t>General input far offshore green hydrogen supply chain optimization</t>
  </si>
  <si>
    <t>Time period</t>
  </si>
  <si>
    <t>Starting year</t>
  </si>
  <si>
    <t>Total period</t>
  </si>
  <si>
    <t>years</t>
  </si>
  <si>
    <t>Time step</t>
  </si>
  <si>
    <t>Scenario</t>
  </si>
  <si>
    <t>Production location</t>
  </si>
  <si>
    <t>Latitude</t>
  </si>
  <si>
    <t>Longitude</t>
  </si>
  <si>
    <t>Port location</t>
  </si>
  <si>
    <t>Demand size</t>
  </si>
  <si>
    <t>tons of hydrogen per year</t>
  </si>
  <si>
    <t>Name</t>
  </si>
  <si>
    <t>Reconversion</t>
  </si>
  <si>
    <t>Capacity</t>
  </si>
  <si>
    <t>General</t>
  </si>
  <si>
    <t xml:space="preserve">Number of different types </t>
  </si>
  <si>
    <t>Type 1</t>
  </si>
  <si>
    <t>Type 2</t>
  </si>
  <si>
    <t>Type 3</t>
  </si>
  <si>
    <t>Type 4</t>
  </si>
  <si>
    <t>Type 5</t>
  </si>
  <si>
    <t>Lifetime</t>
  </si>
  <si>
    <t>Input data floating wind turbines</t>
  </si>
  <si>
    <t>Yearly costs (depreciation + OPEX) (in euros)</t>
  </si>
  <si>
    <t>CAPEX</t>
  </si>
  <si>
    <t>OPEX</t>
  </si>
  <si>
    <t>Total yearly</t>
  </si>
  <si>
    <t>Linear depreciation over the lifetime is assumed here</t>
  </si>
  <si>
    <t>Input data floating solar platforms</t>
  </si>
  <si>
    <t>Input data electrolyzers</t>
  </si>
  <si>
    <t>Electricity requirement (kWh/ton hydrogen)</t>
  </si>
  <si>
    <t>Water requirement (m3/ton hydrogen)</t>
  </si>
  <si>
    <t>Input data desalination</t>
  </si>
  <si>
    <t>Electricity requirement (kWh/m3 water)</t>
  </si>
  <si>
    <t>Yearly output capacity (m3 water)</t>
  </si>
  <si>
    <t>*This will later be the installed capacity of the solar platform and the yearly production will be determined based on weather data in the specified location and/or the capacity factor</t>
  </si>
  <si>
    <t>Input data ammonia transport</t>
  </si>
  <si>
    <t>Leave right cells blank if simulated over less than 50 years</t>
  </si>
  <si>
    <t>Energy requirement</t>
  </si>
  <si>
    <t>kWh/m3 water</t>
  </si>
  <si>
    <t>kWh/ton hydrogen</t>
  </si>
  <si>
    <t>Transport general</t>
  </si>
  <si>
    <t>eta_transport</t>
  </si>
  <si>
    <t>Transport costs</t>
  </si>
  <si>
    <t>equal to 1 if reconverted to pure hydrogen before delivery, equal to 0 if not</t>
  </si>
  <si>
    <t>Conversion general</t>
  </si>
  <si>
    <t>Conversion yearly costs (depreciation + OPEX) (in euros)</t>
  </si>
  <si>
    <t>Reconversion general</t>
  </si>
  <si>
    <t>Reconversion yearly costs (depreciation + OPEX) (in euros)</t>
  </si>
  <si>
    <t>Input data liquid hydrogen transport</t>
  </si>
  <si>
    <t>Input data land transport</t>
  </si>
  <si>
    <t>Costs per kilometer of land transport for different regions</t>
  </si>
  <si>
    <t>Region of land transport</t>
  </si>
  <si>
    <t>Europe</t>
  </si>
  <si>
    <t>North America</t>
  </si>
  <si>
    <t>Latin America</t>
  </si>
  <si>
    <t>Africa</t>
  </si>
  <si>
    <t>Middle East</t>
  </si>
  <si>
    <t>Oceania</t>
  </si>
  <si>
    <t>West Asia</t>
  </si>
  <si>
    <t>East Asia</t>
  </si>
  <si>
    <t>Jaar</t>
  </si>
  <si>
    <t>Kolom</t>
  </si>
  <si>
    <t>Costs of transport in selected region in selected years</t>
  </si>
  <si>
    <t>Try to make sure no years after 2050 are included (unless databases are adjusted properly)</t>
  </si>
  <si>
    <t>Leave lowest cells blank if less than 5 types are used</t>
  </si>
  <si>
    <t>Input to Python</t>
  </si>
  <si>
    <t>Yearly costs (depreciation + OPEX) (in euros per m3 of fpso volume)</t>
  </si>
  <si>
    <t>Name again</t>
  </si>
  <si>
    <t>MARIN/TNO</t>
  </si>
  <si>
    <t>MARIN/SIEMENS</t>
  </si>
  <si>
    <t>MARIN/SOLARDUCK?SEAVOLT</t>
  </si>
  <si>
    <t>TNO</t>
  </si>
  <si>
    <t>Jeroen/hincio/kongsberg</t>
  </si>
  <si>
    <t>deze data voor verschillende locaties wereldwijd want andere diepte en ander weer</t>
  </si>
  <si>
    <t>william otto</t>
  </si>
  <si>
    <t>erik jan de ridder/gijs bouman</t>
  </si>
  <si>
    <t>zero emission afdeling - christian veldhuis</t>
  </si>
  <si>
    <t>guilhem gaillarde (mss later)</t>
  </si>
  <si>
    <t>guillaume de combarieu</t>
  </si>
  <si>
    <t>guillaume salmon legagneur</t>
  </si>
  <si>
    <t>thibault laurent</t>
  </si>
  <si>
    <t>tlaurent@gtt.fr</t>
  </si>
  <si>
    <t>gsalmon@gtt.fr</t>
  </si>
  <si>
    <t>gdecombarieu@gtt.fr</t>
  </si>
  <si>
    <t>GTT - van het EU Green FPSO</t>
  </si>
  <si>
    <t>Bluewater</t>
  </si>
  <si>
    <t>SBM offshore</t>
  </si>
  <si>
    <t>Year</t>
  </si>
  <si>
    <t>Electrolyzer OPEX</t>
  </si>
  <si>
    <t>Electrolyzer CAPEX</t>
  </si>
  <si>
    <t>Factor offshore/onshore costs</t>
  </si>
  <si>
    <t>Installed capacity per unit</t>
  </si>
  <si>
    <t>kWp</t>
  </si>
  <si>
    <t>https://guidetofloatingoffshorewind.com/wind-farm-costs/</t>
  </si>
  <si>
    <t>Development and project management</t>
  </si>
  <si>
    <t>Wind turbine</t>
  </si>
  <si>
    <t>Balance of plant (cables, substructure and mooring)</t>
  </si>
  <si>
    <t>Installation</t>
  </si>
  <si>
    <t>Pounds/MW</t>
  </si>
  <si>
    <t>Euros/MW</t>
  </si>
  <si>
    <t>OPEX/year</t>
  </si>
  <si>
    <t>CAPEX/MW</t>
  </si>
  <si>
    <t>euros</t>
  </si>
  <si>
    <t>OPEX/MW</t>
  </si>
  <si>
    <t>Capacity wind turbine</t>
  </si>
  <si>
    <t>MW</t>
  </si>
  <si>
    <t>In 2025</t>
  </si>
  <si>
    <t>Factor 2025 to 2035</t>
  </si>
  <si>
    <t>Factor 2035 to 2050</t>
  </si>
  <si>
    <t>Hourly output capacity (ton hydrogen)</t>
  </si>
  <si>
    <t>tons of hydrogen</t>
  </si>
  <si>
    <t>m3/ton</t>
  </si>
  <si>
    <t>kg/m3</t>
  </si>
  <si>
    <t>kg/m3 schip</t>
  </si>
  <si>
    <t>Cost FPSO</t>
  </si>
  <si>
    <t>euros/kg</t>
  </si>
  <si>
    <t>euros/m3</t>
  </si>
  <si>
    <t>Total CAPEX</t>
  </si>
  <si>
    <t>Capacity electrolyzer</t>
  </si>
  <si>
    <t>euros/ton hydrogen</t>
  </si>
  <si>
    <t>ton hydrogen/ton ammonia</t>
  </si>
  <si>
    <t>hydrogen density</t>
  </si>
  <si>
    <t>Hourly capacity</t>
  </si>
  <si>
    <t>m3/hour</t>
  </si>
  <si>
    <t>scaled from the very big water plant of A002 to the biggest option offered by https://www.hatenboer-water.com/water-desalination/</t>
  </si>
  <si>
    <t>tons hydrogen/y</t>
  </si>
  <si>
    <t>CAPEX (dollars/ton hydrogen/year)</t>
  </si>
  <si>
    <t>OPEX (dollars/ton hydrogen/year)</t>
  </si>
  <si>
    <t>CAPEX (euros/ton hydrogen/year)</t>
  </si>
  <si>
    <t>OPEX (euros/ton hydrogen/year)</t>
  </si>
  <si>
    <t>Yearly production of 1 conversion unit</t>
  </si>
  <si>
    <t>Liquid hydrogen</t>
  </si>
  <si>
    <t>Capacity tank</t>
  </si>
  <si>
    <t>tons of liquid hydrogen</t>
  </si>
  <si>
    <t>CAPEX tank</t>
  </si>
  <si>
    <t>fraction of CAPEX</t>
  </si>
  <si>
    <t>Density liquid hydrogen</t>
  </si>
  <si>
    <t>m3</t>
  </si>
  <si>
    <t>euros/m3 of tank</t>
  </si>
  <si>
    <t>Yearly costs (depreciation + OPEX) (in euros per m3 of tank)</t>
  </si>
  <si>
    <t>Ammonia</t>
  </si>
  <si>
    <t>tons of ammonia</t>
  </si>
  <si>
    <t>Density ammonia</t>
  </si>
  <si>
    <t>Kilometer rate</t>
  </si>
  <si>
    <t>Kilometers</t>
  </si>
  <si>
    <t>Transport distance</t>
  </si>
  <si>
    <t>Base rate</t>
  </si>
  <si>
    <t>euros/ton hydrogen/km</t>
  </si>
  <si>
    <t xml:space="preserve">Assuming the same learning rate as for liquid hydrogen storage </t>
  </si>
  <si>
    <t>euros/ton ammonia</t>
  </si>
  <si>
    <t>CAPEX/(ton/year)/km</t>
  </si>
  <si>
    <t>Throughput conversion</t>
  </si>
  <si>
    <t>Throughput reconversion</t>
  </si>
  <si>
    <t>tons of ammonia/day</t>
  </si>
  <si>
    <t>Total direct costs conversion</t>
  </si>
  <si>
    <t>Total direct costs reconversion</t>
  </si>
  <si>
    <t>Factor reconversion/conversion</t>
  </si>
  <si>
    <t>same as conversion capacity because the costs of reconversion are determined based on the costs of conversion on the cost ratio for a similar production capacity</t>
  </si>
  <si>
    <t>tons of hydrogen/y</t>
  </si>
  <si>
    <t>Desalinatin</t>
  </si>
  <si>
    <t>Conversion</t>
  </si>
  <si>
    <t>Storage</t>
  </si>
  <si>
    <t>liquid</t>
  </si>
  <si>
    <t>ammonia</t>
  </si>
  <si>
    <t>zie rechts</t>
  </si>
  <si>
    <t>Total</t>
  </si>
  <si>
    <t>Fraction</t>
  </si>
  <si>
    <t>Electrolyzer/energy generation ratio liquid hydrogen</t>
  </si>
  <si>
    <t>Electrolyzer/energy generation ratio ammonia</t>
  </si>
  <si>
    <t>alles hierboven kWh/ton hydrogen</t>
  </si>
  <si>
    <t>Usage location</t>
  </si>
  <si>
    <t>assumption</t>
  </si>
  <si>
    <t>Learning rates ammonia storage en sea transport liquid hydrogen en ammonia</t>
  </si>
  <si>
    <t>Wind learning rate 2035-2050</t>
  </si>
  <si>
    <t>Economisch (rente etc)</t>
  </si>
  <si>
    <t>meerdere locaties en dan optimalisatie van transport met opslag</t>
  </si>
  <si>
    <t>schaalvoordelen</t>
  </si>
  <si>
    <t>afweging tussen zon en wind op basis van lengte stroomkabels</t>
  </si>
  <si>
    <t>Decommissioning</t>
  </si>
  <si>
    <t>Water depth</t>
  </si>
  <si>
    <t>euros/MW</t>
  </si>
  <si>
    <t>m</t>
  </si>
  <si>
    <t>Mooring cable/MW/m</t>
  </si>
  <si>
    <t>euros/m/MW</t>
  </si>
  <si>
    <t>sea travel realistisch ipv as the crow flies</t>
  </si>
  <si>
    <t>1/eta_conversion</t>
  </si>
  <si>
    <t>hydrogen losses (max 1.3)</t>
  </si>
  <si>
    <t>Ratio storage volume/total volume liquid hydrogen</t>
  </si>
  <si>
    <t>Ratio storage volume/total volume ammonia</t>
  </si>
  <si>
    <t>Distance Sea Factor</t>
  </si>
  <si>
    <t>Conversion capacity factor</t>
  </si>
  <si>
    <t>Aanpassen in nieuwe simulaties:</t>
  </si>
  <si>
    <t>Onshore solar CAPEX dollars to euros</t>
  </si>
  <si>
    <t>scaling factors liquid naar ammonia fpso zo aanpassen dat het samen ongeveer die 1.72 wordt wat die tank kleiner kan zijn</t>
  </si>
  <si>
    <t>dan ook gelijk alle grafieken</t>
  </si>
  <si>
    <t>ammonia transport kosten van dollars naar euro's en liquid hydrogen transport kosten de liquefication eruit halen (zie pagina 58 van die bron)</t>
  </si>
  <si>
    <t>CAPEX/m3 2020</t>
  </si>
  <si>
    <t>CAPEX/m3 2030</t>
  </si>
  <si>
    <t>CAPEX/m3 2050</t>
  </si>
  <si>
    <t>desalination dollars to euros</t>
  </si>
  <si>
    <t>ammonia conversion euros</t>
  </si>
  <si>
    <t>Costs of land transport in selected region (euros)</t>
  </si>
  <si>
    <t>Total/(ton/year)/km/year</t>
  </si>
  <si>
    <t>OPEX/(ton/year)/km/year</t>
  </si>
  <si>
    <t>ammonia conversion/reconversion ratio</t>
  </si>
  <si>
    <t>Factor conversion/reconversion cost</t>
  </si>
  <si>
    <t>euros/year</t>
  </si>
  <si>
    <t>ton hydrogen/year</t>
  </si>
  <si>
    <t>Capacity of used device</t>
  </si>
  <si>
    <t>same as reconversion capacity because the costs of reconversion are determined based on the costs of conversion on the cost ratio for a similar production capacity</t>
  </si>
  <si>
    <t>million euros</t>
  </si>
  <si>
    <t>ton ammonia/day</t>
  </si>
  <si>
    <t>FPSO volume per MW electrolyzer liquid hydrogen</t>
  </si>
  <si>
    <t>Ruimte ingenomen door storage ammonia per MW electrolyzer</t>
  </si>
  <si>
    <t>Ruimte ingenomen door storage liquid hydrogen per MW electrolyzer</t>
  </si>
  <si>
    <t>FPSO volume per MW electrolyzer ammonia</t>
  </si>
  <si>
    <t>FPSO volume electrolyzer liquid hydrogen</t>
  </si>
  <si>
    <t>FPSO volume electrolyzer ammonia</t>
  </si>
  <si>
    <t>m3 per electrolyzer</t>
  </si>
  <si>
    <t>m3/MW</t>
  </si>
  <si>
    <t>ton/m3</t>
  </si>
  <si>
    <t>CAPEX EUR/kW onshore solar</t>
  </si>
  <si>
    <t>CAPEX EUR/kW offshore solar</t>
  </si>
  <si>
    <t>Interest rate (as decimal)</t>
  </si>
  <si>
    <t>Tokyo</t>
  </si>
  <si>
    <t>East Chinese Sea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</si>
</sst>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2" borderId="0" xfId="0" applyFill="1"/>
    <xf numFmtId="0" fontId="1" fillId="2" borderId="0" xfId="0" applyFont="1" applyFill="1"/>
    <xf numFmtId="0" fontId="0" fillId="3" borderId="0" xfId="0" applyFill="1"/>
    <xf numFmtId="0" fontId="0" fillId="0" borderId="0" xfId="0" applyAlignment="1">
      <alignment wrapText="1"/>
    </xf>
    <xf numFmtId="0" fontId="2" fillId="0" borderId="0" xfId="1"/>
    <xf numFmtId="2" fontId="0" fillId="0" borderId="0" xfId="0" applyNumberFormat="1"/>
    <xf numFmtId="164" fontId="0" fillId="0" borderId="0" xfId="0" applyNumberFormat="1"/>
    <xf numFmtId="0" fontId="1" fillId="0" borderId="0" xfId="0" applyFont="1"/>
    <xf numFmtId="2" fontId="0" fillId="3" borderId="0" xfId="0" applyNumberFormat="1" applyFill="1"/>
    <xf numFmtId="0" fontId="0" fillId="4" borderId="0" xfId="0" applyFill="1"/>
    <xf numFmtId="1" fontId="0" fillId="3" borderId="0" xfId="0" applyNumberFormat="1" applyFill="1"/>
    <xf numFmtId="165"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ycho Melles" id="{AA388494-726E-4CE5-8F15-216A09F9E97E}" userId="S::tmelles@tudelft.nl::7adab787-3421-47b1-b2f0-9c531ae1653c" providerId="AD"/>
  <person displayName="Tycho Melles" id="{CD406A72-208E-4C2E-AFC4-AE613F699C39}" userId="S::T.Melles@spliethoff.com::c8b150c5-eda9-4e90-80e0-c2a1d985dacd"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5" dT="2023-10-23T13:22:30.41" personId="{AA388494-726E-4CE5-8F15-216A09F9E97E}" id="{93EF255E-548A-41E6-9853-E02C1D8FD536}">
    <text xml:space="preserve">110000 british pounds per MW for 100 m water depth in </text>
  </threadedComment>
  <threadedComment ref="F5" dT="2023-10-23T13:22:41.89" personId="{AA388494-726E-4CE5-8F15-216A09F9E97E}" id="{437F1507-48D6-4437-B620-21D0141FFD80}" parentId="{93EF255E-548A-41E6-9853-E02C1D8FD536}">
    <text xml:space="preserve">https://guidetofloatingoffshorewind.com/wind-farm-costs/
</text>
    <extLst>
      <x:ext xmlns:xltc2="http://schemas.microsoft.com/office/spreadsheetml/2020/threadedcomments2" uri="{F7C98A9C-CBB3-438F-8F68-D28B6AF4A901}">
        <xltc2:checksum>1551797546</xltc2:checksum>
        <xltc2:hyperlink startIndex="0" length="56" url="https://guidetofloatingoffshorewind.com/wind-farm-costs/"/>
      </x:ext>
    </extLst>
  </threadedComment>
  <threadedComment ref="P5" dT="2023-09-26T14:34:50.56" personId="{AA388494-726E-4CE5-8F15-216A09F9E97E}" id="{A2919B30-9DAA-42B5-A389-82972C590A96}">
    <text>https://guidetofloatingoffshorewind.com/wind-farm-costs/</text>
    <extLst>
      <x:ext xmlns:xltc2="http://schemas.microsoft.com/office/spreadsheetml/2020/threadedcomments2" uri="{F7C98A9C-CBB3-438F-8F68-D28B6AF4A901}">
        <xltc2:checksum>3722337291</xltc2:checksum>
        <xltc2:hyperlink startIndex="0" length="56" url="https://guidetofloatingoffshorewind.com/wind-farm-costs/"/>
      </x:ext>
    </extLst>
  </threadedComment>
  <threadedComment ref="B9" dT="2023-09-26T14:51:19.96" personId="{AA388494-726E-4CE5-8F15-216A09F9E97E}" id="{5F7F98B6-1220-434A-BBF9-7CC13F4049DF}">
    <text xml:space="preserve">https://guidetofloatingoffshorewind.com/wind-farm-costs/, graph at the bottom. Average in 2027 estimated at 115 and in 2035 at 40 from reading the graph
</text>
    <extLst>
      <x:ext xmlns:xltc2="http://schemas.microsoft.com/office/spreadsheetml/2020/threadedcomments2" uri="{F7C98A9C-CBB3-438F-8F68-D28B6AF4A901}">
        <xltc2:checksum>1590330490</xltc2:checksum>
        <xltc2:hyperlink startIndex="0" length="56" url="https://guidetofloatingoffshorewind.com/wind-farm-costs/"/>
      </x:ext>
    </extLst>
  </threadedComment>
  <threadedComment ref="H18" dT="2023-09-26T14:48:03.65" personId="{AA388494-726E-4CE5-8F15-216A09F9E97E}" id="{2C9BB824-487C-4287-B711-F45FDF6C6B8B}">
    <text>https://www.ijglobal.com/articles/157132/turbine-lifetime-limits-require-a-reality-check</text>
    <extLst>
      <x:ext xmlns:xltc2="http://schemas.microsoft.com/office/spreadsheetml/2020/threadedcomments2" uri="{F7C98A9C-CBB3-438F-8F68-D28B6AF4A901}">
        <xltc2:checksum>4196413938</xltc2:checksum>
        <xltc2:hyperlink startIndex="0" length="88" url="https://www.ijglobal.com/articles/157132/turbine-lifetime-limits-require-a-reality-check"/>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3-09-15T15:31:24.19" personId="{AA388494-726E-4CE5-8F15-216A09F9E97E}" id="{EBABD28F-8A64-46CB-AD89-5BB81DCFFDCC}">
    <text>Average of baseline PV costs for all countries in excel of A007</text>
  </threadedComment>
  <threadedComment ref="B12" dT="2023-10-23T10:44:15.25" personId="{CD406A72-208E-4C2E-AFC4-AE613F699C39}" id="{6E743BD1-E7D0-4FA2-87DF-3C79E255D175}">
    <text xml:space="preserve">A033
</text>
  </threadedComment>
  <threadedComment ref="B16" dT="2023-09-15T17:09:58.36" personId="{AA388494-726E-4CE5-8F15-216A09F9E97E}" id="{BDE25CC3-9CA2-472D-9350-CC801509149B}">
    <text>Site solarduck: https://solarduck.tech/merganser-pilot/</text>
    <extLst>
      <x:ext xmlns:xltc2="http://schemas.microsoft.com/office/spreadsheetml/2020/threadedcomments2" uri="{F7C98A9C-CBB3-438F-8F68-D28B6AF4A901}">
        <xltc2:checksum>4232664429</xltc2:checksum>
        <xltc2:hyperlink startIndex="16" length="39" url="https://solarduck.tech/merganser-pilot/"/>
      </x:ext>
    </extLst>
  </threadedComment>
  <threadedComment ref="C21" dT="2023-09-15T14:37:03.98" personId="{AA388494-726E-4CE5-8F15-216A09F9E97E}" id="{BB4DAC8D-84F3-4ED2-A9DD-3997267291AD}">
    <text xml:space="preserve">Excel van A007
</text>
  </threadedComment>
  <threadedComment ref="C22" dT="2023-09-15T14:37:13.70" personId="{AA388494-726E-4CE5-8F15-216A09F9E97E}" id="{9082F232-1ED7-40EC-ACD4-AA7E4D6869E9}">
    <text>Excel van A007</text>
  </threadedComment>
</ThreadedComments>
</file>

<file path=xl/threadedComments/threadedComment3.xml><?xml version="1.0" encoding="utf-8"?>
<ThreadedComments xmlns="http://schemas.microsoft.com/office/spreadsheetml/2018/threadedcomments" xmlns:x="http://schemas.openxmlformats.org/spreadsheetml/2006/main">
  <threadedComment ref="A6" dT="2023-06-16T15:49:00.94" personId="{AA388494-726E-4CE5-8F15-216A09F9E97E}" id="{C4EC4526-D31E-4E40-AC3C-004892EC2B11}">
    <text>Should these change over the years?</text>
  </threadedComment>
  <threadedComment ref="B6" dT="2023-09-27T11:03:55.36" personId="{AA388494-726E-4CE5-8F15-216A09F9E97E}" id="{A321C5ED-E5A5-491F-AB11-5A7B2697AFAC}">
    <text>10 liter per kg betekent 10 m3 per ton</text>
  </threadedComment>
  <threadedComment ref="B6" dT="2023-10-13T10:13:46.21" personId="{CD406A72-208E-4C2E-AFC4-AE613F699C39}" id="{29585BF7-6FEF-4D95-9F86-208CB0F5E1C6}" parentId="{A321C5ED-E5A5-491F-AB11-5A7B2697AFAC}">
    <text>Data hier van hydelta</text>
  </threadedComment>
  <threadedComment ref="P8" dT="2023-09-06T14:17:57.67" personId="{AA388494-726E-4CE5-8F15-216A09F9E97E}" id="{DC83584D-51B6-4BB8-A600-8F2F2DB12C7F}">
    <text>First 3 from HyDelta TNO data, last one estimated</text>
  </threadedComment>
  <threadedComment ref="Q8" dT="2023-09-06T14:35:37.64" personId="{AA388494-726E-4CE5-8F15-216A09F9E97E}" id="{7F73D767-8ACE-4C6C-82CC-BDA4FDA8C6D5}">
    <text>First 3 from HyDelta TNO data, last one estimated</text>
  </threadedComment>
  <threadedComment ref="F10" dT="2023-10-13T10:14:21.44" personId="{CD406A72-208E-4C2E-AFC4-AE613F699C39}" id="{E72A8565-D8CD-4912-9EB0-50CCE2C33175}">
    <text xml:space="preserve">Energie/m3 water van A002
, m3 water per ton hydrogen van hydelta
</text>
  </threadedComment>
  <threadedComment ref="G10" dT="2023-10-13T10:16:29.80" personId="{CD406A72-208E-4C2E-AFC4-AE613F699C39}" id="{9DD467E5-4B72-46AF-9AEE-D7E841DB5474}">
    <text xml:space="preserve">Document gestuurd door alex grasman
</text>
  </threadedComment>
  <threadedComment ref="H10" dT="2023-11-29T09:30:16.80" personId="{AA388494-726E-4CE5-8F15-216A09F9E97E}" id="{F521B79F-0356-48B7-9B33-E87F80F5A5B9}">
    <text>Hydelta</text>
  </threadedComment>
  <threadedComment ref="G11" dT="2023-10-13T10:17:42.91" personId="{CD406A72-208E-4C2E-AFC4-AE613F699C39}" id="{62B57CDC-45B1-43E7-A709-DE4F3A8FB69E}">
    <text>hydelta</text>
  </threadedComment>
  <threadedComment ref="H11" dT="2023-10-13T10:18:46.81" personId="{CD406A72-208E-4C2E-AFC4-AE613F699C39}" id="{619D3064-DF11-4817-A13D-33BDED810E18}">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H11" dT="2023-11-29T09:43:06.12" personId="{AA388494-726E-4CE5-8F15-216A09F9E97E}" id="{1395C257-E41C-4658-A9EB-BD50CABBB724}" parentId="{619D3064-DF11-4817-A13D-33BDED810E18}">
    <text>0.0378 kWh/ton NH3 for storage and then converted to kWh/ton hydrogen</text>
  </threadedComment>
  <threadedComment ref="C20" dT="2023-10-20T14:51:45.40" personId="{CD406A72-208E-4C2E-AFC4-AE613F699C39}" id="{28313EF4-A389-4B9C-9E5C-092BAF70DEBF}">
    <text>https://en.wikipedia.org/wiki/Proton_exchange_membrane_electrolysis</text>
    <extLst>
      <x:ext xmlns:xltc2="http://schemas.microsoft.com/office/spreadsheetml/2020/threadedcomments2" uri="{F7C98A9C-CBB3-438F-8F68-D28B6AF4A901}">
        <xltc2:checksum>3735065480</xltc2:checksum>
        <xltc2:hyperlink startIndex="0" length="67" url="https://en.wikipedia.org/wiki/Proton_exchange_membrane_electrolysis"/>
      </x:ext>
    </extLs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6-16T15:49:21.09" personId="{AA388494-726E-4CE5-8F15-216A09F9E97E}" id="{8539E406-942E-47A7-B16A-EE28FD235F28}">
    <text>Should these change over the years?</text>
  </threadedComment>
  <threadedComment ref="B7" dT="2023-09-06T15:22:25.65" personId="{AA388494-726E-4CE5-8F15-216A09F9E97E}" id="{D06CD6B9-E39E-4585-840B-070A9738B372}">
    <text>A002</text>
  </threadedComment>
  <threadedComment ref="C7" dT="2023-09-06T15:22:32.20" personId="{AA388494-726E-4CE5-8F15-216A09F9E97E}" id="{CF17E7CF-ABA2-408B-9827-ADB2D5EA11CB}">
    <text>A002</text>
  </threadedComment>
  <threadedComment ref="C7" dT="2023-10-08T18:51:32.48" personId="{AA388494-726E-4CE5-8F15-216A09F9E97E}" id="{FEB8882D-19D8-4AB6-8B2B-47B899510D16}" parentId="{CF17E7CF-ABA2-408B-9827-ADB2D5EA11CB}">
    <text>/1000 om bij een normaal getal te komen</text>
  </threadedComment>
  <threadedComment ref="C7" dT="2023-11-28T20:05:33.97" personId="{AA388494-726E-4CE5-8F15-216A09F9E97E}" id="{373C8B18-1291-4586-8D8B-1792787E61C0}" parentId="{CF17E7CF-ABA2-408B-9827-ADB2D5EA11CB}">
    <text>https://www.researchgate.net/publication/337835890_Is_Renewable_Energy-Powered_Desalination_a_Viable_Solution_for_Water_Stressed_Regions_A_Case_Study_in_Algarve_Portugal zegt capex van 2.23 eu/(m3/year) voor desalination, wat voor deze productie neerkomt op iets minder dan 85 miljoen. Onze bron zegt 113 miljoen, dus dat is wat meer, maar dat betekent dat de capaciteit die onze bron gegeven is zeker 100,000 m3/dag is met zulke CAPEX</text>
    <extLst>
      <x:ext xmlns:xltc2="http://schemas.microsoft.com/office/spreadsheetml/2020/threadedcomments2" uri="{F7C98A9C-CBB3-438F-8F68-D28B6AF4A901}">
        <xltc2:checksum>581562747</xltc2:checksum>
        <xltc2:hyperlink startIndex="0" length="169" url="https://www.researchgate.net/publication/337835890_Is_Renewable_Energy-Powered_Desalination_a_Viable_Solution_for_Water_Stressed_Regions_A_Case_Study_in_Algarve_Portugal"/>
      </x:ext>
    </extLst>
  </threadedComment>
  <threadedComment ref="C7" dT="2023-11-28T20:07:34.62" personId="{AA388494-726E-4CE5-8F15-216A09F9E97E}" id="{1678DAA3-3EFE-4374-8361-194659317876}" parentId="{CF17E7CF-ABA2-408B-9827-ADB2D5EA11CB}">
    <text>De eenheid staat verkeerd in die bron. Dit verschil van minder dan 40% heeft bijna geen effect omdat de kosten van desalination zo'n klein deel zijn, zie sensitivity analyse</text>
  </threadedComment>
  <threadedComment ref="C18" dT="2023-09-06T15:22:04.64" personId="{AA388494-726E-4CE5-8F15-216A09F9E97E}" id="{09673753-581C-4C4C-A6B3-8BC9EFAEA5B7}">
    <text>A002</text>
  </threadedComment>
  <threadedComment ref="C19" dT="2023-09-06T15:22:13.80" personId="{AA388494-726E-4CE5-8F15-216A09F9E97E}" id="{AA1381E4-3237-405E-89EE-B5903064C40F}">
    <text>A002</text>
  </threadedComment>
  <threadedComment ref="C20" dT="2023-10-08T18:56:57.68" personId="{AA388494-726E-4CE5-8F15-216A09F9E97E}" id="{AD5B59EF-D100-462E-BBC2-AEF9514FEB3F}">
    <text>gokje</text>
  </threadedComment>
</ThreadedComments>
</file>

<file path=xl/threadedComments/threadedComment5.xml><?xml version="1.0" encoding="utf-8"?>
<ThreadedComments xmlns="http://schemas.microsoft.com/office/spreadsheetml/2018/threadedcomments" xmlns:x="http://schemas.openxmlformats.org/spreadsheetml/2006/main">
  <threadedComment ref="I4" dT="2023-10-12T21:28:43.57" personId="{CD406A72-208E-4C2E-AFC4-AE613F699C39}" id="{6C456C20-FF39-436A-BBBA-922CB300C4B7}">
    <text>Hydelta data sheet for conversion and reconversion of ammonia (also the 3 cells below)</text>
  </threadedComment>
  <threadedComment ref="B6" dT="2023-10-02T16:20:47.92" personId="{AA388494-726E-4CE5-8F15-216A09F9E97E}" id="{B1B19214-F294-42F5-997B-250F0B14BBCD}">
    <text>https://www.bv.com/perspectives/ammonia-fuel-vs-hydrogen-carrier#:~:text=This%20same%201%20ton%20of,to%2019%2C205%20MJ%20of%20energy.</text>
    <extLst>
      <x:ext xmlns:xltc2="http://schemas.microsoft.com/office/spreadsheetml/2020/threadedcomments2" uri="{F7C98A9C-CBB3-438F-8F68-D28B6AF4A901}">
        <xltc2:checksum>372926163</xltc2:checksum>
        <xltc2:hyperlink startIndex="0" length="132" url="https://www.bv.com/perspectives/ammonia-fuel-vs-hydrogen-carrier#:~:text=This%20same%201%20ton%20of,to%2019%2C205%20MJ%20of%20energy"/>
      </x:ext>
    </extLst>
  </threadedComment>
  <threadedComment ref="B13" dT="2023-10-13T15:04:09.21" personId="{CD406A72-208E-4C2E-AFC4-AE613F699C39}" id="{056F25AF-CDEE-4AA5-BAD0-FF4D96509E34}">
    <text>0.177 from Hydelta</text>
  </threadedComment>
  <threadedComment ref="B68" dT="2023-11-27T15:48:06.41" personId="{AA388494-726E-4CE5-8F15-216A09F9E97E}" id="{5F4815E2-6F01-4E4E-81E7-B46EE12BC33D}">
    <text>hydelta</text>
  </threadedComment>
  <threadedComment ref="B138" dT="2023-10-26T09:16:38.22" personId="{CD406A72-208E-4C2E-AFC4-AE613F699C39}" id="{441CCF57-31E7-4F87-9EB3-09E8B25EC67D}">
    <text>https://www.irena.org/-/media/Files/IRENA/Agency/Publication/2022/Apr/IRENA_Global_Trade_Hydrogen_2022.pdf?rev=3d707c37462842ac89246f48add670ba</text>
    <extLst>
      <x:ext xmlns:xltc2="http://schemas.microsoft.com/office/spreadsheetml/2020/threadedcomments2" uri="{F7C98A9C-CBB3-438F-8F68-D28B6AF4A901}">
        <xltc2:checksum>3608281338</xltc2:checksum>
        <xltc2:hyperlink startIndex="0" length="143" url="https://www.irena.org/-/media/Files/IRENA/Agency/Publication/2022/Apr/IRENA_Global_Trade_Hydrogen_2022.pdf?rev=3d707c37462842ac89246f48add670ba"/>
      </x:ext>
    </extLst>
  </threadedComment>
  <threadedComment ref="B142" dT="2023-10-11T11:00:37.30" personId="{AA388494-726E-4CE5-8F15-216A09F9E97E}" id="{B50E6611-D489-4D46-A8C5-739053FF3B09}">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 ref="C142" dT="2023-10-11T11:22:30.72" personId="{AA388494-726E-4CE5-8F15-216A09F9E97E}" id="{BA7DA23F-E8AE-45E0-BA31-557FB5903F49}">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B16" dT="2023-10-26T09:39:06.09" personId="{CD406A72-208E-4C2E-AFC4-AE613F699C39}" id="{DE355DAF-14B1-443A-BBEE-BA4CFCD7185E}">
    <text>Because no conversion to different fuel, just change of state</text>
  </threadedComment>
  <threadedComment ref="A19" dT="2023-10-10T09:54:39.12" personId="{AA388494-726E-4CE5-8F15-216A09F9E97E}" id="{9C3937C2-172E-4344-8E80-8AC62A4ECB33}">
    <text>From big excel of A007</text>
  </threadedComment>
  <threadedComment ref="A20" dT="2023-10-10T09:54:44.22" personId="{AA388494-726E-4CE5-8F15-216A09F9E97E}" id="{3FC39DEA-7ADA-4D44-A555-EF6F3D29D3DA}">
    <text>From big excel of A007</text>
  </threadedComment>
  <threadedComment ref="C30" dT="2023-09-06T16:03:13.97" personId="{AA388494-726E-4CE5-8F15-216A09F9E97E}" id="{0D7C200C-5A79-4C40-962C-3C1417E993EA}">
    <text>Excel van A007</text>
  </threadedComment>
  <threadedComment ref="C31" dT="2023-09-06T16:03:17.81" personId="{AA388494-726E-4CE5-8F15-216A09F9E97E}" id="{3D12CEDB-F554-4DDE-AF05-895CFFD34B1C}">
    <text>Excel van A007</text>
  </threadedComment>
  <threadedComment ref="C32" dT="2023-09-06T16:03:21.10" personId="{AA388494-726E-4CE5-8F15-216A09F9E97E}" id="{1204033C-D441-484A-8BCC-AEC9631F38A6}">
    <text>Excel van A007</text>
  </threadedComment>
  <threadedComment ref="B82" dT="2023-10-12T15:57:57.10" personId="{CD406A72-208E-4C2E-AFC4-AE613F699C39}" id="{9C217D40-8519-4615-80F4-8D3BB6E2F4C7}">
    <text xml:space="preserve">Based on slide 15 of https://www.gie.eu/wp-content/uploads/filr/2598/DNV-GL_Study-GLE-Technologies-and-costs-analysis-on-imports-of-liquid-renewable-energy.pdf H2 liquefication is 1250 on average and LH2 regasification 250
</text>
    <extLst>
      <x:ext xmlns:xltc2="http://schemas.microsoft.com/office/spreadsheetml/2020/threadedcomments2" uri="{F7C98A9C-CBB3-438F-8F68-D28B6AF4A901}">
        <xltc2:checksum>3591010911</xltc2:checksum>
        <xltc2:hyperlink startIndex="21" length="138" url="https://www.gie.eu/wp-content/uploads/filr/2598/DNV-GL_Study-GLE-Technologies-and-costs-analysis-on-imports-of-liquid-renewable-energy.pdf"/>
      </x:ext>
    </extLst>
  </threadedComment>
  <threadedComment ref="B148" dT="2023-10-26T09:16:45.98" personId="{CD406A72-208E-4C2E-AFC4-AE613F699C39}" id="{1566F041-A6C4-488C-880E-5B737C7F5571}">
    <text>https://www.irena.org/-/media/Files/IRENA/Agency/Publication/2022/Apr/IRENA_Global_Trade_Hydrogen_2022.pdf?rev=3d707c37462842ac89246f48add670ba</text>
    <extLst>
      <x:ext xmlns:xltc2="http://schemas.microsoft.com/office/spreadsheetml/2020/threadedcomments2" uri="{F7C98A9C-CBB3-438F-8F68-D28B6AF4A901}">
        <xltc2:checksum>3608281338</xltc2:checksum>
        <xltc2:hyperlink startIndex="0" length="143" url="https://www.irena.org/-/media/Files/IRENA/Agency/Publication/2022/Apr/IRENA_Global_Trade_Hydrogen_2022.pdf?rev=3d707c37462842ac89246f48add670ba"/>
      </x:ext>
    </extLst>
  </threadedComment>
  <threadedComment ref="B152" dT="2023-10-11T11:00:37.30" personId="{AA388494-726E-4CE5-8F15-216A09F9E97E}" id="{A15592C2-53FD-4514-A291-6A1A54405E67}">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 ref="C152" dT="2023-10-11T11:22:30.72" personId="{AA388494-726E-4CE5-8F15-216A09F9E97E}" id="{215901CB-8F15-4015-86EA-32F4EA786F4E}">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s>
</file>

<file path=xl/threadedComments/threadedComment7.xml><?xml version="1.0" encoding="utf-8"?>
<ThreadedComments xmlns="http://schemas.microsoft.com/office/spreadsheetml/2018/threadedcomments" xmlns:x="http://schemas.openxmlformats.org/spreadsheetml/2006/main">
  <threadedComment ref="B4" dT="2023-10-12T11:33:14.70" personId="{CD406A72-208E-4C2E-AFC4-AE613F699C39}" id="{0589C20D-6C69-4696-937A-91198B3D9155}">
    <text>Excel van A007, assuming low cost  but completely new pipelines</text>
  </threadedComment>
  <threadedComment ref="B5" dT="2023-10-12T11:33:27.87" personId="{CD406A72-208E-4C2E-AFC4-AE613F699C39}" id="{730172C5-7371-4E43-BC3C-17A5FE59D763}">
    <text>Excel van A007, assuming low cost  but completely new pipelines</text>
  </threadedComment>
  <threadedComment ref="B6" dT="2023-10-12T12:22:21.62" personId="{CD406A72-208E-4C2E-AFC4-AE613F699C39}" id="{2C87DEFE-D7FC-400B-AFF2-4780E21E93FA}">
    <text>Excel van A007, assuming low cost  but completely new pipelines</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3-10-10T13:06:26.06" personId="{AA388494-726E-4CE5-8F15-216A09F9E97E}" id="{2A74F839-83C2-4D70-BAFD-8D52F9F961D2}">
    <text>Big excel of A007</text>
  </threadedComment>
  <threadedComment ref="B4" dT="2023-10-10T13:06:30.86" personId="{AA388494-726E-4CE5-8F15-216A09F9E97E}" id="{36783B9C-6C4F-4430-BE5F-7A99170F157A}">
    <text>Big excel of A007</text>
  </threadedComment>
  <threadedComment ref="B5" dT="2023-10-10T13:06:34.99" personId="{AA388494-726E-4CE5-8F15-216A09F9E97E}" id="{1CD79FFA-0364-450B-96C3-22688B7F4BE5}">
    <text>Big excel of A007</text>
  </threadedComment>
  <threadedComment ref="B6" dT="2023-10-10T13:01:31.36" personId="{AA388494-726E-4CE5-8F15-216A09F9E97E}" id="{B520D325-9D0A-4E79-9038-9C53441C2DD3}">
    <text>https://demaco-cryogenics.com/blog/energy-density-of-hydrogen/#:~:text=In%20liquid%20form%20and%20at,density%20of%2071%20kg%2Fm%C2%B3.</text>
    <extLst>
      <x:ext xmlns:xltc2="http://schemas.microsoft.com/office/spreadsheetml/2020/threadedcomments2" uri="{F7C98A9C-CBB3-438F-8F68-D28B6AF4A901}">
        <xltc2:checksum>3567106805</xltc2:checksum>
        <xltc2:hyperlink startIndex="0" length="133" url="https://demaco-cryogenics.com/blog/energy-density-of-hydrogen/#:~:text=In%20liquid%20form%20and%20at,density%20of%2071%20kg%2Fm%C2%B3"/>
      </x:ext>
    </extLst>
  </threadedComment>
  <threadedComment ref="B10" dT="2023-10-11T11:23:41.07" personId="{AA388494-726E-4CE5-8F15-216A09F9E97E}" id="{B2010AD1-0A8A-4811-A79D-72F6E7054D98}">
    <text xml:space="preserve">Learning rate from excel fo A007
</text>
  </threadedComment>
  <threadedComment ref="C16" dT="2023-10-10T13:10:36.72" personId="{AA388494-726E-4CE5-8F15-216A09F9E97E}" id="{D4EB6212-51AC-4CCC-92BE-142E0BA7C606}">
    <text>Excel van A007</text>
  </threadedComment>
  <threadedComment ref="B32" dT="2023-10-10T15:34:41.02" personId="{AA388494-726E-4CE5-8F15-216A09F9E97E}" id="{F68A9BCC-1405-4EC5-99DB-86D3F614C36E}">
    <text>From https://ris.utwente.nl/ws/portalfiles/portal/276441421/3_s2.0_B9780128205600000084_main.pdf</text>
    <extLst>
      <x:ext xmlns:xltc2="http://schemas.microsoft.com/office/spreadsheetml/2020/threadedcomments2" uri="{F7C98A9C-CBB3-438F-8F68-D28B6AF4A901}">
        <xltc2:checksum>386208430</xltc2:checksum>
        <xltc2:hyperlink startIndex="5" length="91" url="https://ris.utwente.nl/ws/portalfiles/portal/276441421/3_s2.0_B9780128205600000084_main.pdf"/>
      </x:ext>
    </extLst>
  </threadedComment>
  <threadedComment ref="B32" dT="2023-10-10T15:35:09.76" personId="{AA388494-726E-4CE5-8F15-216A09F9E97E}" id="{56C7A8D1-FC3C-4FB6-97C5-6FF35E50A705}" parentId="{F68A9BCC-1405-4EC5-99DB-86D3F614C36E}">
    <text>Daar staat ook dat een 'grote' ammonia tank (die met dit principe gedaan wordt) vanaf 4550 ton ammonia is dus daar zitten wij wel aan</text>
  </threadedComment>
  <threadedComment ref="B33" dT="2023-10-10T15:35:16.83" personId="{AA388494-726E-4CE5-8F15-216A09F9E97E}" id="{49C319A9-2C27-42B2-B48E-345C7286DF4E}">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34" dT="2023-10-10T15:35:22.25" personId="{AA388494-726E-4CE5-8F15-216A09F9E97E}" id="{FAE4BCAA-F79A-42BE-91B5-3A438CF038B5}">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35" dT="2023-10-10T15:45:39.67" personId="{AA388494-726E-4CE5-8F15-216A09F9E97E}" id="{65F6969B-5602-4ED7-ACE3-7439CF9E77BC}">
    <text>https://encyclopedia.airliquide.com/ammonia</text>
    <extLst>
      <x:ext xmlns:xltc2="http://schemas.microsoft.com/office/spreadsheetml/2020/threadedcomments2" uri="{F7C98A9C-CBB3-438F-8F68-D28B6AF4A901}">
        <xltc2:checksum>2426574286</xltc2:checksum>
        <xltc2:hyperlink startIndex="0" length="43" url="https://encyclopedia.airliquide.com/ammonia"/>
      </x:ext>
    </extLst>
  </threadedComment>
  <threadedComment ref="B39" dT="2023-12-01T14:49:13.25" personId="{AA388494-726E-4CE5-8F15-216A09F9E97E}" id="{A170CC0D-315D-4C1E-B40E-8AE9665EFF01}">
    <text>Zelfde leercurve als liquid hydrogen</text>
  </threadedComment>
  <threadedComment ref="C45" dT="2023-10-11T08:15:46.41" personId="{AA388494-726E-4CE5-8F15-216A09F9E97E}" id="{A900EE43-C2B2-4212-A2EC-4F8AD2A76114}">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s>
</file>

<file path=xl/threadedComments/threadedComment9.xml><?xml version="1.0" encoding="utf-8"?>
<ThreadedComments xmlns="http://schemas.microsoft.com/office/spreadsheetml/2018/threadedcomments" xmlns:x="http://schemas.openxmlformats.org/spreadsheetml/2006/main">
  <threadedComment ref="C8" dT="2023-11-29T09:59:34.80" personId="{AA388494-726E-4CE5-8F15-216A09F9E97E}" id="{5290C6E5-6EFC-40E0-9F9F-1CCB8450DCFD}">
    <text>Based on the weight estimations and volume of the FPSO in A040. including hull structure, accomodation, machinery, turret and additional hull systems</text>
  </threadedComment>
  <threadedComment ref="B10" dT="2023-09-27T13:27:21.78" personId="{AA388494-726E-4CE5-8F15-216A09F9E97E}" id="{48B73695-EBD1-4681-9CF5-E12546B0F5AB}">
    <text xml:space="preserve">Mails met clemens van bluewater
</text>
  </threadedComment>
  <threadedComment ref="B14" dT="2023-11-28T11:21:41.31" personId="{AA388494-726E-4CE5-8F15-216A09F9E97E}" id="{87FF8DEB-B6F1-471D-99C8-CF9F16D978DB}">
    <text>Based on the installed electrolyzer capacity and size of the fpso in A040</text>
  </threadedComment>
  <threadedComment ref="F14" dT="2023-11-28T11:28:04.41" personId="{AA388494-726E-4CE5-8F15-216A09F9E97E}" id="{F4BD633F-CC29-4EBD-9A95-0128DCE14470}">
    <text>Ratio from example fpso A040</text>
  </threadedComment>
  <threadedComment ref="F15" dT="2023-11-28T11:29:59.69" personId="{AA388494-726E-4CE5-8F15-216A09F9E97E}" id="{245F9785-9E4C-4D58-AC25-0415395D7624}">
    <text>0.681 kg/m3 = density ammonia, 0.18 = ton hydrogen/ton ammonia, 0.071 kg/m3 = density liquid hydrogen</text>
  </threadedComment>
  <threadedComment ref="B18" dT="2023-10-02T15:48:56.34" personId="{AA388494-726E-4CE5-8F15-216A09F9E97E}" id="{BB80DC34-AAB8-403F-A8EB-F09FA711184A}">
    <text>Based on top and side view of the layout shown in A040. Based on the FPSO size we can estimate  the needed storage volume in the ship (ratio = 0.4469). From that needed volume we can calculate the actual storage volume with the ratio between the space occupied and the actual storage of a tank (ratio = 2000/(33.5*13.9*14.9) = 0.309)(also based on data from A040)</text>
  </threadedComment>
  <threadedComment ref="B19" dT="2023-11-28T11:34:57.76" personId="{AA388494-726E-4CE5-8F15-216A09F9E97E}" id="{7792802B-010F-48ED-B6A6-C219681EF801}">
    <text>0.309 based on A040 (see comment with cell above; same ratio assumed for ammonia storage tank as for liquid hydrogen storage tank)</text>
  </threadedComment>
  <threadedComment ref="C24" dT="2023-10-21T10:23:37.55" personId="{CD406A72-208E-4C2E-AFC4-AE613F699C39}" id="{FEBB4EA4-4399-41B8-9F30-B68D77D8FBAC}">
    <text>Assumption 2 percent</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uidetofloatingoffshorewind.com/wind-farm-cost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hyperlink" Target="mailto:gsalmon@gtt.fr" TargetMode="External"/><Relationship Id="rId2" Type="http://schemas.openxmlformats.org/officeDocument/2006/relationships/hyperlink" Target="mailto:tlaurent@gtt.fr" TargetMode="External"/><Relationship Id="rId1" Type="http://schemas.openxmlformats.org/officeDocument/2006/relationships/hyperlink" Target="mailto:gdecombarieu@gtt.fr" TargetMode="External"/><Relationship Id="rId6" Type="http://schemas.microsoft.com/office/2017/10/relationships/threadedComment" Target="../threadedComments/threadedComment6.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 Id="rId4" Type="http://schemas.microsoft.com/office/2017/10/relationships/threadedComment" Target="../threadedComments/threadedComment7.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F1995-AAE9-47B2-9107-0FDDA5B0CC19}">
  <dimension ref="A1:E29"/>
  <sheetViews>
    <sheetView tabSelected="1" workbookViewId="0">
      <selection activeCell="B10" sqref="B10"/>
    </sheetView>
  </sheetViews>
  <sheetFormatPr defaultRowHeight="15" x14ac:dyDescent="0.25"/>
  <cols>
    <col min="1" max="1" width="28" customWidth="1"/>
    <col min="2" max="2" width="13.140625" customWidth="1"/>
    <col min="3" max="3" width="14.42578125" customWidth="1"/>
  </cols>
  <sheetData>
    <row r="1" spans="1:5" s="1" customFormat="1" x14ac:dyDescent="0.25">
      <c r="A1" s="2" t="s">
        <v>0</v>
      </c>
    </row>
    <row r="2" spans="1:5" x14ac:dyDescent="0.25">
      <c r="A2" s="8"/>
    </row>
    <row r="3" spans="1:5" x14ac:dyDescent="0.25">
      <c r="A3" s="8"/>
    </row>
    <row r="4" spans="1:5" x14ac:dyDescent="0.25">
      <c r="A4" s="8"/>
    </row>
    <row r="5" spans="1:5" x14ac:dyDescent="0.25">
      <c r="A5" s="8"/>
    </row>
    <row r="6" spans="1:5" x14ac:dyDescent="0.25">
      <c r="A6" s="8"/>
    </row>
    <row r="8" spans="1:5" s="1" customFormat="1" x14ac:dyDescent="0.25">
      <c r="A8" s="1" t="s">
        <v>1</v>
      </c>
    </row>
    <row r="9" spans="1:5" x14ac:dyDescent="0.25">
      <c r="A9" t="s">
        <v>2</v>
      </c>
      <c r="B9" s="3">
        <v>2047</v>
      </c>
    </row>
    <row r="10" spans="1:5" x14ac:dyDescent="0.25">
      <c r="A10" t="s">
        <v>3</v>
      </c>
      <c r="B10" s="3">
        <v>3</v>
      </c>
      <c r="C10" t="s">
        <v>4</v>
      </c>
      <c r="E10" t="s">
        <v>66</v>
      </c>
    </row>
    <row r="11" spans="1:5" x14ac:dyDescent="0.25">
      <c r="A11" t="s">
        <v>5</v>
      </c>
      <c r="B11" s="3">
        <v>3</v>
      </c>
      <c r="C11" t="s">
        <v>4</v>
      </c>
    </row>
    <row r="13" spans="1:5" s="1" customFormat="1" x14ac:dyDescent="0.25">
      <c r="A13" s="1" t="s">
        <v>6</v>
      </c>
    </row>
    <row r="14" spans="1:5" x14ac:dyDescent="0.25">
      <c r="B14" t="s">
        <v>13</v>
      </c>
      <c r="C14" t="s">
        <v>70</v>
      </c>
      <c r="D14" t="s">
        <v>8</v>
      </c>
      <c r="E14" t="s">
        <v>9</v>
      </c>
    </row>
    <row r="15" spans="1:5" x14ac:dyDescent="0.25">
      <c r="A15" t="s">
        <v>7</v>
      </c>
      <c r="B15" s="3" t="s">
        <v>228</v>
      </c>
      <c r="C15" s="3" t="s">
        <v>228</v>
      </c>
      <c r="D15">
        <v>26.81</v>
      </c>
      <c r="E15">
        <v>126.94</v>
      </c>
    </row>
    <row r="16" spans="1:5" x14ac:dyDescent="0.25">
      <c r="A16" t="s">
        <v>10</v>
      </c>
      <c r="B16" t="s">
        <v>227</v>
      </c>
      <c r="C16" t="s">
        <v>227</v>
      </c>
      <c r="D16">
        <v>35.64</v>
      </c>
      <c r="E16">
        <v>139.80000000000001</v>
      </c>
    </row>
    <row r="17" spans="1:5" x14ac:dyDescent="0.25">
      <c r="A17" t="s">
        <v>173</v>
      </c>
      <c r="B17" t="s">
        <v>227</v>
      </c>
      <c r="C17" t="s">
        <v>227</v>
      </c>
      <c r="D17">
        <v>35.64</v>
      </c>
      <c r="E17">
        <v>139.80000000000001</v>
      </c>
    </row>
    <row r="19" spans="1:5" x14ac:dyDescent="0.25">
      <c r="A19" t="s">
        <v>54</v>
      </c>
      <c r="B19" s="3" t="s">
        <v>16</v>
      </c>
    </row>
    <row r="21" spans="1:5" x14ac:dyDescent="0.25">
      <c r="A21" t="s">
        <v>11</v>
      </c>
      <c r="B21" s="3">
        <v>50000</v>
      </c>
      <c r="C21" t="s">
        <v>12</v>
      </c>
    </row>
    <row r="23" spans="1:5" x14ac:dyDescent="0.25">
      <c r="A23" t="s">
        <v>14</v>
      </c>
      <c r="B23" s="3">
        <v>1</v>
      </c>
      <c r="C23" t="s">
        <v>46</v>
      </c>
    </row>
    <row r="25" spans="1:5" x14ac:dyDescent="0.25">
      <c r="A25" t="s">
        <v>192</v>
      </c>
      <c r="B25" s="3">
        <v>1</v>
      </c>
    </row>
    <row r="27" spans="1:5" x14ac:dyDescent="0.25">
      <c r="A27" t="s">
        <v>193</v>
      </c>
      <c r="B27" s="3">
        <v>1.6</v>
      </c>
    </row>
    <row r="29" spans="1:5" x14ac:dyDescent="0.25">
      <c r="A29" t="s">
        <v>226</v>
      </c>
      <c r="B29" s="3">
        <v>0.08</v>
      </c>
    </row>
  </sheetData>
  <dataValidations count="1">
    <dataValidation type="list" allowBlank="1" showInputMessage="1" showErrorMessage="1" sqref="B23" xr:uid="{D2B8BD5A-4C48-4803-9B42-F15E95BC93AC}">
      <formula1>"0,1"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E325E0-0F03-4E19-A7A4-313BFCB8EDC8}">
          <x14:formula1>
            <xm:f>'Land transport'!$A$11:$A$19</xm:f>
          </x14:formula1>
          <xm:sqref>B19</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C3E46-120F-45FB-B8A9-A6402E8BA3D8}">
  <dimension ref="A8:AG77"/>
  <sheetViews>
    <sheetView workbookViewId="0">
      <selection activeCell="L9" sqref="L9"/>
    </sheetView>
  </sheetViews>
  <sheetFormatPr defaultRowHeight="15" x14ac:dyDescent="0.25"/>
  <cols>
    <col min="11" max="11" width="10" bestFit="1" customWidth="1"/>
  </cols>
  <sheetData>
    <row r="8" spans="1:7" x14ac:dyDescent="0.25">
      <c r="C8">
        <v>106</v>
      </c>
      <c r="D8" t="s">
        <v>116</v>
      </c>
      <c r="F8">
        <f>10500/(324.5*60.69*33.8)+0.09</f>
        <v>0.10577396090688791</v>
      </c>
      <c r="G8" t="s">
        <v>223</v>
      </c>
    </row>
    <row r="10" spans="1:7" x14ac:dyDescent="0.25">
      <c r="A10" t="s">
        <v>117</v>
      </c>
      <c r="B10" s="3">
        <f>8*0.94</f>
        <v>7.52</v>
      </c>
      <c r="C10" t="s">
        <v>118</v>
      </c>
    </row>
    <row r="12" spans="1:7" x14ac:dyDescent="0.25">
      <c r="A12" t="s">
        <v>117</v>
      </c>
      <c r="B12">
        <f>B10*C8</f>
        <v>797.12</v>
      </c>
      <c r="C12" t="s">
        <v>119</v>
      </c>
    </row>
    <row r="14" spans="1:7" x14ac:dyDescent="0.25">
      <c r="A14" t="s">
        <v>215</v>
      </c>
      <c r="B14">
        <f>324.5*60.69*33.8/600</f>
        <v>1109.423315</v>
      </c>
      <c r="C14" t="s">
        <v>222</v>
      </c>
      <c r="E14" t="s">
        <v>217</v>
      </c>
      <c r="F14">
        <f>B14*0.4469</f>
        <v>495.80127947350002</v>
      </c>
    </row>
    <row r="15" spans="1:7" x14ac:dyDescent="0.25">
      <c r="A15" t="s">
        <v>218</v>
      </c>
      <c r="B15">
        <f>B14-(F14-F15)</f>
        <v>900.79686700486923</v>
      </c>
      <c r="C15" t="s">
        <v>222</v>
      </c>
      <c r="E15" t="s">
        <v>216</v>
      </c>
      <c r="F15">
        <f>F14/(0.681*0.18/0.071)</f>
        <v>287.17483147836919</v>
      </c>
    </row>
    <row r="18" spans="1:33" x14ac:dyDescent="0.25">
      <c r="A18" t="s">
        <v>190</v>
      </c>
      <c r="B18">
        <f>0.4469*0.309</f>
        <v>0.1380921</v>
      </c>
    </row>
    <row r="19" spans="1:33" x14ac:dyDescent="0.25">
      <c r="A19" t="s">
        <v>191</v>
      </c>
      <c r="B19">
        <f>0.309*F15/B15</f>
        <v>9.8509471088487274E-2</v>
      </c>
    </row>
    <row r="20" spans="1:33" s="1" customFormat="1" x14ac:dyDescent="0.25">
      <c r="A20" s="1" t="s">
        <v>69</v>
      </c>
    </row>
    <row r="21" spans="1:33" x14ac:dyDescent="0.25">
      <c r="C21">
        <v>2020</v>
      </c>
      <c r="D21">
        <v>2021</v>
      </c>
      <c r="E21">
        <v>2022</v>
      </c>
      <c r="F21">
        <v>2023</v>
      </c>
      <c r="G21">
        <v>2024</v>
      </c>
      <c r="H21">
        <v>2025</v>
      </c>
      <c r="I21">
        <v>2026</v>
      </c>
      <c r="J21">
        <v>2027</v>
      </c>
      <c r="K21">
        <v>2028</v>
      </c>
      <c r="L21">
        <v>2029</v>
      </c>
      <c r="M21">
        <v>2030</v>
      </c>
      <c r="N21">
        <v>2031</v>
      </c>
      <c r="O21">
        <v>2032</v>
      </c>
      <c r="P21">
        <v>2033</v>
      </c>
      <c r="Q21">
        <v>2034</v>
      </c>
      <c r="R21">
        <v>2035</v>
      </c>
      <c r="S21">
        <v>2036</v>
      </c>
      <c r="T21">
        <v>2037</v>
      </c>
      <c r="U21">
        <v>2038</v>
      </c>
      <c r="V21">
        <v>2039</v>
      </c>
      <c r="W21">
        <v>2040</v>
      </c>
      <c r="X21">
        <v>2041</v>
      </c>
      <c r="Y21">
        <v>2042</v>
      </c>
      <c r="Z21">
        <v>2043</v>
      </c>
      <c r="AA21">
        <v>2044</v>
      </c>
      <c r="AB21">
        <v>2045</v>
      </c>
      <c r="AC21">
        <v>2046</v>
      </c>
      <c r="AD21">
        <v>2047</v>
      </c>
      <c r="AE21">
        <v>2048</v>
      </c>
      <c r="AF21">
        <v>2049</v>
      </c>
      <c r="AG21">
        <v>2050</v>
      </c>
    </row>
    <row r="22" spans="1:33" x14ac:dyDescent="0.25">
      <c r="A22" t="s">
        <v>18</v>
      </c>
      <c r="B22" t="s">
        <v>26</v>
      </c>
      <c r="C22" s="3">
        <f>$B$12</f>
        <v>797.12</v>
      </c>
      <c r="D22" s="3">
        <f t="shared" ref="D22:AG22" si="0">$B$12</f>
        <v>797.12</v>
      </c>
      <c r="E22" s="3">
        <f t="shared" si="0"/>
        <v>797.12</v>
      </c>
      <c r="F22" s="3">
        <f t="shared" si="0"/>
        <v>797.12</v>
      </c>
      <c r="G22" s="3">
        <f t="shared" si="0"/>
        <v>797.12</v>
      </c>
      <c r="H22" s="3">
        <f t="shared" si="0"/>
        <v>797.12</v>
      </c>
      <c r="I22" s="3">
        <f t="shared" si="0"/>
        <v>797.12</v>
      </c>
      <c r="J22" s="3">
        <f t="shared" si="0"/>
        <v>797.12</v>
      </c>
      <c r="K22" s="3">
        <f t="shared" si="0"/>
        <v>797.12</v>
      </c>
      <c r="L22" s="3">
        <f t="shared" si="0"/>
        <v>797.12</v>
      </c>
      <c r="M22" s="3">
        <f t="shared" si="0"/>
        <v>797.12</v>
      </c>
      <c r="N22" s="3">
        <f t="shared" si="0"/>
        <v>797.12</v>
      </c>
      <c r="O22" s="3">
        <f t="shared" si="0"/>
        <v>797.12</v>
      </c>
      <c r="P22" s="3">
        <f t="shared" si="0"/>
        <v>797.12</v>
      </c>
      <c r="Q22" s="3">
        <f t="shared" si="0"/>
        <v>797.12</v>
      </c>
      <c r="R22" s="3">
        <f t="shared" si="0"/>
        <v>797.12</v>
      </c>
      <c r="S22" s="3">
        <f t="shared" si="0"/>
        <v>797.12</v>
      </c>
      <c r="T22" s="3">
        <f t="shared" si="0"/>
        <v>797.12</v>
      </c>
      <c r="U22" s="3">
        <f t="shared" si="0"/>
        <v>797.12</v>
      </c>
      <c r="V22" s="3">
        <f t="shared" si="0"/>
        <v>797.12</v>
      </c>
      <c r="W22" s="3">
        <f t="shared" si="0"/>
        <v>797.12</v>
      </c>
      <c r="X22" s="3">
        <f t="shared" si="0"/>
        <v>797.12</v>
      </c>
      <c r="Y22" s="3">
        <f t="shared" si="0"/>
        <v>797.12</v>
      </c>
      <c r="Z22" s="3">
        <f t="shared" si="0"/>
        <v>797.12</v>
      </c>
      <c r="AA22" s="3">
        <f t="shared" si="0"/>
        <v>797.12</v>
      </c>
      <c r="AB22" s="3">
        <f t="shared" si="0"/>
        <v>797.12</v>
      </c>
      <c r="AC22" s="3">
        <f t="shared" si="0"/>
        <v>797.12</v>
      </c>
      <c r="AD22" s="3">
        <f t="shared" si="0"/>
        <v>797.12</v>
      </c>
      <c r="AE22" s="3">
        <f t="shared" si="0"/>
        <v>797.12</v>
      </c>
      <c r="AF22" s="3">
        <f t="shared" si="0"/>
        <v>797.12</v>
      </c>
      <c r="AG22" s="3">
        <f t="shared" si="0"/>
        <v>797.12</v>
      </c>
    </row>
    <row r="23" spans="1:33" x14ac:dyDescent="0.25">
      <c r="B23" t="s">
        <v>23</v>
      </c>
      <c r="C23" s="3">
        <v>25</v>
      </c>
      <c r="D23" s="3">
        <v>25</v>
      </c>
      <c r="E23" s="3">
        <v>25</v>
      </c>
      <c r="F23" s="3">
        <v>25</v>
      </c>
      <c r="G23" s="3">
        <v>25</v>
      </c>
      <c r="H23" s="3">
        <v>25</v>
      </c>
      <c r="I23" s="3">
        <v>25</v>
      </c>
      <c r="J23" s="3">
        <v>25</v>
      </c>
      <c r="K23" s="3">
        <v>25</v>
      </c>
      <c r="L23" s="3">
        <v>25</v>
      </c>
      <c r="M23" s="3">
        <v>25</v>
      </c>
      <c r="N23" s="3">
        <v>25</v>
      </c>
      <c r="O23" s="3">
        <v>25</v>
      </c>
      <c r="P23" s="3">
        <v>25</v>
      </c>
      <c r="Q23" s="3">
        <v>25</v>
      </c>
      <c r="R23" s="3">
        <v>25</v>
      </c>
      <c r="S23" s="3">
        <v>25</v>
      </c>
      <c r="T23" s="3">
        <v>25</v>
      </c>
      <c r="U23" s="3">
        <v>25</v>
      </c>
      <c r="V23" s="3">
        <v>25</v>
      </c>
      <c r="W23" s="3">
        <v>25</v>
      </c>
      <c r="X23" s="3">
        <v>25</v>
      </c>
      <c r="Y23" s="3">
        <v>25</v>
      </c>
      <c r="Z23" s="3">
        <v>25</v>
      </c>
      <c r="AA23" s="3">
        <v>25</v>
      </c>
      <c r="AB23" s="3">
        <v>25</v>
      </c>
      <c r="AC23" s="3">
        <v>25</v>
      </c>
      <c r="AD23" s="3">
        <v>25</v>
      </c>
      <c r="AE23" s="3">
        <v>25</v>
      </c>
      <c r="AF23" s="3">
        <v>25</v>
      </c>
      <c r="AG23" s="3">
        <v>25</v>
      </c>
    </row>
    <row r="24" spans="1:33" x14ac:dyDescent="0.25">
      <c r="B24" t="s">
        <v>27</v>
      </c>
      <c r="C24" s="3">
        <f>C22*0.02</f>
        <v>15.942400000000001</v>
      </c>
      <c r="D24" s="3">
        <f t="shared" ref="D24:AG24" si="1">D22*0.02</f>
        <v>15.942400000000001</v>
      </c>
      <c r="E24" s="3">
        <f t="shared" si="1"/>
        <v>15.942400000000001</v>
      </c>
      <c r="F24" s="3">
        <f t="shared" si="1"/>
        <v>15.942400000000001</v>
      </c>
      <c r="G24" s="3">
        <f t="shared" si="1"/>
        <v>15.942400000000001</v>
      </c>
      <c r="H24" s="3">
        <f t="shared" si="1"/>
        <v>15.942400000000001</v>
      </c>
      <c r="I24" s="3">
        <f t="shared" si="1"/>
        <v>15.942400000000001</v>
      </c>
      <c r="J24" s="3">
        <f t="shared" si="1"/>
        <v>15.942400000000001</v>
      </c>
      <c r="K24" s="3">
        <f t="shared" si="1"/>
        <v>15.942400000000001</v>
      </c>
      <c r="L24" s="3">
        <f t="shared" si="1"/>
        <v>15.942400000000001</v>
      </c>
      <c r="M24" s="3">
        <f t="shared" si="1"/>
        <v>15.942400000000001</v>
      </c>
      <c r="N24" s="3">
        <f t="shared" si="1"/>
        <v>15.942400000000001</v>
      </c>
      <c r="O24" s="3">
        <f t="shared" si="1"/>
        <v>15.942400000000001</v>
      </c>
      <c r="P24" s="3">
        <f t="shared" si="1"/>
        <v>15.942400000000001</v>
      </c>
      <c r="Q24" s="3">
        <f t="shared" si="1"/>
        <v>15.942400000000001</v>
      </c>
      <c r="R24" s="3">
        <f t="shared" si="1"/>
        <v>15.942400000000001</v>
      </c>
      <c r="S24" s="3">
        <f t="shared" si="1"/>
        <v>15.942400000000001</v>
      </c>
      <c r="T24" s="3">
        <f t="shared" si="1"/>
        <v>15.942400000000001</v>
      </c>
      <c r="U24" s="3">
        <f t="shared" si="1"/>
        <v>15.942400000000001</v>
      </c>
      <c r="V24" s="3">
        <f t="shared" si="1"/>
        <v>15.942400000000001</v>
      </c>
      <c r="W24" s="3">
        <f t="shared" si="1"/>
        <v>15.942400000000001</v>
      </c>
      <c r="X24" s="3">
        <f t="shared" si="1"/>
        <v>15.942400000000001</v>
      </c>
      <c r="Y24" s="3">
        <f t="shared" si="1"/>
        <v>15.942400000000001</v>
      </c>
      <c r="Z24" s="3">
        <f t="shared" si="1"/>
        <v>15.942400000000001</v>
      </c>
      <c r="AA24" s="3">
        <f t="shared" si="1"/>
        <v>15.942400000000001</v>
      </c>
      <c r="AB24" s="3">
        <f t="shared" si="1"/>
        <v>15.942400000000001</v>
      </c>
      <c r="AC24" s="3">
        <f t="shared" si="1"/>
        <v>15.942400000000001</v>
      </c>
      <c r="AD24" s="3">
        <f t="shared" si="1"/>
        <v>15.942400000000001</v>
      </c>
      <c r="AE24" s="3">
        <f t="shared" si="1"/>
        <v>15.942400000000001</v>
      </c>
      <c r="AF24" s="3">
        <f t="shared" si="1"/>
        <v>15.942400000000001</v>
      </c>
      <c r="AG24" s="3">
        <f t="shared" si="1"/>
        <v>15.942400000000001</v>
      </c>
    </row>
    <row r="25" spans="1:33" x14ac:dyDescent="0.25">
      <c r="B25" t="s">
        <v>28</v>
      </c>
      <c r="C25">
        <f>((C22*General!$B$29*(1+General!$B$29)^C23)/((1+General!$B$29)^C23-1)+C24)</f>
        <v>90.615628357904839</v>
      </c>
      <c r="D25">
        <f>((D22*General!$B$29*(1+General!$B$29)^D23)/((1+General!$B$29)^D23-1)+D24)</f>
        <v>90.615628357904839</v>
      </c>
      <c r="E25">
        <f>((E22*General!$B$29*(1+General!$B$29)^E23)/((1+General!$B$29)^E23-1)+E24)</f>
        <v>90.615628357904839</v>
      </c>
      <c r="F25">
        <f>((F22*General!$B$29*(1+General!$B$29)^F23)/((1+General!$B$29)^F23-1)+F24)</f>
        <v>90.615628357904839</v>
      </c>
      <c r="G25">
        <f>((G22*General!$B$29*(1+General!$B$29)^G23)/((1+General!$B$29)^G23-1)+G24)</f>
        <v>90.615628357904839</v>
      </c>
      <c r="H25">
        <f>((H22*General!$B$29*(1+General!$B$29)^H23)/((1+General!$B$29)^H23-1)+H24)</f>
        <v>90.615628357904839</v>
      </c>
      <c r="I25">
        <f>((I22*General!$B$29*(1+General!$B$29)^I23)/((1+General!$B$29)^I23-1)+I24)</f>
        <v>90.615628357904839</v>
      </c>
      <c r="J25">
        <f>((J22*General!$B$29*(1+General!$B$29)^J23)/((1+General!$B$29)^J23-1)+J24)</f>
        <v>90.615628357904839</v>
      </c>
      <c r="K25">
        <f>((K22*General!$B$29*(1+General!$B$29)^K23)/((1+General!$B$29)^K23-1)+K24)</f>
        <v>90.615628357904839</v>
      </c>
      <c r="L25">
        <f>((L22*General!$B$29*(1+General!$B$29)^L23)/((1+General!$B$29)^L23-1)+L24)</f>
        <v>90.615628357904839</v>
      </c>
      <c r="M25">
        <f>((M22*General!$B$29*(1+General!$B$29)^M23)/((1+General!$B$29)^M23-1)+M24)</f>
        <v>90.615628357904839</v>
      </c>
      <c r="N25">
        <f>((N22*General!$B$29*(1+General!$B$29)^N23)/((1+General!$B$29)^N23-1)+N24)</f>
        <v>90.615628357904839</v>
      </c>
      <c r="O25">
        <f>((O22*General!$B$29*(1+General!$B$29)^O23)/((1+General!$B$29)^O23-1)+O24)</f>
        <v>90.615628357904839</v>
      </c>
      <c r="P25">
        <f>((P22*General!$B$29*(1+General!$B$29)^P23)/((1+General!$B$29)^P23-1)+P24)</f>
        <v>90.615628357904839</v>
      </c>
      <c r="Q25">
        <f>((Q22*General!$B$29*(1+General!$B$29)^Q23)/((1+General!$B$29)^Q23-1)+Q24)</f>
        <v>90.615628357904839</v>
      </c>
      <c r="R25">
        <f>((R22*General!$B$29*(1+General!$B$29)^R23)/((1+General!$B$29)^R23-1)+R24)</f>
        <v>90.615628357904839</v>
      </c>
      <c r="S25">
        <f>((S22*General!$B$29*(1+General!$B$29)^S23)/((1+General!$B$29)^S23-1)+S24)</f>
        <v>90.615628357904839</v>
      </c>
      <c r="T25">
        <f>((T22*General!$B$29*(1+General!$B$29)^T23)/((1+General!$B$29)^T23-1)+T24)</f>
        <v>90.615628357904839</v>
      </c>
      <c r="U25">
        <f>((U22*General!$B$29*(1+General!$B$29)^U23)/((1+General!$B$29)^U23-1)+U24)</f>
        <v>90.615628357904839</v>
      </c>
      <c r="V25">
        <f>((V22*General!$B$29*(1+General!$B$29)^V23)/((1+General!$B$29)^V23-1)+V24)</f>
        <v>90.615628357904839</v>
      </c>
      <c r="W25">
        <f>((W22*General!$B$29*(1+General!$B$29)^W23)/((1+General!$B$29)^W23-1)+W24)</f>
        <v>90.615628357904839</v>
      </c>
      <c r="X25">
        <f>((X22*General!$B$29*(1+General!$B$29)^X23)/((1+General!$B$29)^X23-1)+X24)</f>
        <v>90.615628357904839</v>
      </c>
      <c r="Y25">
        <f>((Y22*General!$B$29*(1+General!$B$29)^Y23)/((1+General!$B$29)^Y23-1)+Y24)</f>
        <v>90.615628357904839</v>
      </c>
      <c r="Z25">
        <f>((Z22*General!$B$29*(1+General!$B$29)^Z23)/((1+General!$B$29)^Z23-1)+Z24)</f>
        <v>90.615628357904839</v>
      </c>
      <c r="AA25">
        <f>((AA22*General!$B$29*(1+General!$B$29)^AA23)/((1+General!$B$29)^AA23-1)+AA24)</f>
        <v>90.615628357904839</v>
      </c>
      <c r="AB25">
        <f>((AB22*General!$B$29*(1+General!$B$29)^AB23)/((1+General!$B$29)^AB23-1)+AB24)</f>
        <v>90.615628357904839</v>
      </c>
      <c r="AC25">
        <f>((AC22*General!$B$29*(1+General!$B$29)^AC23)/((1+General!$B$29)^AC23-1)+AC24)</f>
        <v>90.615628357904839</v>
      </c>
      <c r="AD25">
        <f>((AD22*General!$B$29*(1+General!$B$29)^AD23)/((1+General!$B$29)^AD23-1)+AD24)</f>
        <v>90.615628357904839</v>
      </c>
      <c r="AE25">
        <f>((AE22*General!$B$29*(1+General!$B$29)^AE23)/((1+General!$B$29)^AE23-1)+AE24)</f>
        <v>90.615628357904839</v>
      </c>
      <c r="AF25">
        <f>((AF22*General!$B$29*(1+General!$B$29)^AF23)/((1+General!$B$29)^AF23-1)+AF24)</f>
        <v>90.615628357904839</v>
      </c>
      <c r="AG25">
        <f>((AG22*General!$B$29*(1+General!$B$29)^AG23)/((1+General!$B$29)^AG23-1)+AG24)</f>
        <v>90.615628357904839</v>
      </c>
    </row>
    <row r="26" spans="1:33" x14ac:dyDescent="0.25">
      <c r="A26" t="s">
        <v>19</v>
      </c>
      <c r="B26" t="s">
        <v>26</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23</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28</v>
      </c>
      <c r="C29" t="e">
        <f>C26/C27+C28</f>
        <v>#DIV/0!</v>
      </c>
      <c r="D29" t="e">
        <f t="shared" ref="D29:AG29" si="2">D26/D27+D28</f>
        <v>#DIV/0!</v>
      </c>
      <c r="E29" t="e">
        <f t="shared" si="2"/>
        <v>#DIV/0!</v>
      </c>
      <c r="F29" t="e">
        <f t="shared" si="2"/>
        <v>#DIV/0!</v>
      </c>
      <c r="G29" t="e">
        <f t="shared" si="2"/>
        <v>#DIV/0!</v>
      </c>
      <c r="H29" t="e">
        <f t="shared" si="2"/>
        <v>#DIV/0!</v>
      </c>
      <c r="I29" t="e">
        <f t="shared" si="2"/>
        <v>#DIV/0!</v>
      </c>
      <c r="J29" t="e">
        <f t="shared" si="2"/>
        <v>#DIV/0!</v>
      </c>
      <c r="K29" t="e">
        <f t="shared" si="2"/>
        <v>#DIV/0!</v>
      </c>
      <c r="L29" t="e">
        <f t="shared" si="2"/>
        <v>#DIV/0!</v>
      </c>
      <c r="M29" t="e">
        <f t="shared" si="2"/>
        <v>#DIV/0!</v>
      </c>
      <c r="N29" t="e">
        <f t="shared" si="2"/>
        <v>#DIV/0!</v>
      </c>
      <c r="O29" t="e">
        <f t="shared" si="2"/>
        <v>#DIV/0!</v>
      </c>
      <c r="P29" t="e">
        <f t="shared" si="2"/>
        <v>#DIV/0!</v>
      </c>
      <c r="Q29" t="e">
        <f t="shared" si="2"/>
        <v>#DIV/0!</v>
      </c>
      <c r="R29" t="e">
        <f t="shared" si="2"/>
        <v>#DIV/0!</v>
      </c>
      <c r="S29" t="e">
        <f t="shared" si="2"/>
        <v>#DIV/0!</v>
      </c>
      <c r="T29" t="e">
        <f t="shared" si="2"/>
        <v>#DIV/0!</v>
      </c>
      <c r="U29" t="e">
        <f t="shared" si="2"/>
        <v>#DIV/0!</v>
      </c>
      <c r="V29" t="e">
        <f t="shared" si="2"/>
        <v>#DIV/0!</v>
      </c>
      <c r="W29" t="e">
        <f t="shared" si="2"/>
        <v>#DIV/0!</v>
      </c>
      <c r="X29" t="e">
        <f t="shared" si="2"/>
        <v>#DIV/0!</v>
      </c>
      <c r="Y29" t="e">
        <f t="shared" si="2"/>
        <v>#DIV/0!</v>
      </c>
      <c r="Z29" t="e">
        <f t="shared" si="2"/>
        <v>#DIV/0!</v>
      </c>
      <c r="AA29" t="e">
        <f t="shared" si="2"/>
        <v>#DIV/0!</v>
      </c>
      <c r="AB29" t="e">
        <f t="shared" si="2"/>
        <v>#DIV/0!</v>
      </c>
      <c r="AC29" t="e">
        <f t="shared" si="2"/>
        <v>#DIV/0!</v>
      </c>
      <c r="AD29" t="e">
        <f t="shared" si="2"/>
        <v>#DIV/0!</v>
      </c>
      <c r="AE29" t="e">
        <f t="shared" si="2"/>
        <v>#DIV/0!</v>
      </c>
      <c r="AF29" t="e">
        <f t="shared" si="2"/>
        <v>#DIV/0!</v>
      </c>
      <c r="AG29" t="e">
        <f t="shared" si="2"/>
        <v>#DIV/0!</v>
      </c>
    </row>
    <row r="30" spans="1:33" x14ac:dyDescent="0.25">
      <c r="A30" t="s">
        <v>20</v>
      </c>
      <c r="B30" t="s">
        <v>26</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23</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27</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28</v>
      </c>
      <c r="C33" t="e">
        <f>C30/C31+C32</f>
        <v>#DIV/0!</v>
      </c>
      <c r="D33" t="e">
        <f t="shared" ref="D33:AG33" si="3">D30/D31+D32</f>
        <v>#DIV/0!</v>
      </c>
      <c r="E33" t="e">
        <f t="shared" si="3"/>
        <v>#DIV/0!</v>
      </c>
      <c r="F33" t="e">
        <f t="shared" si="3"/>
        <v>#DIV/0!</v>
      </c>
      <c r="G33" t="e">
        <f t="shared" si="3"/>
        <v>#DIV/0!</v>
      </c>
      <c r="H33" t="e">
        <f t="shared" si="3"/>
        <v>#DIV/0!</v>
      </c>
      <c r="I33" t="e">
        <f t="shared" si="3"/>
        <v>#DIV/0!</v>
      </c>
      <c r="J33" t="e">
        <f t="shared" si="3"/>
        <v>#DIV/0!</v>
      </c>
      <c r="K33" t="e">
        <f t="shared" si="3"/>
        <v>#DIV/0!</v>
      </c>
      <c r="L33" t="e">
        <f t="shared" si="3"/>
        <v>#DIV/0!</v>
      </c>
      <c r="M33" t="e">
        <f t="shared" si="3"/>
        <v>#DIV/0!</v>
      </c>
      <c r="N33" t="e">
        <f t="shared" si="3"/>
        <v>#DIV/0!</v>
      </c>
      <c r="O33" t="e">
        <f t="shared" si="3"/>
        <v>#DIV/0!</v>
      </c>
      <c r="P33" t="e">
        <f t="shared" si="3"/>
        <v>#DIV/0!</v>
      </c>
      <c r="Q33" t="e">
        <f t="shared" si="3"/>
        <v>#DIV/0!</v>
      </c>
      <c r="R33" t="e">
        <f t="shared" si="3"/>
        <v>#DIV/0!</v>
      </c>
      <c r="S33" t="e">
        <f t="shared" si="3"/>
        <v>#DIV/0!</v>
      </c>
      <c r="T33" t="e">
        <f t="shared" si="3"/>
        <v>#DIV/0!</v>
      </c>
      <c r="U33" t="e">
        <f t="shared" si="3"/>
        <v>#DIV/0!</v>
      </c>
      <c r="V33" t="e">
        <f t="shared" si="3"/>
        <v>#DIV/0!</v>
      </c>
      <c r="W33" t="e">
        <f t="shared" si="3"/>
        <v>#DIV/0!</v>
      </c>
      <c r="X33" t="e">
        <f t="shared" si="3"/>
        <v>#DIV/0!</v>
      </c>
      <c r="Y33" t="e">
        <f t="shared" si="3"/>
        <v>#DIV/0!</v>
      </c>
      <c r="Z33" t="e">
        <f t="shared" si="3"/>
        <v>#DIV/0!</v>
      </c>
      <c r="AA33" t="e">
        <f t="shared" si="3"/>
        <v>#DIV/0!</v>
      </c>
      <c r="AB33" t="e">
        <f t="shared" si="3"/>
        <v>#DIV/0!</v>
      </c>
      <c r="AC33" t="e">
        <f t="shared" si="3"/>
        <v>#DIV/0!</v>
      </c>
      <c r="AD33" t="e">
        <f t="shared" si="3"/>
        <v>#DIV/0!</v>
      </c>
      <c r="AE33" t="e">
        <f t="shared" si="3"/>
        <v>#DIV/0!</v>
      </c>
      <c r="AF33" t="e">
        <f t="shared" si="3"/>
        <v>#DIV/0!</v>
      </c>
      <c r="AG33" t="e">
        <f t="shared" si="3"/>
        <v>#DIV/0!</v>
      </c>
    </row>
    <row r="34" spans="1:33" x14ac:dyDescent="0.25">
      <c r="A34" t="s">
        <v>21</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C34/C35+C36</f>
        <v>#DIV/0!</v>
      </c>
      <c r="D37" t="e">
        <f t="shared" ref="D37:AG37" si="4">D34/D35+D36</f>
        <v>#DIV/0!</v>
      </c>
      <c r="E37" t="e">
        <f t="shared" si="4"/>
        <v>#DIV/0!</v>
      </c>
      <c r="F37" t="e">
        <f t="shared" si="4"/>
        <v>#DIV/0!</v>
      </c>
      <c r="G37" t="e">
        <f t="shared" si="4"/>
        <v>#DIV/0!</v>
      </c>
      <c r="H37" t="e">
        <f t="shared" si="4"/>
        <v>#DIV/0!</v>
      </c>
      <c r="I37" t="e">
        <f t="shared" si="4"/>
        <v>#DIV/0!</v>
      </c>
      <c r="J37" t="e">
        <f t="shared" si="4"/>
        <v>#DIV/0!</v>
      </c>
      <c r="K37" t="e">
        <f t="shared" si="4"/>
        <v>#DIV/0!</v>
      </c>
      <c r="L37" t="e">
        <f t="shared" si="4"/>
        <v>#DIV/0!</v>
      </c>
      <c r="M37" t="e">
        <f t="shared" si="4"/>
        <v>#DIV/0!</v>
      </c>
      <c r="N37" t="e">
        <f t="shared" si="4"/>
        <v>#DIV/0!</v>
      </c>
      <c r="O37" t="e">
        <f t="shared" si="4"/>
        <v>#DIV/0!</v>
      </c>
      <c r="P37" t="e">
        <f t="shared" si="4"/>
        <v>#DIV/0!</v>
      </c>
      <c r="Q37" t="e">
        <f t="shared" si="4"/>
        <v>#DIV/0!</v>
      </c>
      <c r="R37" t="e">
        <f t="shared" si="4"/>
        <v>#DIV/0!</v>
      </c>
      <c r="S37" t="e">
        <f t="shared" si="4"/>
        <v>#DIV/0!</v>
      </c>
      <c r="T37" t="e">
        <f t="shared" si="4"/>
        <v>#DIV/0!</v>
      </c>
      <c r="U37" t="e">
        <f t="shared" si="4"/>
        <v>#DIV/0!</v>
      </c>
      <c r="V37" t="e">
        <f t="shared" si="4"/>
        <v>#DIV/0!</v>
      </c>
      <c r="W37" t="e">
        <f t="shared" si="4"/>
        <v>#DIV/0!</v>
      </c>
      <c r="X37" t="e">
        <f t="shared" si="4"/>
        <v>#DIV/0!</v>
      </c>
      <c r="Y37" t="e">
        <f t="shared" si="4"/>
        <v>#DIV/0!</v>
      </c>
      <c r="Z37" t="e">
        <f t="shared" si="4"/>
        <v>#DIV/0!</v>
      </c>
      <c r="AA37" t="e">
        <f t="shared" si="4"/>
        <v>#DIV/0!</v>
      </c>
      <c r="AB37" t="e">
        <f t="shared" si="4"/>
        <v>#DIV/0!</v>
      </c>
      <c r="AC37" t="e">
        <f t="shared" si="4"/>
        <v>#DIV/0!</v>
      </c>
      <c r="AD37" t="e">
        <f t="shared" si="4"/>
        <v>#DIV/0!</v>
      </c>
      <c r="AE37" t="e">
        <f t="shared" si="4"/>
        <v>#DIV/0!</v>
      </c>
      <c r="AF37" t="e">
        <f t="shared" si="4"/>
        <v>#DIV/0!</v>
      </c>
      <c r="AG37" t="e">
        <f t="shared" si="4"/>
        <v>#DIV/0!</v>
      </c>
    </row>
    <row r="38" spans="1:33" x14ac:dyDescent="0.25">
      <c r="A38" t="s">
        <v>22</v>
      </c>
      <c r="B38" t="s">
        <v>26</v>
      </c>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B39" t="s">
        <v>23</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B40" t="s">
        <v>27</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B41" t="s">
        <v>28</v>
      </c>
      <c r="C41" t="e">
        <f>C38/C39+C40</f>
        <v>#DIV/0!</v>
      </c>
      <c r="D41" t="e">
        <f t="shared" ref="D41:AG41" si="5">D38/D39+D40</f>
        <v>#DIV/0!</v>
      </c>
      <c r="E41" t="e">
        <f t="shared" si="5"/>
        <v>#DIV/0!</v>
      </c>
      <c r="F41" t="e">
        <f t="shared" si="5"/>
        <v>#DIV/0!</v>
      </c>
      <c r="G41" t="e">
        <f t="shared" si="5"/>
        <v>#DIV/0!</v>
      </c>
      <c r="H41" t="e">
        <f t="shared" si="5"/>
        <v>#DIV/0!</v>
      </c>
      <c r="I41" t="e">
        <f t="shared" si="5"/>
        <v>#DIV/0!</v>
      </c>
      <c r="J41" t="e">
        <f t="shared" si="5"/>
        <v>#DIV/0!</v>
      </c>
      <c r="K41" t="e">
        <f t="shared" si="5"/>
        <v>#DIV/0!</v>
      </c>
      <c r="L41" t="e">
        <f t="shared" si="5"/>
        <v>#DIV/0!</v>
      </c>
      <c r="M41" t="e">
        <f t="shared" si="5"/>
        <v>#DIV/0!</v>
      </c>
      <c r="N41" t="e">
        <f t="shared" si="5"/>
        <v>#DIV/0!</v>
      </c>
      <c r="O41" t="e">
        <f t="shared" si="5"/>
        <v>#DIV/0!</v>
      </c>
      <c r="P41" t="e">
        <f t="shared" si="5"/>
        <v>#DIV/0!</v>
      </c>
      <c r="Q41" t="e">
        <f t="shared" si="5"/>
        <v>#DIV/0!</v>
      </c>
      <c r="R41" t="e">
        <f t="shared" si="5"/>
        <v>#DIV/0!</v>
      </c>
      <c r="S41" t="e">
        <f t="shared" si="5"/>
        <v>#DIV/0!</v>
      </c>
      <c r="T41" t="e">
        <f t="shared" si="5"/>
        <v>#DIV/0!</v>
      </c>
      <c r="U41" t="e">
        <f t="shared" si="5"/>
        <v>#DIV/0!</v>
      </c>
      <c r="V41" t="e">
        <f t="shared" si="5"/>
        <v>#DIV/0!</v>
      </c>
      <c r="W41" t="e">
        <f t="shared" si="5"/>
        <v>#DIV/0!</v>
      </c>
      <c r="X41" t="e">
        <f t="shared" si="5"/>
        <v>#DIV/0!</v>
      </c>
      <c r="Y41" t="e">
        <f t="shared" si="5"/>
        <v>#DIV/0!</v>
      </c>
      <c r="Z41" t="e">
        <f t="shared" si="5"/>
        <v>#DIV/0!</v>
      </c>
      <c r="AA41" t="e">
        <f t="shared" si="5"/>
        <v>#DIV/0!</v>
      </c>
      <c r="AB41" t="e">
        <f t="shared" si="5"/>
        <v>#DIV/0!</v>
      </c>
      <c r="AC41" t="e">
        <f t="shared" si="5"/>
        <v>#DIV/0!</v>
      </c>
      <c r="AD41" t="e">
        <f t="shared" si="5"/>
        <v>#DIV/0!</v>
      </c>
      <c r="AE41" t="e">
        <f t="shared" si="5"/>
        <v>#DIV/0!</v>
      </c>
      <c r="AF41" t="e">
        <f t="shared" si="5"/>
        <v>#DIV/0!</v>
      </c>
      <c r="AG41" t="e">
        <f t="shared" si="5"/>
        <v>#DIV/0!</v>
      </c>
    </row>
    <row r="45" spans="1:33" x14ac:dyDescent="0.25">
      <c r="C45" t="s">
        <v>67</v>
      </c>
    </row>
    <row r="46" spans="1:33" x14ac:dyDescent="0.25">
      <c r="C46" t="s">
        <v>29</v>
      </c>
    </row>
    <row r="48" spans="1:33" s="1" customFormat="1" x14ac:dyDescent="0.25">
      <c r="A48" s="2" t="s">
        <v>68</v>
      </c>
    </row>
    <row r="49" spans="1:33" x14ac:dyDescent="0.25">
      <c r="C49">
        <f>General!$B$9</f>
        <v>2047</v>
      </c>
      <c r="D49">
        <f>IF(C49=0,0,IF(General!$B$10 &gt; (C49-General!$B$9), C49+General!$B$11,0))</f>
        <v>2050</v>
      </c>
      <c r="E49">
        <f>IF(D49=0,0,IF(General!$B$10 &gt; (D49-General!$B$9), D49+General!$B$11,0))</f>
        <v>0</v>
      </c>
      <c r="F49">
        <f>IF(E49=0,0,IF(General!$B$10 &gt; (E49-General!$B$9), E49+General!$B$11,0))</f>
        <v>0</v>
      </c>
      <c r="G49">
        <f>IF(F49=0,0,IF(General!$B$10 &gt; (F49-General!$B$9), F49+General!$B$11,0))</f>
        <v>0</v>
      </c>
      <c r="H49">
        <f>IF(G49=0,0,IF(General!$B$10 &gt; (G49-General!$B$9), G49+General!$B$11,0))</f>
        <v>0</v>
      </c>
      <c r="I49">
        <f>IF(H49=0,0,IF(General!$B$10 &gt; (H49-General!$B$9), H49+General!$B$11,0))</f>
        <v>0</v>
      </c>
      <c r="J49">
        <f>IF(I49=0,0,IF(General!$B$10 &gt; (I49-General!$B$9), I49+General!$B$11,0))</f>
        <v>0</v>
      </c>
      <c r="K49">
        <f>IF(J49=0,0,IF(General!$B$10 &gt; (J49-General!$B$9), J49+General!$B$11,0))</f>
        <v>0</v>
      </c>
      <c r="L49">
        <f>IF(K49=0,0,IF(General!$B$10 &gt; (K49-General!$B$9), K49+General!$B$11,0))</f>
        <v>0</v>
      </c>
      <c r="M49">
        <f>IF(L49=0,0,IF(General!$B$10 &gt; (L49-General!$B$9), L49+General!$B$11,0))</f>
        <v>0</v>
      </c>
      <c r="N49">
        <f>IF(M49=0,0,IF(General!$B$10 &gt; (M49-General!$B$9), M49+General!$B$11,0))</f>
        <v>0</v>
      </c>
      <c r="O49">
        <f>IF(N49=0,0,IF(General!$B$10 &gt; (N49-General!$B$9), N49+General!$B$11,0))</f>
        <v>0</v>
      </c>
      <c r="P49">
        <f>IF(O49=0,0,IF(General!$B$10 &gt; (O49-General!$B$9), O49+General!$B$11,0))</f>
        <v>0</v>
      </c>
      <c r="Q49">
        <f>IF(P49=0,0,IF(General!$B$10 &gt; (P49-General!$B$9), P49+General!$B$11,0))</f>
        <v>0</v>
      </c>
      <c r="R49">
        <f>IF(Q49=0,0,IF(General!$B$10 &gt; (Q49-General!$B$9), Q49+General!$B$11,0))</f>
        <v>0</v>
      </c>
      <c r="S49">
        <f>IF(R49=0,0,IF(General!$B$10 &gt; (R49-General!$B$9), R49+General!$B$11,0))</f>
        <v>0</v>
      </c>
      <c r="T49">
        <f>IF(S49=0,0,IF(General!$B$10 &gt; (S49-General!$B$9), S49+General!$B$11,0))</f>
        <v>0</v>
      </c>
      <c r="U49">
        <f>IF(T49=0,0,IF(General!$B$10 &gt; (T49-General!$B$9), T49+General!$B$11,0))</f>
        <v>0</v>
      </c>
      <c r="V49">
        <f>IF(U49=0,0,IF(General!$B$10 &gt; (U49-General!$B$9), U49+General!$B$11,0))</f>
        <v>0</v>
      </c>
      <c r="W49">
        <f>IF(V49=0,0,IF(General!$B$10 &gt; (V49-General!$B$9), V49+General!$B$11,0))</f>
        <v>0</v>
      </c>
      <c r="X49">
        <f>IF(W49=0,0,IF(General!$B$10 &gt; (W49-General!$B$9), W49+General!$B$11,0))</f>
        <v>0</v>
      </c>
      <c r="Y49">
        <f>IF(X49=0,0,IF(General!$B$10 &gt; (X49-General!$B$9), X49+General!$B$11,0))</f>
        <v>0</v>
      </c>
      <c r="Z49">
        <f>IF(Y49=0,0,IF(General!$B$10 &gt; (Y49-General!$B$9), Y49+General!$B$11,0))</f>
        <v>0</v>
      </c>
      <c r="AA49">
        <f>IF(Z49=0,0,IF(General!$B$10 &gt; (Z49-General!$B$9), Z49+General!$B$11,0))</f>
        <v>0</v>
      </c>
      <c r="AB49">
        <f>IF(AA49=0,0,IF(General!$B$10 &gt; (AA49-General!$B$9), AA49+General!$B$11,0))</f>
        <v>0</v>
      </c>
      <c r="AC49">
        <f>IF(AB49=0,0,IF(General!$B$10 &gt; (AB49-General!$B$9), AB49+General!$B$11,0))</f>
        <v>0</v>
      </c>
      <c r="AD49">
        <f>IF(AC49=0,0,IF(General!$B$10 &gt; (AC49-General!$B$9), AC49+General!$B$11,0))</f>
        <v>0</v>
      </c>
      <c r="AE49">
        <f>IF(AD49=0,0,IF(General!$B$10 &gt; (AD49-General!$B$9), AD49+General!$B$11,0))</f>
        <v>0</v>
      </c>
      <c r="AF49">
        <f>IF(AE49=0,0,IF(General!$B$10 &gt; (AE49-General!$B$9), AE49+General!$B$11,0))</f>
        <v>0</v>
      </c>
      <c r="AG49">
        <f>IF(AF49=0,0,IF(General!$B$10 &gt; (AF49-General!$B$9), AF49+General!$B$11,0))</f>
        <v>0</v>
      </c>
    </row>
    <row r="50" spans="1:33" x14ac:dyDescent="0.25">
      <c r="A50" t="s">
        <v>18</v>
      </c>
      <c r="B50" t="s">
        <v>26</v>
      </c>
      <c r="C50">
        <f t="shared" ref="C50:AG50" si="6">LOOKUP(C49,21:21,22:22)</f>
        <v>797.12</v>
      </c>
      <c r="D50">
        <f t="shared" si="6"/>
        <v>797.12</v>
      </c>
      <c r="E50" t="e">
        <f t="shared" si="6"/>
        <v>#N/A</v>
      </c>
      <c r="F50" t="e">
        <f t="shared" si="6"/>
        <v>#N/A</v>
      </c>
      <c r="G50" t="e">
        <f t="shared" si="6"/>
        <v>#N/A</v>
      </c>
      <c r="H50" t="e">
        <f t="shared" si="6"/>
        <v>#N/A</v>
      </c>
      <c r="I50" t="e">
        <f t="shared" si="6"/>
        <v>#N/A</v>
      </c>
      <c r="J50" t="e">
        <f t="shared" si="6"/>
        <v>#N/A</v>
      </c>
      <c r="K50" t="e">
        <f t="shared" si="6"/>
        <v>#N/A</v>
      </c>
      <c r="L50" t="e">
        <f t="shared" si="6"/>
        <v>#N/A</v>
      </c>
      <c r="M50" t="e">
        <f t="shared" si="6"/>
        <v>#N/A</v>
      </c>
      <c r="N50" t="e">
        <f t="shared" si="6"/>
        <v>#N/A</v>
      </c>
      <c r="O50" t="e">
        <f t="shared" si="6"/>
        <v>#N/A</v>
      </c>
      <c r="P50" t="e">
        <f t="shared" si="6"/>
        <v>#N/A</v>
      </c>
      <c r="Q50" t="e">
        <f t="shared" si="6"/>
        <v>#N/A</v>
      </c>
      <c r="R50" t="e">
        <f t="shared" si="6"/>
        <v>#N/A</v>
      </c>
      <c r="S50" t="e">
        <f t="shared" si="6"/>
        <v>#N/A</v>
      </c>
      <c r="T50" t="e">
        <f t="shared" si="6"/>
        <v>#N/A</v>
      </c>
      <c r="U50" t="e">
        <f t="shared" si="6"/>
        <v>#N/A</v>
      </c>
      <c r="V50" t="e">
        <f t="shared" si="6"/>
        <v>#N/A</v>
      </c>
      <c r="W50" t="e">
        <f t="shared" si="6"/>
        <v>#N/A</v>
      </c>
      <c r="X50" t="e">
        <f t="shared" si="6"/>
        <v>#N/A</v>
      </c>
      <c r="Y50" t="e">
        <f t="shared" si="6"/>
        <v>#N/A</v>
      </c>
      <c r="Z50" t="e">
        <f t="shared" si="6"/>
        <v>#N/A</v>
      </c>
      <c r="AA50" t="e">
        <f t="shared" si="6"/>
        <v>#N/A</v>
      </c>
      <c r="AB50" t="e">
        <f t="shared" si="6"/>
        <v>#N/A</v>
      </c>
      <c r="AC50" t="e">
        <f t="shared" si="6"/>
        <v>#N/A</v>
      </c>
      <c r="AD50" t="e">
        <f t="shared" si="6"/>
        <v>#N/A</v>
      </c>
      <c r="AE50" t="e">
        <f t="shared" si="6"/>
        <v>#N/A</v>
      </c>
      <c r="AF50" t="e">
        <f t="shared" si="6"/>
        <v>#N/A</v>
      </c>
      <c r="AG50" t="e">
        <f t="shared" si="6"/>
        <v>#N/A</v>
      </c>
    </row>
    <row r="51" spans="1:33" x14ac:dyDescent="0.25">
      <c r="B51" t="s">
        <v>23</v>
      </c>
      <c r="C51">
        <f t="shared" ref="C51:AG51" si="7">LOOKUP(C49,21:21,23:23)</f>
        <v>25</v>
      </c>
      <c r="D51">
        <f t="shared" si="7"/>
        <v>25</v>
      </c>
      <c r="E51" t="e">
        <f t="shared" si="7"/>
        <v>#N/A</v>
      </c>
      <c r="F51" t="e">
        <f t="shared" si="7"/>
        <v>#N/A</v>
      </c>
      <c r="G51" t="e">
        <f t="shared" si="7"/>
        <v>#N/A</v>
      </c>
      <c r="H51" t="e">
        <f t="shared" si="7"/>
        <v>#N/A</v>
      </c>
      <c r="I51" t="e">
        <f t="shared" si="7"/>
        <v>#N/A</v>
      </c>
      <c r="J51" t="e">
        <f t="shared" si="7"/>
        <v>#N/A</v>
      </c>
      <c r="K51" t="e">
        <f t="shared" si="7"/>
        <v>#N/A</v>
      </c>
      <c r="L51" t="e">
        <f t="shared" si="7"/>
        <v>#N/A</v>
      </c>
      <c r="M51" t="e">
        <f t="shared" si="7"/>
        <v>#N/A</v>
      </c>
      <c r="N51" t="e">
        <f t="shared" si="7"/>
        <v>#N/A</v>
      </c>
      <c r="O51" t="e">
        <f t="shared" si="7"/>
        <v>#N/A</v>
      </c>
      <c r="P51" t="e">
        <f t="shared" si="7"/>
        <v>#N/A</v>
      </c>
      <c r="Q51" t="e">
        <f t="shared" si="7"/>
        <v>#N/A</v>
      </c>
      <c r="R51" t="e">
        <f t="shared" si="7"/>
        <v>#N/A</v>
      </c>
      <c r="S51" t="e">
        <f t="shared" si="7"/>
        <v>#N/A</v>
      </c>
      <c r="T51" t="e">
        <f t="shared" si="7"/>
        <v>#N/A</v>
      </c>
      <c r="U51" t="e">
        <f t="shared" si="7"/>
        <v>#N/A</v>
      </c>
      <c r="V51" t="e">
        <f t="shared" si="7"/>
        <v>#N/A</v>
      </c>
      <c r="W51" t="e">
        <f t="shared" si="7"/>
        <v>#N/A</v>
      </c>
      <c r="X51" t="e">
        <f t="shared" si="7"/>
        <v>#N/A</v>
      </c>
      <c r="Y51" t="e">
        <f t="shared" si="7"/>
        <v>#N/A</v>
      </c>
      <c r="Z51" t="e">
        <f t="shared" si="7"/>
        <v>#N/A</v>
      </c>
      <c r="AA51" t="e">
        <f t="shared" si="7"/>
        <v>#N/A</v>
      </c>
      <c r="AB51" t="e">
        <f t="shared" si="7"/>
        <v>#N/A</v>
      </c>
      <c r="AC51" t="e">
        <f t="shared" si="7"/>
        <v>#N/A</v>
      </c>
      <c r="AD51" t="e">
        <f t="shared" si="7"/>
        <v>#N/A</v>
      </c>
      <c r="AE51" t="e">
        <f t="shared" si="7"/>
        <v>#N/A</v>
      </c>
      <c r="AF51" t="e">
        <f t="shared" si="7"/>
        <v>#N/A</v>
      </c>
      <c r="AG51" t="e">
        <f t="shared" si="7"/>
        <v>#N/A</v>
      </c>
    </row>
    <row r="52" spans="1:33" x14ac:dyDescent="0.25">
      <c r="B52" t="s">
        <v>27</v>
      </c>
      <c r="C52">
        <f t="shared" ref="C52:AG52" si="8">LOOKUP(C49,21:21,24:24)</f>
        <v>15.942400000000001</v>
      </c>
      <c r="D52">
        <f t="shared" si="8"/>
        <v>15.942400000000001</v>
      </c>
      <c r="E52" t="e">
        <f t="shared" si="8"/>
        <v>#N/A</v>
      </c>
      <c r="F52" t="e">
        <f t="shared" si="8"/>
        <v>#N/A</v>
      </c>
      <c r="G52" t="e">
        <f t="shared" si="8"/>
        <v>#N/A</v>
      </c>
      <c r="H52" t="e">
        <f t="shared" si="8"/>
        <v>#N/A</v>
      </c>
      <c r="I52" t="e">
        <f t="shared" si="8"/>
        <v>#N/A</v>
      </c>
      <c r="J52" t="e">
        <f t="shared" si="8"/>
        <v>#N/A</v>
      </c>
      <c r="K52" t="e">
        <f t="shared" si="8"/>
        <v>#N/A</v>
      </c>
      <c r="L52" t="e">
        <f t="shared" si="8"/>
        <v>#N/A</v>
      </c>
      <c r="M52" t="e">
        <f t="shared" si="8"/>
        <v>#N/A</v>
      </c>
      <c r="N52" t="e">
        <f t="shared" si="8"/>
        <v>#N/A</v>
      </c>
      <c r="O52" t="e">
        <f t="shared" si="8"/>
        <v>#N/A</v>
      </c>
      <c r="P52" t="e">
        <f t="shared" si="8"/>
        <v>#N/A</v>
      </c>
      <c r="Q52" t="e">
        <f t="shared" si="8"/>
        <v>#N/A</v>
      </c>
      <c r="R52" t="e">
        <f t="shared" si="8"/>
        <v>#N/A</v>
      </c>
      <c r="S52" t="e">
        <f t="shared" si="8"/>
        <v>#N/A</v>
      </c>
      <c r="T52" t="e">
        <f t="shared" si="8"/>
        <v>#N/A</v>
      </c>
      <c r="U52" t="e">
        <f t="shared" si="8"/>
        <v>#N/A</v>
      </c>
      <c r="V52" t="e">
        <f t="shared" si="8"/>
        <v>#N/A</v>
      </c>
      <c r="W52" t="e">
        <f t="shared" si="8"/>
        <v>#N/A</v>
      </c>
      <c r="X52" t="e">
        <f t="shared" si="8"/>
        <v>#N/A</v>
      </c>
      <c r="Y52" t="e">
        <f t="shared" si="8"/>
        <v>#N/A</v>
      </c>
      <c r="Z52" t="e">
        <f t="shared" si="8"/>
        <v>#N/A</v>
      </c>
      <c r="AA52" t="e">
        <f t="shared" si="8"/>
        <v>#N/A</v>
      </c>
      <c r="AB52" t="e">
        <f t="shared" si="8"/>
        <v>#N/A</v>
      </c>
      <c r="AC52" t="e">
        <f t="shared" si="8"/>
        <v>#N/A</v>
      </c>
      <c r="AD52" t="e">
        <f t="shared" si="8"/>
        <v>#N/A</v>
      </c>
      <c r="AE52" t="e">
        <f t="shared" si="8"/>
        <v>#N/A</v>
      </c>
      <c r="AF52" t="e">
        <f t="shared" si="8"/>
        <v>#N/A</v>
      </c>
      <c r="AG52" t="e">
        <f t="shared" si="8"/>
        <v>#N/A</v>
      </c>
    </row>
    <row r="53" spans="1:33" x14ac:dyDescent="0.25">
      <c r="B53" t="s">
        <v>28</v>
      </c>
      <c r="C53">
        <f t="shared" ref="C53:AG53" si="9">LOOKUP(C49,21:21,25:25)</f>
        <v>90.615628357904839</v>
      </c>
      <c r="D53">
        <f t="shared" si="9"/>
        <v>90.615628357904839</v>
      </c>
      <c r="E53" t="e">
        <f t="shared" si="9"/>
        <v>#N/A</v>
      </c>
      <c r="F53" t="e">
        <f t="shared" si="9"/>
        <v>#N/A</v>
      </c>
      <c r="G53" t="e">
        <f t="shared" si="9"/>
        <v>#N/A</v>
      </c>
      <c r="H53" t="e">
        <f t="shared" si="9"/>
        <v>#N/A</v>
      </c>
      <c r="I53" t="e">
        <f t="shared" si="9"/>
        <v>#N/A</v>
      </c>
      <c r="J53" t="e">
        <f t="shared" si="9"/>
        <v>#N/A</v>
      </c>
      <c r="K53" t="e">
        <f t="shared" si="9"/>
        <v>#N/A</v>
      </c>
      <c r="L53" t="e">
        <f t="shared" si="9"/>
        <v>#N/A</v>
      </c>
      <c r="M53" t="e">
        <f t="shared" si="9"/>
        <v>#N/A</v>
      </c>
      <c r="N53" t="e">
        <f t="shared" si="9"/>
        <v>#N/A</v>
      </c>
      <c r="O53" t="e">
        <f t="shared" si="9"/>
        <v>#N/A</v>
      </c>
      <c r="P53" t="e">
        <f t="shared" si="9"/>
        <v>#N/A</v>
      </c>
      <c r="Q53" t="e">
        <f t="shared" si="9"/>
        <v>#N/A</v>
      </c>
      <c r="R53" t="e">
        <f t="shared" si="9"/>
        <v>#N/A</v>
      </c>
      <c r="S53" t="e">
        <f t="shared" si="9"/>
        <v>#N/A</v>
      </c>
      <c r="T53" t="e">
        <f t="shared" si="9"/>
        <v>#N/A</v>
      </c>
      <c r="U53" t="e">
        <f t="shared" si="9"/>
        <v>#N/A</v>
      </c>
      <c r="V53" t="e">
        <f t="shared" si="9"/>
        <v>#N/A</v>
      </c>
      <c r="W53" t="e">
        <f t="shared" si="9"/>
        <v>#N/A</v>
      </c>
      <c r="X53" t="e">
        <f t="shared" si="9"/>
        <v>#N/A</v>
      </c>
      <c r="Y53" t="e">
        <f t="shared" si="9"/>
        <v>#N/A</v>
      </c>
      <c r="Z53" t="e">
        <f t="shared" si="9"/>
        <v>#N/A</v>
      </c>
      <c r="AA53" t="e">
        <f t="shared" si="9"/>
        <v>#N/A</v>
      </c>
      <c r="AB53" t="e">
        <f t="shared" si="9"/>
        <v>#N/A</v>
      </c>
      <c r="AC53" t="e">
        <f t="shared" si="9"/>
        <v>#N/A</v>
      </c>
      <c r="AD53" t="e">
        <f t="shared" si="9"/>
        <v>#N/A</v>
      </c>
      <c r="AE53" t="e">
        <f t="shared" si="9"/>
        <v>#N/A</v>
      </c>
      <c r="AF53" t="e">
        <f t="shared" si="9"/>
        <v>#N/A</v>
      </c>
      <c r="AG53" t="e">
        <f t="shared" si="9"/>
        <v>#N/A</v>
      </c>
    </row>
    <row r="54" spans="1:33" x14ac:dyDescent="0.25">
      <c r="A54" t="s">
        <v>19</v>
      </c>
      <c r="B54" t="s">
        <v>26</v>
      </c>
      <c r="C54">
        <f t="shared" ref="C54:AG54" si="10">LOOKUP(C49,21:21,26:26)</f>
        <v>0</v>
      </c>
      <c r="D54">
        <f t="shared" si="10"/>
        <v>0</v>
      </c>
      <c r="E54" t="e">
        <f t="shared" si="10"/>
        <v>#N/A</v>
      </c>
      <c r="F54" t="e">
        <f t="shared" si="10"/>
        <v>#N/A</v>
      </c>
      <c r="G54" t="e">
        <f t="shared" si="10"/>
        <v>#N/A</v>
      </c>
      <c r="H54" t="e">
        <f t="shared" si="10"/>
        <v>#N/A</v>
      </c>
      <c r="I54" t="e">
        <f t="shared" si="10"/>
        <v>#N/A</v>
      </c>
      <c r="J54" t="e">
        <f t="shared" si="10"/>
        <v>#N/A</v>
      </c>
      <c r="K54" t="e">
        <f t="shared" si="10"/>
        <v>#N/A</v>
      </c>
      <c r="L54" t="e">
        <f t="shared" si="10"/>
        <v>#N/A</v>
      </c>
      <c r="M54" t="e">
        <f t="shared" si="10"/>
        <v>#N/A</v>
      </c>
      <c r="N54" t="e">
        <f t="shared" si="10"/>
        <v>#N/A</v>
      </c>
      <c r="O54" t="e">
        <f t="shared" si="10"/>
        <v>#N/A</v>
      </c>
      <c r="P54" t="e">
        <f t="shared" si="10"/>
        <v>#N/A</v>
      </c>
      <c r="Q54" t="e">
        <f t="shared" si="10"/>
        <v>#N/A</v>
      </c>
      <c r="R54" t="e">
        <f t="shared" si="10"/>
        <v>#N/A</v>
      </c>
      <c r="S54" t="e">
        <f t="shared" si="10"/>
        <v>#N/A</v>
      </c>
      <c r="T54" t="e">
        <f t="shared" si="10"/>
        <v>#N/A</v>
      </c>
      <c r="U54" t="e">
        <f t="shared" si="10"/>
        <v>#N/A</v>
      </c>
      <c r="V54" t="e">
        <f t="shared" si="10"/>
        <v>#N/A</v>
      </c>
      <c r="W54" t="e">
        <f t="shared" si="10"/>
        <v>#N/A</v>
      </c>
      <c r="X54" t="e">
        <f t="shared" si="10"/>
        <v>#N/A</v>
      </c>
      <c r="Y54" t="e">
        <f t="shared" si="10"/>
        <v>#N/A</v>
      </c>
      <c r="Z54" t="e">
        <f t="shared" si="10"/>
        <v>#N/A</v>
      </c>
      <c r="AA54" t="e">
        <f t="shared" si="10"/>
        <v>#N/A</v>
      </c>
      <c r="AB54" t="e">
        <f t="shared" si="10"/>
        <v>#N/A</v>
      </c>
      <c r="AC54" t="e">
        <f t="shared" si="10"/>
        <v>#N/A</v>
      </c>
      <c r="AD54" t="e">
        <f t="shared" si="10"/>
        <v>#N/A</v>
      </c>
      <c r="AE54" t="e">
        <f t="shared" si="10"/>
        <v>#N/A</v>
      </c>
      <c r="AF54" t="e">
        <f t="shared" si="10"/>
        <v>#N/A</v>
      </c>
      <c r="AG54" t="e">
        <f t="shared" si="10"/>
        <v>#N/A</v>
      </c>
    </row>
    <row r="55" spans="1:33" x14ac:dyDescent="0.25">
      <c r="B55" t="s">
        <v>23</v>
      </c>
      <c r="C55">
        <f t="shared" ref="C55:AG55" si="11">LOOKUP(C49,21:21,27:27)</f>
        <v>0</v>
      </c>
      <c r="D55">
        <f t="shared" si="11"/>
        <v>0</v>
      </c>
      <c r="E55" t="e">
        <f t="shared" si="11"/>
        <v>#N/A</v>
      </c>
      <c r="F55" t="e">
        <f t="shared" si="11"/>
        <v>#N/A</v>
      </c>
      <c r="G55" t="e">
        <f t="shared" si="11"/>
        <v>#N/A</v>
      </c>
      <c r="H55" t="e">
        <f t="shared" si="11"/>
        <v>#N/A</v>
      </c>
      <c r="I55" t="e">
        <f t="shared" si="11"/>
        <v>#N/A</v>
      </c>
      <c r="J55" t="e">
        <f t="shared" si="11"/>
        <v>#N/A</v>
      </c>
      <c r="K55" t="e">
        <f t="shared" si="11"/>
        <v>#N/A</v>
      </c>
      <c r="L55" t="e">
        <f t="shared" si="11"/>
        <v>#N/A</v>
      </c>
      <c r="M55" t="e">
        <f t="shared" si="11"/>
        <v>#N/A</v>
      </c>
      <c r="N55" t="e">
        <f t="shared" si="11"/>
        <v>#N/A</v>
      </c>
      <c r="O55" t="e">
        <f t="shared" si="11"/>
        <v>#N/A</v>
      </c>
      <c r="P55" t="e">
        <f t="shared" si="11"/>
        <v>#N/A</v>
      </c>
      <c r="Q55" t="e">
        <f t="shared" si="11"/>
        <v>#N/A</v>
      </c>
      <c r="R55" t="e">
        <f t="shared" si="11"/>
        <v>#N/A</v>
      </c>
      <c r="S55" t="e">
        <f t="shared" si="11"/>
        <v>#N/A</v>
      </c>
      <c r="T55" t="e">
        <f t="shared" si="11"/>
        <v>#N/A</v>
      </c>
      <c r="U55" t="e">
        <f t="shared" si="11"/>
        <v>#N/A</v>
      </c>
      <c r="V55" t="e">
        <f t="shared" si="11"/>
        <v>#N/A</v>
      </c>
      <c r="W55" t="e">
        <f t="shared" si="11"/>
        <v>#N/A</v>
      </c>
      <c r="X55" t="e">
        <f t="shared" si="11"/>
        <v>#N/A</v>
      </c>
      <c r="Y55" t="e">
        <f t="shared" si="11"/>
        <v>#N/A</v>
      </c>
      <c r="Z55" t="e">
        <f t="shared" si="11"/>
        <v>#N/A</v>
      </c>
      <c r="AA55" t="e">
        <f t="shared" si="11"/>
        <v>#N/A</v>
      </c>
      <c r="AB55" t="e">
        <f t="shared" si="11"/>
        <v>#N/A</v>
      </c>
      <c r="AC55" t="e">
        <f t="shared" si="11"/>
        <v>#N/A</v>
      </c>
      <c r="AD55" t="e">
        <f t="shared" si="11"/>
        <v>#N/A</v>
      </c>
      <c r="AE55" t="e">
        <f t="shared" si="11"/>
        <v>#N/A</v>
      </c>
      <c r="AF55" t="e">
        <f t="shared" si="11"/>
        <v>#N/A</v>
      </c>
      <c r="AG55" t="e">
        <f t="shared" si="11"/>
        <v>#N/A</v>
      </c>
    </row>
    <row r="56" spans="1:33" x14ac:dyDescent="0.25">
      <c r="B56" t="s">
        <v>27</v>
      </c>
      <c r="C56">
        <f t="shared" ref="C56:AG56" si="12">LOOKUP(C49,21:21,28:28)</f>
        <v>0</v>
      </c>
      <c r="D56">
        <f t="shared" si="12"/>
        <v>0</v>
      </c>
      <c r="E56" t="e">
        <f t="shared" si="12"/>
        <v>#N/A</v>
      </c>
      <c r="F56" t="e">
        <f t="shared" si="12"/>
        <v>#N/A</v>
      </c>
      <c r="G56" t="e">
        <f t="shared" si="12"/>
        <v>#N/A</v>
      </c>
      <c r="H56" t="e">
        <f t="shared" si="12"/>
        <v>#N/A</v>
      </c>
      <c r="I56" t="e">
        <f t="shared" si="12"/>
        <v>#N/A</v>
      </c>
      <c r="J56" t="e">
        <f t="shared" si="12"/>
        <v>#N/A</v>
      </c>
      <c r="K56" t="e">
        <f t="shared" si="12"/>
        <v>#N/A</v>
      </c>
      <c r="L56" t="e">
        <f t="shared" si="12"/>
        <v>#N/A</v>
      </c>
      <c r="M56" t="e">
        <f t="shared" si="12"/>
        <v>#N/A</v>
      </c>
      <c r="N56" t="e">
        <f t="shared" si="12"/>
        <v>#N/A</v>
      </c>
      <c r="O56" t="e">
        <f t="shared" si="12"/>
        <v>#N/A</v>
      </c>
      <c r="P56" t="e">
        <f t="shared" si="12"/>
        <v>#N/A</v>
      </c>
      <c r="Q56" t="e">
        <f t="shared" si="12"/>
        <v>#N/A</v>
      </c>
      <c r="R56" t="e">
        <f t="shared" si="12"/>
        <v>#N/A</v>
      </c>
      <c r="S56" t="e">
        <f t="shared" si="12"/>
        <v>#N/A</v>
      </c>
      <c r="T56" t="e">
        <f t="shared" si="12"/>
        <v>#N/A</v>
      </c>
      <c r="U56" t="e">
        <f t="shared" si="12"/>
        <v>#N/A</v>
      </c>
      <c r="V56" t="e">
        <f t="shared" si="12"/>
        <v>#N/A</v>
      </c>
      <c r="W56" t="e">
        <f t="shared" si="12"/>
        <v>#N/A</v>
      </c>
      <c r="X56" t="e">
        <f t="shared" si="12"/>
        <v>#N/A</v>
      </c>
      <c r="Y56" t="e">
        <f t="shared" si="12"/>
        <v>#N/A</v>
      </c>
      <c r="Z56" t="e">
        <f t="shared" si="12"/>
        <v>#N/A</v>
      </c>
      <c r="AA56" t="e">
        <f t="shared" si="12"/>
        <v>#N/A</v>
      </c>
      <c r="AB56" t="e">
        <f t="shared" si="12"/>
        <v>#N/A</v>
      </c>
      <c r="AC56" t="e">
        <f t="shared" si="12"/>
        <v>#N/A</v>
      </c>
      <c r="AD56" t="e">
        <f t="shared" si="12"/>
        <v>#N/A</v>
      </c>
      <c r="AE56" t="e">
        <f t="shared" si="12"/>
        <v>#N/A</v>
      </c>
      <c r="AF56" t="e">
        <f t="shared" si="12"/>
        <v>#N/A</v>
      </c>
      <c r="AG56" t="e">
        <f t="shared" si="12"/>
        <v>#N/A</v>
      </c>
    </row>
    <row r="57" spans="1:33" x14ac:dyDescent="0.25">
      <c r="B57" t="s">
        <v>28</v>
      </c>
      <c r="C57" t="e">
        <f t="shared" ref="C57:AG57" si="13">LOOKUP(C49,21:21,29:29)</f>
        <v>#DIV/0!</v>
      </c>
      <c r="D57" t="e">
        <f t="shared" si="13"/>
        <v>#DIV/0!</v>
      </c>
      <c r="E57" t="e">
        <f t="shared" si="13"/>
        <v>#N/A</v>
      </c>
      <c r="F57" t="e">
        <f t="shared" si="13"/>
        <v>#N/A</v>
      </c>
      <c r="G57" t="e">
        <f t="shared" si="13"/>
        <v>#N/A</v>
      </c>
      <c r="H57" t="e">
        <f t="shared" si="13"/>
        <v>#N/A</v>
      </c>
      <c r="I57" t="e">
        <f t="shared" si="13"/>
        <v>#N/A</v>
      </c>
      <c r="J57" t="e">
        <f t="shared" si="13"/>
        <v>#N/A</v>
      </c>
      <c r="K57" t="e">
        <f t="shared" si="13"/>
        <v>#N/A</v>
      </c>
      <c r="L57" t="e">
        <f t="shared" si="13"/>
        <v>#N/A</v>
      </c>
      <c r="M57" t="e">
        <f t="shared" si="13"/>
        <v>#N/A</v>
      </c>
      <c r="N57" t="e">
        <f t="shared" si="13"/>
        <v>#N/A</v>
      </c>
      <c r="O57" t="e">
        <f t="shared" si="13"/>
        <v>#N/A</v>
      </c>
      <c r="P57" t="e">
        <f t="shared" si="13"/>
        <v>#N/A</v>
      </c>
      <c r="Q57" t="e">
        <f t="shared" si="13"/>
        <v>#N/A</v>
      </c>
      <c r="R57" t="e">
        <f t="shared" si="13"/>
        <v>#N/A</v>
      </c>
      <c r="S57" t="e">
        <f t="shared" si="13"/>
        <v>#N/A</v>
      </c>
      <c r="T57" t="e">
        <f t="shared" si="13"/>
        <v>#N/A</v>
      </c>
      <c r="U57" t="e">
        <f t="shared" si="13"/>
        <v>#N/A</v>
      </c>
      <c r="V57" t="e">
        <f t="shared" si="13"/>
        <v>#N/A</v>
      </c>
      <c r="W57" t="e">
        <f t="shared" si="13"/>
        <v>#N/A</v>
      </c>
      <c r="X57" t="e">
        <f t="shared" si="13"/>
        <v>#N/A</v>
      </c>
      <c r="Y57" t="e">
        <f t="shared" si="13"/>
        <v>#N/A</v>
      </c>
      <c r="Z57" t="e">
        <f t="shared" si="13"/>
        <v>#N/A</v>
      </c>
      <c r="AA57" t="e">
        <f t="shared" si="13"/>
        <v>#N/A</v>
      </c>
      <c r="AB57" t="e">
        <f t="shared" si="13"/>
        <v>#N/A</v>
      </c>
      <c r="AC57" t="e">
        <f t="shared" si="13"/>
        <v>#N/A</v>
      </c>
      <c r="AD57" t="e">
        <f t="shared" si="13"/>
        <v>#N/A</v>
      </c>
      <c r="AE57" t="e">
        <f t="shared" si="13"/>
        <v>#N/A</v>
      </c>
      <c r="AF57" t="e">
        <f t="shared" si="13"/>
        <v>#N/A</v>
      </c>
      <c r="AG57" t="e">
        <f t="shared" si="13"/>
        <v>#N/A</v>
      </c>
    </row>
    <row r="58" spans="1:33" x14ac:dyDescent="0.25">
      <c r="A58" t="s">
        <v>20</v>
      </c>
      <c r="B58" t="s">
        <v>26</v>
      </c>
      <c r="C58">
        <f t="shared" ref="C58:AG58" si="14">LOOKUP(C49,21:21,30:30)</f>
        <v>0</v>
      </c>
      <c r="D58">
        <f t="shared" si="14"/>
        <v>0</v>
      </c>
      <c r="E58" t="e">
        <f t="shared" si="14"/>
        <v>#N/A</v>
      </c>
      <c r="F58" t="e">
        <f t="shared" si="14"/>
        <v>#N/A</v>
      </c>
      <c r="G58" t="e">
        <f t="shared" si="14"/>
        <v>#N/A</v>
      </c>
      <c r="H58" t="e">
        <f t="shared" si="14"/>
        <v>#N/A</v>
      </c>
      <c r="I58" t="e">
        <f t="shared" si="14"/>
        <v>#N/A</v>
      </c>
      <c r="J58" t="e">
        <f t="shared" si="14"/>
        <v>#N/A</v>
      </c>
      <c r="K58" t="e">
        <f t="shared" si="14"/>
        <v>#N/A</v>
      </c>
      <c r="L58" t="e">
        <f t="shared" si="14"/>
        <v>#N/A</v>
      </c>
      <c r="M58" t="e">
        <f t="shared" si="14"/>
        <v>#N/A</v>
      </c>
      <c r="N58" t="e">
        <f t="shared" si="14"/>
        <v>#N/A</v>
      </c>
      <c r="O58" t="e">
        <f t="shared" si="14"/>
        <v>#N/A</v>
      </c>
      <c r="P58" t="e">
        <f t="shared" si="14"/>
        <v>#N/A</v>
      </c>
      <c r="Q58" t="e">
        <f t="shared" si="14"/>
        <v>#N/A</v>
      </c>
      <c r="R58" t="e">
        <f t="shared" si="14"/>
        <v>#N/A</v>
      </c>
      <c r="S58" t="e">
        <f t="shared" si="14"/>
        <v>#N/A</v>
      </c>
      <c r="T58" t="e">
        <f t="shared" si="14"/>
        <v>#N/A</v>
      </c>
      <c r="U58" t="e">
        <f t="shared" si="14"/>
        <v>#N/A</v>
      </c>
      <c r="V58" t="e">
        <f t="shared" si="14"/>
        <v>#N/A</v>
      </c>
      <c r="W58" t="e">
        <f t="shared" si="14"/>
        <v>#N/A</v>
      </c>
      <c r="X58" t="e">
        <f t="shared" si="14"/>
        <v>#N/A</v>
      </c>
      <c r="Y58" t="e">
        <f t="shared" si="14"/>
        <v>#N/A</v>
      </c>
      <c r="Z58" t="e">
        <f t="shared" si="14"/>
        <v>#N/A</v>
      </c>
      <c r="AA58" t="e">
        <f t="shared" si="14"/>
        <v>#N/A</v>
      </c>
      <c r="AB58" t="e">
        <f t="shared" si="14"/>
        <v>#N/A</v>
      </c>
      <c r="AC58" t="e">
        <f t="shared" si="14"/>
        <v>#N/A</v>
      </c>
      <c r="AD58" t="e">
        <f t="shared" si="14"/>
        <v>#N/A</v>
      </c>
      <c r="AE58" t="e">
        <f t="shared" si="14"/>
        <v>#N/A</v>
      </c>
      <c r="AF58" t="e">
        <f t="shared" si="14"/>
        <v>#N/A</v>
      </c>
      <c r="AG58" t="e">
        <f t="shared" si="14"/>
        <v>#N/A</v>
      </c>
    </row>
    <row r="59" spans="1:33" x14ac:dyDescent="0.25">
      <c r="B59" t="s">
        <v>23</v>
      </c>
      <c r="C59">
        <f t="shared" ref="C59:AG59" si="15">LOOKUP(C49,21:21,31:31)</f>
        <v>0</v>
      </c>
      <c r="D59">
        <f t="shared" si="15"/>
        <v>0</v>
      </c>
      <c r="E59" t="e">
        <f t="shared" si="15"/>
        <v>#N/A</v>
      </c>
      <c r="F59" t="e">
        <f t="shared" si="15"/>
        <v>#N/A</v>
      </c>
      <c r="G59" t="e">
        <f t="shared" si="15"/>
        <v>#N/A</v>
      </c>
      <c r="H59" t="e">
        <f t="shared" si="15"/>
        <v>#N/A</v>
      </c>
      <c r="I59" t="e">
        <f t="shared" si="15"/>
        <v>#N/A</v>
      </c>
      <c r="J59" t="e">
        <f t="shared" si="15"/>
        <v>#N/A</v>
      </c>
      <c r="K59" t="e">
        <f t="shared" si="15"/>
        <v>#N/A</v>
      </c>
      <c r="L59" t="e">
        <f t="shared" si="15"/>
        <v>#N/A</v>
      </c>
      <c r="M59" t="e">
        <f t="shared" si="15"/>
        <v>#N/A</v>
      </c>
      <c r="N59" t="e">
        <f t="shared" si="15"/>
        <v>#N/A</v>
      </c>
      <c r="O59" t="e">
        <f t="shared" si="15"/>
        <v>#N/A</v>
      </c>
      <c r="P59" t="e">
        <f t="shared" si="15"/>
        <v>#N/A</v>
      </c>
      <c r="Q59" t="e">
        <f t="shared" si="15"/>
        <v>#N/A</v>
      </c>
      <c r="R59" t="e">
        <f t="shared" si="15"/>
        <v>#N/A</v>
      </c>
      <c r="S59" t="e">
        <f t="shared" si="15"/>
        <v>#N/A</v>
      </c>
      <c r="T59" t="e">
        <f t="shared" si="15"/>
        <v>#N/A</v>
      </c>
      <c r="U59" t="e">
        <f t="shared" si="15"/>
        <v>#N/A</v>
      </c>
      <c r="V59" t="e">
        <f t="shared" si="15"/>
        <v>#N/A</v>
      </c>
      <c r="W59" t="e">
        <f t="shared" si="15"/>
        <v>#N/A</v>
      </c>
      <c r="X59" t="e">
        <f t="shared" si="15"/>
        <v>#N/A</v>
      </c>
      <c r="Y59" t="e">
        <f t="shared" si="15"/>
        <v>#N/A</v>
      </c>
      <c r="Z59" t="e">
        <f t="shared" si="15"/>
        <v>#N/A</v>
      </c>
      <c r="AA59" t="e">
        <f t="shared" si="15"/>
        <v>#N/A</v>
      </c>
      <c r="AB59" t="e">
        <f t="shared" si="15"/>
        <v>#N/A</v>
      </c>
      <c r="AC59" t="e">
        <f t="shared" si="15"/>
        <v>#N/A</v>
      </c>
      <c r="AD59" t="e">
        <f t="shared" si="15"/>
        <v>#N/A</v>
      </c>
      <c r="AE59" t="e">
        <f t="shared" si="15"/>
        <v>#N/A</v>
      </c>
      <c r="AF59" t="e">
        <f t="shared" si="15"/>
        <v>#N/A</v>
      </c>
      <c r="AG59" t="e">
        <f t="shared" si="15"/>
        <v>#N/A</v>
      </c>
    </row>
    <row r="60" spans="1:33" x14ac:dyDescent="0.25">
      <c r="B60" t="s">
        <v>27</v>
      </c>
      <c r="C60">
        <f t="shared" ref="C60:AG60" si="16">LOOKUP(C49,21:21,32:32)</f>
        <v>0</v>
      </c>
      <c r="D60">
        <f t="shared" si="16"/>
        <v>0</v>
      </c>
      <c r="E60" t="e">
        <f t="shared" si="16"/>
        <v>#N/A</v>
      </c>
      <c r="F60" t="e">
        <f t="shared" si="16"/>
        <v>#N/A</v>
      </c>
      <c r="G60" t="e">
        <f t="shared" si="16"/>
        <v>#N/A</v>
      </c>
      <c r="H60" t="e">
        <f t="shared" si="16"/>
        <v>#N/A</v>
      </c>
      <c r="I60" t="e">
        <f t="shared" si="16"/>
        <v>#N/A</v>
      </c>
      <c r="J60" t="e">
        <f t="shared" si="16"/>
        <v>#N/A</v>
      </c>
      <c r="K60" t="e">
        <f t="shared" si="16"/>
        <v>#N/A</v>
      </c>
      <c r="L60" t="e">
        <f t="shared" si="16"/>
        <v>#N/A</v>
      </c>
      <c r="M60" t="e">
        <f t="shared" si="16"/>
        <v>#N/A</v>
      </c>
      <c r="N60" t="e">
        <f t="shared" si="16"/>
        <v>#N/A</v>
      </c>
      <c r="O60" t="e">
        <f t="shared" si="16"/>
        <v>#N/A</v>
      </c>
      <c r="P60" t="e">
        <f t="shared" si="16"/>
        <v>#N/A</v>
      </c>
      <c r="Q60" t="e">
        <f t="shared" si="16"/>
        <v>#N/A</v>
      </c>
      <c r="R60" t="e">
        <f t="shared" si="16"/>
        <v>#N/A</v>
      </c>
      <c r="S60" t="e">
        <f t="shared" si="16"/>
        <v>#N/A</v>
      </c>
      <c r="T60" t="e">
        <f t="shared" si="16"/>
        <v>#N/A</v>
      </c>
      <c r="U60" t="e">
        <f t="shared" si="16"/>
        <v>#N/A</v>
      </c>
      <c r="V60" t="e">
        <f t="shared" si="16"/>
        <v>#N/A</v>
      </c>
      <c r="W60" t="e">
        <f t="shared" si="16"/>
        <v>#N/A</v>
      </c>
      <c r="X60" t="e">
        <f t="shared" si="16"/>
        <v>#N/A</v>
      </c>
      <c r="Y60" t="e">
        <f t="shared" si="16"/>
        <v>#N/A</v>
      </c>
      <c r="Z60" t="e">
        <f t="shared" si="16"/>
        <v>#N/A</v>
      </c>
      <c r="AA60" t="e">
        <f t="shared" si="16"/>
        <v>#N/A</v>
      </c>
      <c r="AB60" t="e">
        <f t="shared" si="16"/>
        <v>#N/A</v>
      </c>
      <c r="AC60" t="e">
        <f t="shared" si="16"/>
        <v>#N/A</v>
      </c>
      <c r="AD60" t="e">
        <f t="shared" si="16"/>
        <v>#N/A</v>
      </c>
      <c r="AE60" t="e">
        <f t="shared" si="16"/>
        <v>#N/A</v>
      </c>
      <c r="AF60" t="e">
        <f t="shared" si="16"/>
        <v>#N/A</v>
      </c>
      <c r="AG60" t="e">
        <f t="shared" si="16"/>
        <v>#N/A</v>
      </c>
    </row>
    <row r="61" spans="1:33" x14ac:dyDescent="0.25">
      <c r="B61" t="s">
        <v>28</v>
      </c>
      <c r="C61" t="e">
        <f t="shared" ref="C61:AG61" si="17">LOOKUP(C49,21:21,33:33)</f>
        <v>#DIV/0!</v>
      </c>
      <c r="D61" t="e">
        <f t="shared" si="17"/>
        <v>#DIV/0!</v>
      </c>
      <c r="E61" t="e">
        <f t="shared" si="17"/>
        <v>#N/A</v>
      </c>
      <c r="F61" t="e">
        <f t="shared" si="17"/>
        <v>#N/A</v>
      </c>
      <c r="G61" t="e">
        <f t="shared" si="17"/>
        <v>#N/A</v>
      </c>
      <c r="H61" t="e">
        <f t="shared" si="17"/>
        <v>#N/A</v>
      </c>
      <c r="I61" t="e">
        <f t="shared" si="17"/>
        <v>#N/A</v>
      </c>
      <c r="J61" t="e">
        <f t="shared" si="17"/>
        <v>#N/A</v>
      </c>
      <c r="K61" t="e">
        <f t="shared" si="17"/>
        <v>#N/A</v>
      </c>
      <c r="L61" t="e">
        <f t="shared" si="17"/>
        <v>#N/A</v>
      </c>
      <c r="M61" t="e">
        <f t="shared" si="17"/>
        <v>#N/A</v>
      </c>
      <c r="N61" t="e">
        <f t="shared" si="17"/>
        <v>#N/A</v>
      </c>
      <c r="O61" t="e">
        <f t="shared" si="17"/>
        <v>#N/A</v>
      </c>
      <c r="P61" t="e">
        <f t="shared" si="17"/>
        <v>#N/A</v>
      </c>
      <c r="Q61" t="e">
        <f t="shared" si="17"/>
        <v>#N/A</v>
      </c>
      <c r="R61" t="e">
        <f t="shared" si="17"/>
        <v>#N/A</v>
      </c>
      <c r="S61" t="e">
        <f t="shared" si="17"/>
        <v>#N/A</v>
      </c>
      <c r="T61" t="e">
        <f t="shared" si="17"/>
        <v>#N/A</v>
      </c>
      <c r="U61" t="e">
        <f t="shared" si="17"/>
        <v>#N/A</v>
      </c>
      <c r="V61" t="e">
        <f t="shared" si="17"/>
        <v>#N/A</v>
      </c>
      <c r="W61" t="e">
        <f t="shared" si="17"/>
        <v>#N/A</v>
      </c>
      <c r="X61" t="e">
        <f t="shared" si="17"/>
        <v>#N/A</v>
      </c>
      <c r="Y61" t="e">
        <f t="shared" si="17"/>
        <v>#N/A</v>
      </c>
      <c r="Z61" t="e">
        <f t="shared" si="17"/>
        <v>#N/A</v>
      </c>
      <c r="AA61" t="e">
        <f t="shared" si="17"/>
        <v>#N/A</v>
      </c>
      <c r="AB61" t="e">
        <f t="shared" si="17"/>
        <v>#N/A</v>
      </c>
      <c r="AC61" t="e">
        <f t="shared" si="17"/>
        <v>#N/A</v>
      </c>
      <c r="AD61" t="e">
        <f t="shared" si="17"/>
        <v>#N/A</v>
      </c>
      <c r="AE61" t="e">
        <f t="shared" si="17"/>
        <v>#N/A</v>
      </c>
      <c r="AF61" t="e">
        <f t="shared" si="17"/>
        <v>#N/A</v>
      </c>
      <c r="AG61" t="e">
        <f t="shared" si="17"/>
        <v>#N/A</v>
      </c>
    </row>
    <row r="62" spans="1:33" x14ac:dyDescent="0.25">
      <c r="A62" t="s">
        <v>21</v>
      </c>
      <c r="B62" t="s">
        <v>26</v>
      </c>
      <c r="C62">
        <f t="shared" ref="C62:AG62" si="18">LOOKUP(C49,21:21,34:34)</f>
        <v>0</v>
      </c>
      <c r="D62">
        <f t="shared" si="18"/>
        <v>0</v>
      </c>
      <c r="E62" t="e">
        <f t="shared" si="18"/>
        <v>#N/A</v>
      </c>
      <c r="F62" t="e">
        <f t="shared" si="18"/>
        <v>#N/A</v>
      </c>
      <c r="G62" t="e">
        <f t="shared" si="18"/>
        <v>#N/A</v>
      </c>
      <c r="H62" t="e">
        <f t="shared" si="18"/>
        <v>#N/A</v>
      </c>
      <c r="I62" t="e">
        <f t="shared" si="18"/>
        <v>#N/A</v>
      </c>
      <c r="J62" t="e">
        <f t="shared" si="18"/>
        <v>#N/A</v>
      </c>
      <c r="K62" t="e">
        <f t="shared" si="18"/>
        <v>#N/A</v>
      </c>
      <c r="L62" t="e">
        <f t="shared" si="18"/>
        <v>#N/A</v>
      </c>
      <c r="M62" t="e">
        <f t="shared" si="18"/>
        <v>#N/A</v>
      </c>
      <c r="N62" t="e">
        <f t="shared" si="18"/>
        <v>#N/A</v>
      </c>
      <c r="O62" t="e">
        <f t="shared" si="18"/>
        <v>#N/A</v>
      </c>
      <c r="P62" t="e">
        <f t="shared" si="18"/>
        <v>#N/A</v>
      </c>
      <c r="Q62" t="e">
        <f t="shared" si="18"/>
        <v>#N/A</v>
      </c>
      <c r="R62" t="e">
        <f t="shared" si="18"/>
        <v>#N/A</v>
      </c>
      <c r="S62" t="e">
        <f t="shared" si="18"/>
        <v>#N/A</v>
      </c>
      <c r="T62" t="e">
        <f t="shared" si="18"/>
        <v>#N/A</v>
      </c>
      <c r="U62" t="e">
        <f t="shared" si="18"/>
        <v>#N/A</v>
      </c>
      <c r="V62" t="e">
        <f t="shared" si="18"/>
        <v>#N/A</v>
      </c>
      <c r="W62" t="e">
        <f t="shared" si="18"/>
        <v>#N/A</v>
      </c>
      <c r="X62" t="e">
        <f t="shared" si="18"/>
        <v>#N/A</v>
      </c>
      <c r="Y62" t="e">
        <f t="shared" si="18"/>
        <v>#N/A</v>
      </c>
      <c r="Z62" t="e">
        <f t="shared" si="18"/>
        <v>#N/A</v>
      </c>
      <c r="AA62" t="e">
        <f t="shared" si="18"/>
        <v>#N/A</v>
      </c>
      <c r="AB62" t="e">
        <f t="shared" si="18"/>
        <v>#N/A</v>
      </c>
      <c r="AC62" t="e">
        <f t="shared" si="18"/>
        <v>#N/A</v>
      </c>
      <c r="AD62" t="e">
        <f t="shared" si="18"/>
        <v>#N/A</v>
      </c>
      <c r="AE62" t="e">
        <f t="shared" si="18"/>
        <v>#N/A</v>
      </c>
      <c r="AF62" t="e">
        <f t="shared" si="18"/>
        <v>#N/A</v>
      </c>
      <c r="AG62" t="e">
        <f t="shared" si="18"/>
        <v>#N/A</v>
      </c>
    </row>
    <row r="63" spans="1:33" x14ac:dyDescent="0.25">
      <c r="B63" t="s">
        <v>23</v>
      </c>
      <c r="C63">
        <f t="shared" ref="C63:AG63" si="19">LOOKUP(C49,21:21,35:35)</f>
        <v>0</v>
      </c>
      <c r="D63">
        <f t="shared" si="19"/>
        <v>0</v>
      </c>
      <c r="E63" t="e">
        <f t="shared" si="19"/>
        <v>#N/A</v>
      </c>
      <c r="F63" t="e">
        <f t="shared" si="19"/>
        <v>#N/A</v>
      </c>
      <c r="G63" t="e">
        <f t="shared" si="19"/>
        <v>#N/A</v>
      </c>
      <c r="H63" t="e">
        <f t="shared" si="19"/>
        <v>#N/A</v>
      </c>
      <c r="I63" t="e">
        <f t="shared" si="19"/>
        <v>#N/A</v>
      </c>
      <c r="J63" t="e">
        <f t="shared" si="19"/>
        <v>#N/A</v>
      </c>
      <c r="K63" t="e">
        <f t="shared" si="19"/>
        <v>#N/A</v>
      </c>
      <c r="L63" t="e">
        <f t="shared" si="19"/>
        <v>#N/A</v>
      </c>
      <c r="M63" t="e">
        <f t="shared" si="19"/>
        <v>#N/A</v>
      </c>
      <c r="N63" t="e">
        <f t="shared" si="19"/>
        <v>#N/A</v>
      </c>
      <c r="O63" t="e">
        <f t="shared" si="19"/>
        <v>#N/A</v>
      </c>
      <c r="P63" t="e">
        <f t="shared" si="19"/>
        <v>#N/A</v>
      </c>
      <c r="Q63" t="e">
        <f t="shared" si="19"/>
        <v>#N/A</v>
      </c>
      <c r="R63" t="e">
        <f t="shared" si="19"/>
        <v>#N/A</v>
      </c>
      <c r="S63" t="e">
        <f t="shared" si="19"/>
        <v>#N/A</v>
      </c>
      <c r="T63" t="e">
        <f t="shared" si="19"/>
        <v>#N/A</v>
      </c>
      <c r="U63" t="e">
        <f t="shared" si="19"/>
        <v>#N/A</v>
      </c>
      <c r="V63" t="e">
        <f t="shared" si="19"/>
        <v>#N/A</v>
      </c>
      <c r="W63" t="e">
        <f t="shared" si="19"/>
        <v>#N/A</v>
      </c>
      <c r="X63" t="e">
        <f t="shared" si="19"/>
        <v>#N/A</v>
      </c>
      <c r="Y63" t="e">
        <f t="shared" si="19"/>
        <v>#N/A</v>
      </c>
      <c r="Z63" t="e">
        <f t="shared" si="19"/>
        <v>#N/A</v>
      </c>
      <c r="AA63" t="e">
        <f t="shared" si="19"/>
        <v>#N/A</v>
      </c>
      <c r="AB63" t="e">
        <f t="shared" si="19"/>
        <v>#N/A</v>
      </c>
      <c r="AC63" t="e">
        <f t="shared" si="19"/>
        <v>#N/A</v>
      </c>
      <c r="AD63" t="e">
        <f t="shared" si="19"/>
        <v>#N/A</v>
      </c>
      <c r="AE63" t="e">
        <f t="shared" si="19"/>
        <v>#N/A</v>
      </c>
      <c r="AF63" t="e">
        <f t="shared" si="19"/>
        <v>#N/A</v>
      </c>
      <c r="AG63" t="e">
        <f t="shared" si="19"/>
        <v>#N/A</v>
      </c>
    </row>
    <row r="64" spans="1:33" x14ac:dyDescent="0.25">
      <c r="B64" t="s">
        <v>27</v>
      </c>
      <c r="C64">
        <f t="shared" ref="C64:AG64" si="20">LOOKUP(C49,21:21,36:36)</f>
        <v>0</v>
      </c>
      <c r="D64">
        <f t="shared" si="20"/>
        <v>0</v>
      </c>
      <c r="E64" t="e">
        <f t="shared" si="20"/>
        <v>#N/A</v>
      </c>
      <c r="F64" t="e">
        <f t="shared" si="20"/>
        <v>#N/A</v>
      </c>
      <c r="G64" t="e">
        <f t="shared" si="20"/>
        <v>#N/A</v>
      </c>
      <c r="H64" t="e">
        <f t="shared" si="20"/>
        <v>#N/A</v>
      </c>
      <c r="I64" t="e">
        <f t="shared" si="20"/>
        <v>#N/A</v>
      </c>
      <c r="J64" t="e">
        <f t="shared" si="20"/>
        <v>#N/A</v>
      </c>
      <c r="K64" t="e">
        <f t="shared" si="20"/>
        <v>#N/A</v>
      </c>
      <c r="L64" t="e">
        <f t="shared" si="20"/>
        <v>#N/A</v>
      </c>
      <c r="M64" t="e">
        <f t="shared" si="20"/>
        <v>#N/A</v>
      </c>
      <c r="N64" t="e">
        <f t="shared" si="20"/>
        <v>#N/A</v>
      </c>
      <c r="O64" t="e">
        <f t="shared" si="20"/>
        <v>#N/A</v>
      </c>
      <c r="P64" t="e">
        <f t="shared" si="20"/>
        <v>#N/A</v>
      </c>
      <c r="Q64" t="e">
        <f t="shared" si="20"/>
        <v>#N/A</v>
      </c>
      <c r="R64" t="e">
        <f t="shared" si="20"/>
        <v>#N/A</v>
      </c>
      <c r="S64" t="e">
        <f t="shared" si="20"/>
        <v>#N/A</v>
      </c>
      <c r="T64" t="e">
        <f t="shared" si="20"/>
        <v>#N/A</v>
      </c>
      <c r="U64" t="e">
        <f t="shared" si="20"/>
        <v>#N/A</v>
      </c>
      <c r="V64" t="e">
        <f t="shared" si="20"/>
        <v>#N/A</v>
      </c>
      <c r="W64" t="e">
        <f t="shared" si="20"/>
        <v>#N/A</v>
      </c>
      <c r="X64" t="e">
        <f t="shared" si="20"/>
        <v>#N/A</v>
      </c>
      <c r="Y64" t="e">
        <f t="shared" si="20"/>
        <v>#N/A</v>
      </c>
      <c r="Z64" t="e">
        <f t="shared" si="20"/>
        <v>#N/A</v>
      </c>
      <c r="AA64" t="e">
        <f t="shared" si="20"/>
        <v>#N/A</v>
      </c>
      <c r="AB64" t="e">
        <f t="shared" si="20"/>
        <v>#N/A</v>
      </c>
      <c r="AC64" t="e">
        <f t="shared" si="20"/>
        <v>#N/A</v>
      </c>
      <c r="AD64" t="e">
        <f t="shared" si="20"/>
        <v>#N/A</v>
      </c>
      <c r="AE64" t="e">
        <f t="shared" si="20"/>
        <v>#N/A</v>
      </c>
      <c r="AF64" t="e">
        <f t="shared" si="20"/>
        <v>#N/A</v>
      </c>
      <c r="AG64" t="e">
        <f t="shared" si="20"/>
        <v>#N/A</v>
      </c>
    </row>
    <row r="65" spans="1:33" x14ac:dyDescent="0.25">
      <c r="B65" t="s">
        <v>28</v>
      </c>
      <c r="C65" t="e">
        <f t="shared" ref="C65:AG65" si="21">LOOKUP(C49,21:21,37:37)</f>
        <v>#DIV/0!</v>
      </c>
      <c r="D65" t="e">
        <f t="shared" si="21"/>
        <v>#DIV/0!</v>
      </c>
      <c r="E65" t="e">
        <f t="shared" si="21"/>
        <v>#N/A</v>
      </c>
      <c r="F65" t="e">
        <f t="shared" si="21"/>
        <v>#N/A</v>
      </c>
      <c r="G65" t="e">
        <f t="shared" si="21"/>
        <v>#N/A</v>
      </c>
      <c r="H65" t="e">
        <f t="shared" si="21"/>
        <v>#N/A</v>
      </c>
      <c r="I65" t="e">
        <f t="shared" si="21"/>
        <v>#N/A</v>
      </c>
      <c r="J65" t="e">
        <f t="shared" si="21"/>
        <v>#N/A</v>
      </c>
      <c r="K65" t="e">
        <f t="shared" si="21"/>
        <v>#N/A</v>
      </c>
      <c r="L65" t="e">
        <f t="shared" si="21"/>
        <v>#N/A</v>
      </c>
      <c r="M65" t="e">
        <f t="shared" si="21"/>
        <v>#N/A</v>
      </c>
      <c r="N65" t="e">
        <f t="shared" si="21"/>
        <v>#N/A</v>
      </c>
      <c r="O65" t="e">
        <f t="shared" si="21"/>
        <v>#N/A</v>
      </c>
      <c r="P65" t="e">
        <f t="shared" si="21"/>
        <v>#N/A</v>
      </c>
      <c r="Q65" t="e">
        <f t="shared" si="21"/>
        <v>#N/A</v>
      </c>
      <c r="R65" t="e">
        <f t="shared" si="21"/>
        <v>#N/A</v>
      </c>
      <c r="S65" t="e">
        <f t="shared" si="21"/>
        <v>#N/A</v>
      </c>
      <c r="T65" t="e">
        <f t="shared" si="21"/>
        <v>#N/A</v>
      </c>
      <c r="U65" t="e">
        <f t="shared" si="21"/>
        <v>#N/A</v>
      </c>
      <c r="V65" t="e">
        <f t="shared" si="21"/>
        <v>#N/A</v>
      </c>
      <c r="W65" t="e">
        <f t="shared" si="21"/>
        <v>#N/A</v>
      </c>
      <c r="X65" t="e">
        <f t="shared" si="21"/>
        <v>#N/A</v>
      </c>
      <c r="Y65" t="e">
        <f t="shared" si="21"/>
        <v>#N/A</v>
      </c>
      <c r="Z65" t="e">
        <f t="shared" si="21"/>
        <v>#N/A</v>
      </c>
      <c r="AA65" t="e">
        <f t="shared" si="21"/>
        <v>#N/A</v>
      </c>
      <c r="AB65" t="e">
        <f t="shared" si="21"/>
        <v>#N/A</v>
      </c>
      <c r="AC65" t="e">
        <f t="shared" si="21"/>
        <v>#N/A</v>
      </c>
      <c r="AD65" t="e">
        <f t="shared" si="21"/>
        <v>#N/A</v>
      </c>
      <c r="AE65" t="e">
        <f t="shared" si="21"/>
        <v>#N/A</v>
      </c>
      <c r="AF65" t="e">
        <f t="shared" si="21"/>
        <v>#N/A</v>
      </c>
      <c r="AG65" t="e">
        <f t="shared" si="21"/>
        <v>#N/A</v>
      </c>
    </row>
    <row r="66" spans="1:33" x14ac:dyDescent="0.25">
      <c r="A66" t="s">
        <v>22</v>
      </c>
      <c r="B66" t="s">
        <v>26</v>
      </c>
      <c r="C66">
        <f t="shared" ref="C66:AG66" si="22">LOOKUP(C49,21:21,38:38)</f>
        <v>0</v>
      </c>
      <c r="D66">
        <f t="shared" si="22"/>
        <v>0</v>
      </c>
      <c r="E66" t="e">
        <f t="shared" si="22"/>
        <v>#N/A</v>
      </c>
      <c r="F66" t="e">
        <f t="shared" si="22"/>
        <v>#N/A</v>
      </c>
      <c r="G66" t="e">
        <f t="shared" si="22"/>
        <v>#N/A</v>
      </c>
      <c r="H66" t="e">
        <f t="shared" si="22"/>
        <v>#N/A</v>
      </c>
      <c r="I66" t="e">
        <f t="shared" si="22"/>
        <v>#N/A</v>
      </c>
      <c r="J66" t="e">
        <f t="shared" si="22"/>
        <v>#N/A</v>
      </c>
      <c r="K66" t="e">
        <f t="shared" si="22"/>
        <v>#N/A</v>
      </c>
      <c r="L66" t="e">
        <f t="shared" si="22"/>
        <v>#N/A</v>
      </c>
      <c r="M66" t="e">
        <f t="shared" si="22"/>
        <v>#N/A</v>
      </c>
      <c r="N66" t="e">
        <f t="shared" si="22"/>
        <v>#N/A</v>
      </c>
      <c r="O66" t="e">
        <f t="shared" si="22"/>
        <v>#N/A</v>
      </c>
      <c r="P66" t="e">
        <f t="shared" si="22"/>
        <v>#N/A</v>
      </c>
      <c r="Q66" t="e">
        <f t="shared" si="22"/>
        <v>#N/A</v>
      </c>
      <c r="R66" t="e">
        <f t="shared" si="22"/>
        <v>#N/A</v>
      </c>
      <c r="S66" t="e">
        <f t="shared" si="22"/>
        <v>#N/A</v>
      </c>
      <c r="T66" t="e">
        <f t="shared" si="22"/>
        <v>#N/A</v>
      </c>
      <c r="U66" t="e">
        <f t="shared" si="22"/>
        <v>#N/A</v>
      </c>
      <c r="V66" t="e">
        <f t="shared" si="22"/>
        <v>#N/A</v>
      </c>
      <c r="W66" t="e">
        <f t="shared" si="22"/>
        <v>#N/A</v>
      </c>
      <c r="X66" t="e">
        <f t="shared" si="22"/>
        <v>#N/A</v>
      </c>
      <c r="Y66" t="e">
        <f t="shared" si="22"/>
        <v>#N/A</v>
      </c>
      <c r="Z66" t="e">
        <f t="shared" si="22"/>
        <v>#N/A</v>
      </c>
      <c r="AA66" t="e">
        <f t="shared" si="22"/>
        <v>#N/A</v>
      </c>
      <c r="AB66" t="e">
        <f t="shared" si="22"/>
        <v>#N/A</v>
      </c>
      <c r="AC66" t="e">
        <f t="shared" si="22"/>
        <v>#N/A</v>
      </c>
      <c r="AD66" t="e">
        <f t="shared" si="22"/>
        <v>#N/A</v>
      </c>
      <c r="AE66" t="e">
        <f t="shared" si="22"/>
        <v>#N/A</v>
      </c>
      <c r="AF66" t="e">
        <f t="shared" si="22"/>
        <v>#N/A</v>
      </c>
      <c r="AG66" t="e">
        <f t="shared" si="22"/>
        <v>#N/A</v>
      </c>
    </row>
    <row r="67" spans="1:33" x14ac:dyDescent="0.25">
      <c r="B67" t="s">
        <v>23</v>
      </c>
      <c r="C67">
        <f t="shared" ref="C67:AG67" si="23">LOOKUP(C49,21:21,39:39)</f>
        <v>0</v>
      </c>
      <c r="D67">
        <f t="shared" si="23"/>
        <v>0</v>
      </c>
      <c r="E67" t="e">
        <f t="shared" si="23"/>
        <v>#N/A</v>
      </c>
      <c r="F67" t="e">
        <f t="shared" si="23"/>
        <v>#N/A</v>
      </c>
      <c r="G67" t="e">
        <f t="shared" si="23"/>
        <v>#N/A</v>
      </c>
      <c r="H67" t="e">
        <f t="shared" si="23"/>
        <v>#N/A</v>
      </c>
      <c r="I67" t="e">
        <f t="shared" si="23"/>
        <v>#N/A</v>
      </c>
      <c r="J67" t="e">
        <f t="shared" si="23"/>
        <v>#N/A</v>
      </c>
      <c r="K67" t="e">
        <f t="shared" si="23"/>
        <v>#N/A</v>
      </c>
      <c r="L67" t="e">
        <f t="shared" si="23"/>
        <v>#N/A</v>
      </c>
      <c r="M67" t="e">
        <f t="shared" si="23"/>
        <v>#N/A</v>
      </c>
      <c r="N67" t="e">
        <f t="shared" si="23"/>
        <v>#N/A</v>
      </c>
      <c r="O67" t="e">
        <f t="shared" si="23"/>
        <v>#N/A</v>
      </c>
      <c r="P67" t="e">
        <f t="shared" si="23"/>
        <v>#N/A</v>
      </c>
      <c r="Q67" t="e">
        <f t="shared" si="23"/>
        <v>#N/A</v>
      </c>
      <c r="R67" t="e">
        <f t="shared" si="23"/>
        <v>#N/A</v>
      </c>
      <c r="S67" t="e">
        <f t="shared" si="23"/>
        <v>#N/A</v>
      </c>
      <c r="T67" t="e">
        <f t="shared" si="23"/>
        <v>#N/A</v>
      </c>
      <c r="U67" t="e">
        <f t="shared" si="23"/>
        <v>#N/A</v>
      </c>
      <c r="V67" t="e">
        <f t="shared" si="23"/>
        <v>#N/A</v>
      </c>
      <c r="W67" t="e">
        <f t="shared" si="23"/>
        <v>#N/A</v>
      </c>
      <c r="X67" t="e">
        <f t="shared" si="23"/>
        <v>#N/A</v>
      </c>
      <c r="Y67" t="e">
        <f t="shared" si="23"/>
        <v>#N/A</v>
      </c>
      <c r="Z67" t="e">
        <f t="shared" si="23"/>
        <v>#N/A</v>
      </c>
      <c r="AA67" t="e">
        <f t="shared" si="23"/>
        <v>#N/A</v>
      </c>
      <c r="AB67" t="e">
        <f t="shared" si="23"/>
        <v>#N/A</v>
      </c>
      <c r="AC67" t="e">
        <f t="shared" si="23"/>
        <v>#N/A</v>
      </c>
      <c r="AD67" t="e">
        <f t="shared" si="23"/>
        <v>#N/A</v>
      </c>
      <c r="AE67" t="e">
        <f t="shared" si="23"/>
        <v>#N/A</v>
      </c>
      <c r="AF67" t="e">
        <f t="shared" si="23"/>
        <v>#N/A</v>
      </c>
      <c r="AG67" t="e">
        <f t="shared" si="23"/>
        <v>#N/A</v>
      </c>
    </row>
    <row r="68" spans="1:33" x14ac:dyDescent="0.25">
      <c r="B68" t="s">
        <v>27</v>
      </c>
      <c r="C68">
        <f t="shared" ref="C68:AG68" si="24">LOOKUP(C49,21:21,40:40)</f>
        <v>0</v>
      </c>
      <c r="D68">
        <f t="shared" si="24"/>
        <v>0</v>
      </c>
      <c r="E68" t="e">
        <f t="shared" si="24"/>
        <v>#N/A</v>
      </c>
      <c r="F68" t="e">
        <f t="shared" si="24"/>
        <v>#N/A</v>
      </c>
      <c r="G68" t="e">
        <f t="shared" si="24"/>
        <v>#N/A</v>
      </c>
      <c r="H68" t="e">
        <f t="shared" si="24"/>
        <v>#N/A</v>
      </c>
      <c r="I68" t="e">
        <f t="shared" si="24"/>
        <v>#N/A</v>
      </c>
      <c r="J68" t="e">
        <f t="shared" si="24"/>
        <v>#N/A</v>
      </c>
      <c r="K68" t="e">
        <f t="shared" si="24"/>
        <v>#N/A</v>
      </c>
      <c r="L68" t="e">
        <f t="shared" si="24"/>
        <v>#N/A</v>
      </c>
      <c r="M68" t="e">
        <f t="shared" si="24"/>
        <v>#N/A</v>
      </c>
      <c r="N68" t="e">
        <f t="shared" si="24"/>
        <v>#N/A</v>
      </c>
      <c r="O68" t="e">
        <f t="shared" si="24"/>
        <v>#N/A</v>
      </c>
      <c r="P68" t="e">
        <f t="shared" si="24"/>
        <v>#N/A</v>
      </c>
      <c r="Q68" t="e">
        <f t="shared" si="24"/>
        <v>#N/A</v>
      </c>
      <c r="R68" t="e">
        <f t="shared" si="24"/>
        <v>#N/A</v>
      </c>
      <c r="S68" t="e">
        <f t="shared" si="24"/>
        <v>#N/A</v>
      </c>
      <c r="T68" t="e">
        <f t="shared" si="24"/>
        <v>#N/A</v>
      </c>
      <c r="U68" t="e">
        <f t="shared" si="24"/>
        <v>#N/A</v>
      </c>
      <c r="V68" t="e">
        <f t="shared" si="24"/>
        <v>#N/A</v>
      </c>
      <c r="W68" t="e">
        <f t="shared" si="24"/>
        <v>#N/A</v>
      </c>
      <c r="X68" t="e">
        <f t="shared" si="24"/>
        <v>#N/A</v>
      </c>
      <c r="Y68" t="e">
        <f t="shared" si="24"/>
        <v>#N/A</v>
      </c>
      <c r="Z68" t="e">
        <f t="shared" si="24"/>
        <v>#N/A</v>
      </c>
      <c r="AA68" t="e">
        <f t="shared" si="24"/>
        <v>#N/A</v>
      </c>
      <c r="AB68" t="e">
        <f t="shared" si="24"/>
        <v>#N/A</v>
      </c>
      <c r="AC68" t="e">
        <f t="shared" si="24"/>
        <v>#N/A</v>
      </c>
      <c r="AD68" t="e">
        <f t="shared" si="24"/>
        <v>#N/A</v>
      </c>
      <c r="AE68" t="e">
        <f t="shared" si="24"/>
        <v>#N/A</v>
      </c>
      <c r="AF68" t="e">
        <f t="shared" si="24"/>
        <v>#N/A</v>
      </c>
      <c r="AG68" t="e">
        <f t="shared" si="24"/>
        <v>#N/A</v>
      </c>
    </row>
    <row r="69" spans="1:33" x14ac:dyDescent="0.25">
      <c r="B69" t="s">
        <v>28</v>
      </c>
      <c r="C69" t="e">
        <f t="shared" ref="C69:AG69" si="25">LOOKUP(C49,21:21,41:41)</f>
        <v>#DIV/0!</v>
      </c>
      <c r="D69" t="e">
        <f t="shared" si="25"/>
        <v>#DIV/0!</v>
      </c>
      <c r="E69" t="e">
        <f t="shared" si="25"/>
        <v>#N/A</v>
      </c>
      <c r="F69" t="e">
        <f t="shared" si="25"/>
        <v>#N/A</v>
      </c>
      <c r="G69" t="e">
        <f t="shared" si="25"/>
        <v>#N/A</v>
      </c>
      <c r="H69" t="e">
        <f t="shared" si="25"/>
        <v>#N/A</v>
      </c>
      <c r="I69" t="e">
        <f t="shared" si="25"/>
        <v>#N/A</v>
      </c>
      <c r="J69" t="e">
        <f t="shared" si="25"/>
        <v>#N/A</v>
      </c>
      <c r="K69" t="e">
        <f t="shared" si="25"/>
        <v>#N/A</v>
      </c>
      <c r="L69" t="e">
        <f t="shared" si="25"/>
        <v>#N/A</v>
      </c>
      <c r="M69" t="e">
        <f t="shared" si="25"/>
        <v>#N/A</v>
      </c>
      <c r="N69" t="e">
        <f t="shared" si="25"/>
        <v>#N/A</v>
      </c>
      <c r="O69" t="e">
        <f t="shared" si="25"/>
        <v>#N/A</v>
      </c>
      <c r="P69" t="e">
        <f t="shared" si="25"/>
        <v>#N/A</v>
      </c>
      <c r="Q69" t="e">
        <f t="shared" si="25"/>
        <v>#N/A</v>
      </c>
      <c r="R69" t="e">
        <f t="shared" si="25"/>
        <v>#N/A</v>
      </c>
      <c r="S69" t="e">
        <f t="shared" si="25"/>
        <v>#N/A</v>
      </c>
      <c r="T69" t="e">
        <f t="shared" si="25"/>
        <v>#N/A</v>
      </c>
      <c r="U69" t="e">
        <f t="shared" si="25"/>
        <v>#N/A</v>
      </c>
      <c r="V69" t="e">
        <f t="shared" si="25"/>
        <v>#N/A</v>
      </c>
      <c r="W69" t="e">
        <f t="shared" si="25"/>
        <v>#N/A</v>
      </c>
      <c r="X69" t="e">
        <f t="shared" si="25"/>
        <v>#N/A</v>
      </c>
      <c r="Y69" t="e">
        <f t="shared" si="25"/>
        <v>#N/A</v>
      </c>
      <c r="Z69" t="e">
        <f t="shared" si="25"/>
        <v>#N/A</v>
      </c>
      <c r="AA69" t="e">
        <f t="shared" si="25"/>
        <v>#N/A</v>
      </c>
      <c r="AB69" t="e">
        <f t="shared" si="25"/>
        <v>#N/A</v>
      </c>
      <c r="AC69" t="e">
        <f t="shared" si="25"/>
        <v>#N/A</v>
      </c>
      <c r="AD69" t="e">
        <f t="shared" si="25"/>
        <v>#N/A</v>
      </c>
      <c r="AE69" t="e">
        <f t="shared" si="25"/>
        <v>#N/A</v>
      </c>
      <c r="AF69" t="e">
        <f t="shared" si="25"/>
        <v>#N/A</v>
      </c>
      <c r="AG69" t="e">
        <f t="shared" si="25"/>
        <v>#N/A</v>
      </c>
    </row>
    <row r="73" spans="1:33" x14ac:dyDescent="0.25">
      <c r="A73" t="s">
        <v>76</v>
      </c>
    </row>
    <row r="76" spans="1:33" x14ac:dyDescent="0.25">
      <c r="A76" t="s">
        <v>88</v>
      </c>
    </row>
    <row r="77" spans="1:33" x14ac:dyDescent="0.25">
      <c r="A77" t="s">
        <v>89</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31033-AF43-443A-84F2-40F322FA7B39}">
  <dimension ref="A1:A26"/>
  <sheetViews>
    <sheetView topLeftCell="A12" workbookViewId="0">
      <selection activeCell="E20" sqref="E20"/>
    </sheetView>
  </sheetViews>
  <sheetFormatPr defaultRowHeight="15" x14ac:dyDescent="0.25"/>
  <sheetData>
    <row r="1" spans="1:1" x14ac:dyDescent="0.25">
      <c r="A1" t="s">
        <v>175</v>
      </c>
    </row>
    <row r="2" spans="1:1" x14ac:dyDescent="0.25">
      <c r="A2"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187</v>
      </c>
    </row>
    <row r="18" spans="1:1" x14ac:dyDescent="0.25">
      <c r="A18" t="s">
        <v>194</v>
      </c>
    </row>
    <row r="19" spans="1:1" x14ac:dyDescent="0.25">
      <c r="A19" s="10" t="s">
        <v>195</v>
      </c>
    </row>
    <row r="20" spans="1:1" x14ac:dyDescent="0.25">
      <c r="A20" s="10" t="s">
        <v>196</v>
      </c>
    </row>
    <row r="21" spans="1:1" x14ac:dyDescent="0.25">
      <c r="A21" s="10" t="s">
        <v>198</v>
      </c>
    </row>
    <row r="22" spans="1:1" x14ac:dyDescent="0.25">
      <c r="A22" s="10" t="s">
        <v>202</v>
      </c>
    </row>
    <row r="23" spans="1:1" x14ac:dyDescent="0.25">
      <c r="A23" s="10" t="s">
        <v>203</v>
      </c>
    </row>
    <row r="24" spans="1:1" x14ac:dyDescent="0.25">
      <c r="A24" s="10" t="s">
        <v>207</v>
      </c>
    </row>
    <row r="26" spans="1:1" x14ac:dyDescent="0.25">
      <c r="A26" t="s">
        <v>197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8BE2C-4A37-440D-BBBC-E1B089756B68}">
  <dimension ref="A1:AG70"/>
  <sheetViews>
    <sheetView topLeftCell="A32" zoomScale="90" zoomScaleNormal="90" workbookViewId="0">
      <selection activeCell="C15" sqref="C15"/>
    </sheetView>
  </sheetViews>
  <sheetFormatPr defaultRowHeight="15" x14ac:dyDescent="0.25"/>
  <cols>
    <col min="1" max="1" width="30.28515625" customWidth="1"/>
    <col min="2" max="2" width="11.140625" customWidth="1"/>
    <col min="3" max="3" width="16.28515625" bestFit="1" customWidth="1"/>
    <col min="16" max="16" width="11.5703125" customWidth="1"/>
  </cols>
  <sheetData>
    <row r="1" spans="1:33" s="2" customFormat="1" x14ac:dyDescent="0.25">
      <c r="A1" s="2" t="s">
        <v>24</v>
      </c>
    </row>
    <row r="3" spans="1:33" s="1" customFormat="1" x14ac:dyDescent="0.25">
      <c r="A3" s="1" t="s">
        <v>16</v>
      </c>
    </row>
    <row r="4" spans="1:33" x14ac:dyDescent="0.25">
      <c r="A4" t="s">
        <v>104</v>
      </c>
      <c r="B4" s="3">
        <f>Q10</f>
        <v>4022699.9999999995</v>
      </c>
      <c r="C4" t="s">
        <v>183</v>
      </c>
      <c r="E4" t="s">
        <v>182</v>
      </c>
      <c r="F4" s="3">
        <v>200</v>
      </c>
      <c r="G4" t="s">
        <v>184</v>
      </c>
      <c r="N4" t="s">
        <v>109</v>
      </c>
      <c r="P4" t="s">
        <v>101</v>
      </c>
      <c r="Q4" t="s">
        <v>102</v>
      </c>
      <c r="V4" t="s">
        <v>26</v>
      </c>
      <c r="W4" t="s">
        <v>27</v>
      </c>
    </row>
    <row r="5" spans="1:33" x14ac:dyDescent="0.25">
      <c r="A5" t="s">
        <v>106</v>
      </c>
      <c r="B5" s="3">
        <f>Q12</f>
        <v>81650</v>
      </c>
      <c r="C5" t="s">
        <v>183</v>
      </c>
      <c r="E5" t="s">
        <v>185</v>
      </c>
      <c r="F5" s="3">
        <f>110000*1.15/100</f>
        <v>1264.9999999999998</v>
      </c>
      <c r="G5" t="s">
        <v>186</v>
      </c>
      <c r="O5" t="s">
        <v>97</v>
      </c>
      <c r="P5">
        <v>150000</v>
      </c>
      <c r="Q5">
        <f>P5*1.15</f>
        <v>172500</v>
      </c>
      <c r="U5">
        <v>2025</v>
      </c>
      <c r="V5">
        <f>Q10*B7</f>
        <v>48272399.999999993</v>
      </c>
      <c r="W5">
        <f>Q12*B7</f>
        <v>979800</v>
      </c>
    </row>
    <row r="6" spans="1:33" x14ac:dyDescent="0.25">
      <c r="O6" t="s">
        <v>98</v>
      </c>
      <c r="P6">
        <v>1300000</v>
      </c>
      <c r="Q6">
        <f t="shared" ref="Q6:Q9" si="0">P6*1.15</f>
        <v>1495000</v>
      </c>
      <c r="U6">
        <v>2035</v>
      </c>
      <c r="V6">
        <f>V5*B9</f>
        <v>16790399.999999996</v>
      </c>
      <c r="W6">
        <f>W5*B9</f>
        <v>340800</v>
      </c>
    </row>
    <row r="7" spans="1:33" x14ac:dyDescent="0.25">
      <c r="A7" t="s">
        <v>107</v>
      </c>
      <c r="B7" s="3">
        <v>12</v>
      </c>
      <c r="C7" t="s">
        <v>108</v>
      </c>
      <c r="O7" t="s">
        <v>99</v>
      </c>
      <c r="P7">
        <f>1700000-200000-82000</f>
        <v>1418000</v>
      </c>
      <c r="Q7">
        <f t="shared" si="0"/>
        <v>1630699.9999999998</v>
      </c>
      <c r="U7">
        <v>2050</v>
      </c>
      <c r="V7">
        <f>V6*B11</f>
        <v>8395199.9999999981</v>
      </c>
      <c r="W7">
        <f>W6*B11</f>
        <v>170400</v>
      </c>
    </row>
    <row r="8" spans="1:33" x14ac:dyDescent="0.25">
      <c r="O8" t="s">
        <v>100</v>
      </c>
      <c r="P8">
        <v>370000</v>
      </c>
      <c r="Q8">
        <f t="shared" si="0"/>
        <v>425499.99999999994</v>
      </c>
    </row>
    <row r="9" spans="1:33" x14ac:dyDescent="0.25">
      <c r="A9" t="s">
        <v>110</v>
      </c>
      <c r="B9" s="3">
        <f>40/115</f>
        <v>0.34782608695652173</v>
      </c>
      <c r="O9" t="s">
        <v>181</v>
      </c>
      <c r="P9">
        <v>150000</v>
      </c>
      <c r="Q9">
        <f t="shared" si="0"/>
        <v>172500</v>
      </c>
    </row>
    <row r="10" spans="1:33" x14ac:dyDescent="0.25">
      <c r="O10" t="s">
        <v>120</v>
      </c>
      <c r="P10">
        <f>SUM(P5:P9)</f>
        <v>3388000</v>
      </c>
      <c r="Q10">
        <f>P10*1.15+(F4-100)*F5</f>
        <v>4022699.9999999995</v>
      </c>
    </row>
    <row r="11" spans="1:33" x14ac:dyDescent="0.25">
      <c r="A11" t="s">
        <v>111</v>
      </c>
      <c r="B11" s="3">
        <v>0.5</v>
      </c>
      <c r="C11" t="s">
        <v>174</v>
      </c>
    </row>
    <row r="12" spans="1:33" x14ac:dyDescent="0.25">
      <c r="O12" t="s">
        <v>103</v>
      </c>
      <c r="P12">
        <v>71000</v>
      </c>
      <c r="Q12">
        <f>P12*1.15</f>
        <v>81650</v>
      </c>
    </row>
    <row r="13" spans="1:33" x14ac:dyDescent="0.25">
      <c r="D13" s="5" t="s">
        <v>96</v>
      </c>
    </row>
    <row r="15" spans="1:33" s="1" customFormat="1" x14ac:dyDescent="0.25">
      <c r="A15" s="1" t="s">
        <v>25</v>
      </c>
    </row>
    <row r="16" spans="1:33" x14ac:dyDescent="0.25">
      <c r="C16">
        <v>2020</v>
      </c>
      <c r="D16">
        <v>2021</v>
      </c>
      <c r="E16">
        <v>2022</v>
      </c>
      <c r="F16">
        <v>2023</v>
      </c>
      <c r="G16">
        <v>2024</v>
      </c>
      <c r="H16">
        <v>2025</v>
      </c>
      <c r="I16">
        <v>2026</v>
      </c>
      <c r="J16">
        <v>2027</v>
      </c>
      <c r="K16">
        <v>2028</v>
      </c>
      <c r="L16">
        <v>2029</v>
      </c>
      <c r="M16">
        <v>2030</v>
      </c>
      <c r="N16">
        <v>2031</v>
      </c>
      <c r="O16">
        <v>2032</v>
      </c>
      <c r="P16">
        <v>2033</v>
      </c>
      <c r="Q16">
        <v>2034</v>
      </c>
      <c r="R16">
        <v>2035</v>
      </c>
      <c r="S16">
        <v>2036</v>
      </c>
      <c r="T16">
        <v>2037</v>
      </c>
      <c r="U16">
        <v>2038</v>
      </c>
      <c r="V16">
        <v>2039</v>
      </c>
      <c r="W16">
        <v>2040</v>
      </c>
      <c r="X16">
        <v>2041</v>
      </c>
      <c r="Y16">
        <v>2042</v>
      </c>
      <c r="Z16">
        <v>2043</v>
      </c>
      <c r="AA16">
        <v>2044</v>
      </c>
      <c r="AB16">
        <v>2045</v>
      </c>
      <c r="AC16">
        <v>2046</v>
      </c>
      <c r="AD16">
        <v>2047</v>
      </c>
      <c r="AE16">
        <v>2048</v>
      </c>
      <c r="AF16">
        <v>2049</v>
      </c>
      <c r="AG16">
        <v>2050</v>
      </c>
    </row>
    <row r="17" spans="1:33" x14ac:dyDescent="0.25">
      <c r="A17" t="s">
        <v>18</v>
      </c>
      <c r="B17" t="s">
        <v>26</v>
      </c>
      <c r="C17" s="3">
        <f>_xlfn.FORECAST.LINEAR(C16,$V$5:$V$6,$U$5:$U$6)</f>
        <v>64013400</v>
      </c>
      <c r="D17" s="3">
        <f t="shared" ref="D17:G17" si="1">_xlfn.FORECAST.LINEAR(D16,$V$5:$V$6,$U$5:$U$6)</f>
        <v>60865200</v>
      </c>
      <c r="E17" s="3">
        <f t="shared" si="1"/>
        <v>57717000</v>
      </c>
      <c r="F17" s="3">
        <f t="shared" si="1"/>
        <v>54568800</v>
      </c>
      <c r="G17" s="3">
        <f t="shared" si="1"/>
        <v>51420600</v>
      </c>
      <c r="H17" s="3">
        <f>_xlfn.FORECAST.LINEAR(H16,$V$5:$V$6,$U$5:$U$6)</f>
        <v>48272400</v>
      </c>
      <c r="I17" s="3">
        <f>_xlfn.FORECAST.LINEAR(I16,$V$5:$V$6,$U$5:$U$6)</f>
        <v>45124200</v>
      </c>
      <c r="J17" s="3">
        <f t="shared" ref="J17:R17" si="2">_xlfn.FORECAST.LINEAR(J16,$V$5:$V$6,$U$5:$U$6)</f>
        <v>41976000</v>
      </c>
      <c r="K17" s="3">
        <f t="shared" si="2"/>
        <v>38827800</v>
      </c>
      <c r="L17" s="3">
        <f t="shared" si="2"/>
        <v>35679600</v>
      </c>
      <c r="M17" s="3">
        <f t="shared" si="2"/>
        <v>32531400</v>
      </c>
      <c r="N17" s="3">
        <f t="shared" si="2"/>
        <v>29383200</v>
      </c>
      <c r="O17" s="3">
        <f t="shared" si="2"/>
        <v>26235000</v>
      </c>
      <c r="P17" s="3">
        <f t="shared" si="2"/>
        <v>23086800</v>
      </c>
      <c r="Q17" s="3">
        <f t="shared" si="2"/>
        <v>19938600</v>
      </c>
      <c r="R17" s="3">
        <f t="shared" si="2"/>
        <v>16790400</v>
      </c>
      <c r="S17" s="3">
        <f>_xlfn.FORECAST.LINEAR(S16,$V$6:$V$7,$U$6:$U$7)</f>
        <v>16230720</v>
      </c>
      <c r="T17" s="3">
        <f t="shared" ref="T17:AG17" si="3">_xlfn.FORECAST.LINEAR(T16,$V$6:$V$7,$U$6:$U$7)</f>
        <v>15671040</v>
      </c>
      <c r="U17" s="3">
        <f t="shared" si="3"/>
        <v>15111360</v>
      </c>
      <c r="V17" s="3">
        <f t="shared" si="3"/>
        <v>14551680</v>
      </c>
      <c r="W17" s="3">
        <f t="shared" si="3"/>
        <v>13992000</v>
      </c>
      <c r="X17" s="3">
        <f t="shared" si="3"/>
        <v>13432320</v>
      </c>
      <c r="Y17" s="3">
        <f t="shared" si="3"/>
        <v>12872640</v>
      </c>
      <c r="Z17" s="3">
        <f t="shared" si="3"/>
        <v>12312960</v>
      </c>
      <c r="AA17" s="3">
        <f t="shared" si="3"/>
        <v>11753280</v>
      </c>
      <c r="AB17" s="3">
        <f t="shared" si="3"/>
        <v>11193600</v>
      </c>
      <c r="AC17" s="3">
        <f t="shared" si="3"/>
        <v>10633920</v>
      </c>
      <c r="AD17" s="3">
        <f t="shared" si="3"/>
        <v>10074240</v>
      </c>
      <c r="AE17" s="3">
        <f t="shared" si="3"/>
        <v>9514560</v>
      </c>
      <c r="AF17" s="3">
        <f t="shared" si="3"/>
        <v>8954880</v>
      </c>
      <c r="AG17" s="3">
        <f t="shared" si="3"/>
        <v>8395200</v>
      </c>
    </row>
    <row r="18" spans="1:33" x14ac:dyDescent="0.25">
      <c r="B18" t="s">
        <v>23</v>
      </c>
      <c r="C18" s="3">
        <v>25</v>
      </c>
      <c r="D18" s="3">
        <v>25</v>
      </c>
      <c r="E18" s="3">
        <v>25</v>
      </c>
      <c r="F18" s="3">
        <v>25</v>
      </c>
      <c r="G18" s="3">
        <v>25</v>
      </c>
      <c r="H18" s="3">
        <v>25</v>
      </c>
      <c r="I18" s="3">
        <v>25</v>
      </c>
      <c r="J18" s="3">
        <v>25</v>
      </c>
      <c r="K18" s="3">
        <v>25</v>
      </c>
      <c r="L18" s="3">
        <v>25</v>
      </c>
      <c r="M18" s="3">
        <v>25</v>
      </c>
      <c r="N18" s="3">
        <v>25</v>
      </c>
      <c r="O18" s="3">
        <v>25</v>
      </c>
      <c r="P18" s="3">
        <v>25</v>
      </c>
      <c r="Q18" s="3">
        <v>25</v>
      </c>
      <c r="R18" s="3">
        <v>25</v>
      </c>
      <c r="S18" s="3">
        <v>25</v>
      </c>
      <c r="T18" s="3">
        <v>25</v>
      </c>
      <c r="U18" s="3">
        <v>25</v>
      </c>
      <c r="V18" s="3">
        <v>25</v>
      </c>
      <c r="W18" s="3">
        <v>25</v>
      </c>
      <c r="X18" s="3">
        <v>25</v>
      </c>
      <c r="Y18" s="3">
        <v>25</v>
      </c>
      <c r="Z18" s="3">
        <v>25</v>
      </c>
      <c r="AA18" s="3">
        <v>25</v>
      </c>
      <c r="AB18" s="3">
        <v>25</v>
      </c>
      <c r="AC18" s="3">
        <v>25</v>
      </c>
      <c r="AD18" s="3">
        <v>25</v>
      </c>
      <c r="AE18" s="3">
        <v>25</v>
      </c>
      <c r="AF18" s="3">
        <v>25</v>
      </c>
      <c r="AG18" s="3">
        <v>25</v>
      </c>
    </row>
    <row r="19" spans="1:33" x14ac:dyDescent="0.25">
      <c r="B19" t="s">
        <v>27</v>
      </c>
      <c r="C19" s="3">
        <f t="shared" ref="C19:G19" si="4">_xlfn.FORECAST.LINEAR(C16,$W$5:$W$6,$U$5:$U$6)</f>
        <v>1299300</v>
      </c>
      <c r="D19" s="3">
        <f t="shared" si="4"/>
        <v>1235400</v>
      </c>
      <c r="E19" s="3">
        <f t="shared" si="4"/>
        <v>1171500</v>
      </c>
      <c r="F19" s="3">
        <f t="shared" si="4"/>
        <v>1107600</v>
      </c>
      <c r="G19" s="3">
        <f t="shared" si="4"/>
        <v>1043700</v>
      </c>
      <c r="H19" s="3">
        <f>_xlfn.FORECAST.LINEAR(H16,$W$5:$W$6,$U$5:$U$6)</f>
        <v>979800</v>
      </c>
      <c r="I19" s="3">
        <f t="shared" ref="I19:R19" si="5">_xlfn.FORECAST.LINEAR(I16,$W$5:$W$6,$U$5:$U$6)</f>
        <v>915900</v>
      </c>
      <c r="J19" s="3">
        <f t="shared" si="5"/>
        <v>852000</v>
      </c>
      <c r="K19" s="3">
        <f t="shared" si="5"/>
        <v>788100</v>
      </c>
      <c r="L19" s="3">
        <f t="shared" si="5"/>
        <v>724200</v>
      </c>
      <c r="M19" s="3">
        <f t="shared" si="5"/>
        <v>660300</v>
      </c>
      <c r="N19" s="3">
        <f t="shared" si="5"/>
        <v>596400</v>
      </c>
      <c r="O19" s="3">
        <f t="shared" si="5"/>
        <v>532500</v>
      </c>
      <c r="P19" s="3">
        <f t="shared" si="5"/>
        <v>468600</v>
      </c>
      <c r="Q19" s="3">
        <f t="shared" si="5"/>
        <v>404700</v>
      </c>
      <c r="R19" s="3">
        <f t="shared" si="5"/>
        <v>340800</v>
      </c>
      <c r="S19" s="3">
        <f>_xlfn.FORECAST.LINEAR(S16,$W$6:$W$7,$U$6:$U$7)</f>
        <v>329440</v>
      </c>
      <c r="T19" s="3">
        <f t="shared" ref="T19:AG19" si="6">_xlfn.FORECAST.LINEAR(T16,$W$6:$W$7,$U$6:$U$7)</f>
        <v>318080</v>
      </c>
      <c r="U19" s="3">
        <f t="shared" si="6"/>
        <v>306720</v>
      </c>
      <c r="V19" s="3">
        <f t="shared" si="6"/>
        <v>295360</v>
      </c>
      <c r="W19" s="3">
        <f t="shared" si="6"/>
        <v>284000</v>
      </c>
      <c r="X19" s="3">
        <f t="shared" si="6"/>
        <v>272640</v>
      </c>
      <c r="Y19" s="3">
        <f t="shared" si="6"/>
        <v>261280</v>
      </c>
      <c r="Z19" s="3">
        <f t="shared" si="6"/>
        <v>249920</v>
      </c>
      <c r="AA19" s="3">
        <f t="shared" si="6"/>
        <v>238560</v>
      </c>
      <c r="AB19" s="3">
        <f t="shared" si="6"/>
        <v>227200</v>
      </c>
      <c r="AC19" s="3">
        <f t="shared" si="6"/>
        <v>215840</v>
      </c>
      <c r="AD19" s="3">
        <f t="shared" si="6"/>
        <v>204480</v>
      </c>
      <c r="AE19" s="3">
        <f t="shared" si="6"/>
        <v>193120</v>
      </c>
      <c r="AF19" s="3">
        <f t="shared" si="6"/>
        <v>181760</v>
      </c>
      <c r="AG19" s="3">
        <f t="shared" si="6"/>
        <v>170400</v>
      </c>
    </row>
    <row r="20" spans="1:33" x14ac:dyDescent="0.25">
      <c r="B20" t="s">
        <v>28</v>
      </c>
      <c r="C20">
        <f>((C17*General!$B$29*(1+General!$B$29)^C18)/((1+General!$B$29)^C18-1)+C19)</f>
        <v>7295997.1549652554</v>
      </c>
      <c r="D20">
        <f>((D17*General!$B$29*(1+General!$B$29)^D18)/((1+General!$B$29)^D18-1)+D19)</f>
        <v>6937177.6227538493</v>
      </c>
      <c r="E20">
        <f>((E17*General!$B$29*(1+General!$B$29)^E18)/((1+General!$B$29)^E18-1)+E19)</f>
        <v>6578358.090542444</v>
      </c>
      <c r="F20">
        <f>((F17*General!$B$29*(1+General!$B$29)^F18)/((1+General!$B$29)^F18-1)+F19)</f>
        <v>6219538.5583310369</v>
      </c>
      <c r="G20">
        <f>((G17*General!$B$29*(1+General!$B$29)^G18)/((1+General!$B$29)^G18-1)+G19)</f>
        <v>5860719.0261196317</v>
      </c>
      <c r="H20">
        <f>((H17*General!$B$29*(1+General!$B$29)^H18)/((1+General!$B$29)^H18-1)+H19)</f>
        <v>5501899.4939082256</v>
      </c>
      <c r="I20">
        <f>((I17*General!$B$29*(1+General!$B$29)^I18)/((1+General!$B$29)^I18-1)+I19)</f>
        <v>5143079.9616968194</v>
      </c>
      <c r="J20">
        <f>((J17*General!$B$29*(1+General!$B$29)^J18)/((1+General!$B$29)^J18-1)+J19)</f>
        <v>4784260.4294854142</v>
      </c>
      <c r="K20">
        <f>((K17*General!$B$29*(1+General!$B$29)^K18)/((1+General!$B$29)^K18-1)+K19)</f>
        <v>4425440.8972740071</v>
      </c>
      <c r="L20">
        <f>((L17*General!$B$29*(1+General!$B$29)^L18)/((1+General!$B$29)^L18-1)+L19)</f>
        <v>4066621.3650626014</v>
      </c>
      <c r="M20">
        <f>((M17*General!$B$29*(1+General!$B$29)^M18)/((1+General!$B$29)^M18-1)+M19)</f>
        <v>3707801.8328511952</v>
      </c>
      <c r="N20">
        <f>((N17*General!$B$29*(1+General!$B$29)^N18)/((1+General!$B$29)^N18-1)+N19)</f>
        <v>3348982.3006397896</v>
      </c>
      <c r="O20">
        <f>((O17*General!$B$29*(1+General!$B$29)^O18)/((1+General!$B$29)^O18-1)+O19)</f>
        <v>2990162.7684283834</v>
      </c>
      <c r="P20">
        <f>((P17*General!$B$29*(1+General!$B$29)^P18)/((1+General!$B$29)^P18-1)+P19)</f>
        <v>2631343.2362169772</v>
      </c>
      <c r="Q20">
        <f>((Q17*General!$B$29*(1+General!$B$29)^Q18)/((1+General!$B$29)^Q18-1)+Q19)</f>
        <v>2272523.7040055715</v>
      </c>
      <c r="R20">
        <f>((R17*General!$B$29*(1+General!$B$29)^R18)/((1+General!$B$29)^R18-1)+R19)</f>
        <v>1913704.1717941654</v>
      </c>
      <c r="S20">
        <f>((S17*General!$B$29*(1+General!$B$29)^S18)/((1+General!$B$29)^S18-1)+S19)</f>
        <v>1849914.0327343598</v>
      </c>
      <c r="T20">
        <f>((T17*General!$B$29*(1+General!$B$29)^T18)/((1+General!$B$29)^T18-1)+T19)</f>
        <v>1786123.8936745543</v>
      </c>
      <c r="U20">
        <f>((U17*General!$B$29*(1+General!$B$29)^U18)/((1+General!$B$29)^U18-1)+U19)</f>
        <v>1722333.754614749</v>
      </c>
      <c r="V20">
        <f>((V17*General!$B$29*(1+General!$B$29)^V18)/((1+General!$B$29)^V18-1)+V19)</f>
        <v>1658543.6155549434</v>
      </c>
      <c r="W20">
        <f>((W17*General!$B$29*(1+General!$B$29)^W18)/((1+General!$B$29)^W18-1)+W19)</f>
        <v>1594753.4764951379</v>
      </c>
      <c r="X20">
        <f>((X17*General!$B$29*(1+General!$B$29)^X18)/((1+General!$B$29)^X18-1)+X19)</f>
        <v>1530963.3374353324</v>
      </c>
      <c r="Y20">
        <f>((Y17*General!$B$29*(1+General!$B$29)^Y18)/((1+General!$B$29)^Y18-1)+Y19)</f>
        <v>1467173.1983755268</v>
      </c>
      <c r="Z20">
        <f>((Z17*General!$B$29*(1+General!$B$29)^Z18)/((1+General!$B$29)^Z18-1)+Z19)</f>
        <v>1403383.0593157213</v>
      </c>
      <c r="AA20">
        <f>((AA17*General!$B$29*(1+General!$B$29)^AA18)/((1+General!$B$29)^AA18-1)+AA19)</f>
        <v>1339592.9202559157</v>
      </c>
      <c r="AB20">
        <f>((AB17*General!$B$29*(1+General!$B$29)^AB18)/((1+General!$B$29)^AB18-1)+AB19)</f>
        <v>1275802.7811961104</v>
      </c>
      <c r="AC20">
        <f>((AC17*General!$B$29*(1+General!$B$29)^AC18)/((1+General!$B$29)^AC18-1)+AC19)</f>
        <v>1212012.6421363046</v>
      </c>
      <c r="AD20">
        <f>((AD17*General!$B$29*(1+General!$B$29)^AD18)/((1+General!$B$29)^AD18-1)+AD19)</f>
        <v>1148222.5030764993</v>
      </c>
      <c r="AE20">
        <f>((AE17*General!$B$29*(1+General!$B$29)^AE18)/((1+General!$B$29)^AE18-1)+AE19)</f>
        <v>1084432.3640166938</v>
      </c>
      <c r="AF20">
        <f>((AF17*General!$B$29*(1+General!$B$29)^AF18)/((1+General!$B$29)^AF18-1)+AF19)</f>
        <v>1020642.2249568882</v>
      </c>
      <c r="AG20">
        <f>((AG17*General!$B$29*(1+General!$B$29)^AG18)/((1+General!$B$29)^AG18-1)+AG19)</f>
        <v>956852.0858970827</v>
      </c>
    </row>
    <row r="21" spans="1:33" x14ac:dyDescent="0.25">
      <c r="A21" t="s">
        <v>19</v>
      </c>
      <c r="B21" t="s">
        <v>26</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B22" t="s">
        <v>23</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27</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28</v>
      </c>
      <c r="C24" t="e">
        <f>C21/C22+C23</f>
        <v>#DIV/0!</v>
      </c>
      <c r="D24" t="e">
        <f t="shared" ref="D24:AG24" si="7">D21/D22+D23</f>
        <v>#DIV/0!</v>
      </c>
      <c r="E24" t="e">
        <f t="shared" si="7"/>
        <v>#DIV/0!</v>
      </c>
      <c r="F24" t="e">
        <f t="shared" si="7"/>
        <v>#DIV/0!</v>
      </c>
      <c r="G24" t="e">
        <f t="shared" si="7"/>
        <v>#DIV/0!</v>
      </c>
      <c r="H24" t="e">
        <f t="shared" si="7"/>
        <v>#DIV/0!</v>
      </c>
      <c r="I24" t="e">
        <f t="shared" si="7"/>
        <v>#DIV/0!</v>
      </c>
      <c r="J24" t="e">
        <f t="shared" si="7"/>
        <v>#DIV/0!</v>
      </c>
      <c r="K24" t="e">
        <f t="shared" si="7"/>
        <v>#DIV/0!</v>
      </c>
      <c r="L24" t="e">
        <f t="shared" si="7"/>
        <v>#DIV/0!</v>
      </c>
      <c r="M24" t="e">
        <f t="shared" si="7"/>
        <v>#DIV/0!</v>
      </c>
      <c r="N24" t="e">
        <f t="shared" si="7"/>
        <v>#DIV/0!</v>
      </c>
      <c r="O24" t="e">
        <f t="shared" si="7"/>
        <v>#DIV/0!</v>
      </c>
      <c r="P24" t="e">
        <f t="shared" si="7"/>
        <v>#DIV/0!</v>
      </c>
      <c r="Q24" t="e">
        <f t="shared" si="7"/>
        <v>#DIV/0!</v>
      </c>
      <c r="R24" t="e">
        <f t="shared" si="7"/>
        <v>#DIV/0!</v>
      </c>
      <c r="S24" t="e">
        <f t="shared" si="7"/>
        <v>#DIV/0!</v>
      </c>
      <c r="T24" t="e">
        <f t="shared" si="7"/>
        <v>#DIV/0!</v>
      </c>
      <c r="U24" t="e">
        <f t="shared" si="7"/>
        <v>#DIV/0!</v>
      </c>
      <c r="V24" t="e">
        <f t="shared" si="7"/>
        <v>#DIV/0!</v>
      </c>
      <c r="W24" t="e">
        <f t="shared" si="7"/>
        <v>#DIV/0!</v>
      </c>
      <c r="X24" t="e">
        <f t="shared" si="7"/>
        <v>#DIV/0!</v>
      </c>
      <c r="Y24" t="e">
        <f t="shared" si="7"/>
        <v>#DIV/0!</v>
      </c>
      <c r="Z24" t="e">
        <f t="shared" si="7"/>
        <v>#DIV/0!</v>
      </c>
      <c r="AA24" t="e">
        <f t="shared" si="7"/>
        <v>#DIV/0!</v>
      </c>
      <c r="AB24" t="e">
        <f t="shared" si="7"/>
        <v>#DIV/0!</v>
      </c>
      <c r="AC24" t="e">
        <f t="shared" si="7"/>
        <v>#DIV/0!</v>
      </c>
      <c r="AD24" t="e">
        <f t="shared" si="7"/>
        <v>#DIV/0!</v>
      </c>
      <c r="AE24" t="e">
        <f t="shared" si="7"/>
        <v>#DIV/0!</v>
      </c>
      <c r="AF24" t="e">
        <f t="shared" si="7"/>
        <v>#DIV/0!</v>
      </c>
      <c r="AG24" t="e">
        <f t="shared" si="7"/>
        <v>#DIV/0!</v>
      </c>
    </row>
    <row r="25" spans="1:33" x14ac:dyDescent="0.25">
      <c r="A25" t="s">
        <v>20</v>
      </c>
      <c r="B25" t="s">
        <v>26</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23</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27</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28</v>
      </c>
      <c r="C28" t="e">
        <f>C25/C26+C27</f>
        <v>#DIV/0!</v>
      </c>
      <c r="D28" t="e">
        <f t="shared" ref="D28:AG28" si="8">D25/D26+D27</f>
        <v>#DIV/0!</v>
      </c>
      <c r="E28" t="e">
        <f t="shared" si="8"/>
        <v>#DIV/0!</v>
      </c>
      <c r="F28" t="e">
        <f t="shared" si="8"/>
        <v>#DIV/0!</v>
      </c>
      <c r="G28" t="e">
        <f t="shared" si="8"/>
        <v>#DIV/0!</v>
      </c>
      <c r="H28" t="e">
        <f t="shared" si="8"/>
        <v>#DIV/0!</v>
      </c>
      <c r="I28" t="e">
        <f t="shared" si="8"/>
        <v>#DIV/0!</v>
      </c>
      <c r="J28" t="e">
        <f t="shared" si="8"/>
        <v>#DIV/0!</v>
      </c>
      <c r="K28" t="e">
        <f t="shared" si="8"/>
        <v>#DIV/0!</v>
      </c>
      <c r="L28" t="e">
        <f t="shared" si="8"/>
        <v>#DIV/0!</v>
      </c>
      <c r="M28" t="e">
        <f t="shared" si="8"/>
        <v>#DIV/0!</v>
      </c>
      <c r="N28" t="e">
        <f t="shared" si="8"/>
        <v>#DIV/0!</v>
      </c>
      <c r="O28" t="e">
        <f t="shared" si="8"/>
        <v>#DIV/0!</v>
      </c>
      <c r="P28" t="e">
        <f t="shared" si="8"/>
        <v>#DIV/0!</v>
      </c>
      <c r="Q28" t="e">
        <f t="shared" si="8"/>
        <v>#DIV/0!</v>
      </c>
      <c r="R28" t="e">
        <f t="shared" si="8"/>
        <v>#DIV/0!</v>
      </c>
      <c r="S28" t="e">
        <f t="shared" si="8"/>
        <v>#DIV/0!</v>
      </c>
      <c r="T28" t="e">
        <f t="shared" si="8"/>
        <v>#DIV/0!</v>
      </c>
      <c r="U28" t="e">
        <f t="shared" si="8"/>
        <v>#DIV/0!</v>
      </c>
      <c r="V28" t="e">
        <f t="shared" si="8"/>
        <v>#DIV/0!</v>
      </c>
      <c r="W28" t="e">
        <f t="shared" si="8"/>
        <v>#DIV/0!</v>
      </c>
      <c r="X28" t="e">
        <f t="shared" si="8"/>
        <v>#DIV/0!</v>
      </c>
      <c r="Y28" t="e">
        <f t="shared" si="8"/>
        <v>#DIV/0!</v>
      </c>
      <c r="Z28" t="e">
        <f t="shared" si="8"/>
        <v>#DIV/0!</v>
      </c>
      <c r="AA28" t="e">
        <f t="shared" si="8"/>
        <v>#DIV/0!</v>
      </c>
      <c r="AB28" t="e">
        <f t="shared" si="8"/>
        <v>#DIV/0!</v>
      </c>
      <c r="AC28" t="e">
        <f t="shared" si="8"/>
        <v>#DIV/0!</v>
      </c>
      <c r="AD28" t="e">
        <f t="shared" si="8"/>
        <v>#DIV/0!</v>
      </c>
      <c r="AE28" t="e">
        <f t="shared" si="8"/>
        <v>#DIV/0!</v>
      </c>
      <c r="AF28" t="e">
        <f t="shared" si="8"/>
        <v>#DIV/0!</v>
      </c>
      <c r="AG28" t="e">
        <f t="shared" si="8"/>
        <v>#DIV/0!</v>
      </c>
    </row>
    <row r="29" spans="1:33" x14ac:dyDescent="0.25">
      <c r="A29" t="s">
        <v>21</v>
      </c>
      <c r="B29" t="s">
        <v>26</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23</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27</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28</v>
      </c>
      <c r="C32" t="e">
        <f>C29/C30+C31</f>
        <v>#DIV/0!</v>
      </c>
      <c r="D32" t="e">
        <f t="shared" ref="D32:AG32" si="9">D29/D30+D31</f>
        <v>#DIV/0!</v>
      </c>
      <c r="E32" t="e">
        <f t="shared" si="9"/>
        <v>#DIV/0!</v>
      </c>
      <c r="F32" t="e">
        <f t="shared" si="9"/>
        <v>#DIV/0!</v>
      </c>
      <c r="G32" t="e">
        <f t="shared" si="9"/>
        <v>#DIV/0!</v>
      </c>
      <c r="H32" t="e">
        <f t="shared" si="9"/>
        <v>#DIV/0!</v>
      </c>
      <c r="I32" t="e">
        <f t="shared" si="9"/>
        <v>#DIV/0!</v>
      </c>
      <c r="J32" t="e">
        <f t="shared" si="9"/>
        <v>#DIV/0!</v>
      </c>
      <c r="K32" t="e">
        <f t="shared" si="9"/>
        <v>#DIV/0!</v>
      </c>
      <c r="L32" t="e">
        <f t="shared" si="9"/>
        <v>#DIV/0!</v>
      </c>
      <c r="M32" t="e">
        <f t="shared" si="9"/>
        <v>#DIV/0!</v>
      </c>
      <c r="N32" t="e">
        <f t="shared" si="9"/>
        <v>#DIV/0!</v>
      </c>
      <c r="O32" t="e">
        <f t="shared" si="9"/>
        <v>#DIV/0!</v>
      </c>
      <c r="P32" t="e">
        <f t="shared" si="9"/>
        <v>#DIV/0!</v>
      </c>
      <c r="Q32" t="e">
        <f t="shared" si="9"/>
        <v>#DIV/0!</v>
      </c>
      <c r="R32" t="e">
        <f t="shared" si="9"/>
        <v>#DIV/0!</v>
      </c>
      <c r="S32" t="e">
        <f t="shared" si="9"/>
        <v>#DIV/0!</v>
      </c>
      <c r="T32" t="e">
        <f t="shared" si="9"/>
        <v>#DIV/0!</v>
      </c>
      <c r="U32" t="e">
        <f t="shared" si="9"/>
        <v>#DIV/0!</v>
      </c>
      <c r="V32" t="e">
        <f t="shared" si="9"/>
        <v>#DIV/0!</v>
      </c>
      <c r="W32" t="e">
        <f t="shared" si="9"/>
        <v>#DIV/0!</v>
      </c>
      <c r="X32" t="e">
        <f t="shared" si="9"/>
        <v>#DIV/0!</v>
      </c>
      <c r="Y32" t="e">
        <f t="shared" si="9"/>
        <v>#DIV/0!</v>
      </c>
      <c r="Z32" t="e">
        <f t="shared" si="9"/>
        <v>#DIV/0!</v>
      </c>
      <c r="AA32" t="e">
        <f t="shared" si="9"/>
        <v>#DIV/0!</v>
      </c>
      <c r="AB32" t="e">
        <f t="shared" si="9"/>
        <v>#DIV/0!</v>
      </c>
      <c r="AC32" t="e">
        <f t="shared" si="9"/>
        <v>#DIV/0!</v>
      </c>
      <c r="AD32" t="e">
        <f t="shared" si="9"/>
        <v>#DIV/0!</v>
      </c>
      <c r="AE32" t="e">
        <f t="shared" si="9"/>
        <v>#DIV/0!</v>
      </c>
      <c r="AF32" t="e">
        <f t="shared" si="9"/>
        <v>#DIV/0!</v>
      </c>
      <c r="AG32" t="e">
        <f t="shared" si="9"/>
        <v>#DIV/0!</v>
      </c>
    </row>
    <row r="33" spans="1:33" x14ac:dyDescent="0.25">
      <c r="A33" t="s">
        <v>22</v>
      </c>
      <c r="B33" t="s">
        <v>26</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23</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27</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28</v>
      </c>
      <c r="C36" t="e">
        <f>C33/C34+C35</f>
        <v>#DIV/0!</v>
      </c>
      <c r="D36" t="e">
        <f t="shared" ref="D36:AG36" si="10">D33/D34+D35</f>
        <v>#DIV/0!</v>
      </c>
      <c r="E36" t="e">
        <f t="shared" si="10"/>
        <v>#DIV/0!</v>
      </c>
      <c r="F36" t="e">
        <f t="shared" si="10"/>
        <v>#DIV/0!</v>
      </c>
      <c r="G36" t="e">
        <f t="shared" si="10"/>
        <v>#DIV/0!</v>
      </c>
      <c r="H36" t="e">
        <f t="shared" si="10"/>
        <v>#DIV/0!</v>
      </c>
      <c r="I36" t="e">
        <f t="shared" si="10"/>
        <v>#DIV/0!</v>
      </c>
      <c r="J36" t="e">
        <f t="shared" si="10"/>
        <v>#DIV/0!</v>
      </c>
      <c r="K36" t="e">
        <f t="shared" si="10"/>
        <v>#DIV/0!</v>
      </c>
      <c r="L36" t="e">
        <f t="shared" si="10"/>
        <v>#DIV/0!</v>
      </c>
      <c r="M36" t="e">
        <f t="shared" si="10"/>
        <v>#DIV/0!</v>
      </c>
      <c r="N36" t="e">
        <f t="shared" si="10"/>
        <v>#DIV/0!</v>
      </c>
      <c r="O36" t="e">
        <f t="shared" si="10"/>
        <v>#DIV/0!</v>
      </c>
      <c r="P36" t="e">
        <f t="shared" si="10"/>
        <v>#DIV/0!</v>
      </c>
      <c r="Q36" t="e">
        <f t="shared" si="10"/>
        <v>#DIV/0!</v>
      </c>
      <c r="R36" t="e">
        <f t="shared" si="10"/>
        <v>#DIV/0!</v>
      </c>
      <c r="S36" t="e">
        <f t="shared" si="10"/>
        <v>#DIV/0!</v>
      </c>
      <c r="T36" t="e">
        <f t="shared" si="10"/>
        <v>#DIV/0!</v>
      </c>
      <c r="U36" t="e">
        <f t="shared" si="10"/>
        <v>#DIV/0!</v>
      </c>
      <c r="V36" t="e">
        <f t="shared" si="10"/>
        <v>#DIV/0!</v>
      </c>
      <c r="W36" t="e">
        <f t="shared" si="10"/>
        <v>#DIV/0!</v>
      </c>
      <c r="X36" t="e">
        <f t="shared" si="10"/>
        <v>#DIV/0!</v>
      </c>
      <c r="Y36" t="e">
        <f t="shared" si="10"/>
        <v>#DIV/0!</v>
      </c>
      <c r="Z36" t="e">
        <f t="shared" si="10"/>
        <v>#DIV/0!</v>
      </c>
      <c r="AA36" t="e">
        <f t="shared" si="10"/>
        <v>#DIV/0!</v>
      </c>
      <c r="AB36" t="e">
        <f t="shared" si="10"/>
        <v>#DIV/0!</v>
      </c>
      <c r="AC36" t="e">
        <f t="shared" si="10"/>
        <v>#DIV/0!</v>
      </c>
      <c r="AD36" t="e">
        <f t="shared" si="10"/>
        <v>#DIV/0!</v>
      </c>
      <c r="AE36" t="e">
        <f t="shared" si="10"/>
        <v>#DIV/0!</v>
      </c>
      <c r="AF36" t="e">
        <f t="shared" si="10"/>
        <v>#DIV/0!</v>
      </c>
      <c r="AG36" t="e">
        <f t="shared" si="10"/>
        <v>#DIV/0!</v>
      </c>
    </row>
    <row r="40" spans="1:33" x14ac:dyDescent="0.25">
      <c r="C40" t="s">
        <v>67</v>
      </c>
    </row>
    <row r="41" spans="1:33" x14ac:dyDescent="0.25">
      <c r="C41" t="s">
        <v>29</v>
      </c>
    </row>
    <row r="43" spans="1:33" s="1" customFormat="1" x14ac:dyDescent="0.25">
      <c r="A43" s="2" t="s">
        <v>68</v>
      </c>
    </row>
    <row r="44" spans="1:33" x14ac:dyDescent="0.25">
      <c r="C44">
        <f>General!$B$9</f>
        <v>2047</v>
      </c>
      <c r="D44">
        <f>IF(C44=0,0,IF(General!$B$10 &gt; (C44-General!$B$9), C44+General!$B$11,0))</f>
        <v>2050</v>
      </c>
      <c r="E44">
        <f>IF(D44=0,0,IF(General!$B$10 &gt; (D44-General!$B$9), D44+General!$B$11,0))</f>
        <v>0</v>
      </c>
      <c r="F44">
        <f>IF(E44=0,0,IF(General!$B$10 &gt; (E44-General!$B$9), E44+General!$B$11,0))</f>
        <v>0</v>
      </c>
      <c r="G44">
        <f>IF(F44=0,0,IF(General!$B$10 &gt; (F44-General!$B$9), F44+General!$B$11,0))</f>
        <v>0</v>
      </c>
      <c r="H44">
        <f>IF(G44=0,0,IF(General!$B$10 &gt; (G44-General!$B$9), G44+General!$B$11,0))</f>
        <v>0</v>
      </c>
      <c r="I44">
        <f>IF(H44=0,0,IF(General!$B$10 &gt; (H44-General!$B$9), H44+General!$B$11,0))</f>
        <v>0</v>
      </c>
      <c r="J44">
        <f>IF(I44=0,0,IF(General!$B$10 &gt; (I44-General!$B$9), I44+General!$B$11,0))</f>
        <v>0</v>
      </c>
      <c r="K44">
        <f>IF(J44=0,0,IF(General!$B$10 &gt; (J44-General!$B$9), J44+General!$B$11,0))</f>
        <v>0</v>
      </c>
      <c r="L44">
        <f>IF(K44=0,0,IF(General!$B$10 &gt; (K44-General!$B$9), K44+General!$B$11,0))</f>
        <v>0</v>
      </c>
      <c r="M44">
        <f>IF(L44=0,0,IF(General!$B$10 &gt; (L44-General!$B$9), L44+General!$B$11,0))</f>
        <v>0</v>
      </c>
      <c r="N44">
        <f>IF(M44=0,0,IF(General!$B$10 &gt; (M44-General!$B$9), M44+General!$B$11,0))</f>
        <v>0</v>
      </c>
      <c r="O44">
        <f>IF(N44=0,0,IF(General!$B$10 &gt; (N44-General!$B$9), N44+General!$B$11,0))</f>
        <v>0</v>
      </c>
      <c r="P44">
        <f>IF(O44=0,0,IF(General!$B$10 &gt; (O44-General!$B$9), O44+General!$B$11,0))</f>
        <v>0</v>
      </c>
      <c r="Q44">
        <f>IF(P44=0,0,IF(General!$B$10 &gt; (P44-General!$B$9), P44+General!$B$11,0))</f>
        <v>0</v>
      </c>
      <c r="R44">
        <f>IF(Q44=0,0,IF(General!$B$10 &gt; (Q44-General!$B$9), Q44+General!$B$11,0))</f>
        <v>0</v>
      </c>
      <c r="S44">
        <f>IF(R44=0,0,IF(General!$B$10 &gt; (R44-General!$B$9), R44+General!$B$11,0))</f>
        <v>0</v>
      </c>
      <c r="T44">
        <f>IF(S44=0,0,IF(General!$B$10 &gt; (S44-General!$B$9), S44+General!$B$11,0))</f>
        <v>0</v>
      </c>
      <c r="U44">
        <f>IF(T44=0,0,IF(General!$B$10 &gt; (T44-General!$B$9), T44+General!$B$11,0))</f>
        <v>0</v>
      </c>
      <c r="V44">
        <f>IF(U44=0,0,IF(General!$B$10 &gt; (U44-General!$B$9), U44+General!$B$11,0))</f>
        <v>0</v>
      </c>
      <c r="W44">
        <f>IF(V44=0,0,IF(General!$B$10 &gt; (V44-General!$B$9), V44+General!$B$11,0))</f>
        <v>0</v>
      </c>
      <c r="X44">
        <f>IF(W44=0,0,IF(General!$B$10 &gt; (W44-General!$B$9), W44+General!$B$11,0))</f>
        <v>0</v>
      </c>
      <c r="Y44">
        <f>IF(X44=0,0,IF(General!$B$10 &gt; (X44-General!$B$9), X44+General!$B$11,0))</f>
        <v>0</v>
      </c>
      <c r="Z44">
        <f>IF(Y44=0,0,IF(General!$B$10 &gt; (Y44-General!$B$9), Y44+General!$B$11,0))</f>
        <v>0</v>
      </c>
      <c r="AA44">
        <f>IF(Z44=0,0,IF(General!$B$10 &gt; (Z44-General!$B$9), Z44+General!$B$11,0))</f>
        <v>0</v>
      </c>
      <c r="AB44">
        <f>IF(AA44=0,0,IF(General!$B$10 &gt; (AA44-General!$B$9), AA44+General!$B$11,0))</f>
        <v>0</v>
      </c>
      <c r="AC44">
        <f>IF(AB44=0,0,IF(General!$B$10 &gt; (AB44-General!$B$9), AB44+General!$B$11,0))</f>
        <v>0</v>
      </c>
      <c r="AD44">
        <f>IF(AC44=0,0,IF(General!$B$10 &gt; (AC44-General!$B$9), AC44+General!$B$11,0))</f>
        <v>0</v>
      </c>
      <c r="AE44">
        <f>IF(AD44=0,0,IF(General!$B$10 &gt; (AD44-General!$B$9), AD44+General!$B$11,0))</f>
        <v>0</v>
      </c>
      <c r="AF44">
        <f>IF(AE44=0,0,IF(General!$B$10 &gt; (AE44-General!$B$9), AE44+General!$B$11,0))</f>
        <v>0</v>
      </c>
      <c r="AG44">
        <f>IF(AF44=0,0,IF(General!$B$10 &gt; (AF44-General!$B$9), AF44+General!$B$11,0))</f>
        <v>0</v>
      </c>
    </row>
    <row r="45" spans="1:33" x14ac:dyDescent="0.25">
      <c r="A45" t="s">
        <v>18</v>
      </c>
      <c r="B45" t="s">
        <v>26</v>
      </c>
      <c r="C45">
        <f>LOOKUP(C44,16:16,17:17)</f>
        <v>10074240</v>
      </c>
      <c r="D45">
        <f t="shared" ref="D45:AG45" si="11">LOOKUP(D44,16:16,17:17)</f>
        <v>8395200</v>
      </c>
      <c r="E45" t="e">
        <f t="shared" si="11"/>
        <v>#N/A</v>
      </c>
      <c r="F45" t="e">
        <f t="shared" si="11"/>
        <v>#N/A</v>
      </c>
      <c r="G45" t="e">
        <f t="shared" si="11"/>
        <v>#N/A</v>
      </c>
      <c r="H45" t="e">
        <f t="shared" si="11"/>
        <v>#N/A</v>
      </c>
      <c r="I45" t="e">
        <f t="shared" si="11"/>
        <v>#N/A</v>
      </c>
      <c r="J45" t="e">
        <f t="shared" si="11"/>
        <v>#N/A</v>
      </c>
      <c r="K45" t="e">
        <f t="shared" si="11"/>
        <v>#N/A</v>
      </c>
      <c r="L45" t="e">
        <f t="shared" si="11"/>
        <v>#N/A</v>
      </c>
      <c r="M45" t="e">
        <f t="shared" si="11"/>
        <v>#N/A</v>
      </c>
      <c r="N45" t="e">
        <f t="shared" si="11"/>
        <v>#N/A</v>
      </c>
      <c r="O45" t="e">
        <f t="shared" si="11"/>
        <v>#N/A</v>
      </c>
      <c r="P45" t="e">
        <f t="shared" si="11"/>
        <v>#N/A</v>
      </c>
      <c r="Q45" t="e">
        <f t="shared" si="11"/>
        <v>#N/A</v>
      </c>
      <c r="R45" t="e">
        <f t="shared" si="11"/>
        <v>#N/A</v>
      </c>
      <c r="S45" t="e">
        <f t="shared" si="11"/>
        <v>#N/A</v>
      </c>
      <c r="T45" t="e">
        <f t="shared" si="11"/>
        <v>#N/A</v>
      </c>
      <c r="U45" t="e">
        <f t="shared" si="11"/>
        <v>#N/A</v>
      </c>
      <c r="V45" t="e">
        <f t="shared" si="11"/>
        <v>#N/A</v>
      </c>
      <c r="W45" t="e">
        <f t="shared" si="11"/>
        <v>#N/A</v>
      </c>
      <c r="X45" t="e">
        <f t="shared" si="11"/>
        <v>#N/A</v>
      </c>
      <c r="Y45" t="e">
        <f t="shared" si="11"/>
        <v>#N/A</v>
      </c>
      <c r="Z45" t="e">
        <f t="shared" si="11"/>
        <v>#N/A</v>
      </c>
      <c r="AA45" t="e">
        <f t="shared" si="11"/>
        <v>#N/A</v>
      </c>
      <c r="AB45" t="e">
        <f t="shared" si="11"/>
        <v>#N/A</v>
      </c>
      <c r="AC45" t="e">
        <f t="shared" si="11"/>
        <v>#N/A</v>
      </c>
      <c r="AD45" t="e">
        <f t="shared" si="11"/>
        <v>#N/A</v>
      </c>
      <c r="AE45" t="e">
        <f t="shared" si="11"/>
        <v>#N/A</v>
      </c>
      <c r="AF45" t="e">
        <f t="shared" si="11"/>
        <v>#N/A</v>
      </c>
      <c r="AG45" t="e">
        <f t="shared" si="11"/>
        <v>#N/A</v>
      </c>
    </row>
    <row r="46" spans="1:33" x14ac:dyDescent="0.25">
      <c r="B46" t="s">
        <v>23</v>
      </c>
      <c r="C46">
        <f>LOOKUP(C44,16:16,18:18)</f>
        <v>25</v>
      </c>
      <c r="D46">
        <f t="shared" ref="D46:AG46" si="12">LOOKUP(D44,16:16,18:18)</f>
        <v>25</v>
      </c>
      <c r="E46" t="e">
        <f t="shared" si="12"/>
        <v>#N/A</v>
      </c>
      <c r="F46" t="e">
        <f t="shared" si="12"/>
        <v>#N/A</v>
      </c>
      <c r="G46" t="e">
        <f t="shared" si="12"/>
        <v>#N/A</v>
      </c>
      <c r="H46" t="e">
        <f t="shared" si="12"/>
        <v>#N/A</v>
      </c>
      <c r="I46" t="e">
        <f t="shared" si="12"/>
        <v>#N/A</v>
      </c>
      <c r="J46" t="e">
        <f t="shared" si="12"/>
        <v>#N/A</v>
      </c>
      <c r="K46" t="e">
        <f t="shared" si="12"/>
        <v>#N/A</v>
      </c>
      <c r="L46" t="e">
        <f t="shared" si="12"/>
        <v>#N/A</v>
      </c>
      <c r="M46" t="e">
        <f t="shared" si="12"/>
        <v>#N/A</v>
      </c>
      <c r="N46" t="e">
        <f t="shared" si="12"/>
        <v>#N/A</v>
      </c>
      <c r="O46" t="e">
        <f t="shared" si="12"/>
        <v>#N/A</v>
      </c>
      <c r="P46" t="e">
        <f t="shared" si="12"/>
        <v>#N/A</v>
      </c>
      <c r="Q46" t="e">
        <f t="shared" si="12"/>
        <v>#N/A</v>
      </c>
      <c r="R46" t="e">
        <f t="shared" si="12"/>
        <v>#N/A</v>
      </c>
      <c r="S46" t="e">
        <f t="shared" si="12"/>
        <v>#N/A</v>
      </c>
      <c r="T46" t="e">
        <f t="shared" si="12"/>
        <v>#N/A</v>
      </c>
      <c r="U46" t="e">
        <f t="shared" si="12"/>
        <v>#N/A</v>
      </c>
      <c r="V46" t="e">
        <f t="shared" si="12"/>
        <v>#N/A</v>
      </c>
      <c r="W46" t="e">
        <f t="shared" si="12"/>
        <v>#N/A</v>
      </c>
      <c r="X46" t="e">
        <f t="shared" si="12"/>
        <v>#N/A</v>
      </c>
      <c r="Y46" t="e">
        <f t="shared" si="12"/>
        <v>#N/A</v>
      </c>
      <c r="Z46" t="e">
        <f t="shared" si="12"/>
        <v>#N/A</v>
      </c>
      <c r="AA46" t="e">
        <f t="shared" si="12"/>
        <v>#N/A</v>
      </c>
      <c r="AB46" t="e">
        <f t="shared" si="12"/>
        <v>#N/A</v>
      </c>
      <c r="AC46" t="e">
        <f t="shared" si="12"/>
        <v>#N/A</v>
      </c>
      <c r="AD46" t="e">
        <f t="shared" si="12"/>
        <v>#N/A</v>
      </c>
      <c r="AE46" t="e">
        <f t="shared" si="12"/>
        <v>#N/A</v>
      </c>
      <c r="AF46" t="e">
        <f t="shared" si="12"/>
        <v>#N/A</v>
      </c>
      <c r="AG46" t="e">
        <f t="shared" si="12"/>
        <v>#N/A</v>
      </c>
    </row>
    <row r="47" spans="1:33" x14ac:dyDescent="0.25">
      <c r="B47" t="s">
        <v>27</v>
      </c>
      <c r="C47">
        <f>LOOKUP(C44,16:16,19:19)</f>
        <v>204480</v>
      </c>
      <c r="D47">
        <f t="shared" ref="D47:AG47" si="13">LOOKUP(D44,16:16,19:19)</f>
        <v>170400</v>
      </c>
      <c r="E47" t="e">
        <f t="shared" si="13"/>
        <v>#N/A</v>
      </c>
      <c r="F47" t="e">
        <f t="shared" si="13"/>
        <v>#N/A</v>
      </c>
      <c r="G47" t="e">
        <f t="shared" si="13"/>
        <v>#N/A</v>
      </c>
      <c r="H47" t="e">
        <f t="shared" si="13"/>
        <v>#N/A</v>
      </c>
      <c r="I47" t="e">
        <f t="shared" si="13"/>
        <v>#N/A</v>
      </c>
      <c r="J47" t="e">
        <f t="shared" si="13"/>
        <v>#N/A</v>
      </c>
      <c r="K47" t="e">
        <f t="shared" si="13"/>
        <v>#N/A</v>
      </c>
      <c r="L47" t="e">
        <f t="shared" si="13"/>
        <v>#N/A</v>
      </c>
      <c r="M47" t="e">
        <f t="shared" si="13"/>
        <v>#N/A</v>
      </c>
      <c r="N47" t="e">
        <f t="shared" si="13"/>
        <v>#N/A</v>
      </c>
      <c r="O47" t="e">
        <f t="shared" si="13"/>
        <v>#N/A</v>
      </c>
      <c r="P47" t="e">
        <f t="shared" si="13"/>
        <v>#N/A</v>
      </c>
      <c r="Q47" t="e">
        <f t="shared" si="13"/>
        <v>#N/A</v>
      </c>
      <c r="R47" t="e">
        <f t="shared" si="13"/>
        <v>#N/A</v>
      </c>
      <c r="S47" t="e">
        <f t="shared" si="13"/>
        <v>#N/A</v>
      </c>
      <c r="T47" t="e">
        <f t="shared" si="13"/>
        <v>#N/A</v>
      </c>
      <c r="U47" t="e">
        <f t="shared" si="13"/>
        <v>#N/A</v>
      </c>
      <c r="V47" t="e">
        <f t="shared" si="13"/>
        <v>#N/A</v>
      </c>
      <c r="W47" t="e">
        <f t="shared" si="13"/>
        <v>#N/A</v>
      </c>
      <c r="X47" t="e">
        <f t="shared" si="13"/>
        <v>#N/A</v>
      </c>
      <c r="Y47" t="e">
        <f t="shared" si="13"/>
        <v>#N/A</v>
      </c>
      <c r="Z47" t="e">
        <f t="shared" si="13"/>
        <v>#N/A</v>
      </c>
      <c r="AA47" t="e">
        <f t="shared" si="13"/>
        <v>#N/A</v>
      </c>
      <c r="AB47" t="e">
        <f t="shared" si="13"/>
        <v>#N/A</v>
      </c>
      <c r="AC47" t="e">
        <f t="shared" si="13"/>
        <v>#N/A</v>
      </c>
      <c r="AD47" t="e">
        <f t="shared" si="13"/>
        <v>#N/A</v>
      </c>
      <c r="AE47" t="e">
        <f t="shared" si="13"/>
        <v>#N/A</v>
      </c>
      <c r="AF47" t="e">
        <f t="shared" si="13"/>
        <v>#N/A</v>
      </c>
      <c r="AG47" t="e">
        <f t="shared" si="13"/>
        <v>#N/A</v>
      </c>
    </row>
    <row r="48" spans="1:33" x14ac:dyDescent="0.25">
      <c r="B48" t="s">
        <v>28</v>
      </c>
      <c r="C48">
        <f>LOOKUP(C44,16:16,20:20)</f>
        <v>1148222.5030764993</v>
      </c>
      <c r="D48">
        <f t="shared" ref="D48:AG48" si="14">LOOKUP(D44,16:16,20:20)</f>
        <v>956852.0858970827</v>
      </c>
      <c r="E48" t="e">
        <f t="shared" si="14"/>
        <v>#N/A</v>
      </c>
      <c r="F48" t="e">
        <f t="shared" si="14"/>
        <v>#N/A</v>
      </c>
      <c r="G48" t="e">
        <f t="shared" si="14"/>
        <v>#N/A</v>
      </c>
      <c r="H48" t="e">
        <f t="shared" si="14"/>
        <v>#N/A</v>
      </c>
      <c r="I48" t="e">
        <f t="shared" si="14"/>
        <v>#N/A</v>
      </c>
      <c r="J48" t="e">
        <f t="shared" si="14"/>
        <v>#N/A</v>
      </c>
      <c r="K48" t="e">
        <f t="shared" si="14"/>
        <v>#N/A</v>
      </c>
      <c r="L48" t="e">
        <f t="shared" si="14"/>
        <v>#N/A</v>
      </c>
      <c r="M48" t="e">
        <f t="shared" si="14"/>
        <v>#N/A</v>
      </c>
      <c r="N48" t="e">
        <f t="shared" si="14"/>
        <v>#N/A</v>
      </c>
      <c r="O48" t="e">
        <f t="shared" si="14"/>
        <v>#N/A</v>
      </c>
      <c r="P48" t="e">
        <f t="shared" si="14"/>
        <v>#N/A</v>
      </c>
      <c r="Q48" t="e">
        <f t="shared" si="14"/>
        <v>#N/A</v>
      </c>
      <c r="R48" t="e">
        <f t="shared" si="14"/>
        <v>#N/A</v>
      </c>
      <c r="S48" t="e">
        <f t="shared" si="14"/>
        <v>#N/A</v>
      </c>
      <c r="T48" t="e">
        <f t="shared" si="14"/>
        <v>#N/A</v>
      </c>
      <c r="U48" t="e">
        <f t="shared" si="14"/>
        <v>#N/A</v>
      </c>
      <c r="V48" t="e">
        <f t="shared" si="14"/>
        <v>#N/A</v>
      </c>
      <c r="W48" t="e">
        <f t="shared" si="14"/>
        <v>#N/A</v>
      </c>
      <c r="X48" t="e">
        <f t="shared" si="14"/>
        <v>#N/A</v>
      </c>
      <c r="Y48" t="e">
        <f t="shared" si="14"/>
        <v>#N/A</v>
      </c>
      <c r="Z48" t="e">
        <f t="shared" si="14"/>
        <v>#N/A</v>
      </c>
      <c r="AA48" t="e">
        <f t="shared" si="14"/>
        <v>#N/A</v>
      </c>
      <c r="AB48" t="e">
        <f t="shared" si="14"/>
        <v>#N/A</v>
      </c>
      <c r="AC48" t="e">
        <f t="shared" si="14"/>
        <v>#N/A</v>
      </c>
      <c r="AD48" t="e">
        <f t="shared" si="14"/>
        <v>#N/A</v>
      </c>
      <c r="AE48" t="e">
        <f t="shared" si="14"/>
        <v>#N/A</v>
      </c>
      <c r="AF48" t="e">
        <f t="shared" si="14"/>
        <v>#N/A</v>
      </c>
      <c r="AG48" t="e">
        <f t="shared" si="14"/>
        <v>#N/A</v>
      </c>
    </row>
    <row r="49" spans="1:33" x14ac:dyDescent="0.25">
      <c r="A49" t="s">
        <v>19</v>
      </c>
      <c r="B49" t="s">
        <v>26</v>
      </c>
      <c r="C49">
        <f>LOOKUP(C44,16:16,21:21)</f>
        <v>0</v>
      </c>
      <c r="D49">
        <f t="shared" ref="D49:AG49" si="15">LOOKUP(D44,16:16,21:21)</f>
        <v>0</v>
      </c>
      <c r="E49" t="e">
        <f t="shared" si="15"/>
        <v>#N/A</v>
      </c>
      <c r="F49" t="e">
        <f t="shared" si="15"/>
        <v>#N/A</v>
      </c>
      <c r="G49" t="e">
        <f t="shared" si="15"/>
        <v>#N/A</v>
      </c>
      <c r="H49" t="e">
        <f t="shared" si="15"/>
        <v>#N/A</v>
      </c>
      <c r="I49" t="e">
        <f t="shared" si="15"/>
        <v>#N/A</v>
      </c>
      <c r="J49" t="e">
        <f t="shared" si="15"/>
        <v>#N/A</v>
      </c>
      <c r="K49" t="e">
        <f t="shared" si="15"/>
        <v>#N/A</v>
      </c>
      <c r="L49" t="e">
        <f t="shared" si="15"/>
        <v>#N/A</v>
      </c>
      <c r="M49" t="e">
        <f t="shared" si="15"/>
        <v>#N/A</v>
      </c>
      <c r="N49" t="e">
        <f t="shared" si="15"/>
        <v>#N/A</v>
      </c>
      <c r="O49" t="e">
        <f t="shared" si="15"/>
        <v>#N/A</v>
      </c>
      <c r="P49" t="e">
        <f t="shared" si="15"/>
        <v>#N/A</v>
      </c>
      <c r="Q49" t="e">
        <f t="shared" si="15"/>
        <v>#N/A</v>
      </c>
      <c r="R49" t="e">
        <f t="shared" si="15"/>
        <v>#N/A</v>
      </c>
      <c r="S49" t="e">
        <f t="shared" si="15"/>
        <v>#N/A</v>
      </c>
      <c r="T49" t="e">
        <f t="shared" si="15"/>
        <v>#N/A</v>
      </c>
      <c r="U49" t="e">
        <f t="shared" si="15"/>
        <v>#N/A</v>
      </c>
      <c r="V49" t="e">
        <f t="shared" si="15"/>
        <v>#N/A</v>
      </c>
      <c r="W49" t="e">
        <f t="shared" si="15"/>
        <v>#N/A</v>
      </c>
      <c r="X49" t="e">
        <f t="shared" si="15"/>
        <v>#N/A</v>
      </c>
      <c r="Y49" t="e">
        <f t="shared" si="15"/>
        <v>#N/A</v>
      </c>
      <c r="Z49" t="e">
        <f t="shared" si="15"/>
        <v>#N/A</v>
      </c>
      <c r="AA49" t="e">
        <f t="shared" si="15"/>
        <v>#N/A</v>
      </c>
      <c r="AB49" t="e">
        <f t="shared" si="15"/>
        <v>#N/A</v>
      </c>
      <c r="AC49" t="e">
        <f t="shared" si="15"/>
        <v>#N/A</v>
      </c>
      <c r="AD49" t="e">
        <f t="shared" si="15"/>
        <v>#N/A</v>
      </c>
      <c r="AE49" t="e">
        <f t="shared" si="15"/>
        <v>#N/A</v>
      </c>
      <c r="AF49" t="e">
        <f t="shared" si="15"/>
        <v>#N/A</v>
      </c>
      <c r="AG49" t="e">
        <f t="shared" si="15"/>
        <v>#N/A</v>
      </c>
    </row>
    <row r="50" spans="1:33" x14ac:dyDescent="0.25">
      <c r="B50" t="s">
        <v>23</v>
      </c>
      <c r="C50">
        <f>LOOKUP(C44,16:16,22:22)</f>
        <v>0</v>
      </c>
      <c r="D50">
        <f t="shared" ref="D50:AG50" si="16">LOOKUP(D44,16:16,22:22)</f>
        <v>0</v>
      </c>
      <c r="E50" t="e">
        <f t="shared" si="16"/>
        <v>#N/A</v>
      </c>
      <c r="F50" t="e">
        <f t="shared" si="16"/>
        <v>#N/A</v>
      </c>
      <c r="G50" t="e">
        <f t="shared" si="16"/>
        <v>#N/A</v>
      </c>
      <c r="H50" t="e">
        <f t="shared" si="16"/>
        <v>#N/A</v>
      </c>
      <c r="I50" t="e">
        <f t="shared" si="16"/>
        <v>#N/A</v>
      </c>
      <c r="J50" t="e">
        <f t="shared" si="16"/>
        <v>#N/A</v>
      </c>
      <c r="K50" t="e">
        <f t="shared" si="16"/>
        <v>#N/A</v>
      </c>
      <c r="L50" t="e">
        <f t="shared" si="16"/>
        <v>#N/A</v>
      </c>
      <c r="M50" t="e">
        <f t="shared" si="16"/>
        <v>#N/A</v>
      </c>
      <c r="N50" t="e">
        <f t="shared" si="16"/>
        <v>#N/A</v>
      </c>
      <c r="O50" t="e">
        <f t="shared" si="16"/>
        <v>#N/A</v>
      </c>
      <c r="P50" t="e">
        <f t="shared" si="16"/>
        <v>#N/A</v>
      </c>
      <c r="Q50" t="e">
        <f t="shared" si="16"/>
        <v>#N/A</v>
      </c>
      <c r="R50" t="e">
        <f t="shared" si="16"/>
        <v>#N/A</v>
      </c>
      <c r="S50" t="e">
        <f t="shared" si="16"/>
        <v>#N/A</v>
      </c>
      <c r="T50" t="e">
        <f t="shared" si="16"/>
        <v>#N/A</v>
      </c>
      <c r="U50" t="e">
        <f t="shared" si="16"/>
        <v>#N/A</v>
      </c>
      <c r="V50" t="e">
        <f t="shared" si="16"/>
        <v>#N/A</v>
      </c>
      <c r="W50" t="e">
        <f t="shared" si="16"/>
        <v>#N/A</v>
      </c>
      <c r="X50" t="e">
        <f t="shared" si="16"/>
        <v>#N/A</v>
      </c>
      <c r="Y50" t="e">
        <f t="shared" si="16"/>
        <v>#N/A</v>
      </c>
      <c r="Z50" t="e">
        <f t="shared" si="16"/>
        <v>#N/A</v>
      </c>
      <c r="AA50" t="e">
        <f t="shared" si="16"/>
        <v>#N/A</v>
      </c>
      <c r="AB50" t="e">
        <f t="shared" si="16"/>
        <v>#N/A</v>
      </c>
      <c r="AC50" t="e">
        <f t="shared" si="16"/>
        <v>#N/A</v>
      </c>
      <c r="AD50" t="e">
        <f t="shared" si="16"/>
        <v>#N/A</v>
      </c>
      <c r="AE50" t="e">
        <f t="shared" si="16"/>
        <v>#N/A</v>
      </c>
      <c r="AF50" t="e">
        <f t="shared" si="16"/>
        <v>#N/A</v>
      </c>
      <c r="AG50" t="e">
        <f t="shared" si="16"/>
        <v>#N/A</v>
      </c>
    </row>
    <row r="51" spans="1:33" x14ac:dyDescent="0.25">
      <c r="B51" t="s">
        <v>27</v>
      </c>
      <c r="C51">
        <f>LOOKUP(C44,16:16,23:23)</f>
        <v>0</v>
      </c>
      <c r="D51">
        <f t="shared" ref="D51:AG51" si="17">LOOKUP(D44,16:16,23:23)</f>
        <v>0</v>
      </c>
      <c r="E51" t="e">
        <f t="shared" si="17"/>
        <v>#N/A</v>
      </c>
      <c r="F51" t="e">
        <f t="shared" si="17"/>
        <v>#N/A</v>
      </c>
      <c r="G51" t="e">
        <f t="shared" si="17"/>
        <v>#N/A</v>
      </c>
      <c r="H51" t="e">
        <f t="shared" si="17"/>
        <v>#N/A</v>
      </c>
      <c r="I51" t="e">
        <f t="shared" si="17"/>
        <v>#N/A</v>
      </c>
      <c r="J51" t="e">
        <f t="shared" si="17"/>
        <v>#N/A</v>
      </c>
      <c r="K51" t="e">
        <f t="shared" si="17"/>
        <v>#N/A</v>
      </c>
      <c r="L51" t="e">
        <f t="shared" si="17"/>
        <v>#N/A</v>
      </c>
      <c r="M51" t="e">
        <f t="shared" si="17"/>
        <v>#N/A</v>
      </c>
      <c r="N51" t="e">
        <f t="shared" si="17"/>
        <v>#N/A</v>
      </c>
      <c r="O51" t="e">
        <f t="shared" si="17"/>
        <v>#N/A</v>
      </c>
      <c r="P51" t="e">
        <f t="shared" si="17"/>
        <v>#N/A</v>
      </c>
      <c r="Q51" t="e">
        <f t="shared" si="17"/>
        <v>#N/A</v>
      </c>
      <c r="R51" t="e">
        <f t="shared" si="17"/>
        <v>#N/A</v>
      </c>
      <c r="S51" t="e">
        <f t="shared" si="17"/>
        <v>#N/A</v>
      </c>
      <c r="T51" t="e">
        <f t="shared" si="17"/>
        <v>#N/A</v>
      </c>
      <c r="U51" t="e">
        <f t="shared" si="17"/>
        <v>#N/A</v>
      </c>
      <c r="V51" t="e">
        <f t="shared" si="17"/>
        <v>#N/A</v>
      </c>
      <c r="W51" t="e">
        <f t="shared" si="17"/>
        <v>#N/A</v>
      </c>
      <c r="X51" t="e">
        <f t="shared" si="17"/>
        <v>#N/A</v>
      </c>
      <c r="Y51" t="e">
        <f t="shared" si="17"/>
        <v>#N/A</v>
      </c>
      <c r="Z51" t="e">
        <f t="shared" si="17"/>
        <v>#N/A</v>
      </c>
      <c r="AA51" t="e">
        <f t="shared" si="17"/>
        <v>#N/A</v>
      </c>
      <c r="AB51" t="e">
        <f t="shared" si="17"/>
        <v>#N/A</v>
      </c>
      <c r="AC51" t="e">
        <f t="shared" si="17"/>
        <v>#N/A</v>
      </c>
      <c r="AD51" t="e">
        <f t="shared" si="17"/>
        <v>#N/A</v>
      </c>
      <c r="AE51" t="e">
        <f t="shared" si="17"/>
        <v>#N/A</v>
      </c>
      <c r="AF51" t="e">
        <f t="shared" si="17"/>
        <v>#N/A</v>
      </c>
      <c r="AG51" t="e">
        <f t="shared" si="17"/>
        <v>#N/A</v>
      </c>
    </row>
    <row r="52" spans="1:33" x14ac:dyDescent="0.25">
      <c r="B52" t="s">
        <v>28</v>
      </c>
      <c r="C52" t="e">
        <f>LOOKUP(C44,16:16,24:24)</f>
        <v>#DIV/0!</v>
      </c>
      <c r="D52" t="e">
        <f t="shared" ref="D52:AG52" si="18">LOOKUP(D44,16:16,24:24)</f>
        <v>#DIV/0!</v>
      </c>
      <c r="E52" t="e">
        <f t="shared" si="18"/>
        <v>#N/A</v>
      </c>
      <c r="F52" t="e">
        <f t="shared" si="18"/>
        <v>#N/A</v>
      </c>
      <c r="G52" t="e">
        <f t="shared" si="18"/>
        <v>#N/A</v>
      </c>
      <c r="H52" t="e">
        <f t="shared" si="18"/>
        <v>#N/A</v>
      </c>
      <c r="I52" t="e">
        <f t="shared" si="18"/>
        <v>#N/A</v>
      </c>
      <c r="J52" t="e">
        <f t="shared" si="18"/>
        <v>#N/A</v>
      </c>
      <c r="K52" t="e">
        <f t="shared" si="18"/>
        <v>#N/A</v>
      </c>
      <c r="L52" t="e">
        <f t="shared" si="18"/>
        <v>#N/A</v>
      </c>
      <c r="M52" t="e">
        <f t="shared" si="18"/>
        <v>#N/A</v>
      </c>
      <c r="N52" t="e">
        <f t="shared" si="18"/>
        <v>#N/A</v>
      </c>
      <c r="O52" t="e">
        <f t="shared" si="18"/>
        <v>#N/A</v>
      </c>
      <c r="P52" t="e">
        <f t="shared" si="18"/>
        <v>#N/A</v>
      </c>
      <c r="Q52" t="e">
        <f t="shared" si="18"/>
        <v>#N/A</v>
      </c>
      <c r="R52" t="e">
        <f t="shared" si="18"/>
        <v>#N/A</v>
      </c>
      <c r="S52" t="e">
        <f t="shared" si="18"/>
        <v>#N/A</v>
      </c>
      <c r="T52" t="e">
        <f t="shared" si="18"/>
        <v>#N/A</v>
      </c>
      <c r="U52" t="e">
        <f t="shared" si="18"/>
        <v>#N/A</v>
      </c>
      <c r="V52" t="e">
        <f t="shared" si="18"/>
        <v>#N/A</v>
      </c>
      <c r="W52" t="e">
        <f t="shared" si="18"/>
        <v>#N/A</v>
      </c>
      <c r="X52" t="e">
        <f t="shared" si="18"/>
        <v>#N/A</v>
      </c>
      <c r="Y52" t="e">
        <f t="shared" si="18"/>
        <v>#N/A</v>
      </c>
      <c r="Z52" t="e">
        <f t="shared" si="18"/>
        <v>#N/A</v>
      </c>
      <c r="AA52" t="e">
        <f t="shared" si="18"/>
        <v>#N/A</v>
      </c>
      <c r="AB52" t="e">
        <f t="shared" si="18"/>
        <v>#N/A</v>
      </c>
      <c r="AC52" t="e">
        <f t="shared" si="18"/>
        <v>#N/A</v>
      </c>
      <c r="AD52" t="e">
        <f t="shared" si="18"/>
        <v>#N/A</v>
      </c>
      <c r="AE52" t="e">
        <f t="shared" si="18"/>
        <v>#N/A</v>
      </c>
      <c r="AF52" t="e">
        <f t="shared" si="18"/>
        <v>#N/A</v>
      </c>
      <c r="AG52" t="e">
        <f t="shared" si="18"/>
        <v>#N/A</v>
      </c>
    </row>
    <row r="53" spans="1:33" x14ac:dyDescent="0.25">
      <c r="A53" t="s">
        <v>20</v>
      </c>
      <c r="B53" t="s">
        <v>26</v>
      </c>
      <c r="C53">
        <f>LOOKUP(C44,16:16,25:25)</f>
        <v>0</v>
      </c>
      <c r="D53">
        <f t="shared" ref="D53:AG53" si="19">LOOKUP(D44,16:16,25:25)</f>
        <v>0</v>
      </c>
      <c r="E53" t="e">
        <f t="shared" si="19"/>
        <v>#N/A</v>
      </c>
      <c r="F53" t="e">
        <f t="shared" si="19"/>
        <v>#N/A</v>
      </c>
      <c r="G53" t="e">
        <f t="shared" si="19"/>
        <v>#N/A</v>
      </c>
      <c r="H53" t="e">
        <f t="shared" si="19"/>
        <v>#N/A</v>
      </c>
      <c r="I53" t="e">
        <f t="shared" si="19"/>
        <v>#N/A</v>
      </c>
      <c r="J53" t="e">
        <f t="shared" si="19"/>
        <v>#N/A</v>
      </c>
      <c r="K53" t="e">
        <f t="shared" si="19"/>
        <v>#N/A</v>
      </c>
      <c r="L53" t="e">
        <f t="shared" si="19"/>
        <v>#N/A</v>
      </c>
      <c r="M53" t="e">
        <f t="shared" si="19"/>
        <v>#N/A</v>
      </c>
      <c r="N53" t="e">
        <f t="shared" si="19"/>
        <v>#N/A</v>
      </c>
      <c r="O53" t="e">
        <f t="shared" si="19"/>
        <v>#N/A</v>
      </c>
      <c r="P53" t="e">
        <f t="shared" si="19"/>
        <v>#N/A</v>
      </c>
      <c r="Q53" t="e">
        <f t="shared" si="19"/>
        <v>#N/A</v>
      </c>
      <c r="R53" t="e">
        <f t="shared" si="19"/>
        <v>#N/A</v>
      </c>
      <c r="S53" t="e">
        <f t="shared" si="19"/>
        <v>#N/A</v>
      </c>
      <c r="T53" t="e">
        <f t="shared" si="19"/>
        <v>#N/A</v>
      </c>
      <c r="U53" t="e">
        <f t="shared" si="19"/>
        <v>#N/A</v>
      </c>
      <c r="V53" t="e">
        <f t="shared" si="19"/>
        <v>#N/A</v>
      </c>
      <c r="W53" t="e">
        <f t="shared" si="19"/>
        <v>#N/A</v>
      </c>
      <c r="X53" t="e">
        <f t="shared" si="19"/>
        <v>#N/A</v>
      </c>
      <c r="Y53" t="e">
        <f t="shared" si="19"/>
        <v>#N/A</v>
      </c>
      <c r="Z53" t="e">
        <f t="shared" si="19"/>
        <v>#N/A</v>
      </c>
      <c r="AA53" t="e">
        <f t="shared" si="19"/>
        <v>#N/A</v>
      </c>
      <c r="AB53" t="e">
        <f t="shared" si="19"/>
        <v>#N/A</v>
      </c>
      <c r="AC53" t="e">
        <f t="shared" si="19"/>
        <v>#N/A</v>
      </c>
      <c r="AD53" t="e">
        <f t="shared" si="19"/>
        <v>#N/A</v>
      </c>
      <c r="AE53" t="e">
        <f t="shared" si="19"/>
        <v>#N/A</v>
      </c>
      <c r="AF53" t="e">
        <f t="shared" si="19"/>
        <v>#N/A</v>
      </c>
      <c r="AG53" t="e">
        <f t="shared" si="19"/>
        <v>#N/A</v>
      </c>
    </row>
    <row r="54" spans="1:33" x14ac:dyDescent="0.25">
      <c r="B54" t="s">
        <v>23</v>
      </c>
      <c r="C54">
        <f>LOOKUP(C44,16:16,26:26)</f>
        <v>0</v>
      </c>
      <c r="D54">
        <f t="shared" ref="D54:AG54" si="20">LOOKUP(D44,16:16,26:26)</f>
        <v>0</v>
      </c>
      <c r="E54" t="e">
        <f t="shared" si="20"/>
        <v>#N/A</v>
      </c>
      <c r="F54" t="e">
        <f t="shared" si="20"/>
        <v>#N/A</v>
      </c>
      <c r="G54" t="e">
        <f t="shared" si="20"/>
        <v>#N/A</v>
      </c>
      <c r="H54" t="e">
        <f t="shared" si="20"/>
        <v>#N/A</v>
      </c>
      <c r="I54" t="e">
        <f t="shared" si="20"/>
        <v>#N/A</v>
      </c>
      <c r="J54" t="e">
        <f t="shared" si="20"/>
        <v>#N/A</v>
      </c>
      <c r="K54" t="e">
        <f t="shared" si="20"/>
        <v>#N/A</v>
      </c>
      <c r="L54" t="e">
        <f t="shared" si="20"/>
        <v>#N/A</v>
      </c>
      <c r="M54" t="e">
        <f t="shared" si="20"/>
        <v>#N/A</v>
      </c>
      <c r="N54" t="e">
        <f t="shared" si="20"/>
        <v>#N/A</v>
      </c>
      <c r="O54" t="e">
        <f t="shared" si="20"/>
        <v>#N/A</v>
      </c>
      <c r="P54" t="e">
        <f t="shared" si="20"/>
        <v>#N/A</v>
      </c>
      <c r="Q54" t="e">
        <f t="shared" si="20"/>
        <v>#N/A</v>
      </c>
      <c r="R54" t="e">
        <f t="shared" si="20"/>
        <v>#N/A</v>
      </c>
      <c r="S54" t="e">
        <f t="shared" si="20"/>
        <v>#N/A</v>
      </c>
      <c r="T54" t="e">
        <f t="shared" si="20"/>
        <v>#N/A</v>
      </c>
      <c r="U54" t="e">
        <f t="shared" si="20"/>
        <v>#N/A</v>
      </c>
      <c r="V54" t="e">
        <f t="shared" si="20"/>
        <v>#N/A</v>
      </c>
      <c r="W54" t="e">
        <f t="shared" si="20"/>
        <v>#N/A</v>
      </c>
      <c r="X54" t="e">
        <f t="shared" si="20"/>
        <v>#N/A</v>
      </c>
      <c r="Y54" t="e">
        <f t="shared" si="20"/>
        <v>#N/A</v>
      </c>
      <c r="Z54" t="e">
        <f t="shared" si="20"/>
        <v>#N/A</v>
      </c>
      <c r="AA54" t="e">
        <f t="shared" si="20"/>
        <v>#N/A</v>
      </c>
      <c r="AB54" t="e">
        <f t="shared" si="20"/>
        <v>#N/A</v>
      </c>
      <c r="AC54" t="e">
        <f t="shared" si="20"/>
        <v>#N/A</v>
      </c>
      <c r="AD54" t="e">
        <f t="shared" si="20"/>
        <v>#N/A</v>
      </c>
      <c r="AE54" t="e">
        <f t="shared" si="20"/>
        <v>#N/A</v>
      </c>
      <c r="AF54" t="e">
        <f t="shared" si="20"/>
        <v>#N/A</v>
      </c>
      <c r="AG54" t="e">
        <f t="shared" si="20"/>
        <v>#N/A</v>
      </c>
    </row>
    <row r="55" spans="1:33" x14ac:dyDescent="0.25">
      <c r="B55" t="s">
        <v>27</v>
      </c>
      <c r="C55">
        <f>LOOKUP(C44,16:16,27:27)</f>
        <v>0</v>
      </c>
      <c r="D55">
        <f t="shared" ref="D55:AG55" si="21">LOOKUP(D44,16:16,27:27)</f>
        <v>0</v>
      </c>
      <c r="E55" t="e">
        <f t="shared" si="21"/>
        <v>#N/A</v>
      </c>
      <c r="F55" t="e">
        <f t="shared" si="21"/>
        <v>#N/A</v>
      </c>
      <c r="G55" t="e">
        <f t="shared" si="21"/>
        <v>#N/A</v>
      </c>
      <c r="H55" t="e">
        <f t="shared" si="21"/>
        <v>#N/A</v>
      </c>
      <c r="I55" t="e">
        <f t="shared" si="21"/>
        <v>#N/A</v>
      </c>
      <c r="J55" t="e">
        <f t="shared" si="21"/>
        <v>#N/A</v>
      </c>
      <c r="K55" t="e">
        <f t="shared" si="21"/>
        <v>#N/A</v>
      </c>
      <c r="L55" t="e">
        <f t="shared" si="21"/>
        <v>#N/A</v>
      </c>
      <c r="M55" t="e">
        <f t="shared" si="21"/>
        <v>#N/A</v>
      </c>
      <c r="N55" t="e">
        <f t="shared" si="21"/>
        <v>#N/A</v>
      </c>
      <c r="O55" t="e">
        <f t="shared" si="21"/>
        <v>#N/A</v>
      </c>
      <c r="P55" t="e">
        <f t="shared" si="21"/>
        <v>#N/A</v>
      </c>
      <c r="Q55" t="e">
        <f t="shared" si="21"/>
        <v>#N/A</v>
      </c>
      <c r="R55" t="e">
        <f t="shared" si="21"/>
        <v>#N/A</v>
      </c>
      <c r="S55" t="e">
        <f t="shared" si="21"/>
        <v>#N/A</v>
      </c>
      <c r="T55" t="e">
        <f t="shared" si="21"/>
        <v>#N/A</v>
      </c>
      <c r="U55" t="e">
        <f t="shared" si="21"/>
        <v>#N/A</v>
      </c>
      <c r="V55" t="e">
        <f t="shared" si="21"/>
        <v>#N/A</v>
      </c>
      <c r="W55" t="e">
        <f t="shared" si="21"/>
        <v>#N/A</v>
      </c>
      <c r="X55" t="e">
        <f t="shared" si="21"/>
        <v>#N/A</v>
      </c>
      <c r="Y55" t="e">
        <f t="shared" si="21"/>
        <v>#N/A</v>
      </c>
      <c r="Z55" t="e">
        <f t="shared" si="21"/>
        <v>#N/A</v>
      </c>
      <c r="AA55" t="e">
        <f t="shared" si="21"/>
        <v>#N/A</v>
      </c>
      <c r="AB55" t="e">
        <f t="shared" si="21"/>
        <v>#N/A</v>
      </c>
      <c r="AC55" t="e">
        <f t="shared" si="21"/>
        <v>#N/A</v>
      </c>
      <c r="AD55" t="e">
        <f t="shared" si="21"/>
        <v>#N/A</v>
      </c>
      <c r="AE55" t="e">
        <f t="shared" si="21"/>
        <v>#N/A</v>
      </c>
      <c r="AF55" t="e">
        <f t="shared" si="21"/>
        <v>#N/A</v>
      </c>
      <c r="AG55" t="e">
        <f t="shared" si="21"/>
        <v>#N/A</v>
      </c>
    </row>
    <row r="56" spans="1:33" x14ac:dyDescent="0.25">
      <c r="B56" t="s">
        <v>28</v>
      </c>
      <c r="C56" t="e">
        <f>LOOKUP(C44,16:16,28:28)</f>
        <v>#DIV/0!</v>
      </c>
      <c r="D56" t="e">
        <f t="shared" ref="D56:AG56" si="22">LOOKUP(D44,16:16,28:28)</f>
        <v>#DIV/0!</v>
      </c>
      <c r="E56" t="e">
        <f t="shared" si="22"/>
        <v>#N/A</v>
      </c>
      <c r="F56" t="e">
        <f t="shared" si="22"/>
        <v>#N/A</v>
      </c>
      <c r="G56" t="e">
        <f t="shared" si="22"/>
        <v>#N/A</v>
      </c>
      <c r="H56" t="e">
        <f t="shared" si="22"/>
        <v>#N/A</v>
      </c>
      <c r="I56" t="e">
        <f t="shared" si="22"/>
        <v>#N/A</v>
      </c>
      <c r="J56" t="e">
        <f t="shared" si="22"/>
        <v>#N/A</v>
      </c>
      <c r="K56" t="e">
        <f t="shared" si="22"/>
        <v>#N/A</v>
      </c>
      <c r="L56" t="e">
        <f t="shared" si="22"/>
        <v>#N/A</v>
      </c>
      <c r="M56" t="e">
        <f t="shared" si="22"/>
        <v>#N/A</v>
      </c>
      <c r="N56" t="e">
        <f t="shared" si="22"/>
        <v>#N/A</v>
      </c>
      <c r="O56" t="e">
        <f t="shared" si="22"/>
        <v>#N/A</v>
      </c>
      <c r="P56" t="e">
        <f t="shared" si="22"/>
        <v>#N/A</v>
      </c>
      <c r="Q56" t="e">
        <f t="shared" si="22"/>
        <v>#N/A</v>
      </c>
      <c r="R56" t="e">
        <f t="shared" si="22"/>
        <v>#N/A</v>
      </c>
      <c r="S56" t="e">
        <f t="shared" si="22"/>
        <v>#N/A</v>
      </c>
      <c r="T56" t="e">
        <f t="shared" si="22"/>
        <v>#N/A</v>
      </c>
      <c r="U56" t="e">
        <f t="shared" si="22"/>
        <v>#N/A</v>
      </c>
      <c r="V56" t="e">
        <f t="shared" si="22"/>
        <v>#N/A</v>
      </c>
      <c r="W56" t="e">
        <f t="shared" si="22"/>
        <v>#N/A</v>
      </c>
      <c r="X56" t="e">
        <f t="shared" si="22"/>
        <v>#N/A</v>
      </c>
      <c r="Y56" t="e">
        <f t="shared" si="22"/>
        <v>#N/A</v>
      </c>
      <c r="Z56" t="e">
        <f t="shared" si="22"/>
        <v>#N/A</v>
      </c>
      <c r="AA56" t="e">
        <f t="shared" si="22"/>
        <v>#N/A</v>
      </c>
      <c r="AB56" t="e">
        <f t="shared" si="22"/>
        <v>#N/A</v>
      </c>
      <c r="AC56" t="e">
        <f t="shared" si="22"/>
        <v>#N/A</v>
      </c>
      <c r="AD56" t="e">
        <f t="shared" si="22"/>
        <v>#N/A</v>
      </c>
      <c r="AE56" t="e">
        <f t="shared" si="22"/>
        <v>#N/A</v>
      </c>
      <c r="AF56" t="e">
        <f t="shared" si="22"/>
        <v>#N/A</v>
      </c>
      <c r="AG56" t="e">
        <f t="shared" si="22"/>
        <v>#N/A</v>
      </c>
    </row>
    <row r="57" spans="1:33" x14ac:dyDescent="0.25">
      <c r="A57" t="s">
        <v>21</v>
      </c>
      <c r="B57" t="s">
        <v>26</v>
      </c>
      <c r="C57">
        <f>LOOKUP(C44,16:16,29:29)</f>
        <v>0</v>
      </c>
      <c r="D57">
        <f t="shared" ref="D57:AG57" si="23">LOOKUP(D44,16:16,29:29)</f>
        <v>0</v>
      </c>
      <c r="E57" t="e">
        <f t="shared" si="23"/>
        <v>#N/A</v>
      </c>
      <c r="F57" t="e">
        <f t="shared" si="23"/>
        <v>#N/A</v>
      </c>
      <c r="G57" t="e">
        <f t="shared" si="23"/>
        <v>#N/A</v>
      </c>
      <c r="H57" t="e">
        <f t="shared" si="23"/>
        <v>#N/A</v>
      </c>
      <c r="I57" t="e">
        <f t="shared" si="23"/>
        <v>#N/A</v>
      </c>
      <c r="J57" t="e">
        <f t="shared" si="23"/>
        <v>#N/A</v>
      </c>
      <c r="K57" t="e">
        <f t="shared" si="23"/>
        <v>#N/A</v>
      </c>
      <c r="L57" t="e">
        <f t="shared" si="23"/>
        <v>#N/A</v>
      </c>
      <c r="M57" t="e">
        <f t="shared" si="23"/>
        <v>#N/A</v>
      </c>
      <c r="N57" t="e">
        <f t="shared" si="23"/>
        <v>#N/A</v>
      </c>
      <c r="O57" t="e">
        <f t="shared" si="23"/>
        <v>#N/A</v>
      </c>
      <c r="P57" t="e">
        <f t="shared" si="23"/>
        <v>#N/A</v>
      </c>
      <c r="Q57" t="e">
        <f t="shared" si="23"/>
        <v>#N/A</v>
      </c>
      <c r="R57" t="e">
        <f t="shared" si="23"/>
        <v>#N/A</v>
      </c>
      <c r="S57" t="e">
        <f t="shared" si="23"/>
        <v>#N/A</v>
      </c>
      <c r="T57" t="e">
        <f t="shared" si="23"/>
        <v>#N/A</v>
      </c>
      <c r="U57" t="e">
        <f t="shared" si="23"/>
        <v>#N/A</v>
      </c>
      <c r="V57" t="e">
        <f t="shared" si="23"/>
        <v>#N/A</v>
      </c>
      <c r="W57" t="e">
        <f t="shared" si="23"/>
        <v>#N/A</v>
      </c>
      <c r="X57" t="e">
        <f t="shared" si="23"/>
        <v>#N/A</v>
      </c>
      <c r="Y57" t="e">
        <f t="shared" si="23"/>
        <v>#N/A</v>
      </c>
      <c r="Z57" t="e">
        <f t="shared" si="23"/>
        <v>#N/A</v>
      </c>
      <c r="AA57" t="e">
        <f t="shared" si="23"/>
        <v>#N/A</v>
      </c>
      <c r="AB57" t="e">
        <f t="shared" si="23"/>
        <v>#N/A</v>
      </c>
      <c r="AC57" t="e">
        <f t="shared" si="23"/>
        <v>#N/A</v>
      </c>
      <c r="AD57" t="e">
        <f t="shared" si="23"/>
        <v>#N/A</v>
      </c>
      <c r="AE57" t="e">
        <f t="shared" si="23"/>
        <v>#N/A</v>
      </c>
      <c r="AF57" t="e">
        <f t="shared" si="23"/>
        <v>#N/A</v>
      </c>
      <c r="AG57" t="e">
        <f t="shared" si="23"/>
        <v>#N/A</v>
      </c>
    </row>
    <row r="58" spans="1:33" x14ac:dyDescent="0.25">
      <c r="B58" t="s">
        <v>23</v>
      </c>
      <c r="C58">
        <f>LOOKUP(C44,16:16,30:30)</f>
        <v>0</v>
      </c>
      <c r="D58">
        <f t="shared" ref="D58:AG58" si="24">LOOKUP(D44,16:16,30:30)</f>
        <v>0</v>
      </c>
      <c r="E58" t="e">
        <f t="shared" si="24"/>
        <v>#N/A</v>
      </c>
      <c r="F58" t="e">
        <f t="shared" si="24"/>
        <v>#N/A</v>
      </c>
      <c r="G58" t="e">
        <f t="shared" si="24"/>
        <v>#N/A</v>
      </c>
      <c r="H58" t="e">
        <f t="shared" si="24"/>
        <v>#N/A</v>
      </c>
      <c r="I58" t="e">
        <f t="shared" si="24"/>
        <v>#N/A</v>
      </c>
      <c r="J58" t="e">
        <f t="shared" si="24"/>
        <v>#N/A</v>
      </c>
      <c r="K58" t="e">
        <f t="shared" si="24"/>
        <v>#N/A</v>
      </c>
      <c r="L58" t="e">
        <f t="shared" si="24"/>
        <v>#N/A</v>
      </c>
      <c r="M58" t="e">
        <f t="shared" si="24"/>
        <v>#N/A</v>
      </c>
      <c r="N58" t="e">
        <f t="shared" si="24"/>
        <v>#N/A</v>
      </c>
      <c r="O58" t="e">
        <f t="shared" si="24"/>
        <v>#N/A</v>
      </c>
      <c r="P58" t="e">
        <f t="shared" si="24"/>
        <v>#N/A</v>
      </c>
      <c r="Q58" t="e">
        <f t="shared" si="24"/>
        <v>#N/A</v>
      </c>
      <c r="R58" t="e">
        <f t="shared" si="24"/>
        <v>#N/A</v>
      </c>
      <c r="S58" t="e">
        <f t="shared" si="24"/>
        <v>#N/A</v>
      </c>
      <c r="T58" t="e">
        <f t="shared" si="24"/>
        <v>#N/A</v>
      </c>
      <c r="U58" t="e">
        <f t="shared" si="24"/>
        <v>#N/A</v>
      </c>
      <c r="V58" t="e">
        <f t="shared" si="24"/>
        <v>#N/A</v>
      </c>
      <c r="W58" t="e">
        <f t="shared" si="24"/>
        <v>#N/A</v>
      </c>
      <c r="X58" t="e">
        <f t="shared" si="24"/>
        <v>#N/A</v>
      </c>
      <c r="Y58" t="e">
        <f t="shared" si="24"/>
        <v>#N/A</v>
      </c>
      <c r="Z58" t="e">
        <f t="shared" si="24"/>
        <v>#N/A</v>
      </c>
      <c r="AA58" t="e">
        <f t="shared" si="24"/>
        <v>#N/A</v>
      </c>
      <c r="AB58" t="e">
        <f t="shared" si="24"/>
        <v>#N/A</v>
      </c>
      <c r="AC58" t="e">
        <f t="shared" si="24"/>
        <v>#N/A</v>
      </c>
      <c r="AD58" t="e">
        <f t="shared" si="24"/>
        <v>#N/A</v>
      </c>
      <c r="AE58" t="e">
        <f t="shared" si="24"/>
        <v>#N/A</v>
      </c>
      <c r="AF58" t="e">
        <f t="shared" si="24"/>
        <v>#N/A</v>
      </c>
      <c r="AG58" t="e">
        <f t="shared" si="24"/>
        <v>#N/A</v>
      </c>
    </row>
    <row r="59" spans="1:33" x14ac:dyDescent="0.25">
      <c r="B59" t="s">
        <v>27</v>
      </c>
      <c r="C59">
        <f>LOOKUP(C44,16:16,31:31)</f>
        <v>0</v>
      </c>
      <c r="D59">
        <f t="shared" ref="D59:AG59" si="25">LOOKUP(D44,16:16,31:31)</f>
        <v>0</v>
      </c>
      <c r="E59" t="e">
        <f t="shared" si="25"/>
        <v>#N/A</v>
      </c>
      <c r="F59" t="e">
        <f t="shared" si="25"/>
        <v>#N/A</v>
      </c>
      <c r="G59" t="e">
        <f t="shared" si="25"/>
        <v>#N/A</v>
      </c>
      <c r="H59" t="e">
        <f t="shared" si="25"/>
        <v>#N/A</v>
      </c>
      <c r="I59" t="e">
        <f t="shared" si="25"/>
        <v>#N/A</v>
      </c>
      <c r="J59" t="e">
        <f t="shared" si="25"/>
        <v>#N/A</v>
      </c>
      <c r="K59" t="e">
        <f t="shared" si="25"/>
        <v>#N/A</v>
      </c>
      <c r="L59" t="e">
        <f t="shared" si="25"/>
        <v>#N/A</v>
      </c>
      <c r="M59" t="e">
        <f t="shared" si="25"/>
        <v>#N/A</v>
      </c>
      <c r="N59" t="e">
        <f t="shared" si="25"/>
        <v>#N/A</v>
      </c>
      <c r="O59" t="e">
        <f t="shared" si="25"/>
        <v>#N/A</v>
      </c>
      <c r="P59" t="e">
        <f t="shared" si="25"/>
        <v>#N/A</v>
      </c>
      <c r="Q59" t="e">
        <f t="shared" si="25"/>
        <v>#N/A</v>
      </c>
      <c r="R59" t="e">
        <f t="shared" si="25"/>
        <v>#N/A</v>
      </c>
      <c r="S59" t="e">
        <f t="shared" si="25"/>
        <v>#N/A</v>
      </c>
      <c r="T59" t="e">
        <f t="shared" si="25"/>
        <v>#N/A</v>
      </c>
      <c r="U59" t="e">
        <f t="shared" si="25"/>
        <v>#N/A</v>
      </c>
      <c r="V59" t="e">
        <f t="shared" si="25"/>
        <v>#N/A</v>
      </c>
      <c r="W59" t="e">
        <f t="shared" si="25"/>
        <v>#N/A</v>
      </c>
      <c r="X59" t="e">
        <f t="shared" si="25"/>
        <v>#N/A</v>
      </c>
      <c r="Y59" t="e">
        <f t="shared" si="25"/>
        <v>#N/A</v>
      </c>
      <c r="Z59" t="e">
        <f t="shared" si="25"/>
        <v>#N/A</v>
      </c>
      <c r="AA59" t="e">
        <f t="shared" si="25"/>
        <v>#N/A</v>
      </c>
      <c r="AB59" t="e">
        <f t="shared" si="25"/>
        <v>#N/A</v>
      </c>
      <c r="AC59" t="e">
        <f t="shared" si="25"/>
        <v>#N/A</v>
      </c>
      <c r="AD59" t="e">
        <f t="shared" si="25"/>
        <v>#N/A</v>
      </c>
      <c r="AE59" t="e">
        <f t="shared" si="25"/>
        <v>#N/A</v>
      </c>
      <c r="AF59" t="e">
        <f t="shared" si="25"/>
        <v>#N/A</v>
      </c>
      <c r="AG59" t="e">
        <f t="shared" si="25"/>
        <v>#N/A</v>
      </c>
    </row>
    <row r="60" spans="1:33" x14ac:dyDescent="0.25">
      <c r="B60" t="s">
        <v>28</v>
      </c>
      <c r="C60" t="e">
        <f>LOOKUP(C44,16:16,32:32)</f>
        <v>#DIV/0!</v>
      </c>
      <c r="D60" t="e">
        <f t="shared" ref="D60:AG60" si="26">LOOKUP(D44,16:16,32:32)</f>
        <v>#DIV/0!</v>
      </c>
      <c r="E60" t="e">
        <f t="shared" si="26"/>
        <v>#N/A</v>
      </c>
      <c r="F60" t="e">
        <f t="shared" si="26"/>
        <v>#N/A</v>
      </c>
      <c r="G60" t="e">
        <f t="shared" si="26"/>
        <v>#N/A</v>
      </c>
      <c r="H60" t="e">
        <f t="shared" si="26"/>
        <v>#N/A</v>
      </c>
      <c r="I60" t="e">
        <f t="shared" si="26"/>
        <v>#N/A</v>
      </c>
      <c r="J60" t="e">
        <f t="shared" si="26"/>
        <v>#N/A</v>
      </c>
      <c r="K60" t="e">
        <f t="shared" si="26"/>
        <v>#N/A</v>
      </c>
      <c r="L60" t="e">
        <f t="shared" si="26"/>
        <v>#N/A</v>
      </c>
      <c r="M60" t="e">
        <f t="shared" si="26"/>
        <v>#N/A</v>
      </c>
      <c r="N60" t="e">
        <f t="shared" si="26"/>
        <v>#N/A</v>
      </c>
      <c r="O60" t="e">
        <f t="shared" si="26"/>
        <v>#N/A</v>
      </c>
      <c r="P60" t="e">
        <f t="shared" si="26"/>
        <v>#N/A</v>
      </c>
      <c r="Q60" t="e">
        <f t="shared" si="26"/>
        <v>#N/A</v>
      </c>
      <c r="R60" t="e">
        <f t="shared" si="26"/>
        <v>#N/A</v>
      </c>
      <c r="S60" t="e">
        <f t="shared" si="26"/>
        <v>#N/A</v>
      </c>
      <c r="T60" t="e">
        <f t="shared" si="26"/>
        <v>#N/A</v>
      </c>
      <c r="U60" t="e">
        <f t="shared" si="26"/>
        <v>#N/A</v>
      </c>
      <c r="V60" t="e">
        <f t="shared" si="26"/>
        <v>#N/A</v>
      </c>
      <c r="W60" t="e">
        <f t="shared" si="26"/>
        <v>#N/A</v>
      </c>
      <c r="X60" t="e">
        <f t="shared" si="26"/>
        <v>#N/A</v>
      </c>
      <c r="Y60" t="e">
        <f t="shared" si="26"/>
        <v>#N/A</v>
      </c>
      <c r="Z60" t="e">
        <f t="shared" si="26"/>
        <v>#N/A</v>
      </c>
      <c r="AA60" t="e">
        <f t="shared" si="26"/>
        <v>#N/A</v>
      </c>
      <c r="AB60" t="e">
        <f t="shared" si="26"/>
        <v>#N/A</v>
      </c>
      <c r="AC60" t="e">
        <f t="shared" si="26"/>
        <v>#N/A</v>
      </c>
      <c r="AD60" t="e">
        <f t="shared" si="26"/>
        <v>#N/A</v>
      </c>
      <c r="AE60" t="e">
        <f t="shared" si="26"/>
        <v>#N/A</v>
      </c>
      <c r="AF60" t="e">
        <f t="shared" si="26"/>
        <v>#N/A</v>
      </c>
      <c r="AG60" t="e">
        <f t="shared" si="26"/>
        <v>#N/A</v>
      </c>
    </row>
    <row r="61" spans="1:33" x14ac:dyDescent="0.25">
      <c r="A61" t="s">
        <v>22</v>
      </c>
      <c r="B61" t="s">
        <v>26</v>
      </c>
      <c r="C61">
        <f>LOOKUP(C44,16:16,33:33)</f>
        <v>0</v>
      </c>
      <c r="D61">
        <f t="shared" ref="D61:AG61" si="27">LOOKUP(D44,16:16,33:33)</f>
        <v>0</v>
      </c>
      <c r="E61" t="e">
        <f t="shared" si="27"/>
        <v>#N/A</v>
      </c>
      <c r="F61" t="e">
        <f t="shared" si="27"/>
        <v>#N/A</v>
      </c>
      <c r="G61" t="e">
        <f t="shared" si="27"/>
        <v>#N/A</v>
      </c>
      <c r="H61" t="e">
        <f t="shared" si="27"/>
        <v>#N/A</v>
      </c>
      <c r="I61" t="e">
        <f t="shared" si="27"/>
        <v>#N/A</v>
      </c>
      <c r="J61" t="e">
        <f t="shared" si="27"/>
        <v>#N/A</v>
      </c>
      <c r="K61" t="e">
        <f t="shared" si="27"/>
        <v>#N/A</v>
      </c>
      <c r="L61" t="e">
        <f t="shared" si="27"/>
        <v>#N/A</v>
      </c>
      <c r="M61" t="e">
        <f t="shared" si="27"/>
        <v>#N/A</v>
      </c>
      <c r="N61" t="e">
        <f t="shared" si="27"/>
        <v>#N/A</v>
      </c>
      <c r="O61" t="e">
        <f t="shared" si="27"/>
        <v>#N/A</v>
      </c>
      <c r="P61" t="e">
        <f t="shared" si="27"/>
        <v>#N/A</v>
      </c>
      <c r="Q61" t="e">
        <f t="shared" si="27"/>
        <v>#N/A</v>
      </c>
      <c r="R61" t="e">
        <f t="shared" si="27"/>
        <v>#N/A</v>
      </c>
      <c r="S61" t="e">
        <f t="shared" si="27"/>
        <v>#N/A</v>
      </c>
      <c r="T61" t="e">
        <f t="shared" si="27"/>
        <v>#N/A</v>
      </c>
      <c r="U61" t="e">
        <f t="shared" si="27"/>
        <v>#N/A</v>
      </c>
      <c r="V61" t="e">
        <f t="shared" si="27"/>
        <v>#N/A</v>
      </c>
      <c r="W61" t="e">
        <f t="shared" si="27"/>
        <v>#N/A</v>
      </c>
      <c r="X61" t="e">
        <f t="shared" si="27"/>
        <v>#N/A</v>
      </c>
      <c r="Y61" t="e">
        <f t="shared" si="27"/>
        <v>#N/A</v>
      </c>
      <c r="Z61" t="e">
        <f t="shared" si="27"/>
        <v>#N/A</v>
      </c>
      <c r="AA61" t="e">
        <f t="shared" si="27"/>
        <v>#N/A</v>
      </c>
      <c r="AB61" t="e">
        <f t="shared" si="27"/>
        <v>#N/A</v>
      </c>
      <c r="AC61" t="e">
        <f t="shared" si="27"/>
        <v>#N/A</v>
      </c>
      <c r="AD61" t="e">
        <f t="shared" si="27"/>
        <v>#N/A</v>
      </c>
      <c r="AE61" t="e">
        <f t="shared" si="27"/>
        <v>#N/A</v>
      </c>
      <c r="AF61" t="e">
        <f t="shared" si="27"/>
        <v>#N/A</v>
      </c>
      <c r="AG61" t="e">
        <f t="shared" si="27"/>
        <v>#N/A</v>
      </c>
    </row>
    <row r="62" spans="1:33" x14ac:dyDescent="0.25">
      <c r="B62" t="s">
        <v>23</v>
      </c>
      <c r="C62">
        <f>LOOKUP(C44,16:16,34:34)</f>
        <v>0</v>
      </c>
      <c r="D62">
        <f t="shared" ref="D62:AG62" si="28">LOOKUP(D44,16:16,34:34)</f>
        <v>0</v>
      </c>
      <c r="E62" t="e">
        <f t="shared" si="28"/>
        <v>#N/A</v>
      </c>
      <c r="F62" t="e">
        <f t="shared" si="28"/>
        <v>#N/A</v>
      </c>
      <c r="G62" t="e">
        <f t="shared" si="28"/>
        <v>#N/A</v>
      </c>
      <c r="H62" t="e">
        <f t="shared" si="28"/>
        <v>#N/A</v>
      </c>
      <c r="I62" t="e">
        <f t="shared" si="28"/>
        <v>#N/A</v>
      </c>
      <c r="J62" t="e">
        <f t="shared" si="28"/>
        <v>#N/A</v>
      </c>
      <c r="K62" t="e">
        <f t="shared" si="28"/>
        <v>#N/A</v>
      </c>
      <c r="L62" t="e">
        <f t="shared" si="28"/>
        <v>#N/A</v>
      </c>
      <c r="M62" t="e">
        <f t="shared" si="28"/>
        <v>#N/A</v>
      </c>
      <c r="N62" t="e">
        <f t="shared" si="28"/>
        <v>#N/A</v>
      </c>
      <c r="O62" t="e">
        <f t="shared" si="28"/>
        <v>#N/A</v>
      </c>
      <c r="P62" t="e">
        <f t="shared" si="28"/>
        <v>#N/A</v>
      </c>
      <c r="Q62" t="e">
        <f t="shared" si="28"/>
        <v>#N/A</v>
      </c>
      <c r="R62" t="e">
        <f t="shared" si="28"/>
        <v>#N/A</v>
      </c>
      <c r="S62" t="e">
        <f t="shared" si="28"/>
        <v>#N/A</v>
      </c>
      <c r="T62" t="e">
        <f t="shared" si="28"/>
        <v>#N/A</v>
      </c>
      <c r="U62" t="e">
        <f t="shared" si="28"/>
        <v>#N/A</v>
      </c>
      <c r="V62" t="e">
        <f t="shared" si="28"/>
        <v>#N/A</v>
      </c>
      <c r="W62" t="e">
        <f t="shared" si="28"/>
        <v>#N/A</v>
      </c>
      <c r="X62" t="e">
        <f t="shared" si="28"/>
        <v>#N/A</v>
      </c>
      <c r="Y62" t="e">
        <f t="shared" si="28"/>
        <v>#N/A</v>
      </c>
      <c r="Z62" t="e">
        <f t="shared" si="28"/>
        <v>#N/A</v>
      </c>
      <c r="AA62" t="e">
        <f t="shared" si="28"/>
        <v>#N/A</v>
      </c>
      <c r="AB62" t="e">
        <f t="shared" si="28"/>
        <v>#N/A</v>
      </c>
      <c r="AC62" t="e">
        <f t="shared" si="28"/>
        <v>#N/A</v>
      </c>
      <c r="AD62" t="e">
        <f t="shared" si="28"/>
        <v>#N/A</v>
      </c>
      <c r="AE62" t="e">
        <f t="shared" si="28"/>
        <v>#N/A</v>
      </c>
      <c r="AF62" t="e">
        <f t="shared" si="28"/>
        <v>#N/A</v>
      </c>
      <c r="AG62" t="e">
        <f t="shared" si="28"/>
        <v>#N/A</v>
      </c>
    </row>
    <row r="63" spans="1:33" x14ac:dyDescent="0.25">
      <c r="B63" t="s">
        <v>27</v>
      </c>
      <c r="C63">
        <f>LOOKUP(C44,16:16,35:35)</f>
        <v>0</v>
      </c>
      <c r="D63">
        <f t="shared" ref="D63:AG63" si="29">LOOKUP(D44,16:16,35:35)</f>
        <v>0</v>
      </c>
      <c r="E63" t="e">
        <f t="shared" si="29"/>
        <v>#N/A</v>
      </c>
      <c r="F63" t="e">
        <f t="shared" si="29"/>
        <v>#N/A</v>
      </c>
      <c r="G63" t="e">
        <f t="shared" si="29"/>
        <v>#N/A</v>
      </c>
      <c r="H63" t="e">
        <f t="shared" si="29"/>
        <v>#N/A</v>
      </c>
      <c r="I63" t="e">
        <f t="shared" si="29"/>
        <v>#N/A</v>
      </c>
      <c r="J63" t="e">
        <f t="shared" si="29"/>
        <v>#N/A</v>
      </c>
      <c r="K63" t="e">
        <f t="shared" si="29"/>
        <v>#N/A</v>
      </c>
      <c r="L63" t="e">
        <f t="shared" si="29"/>
        <v>#N/A</v>
      </c>
      <c r="M63" t="e">
        <f t="shared" si="29"/>
        <v>#N/A</v>
      </c>
      <c r="N63" t="e">
        <f t="shared" si="29"/>
        <v>#N/A</v>
      </c>
      <c r="O63" t="e">
        <f t="shared" si="29"/>
        <v>#N/A</v>
      </c>
      <c r="P63" t="e">
        <f t="shared" si="29"/>
        <v>#N/A</v>
      </c>
      <c r="Q63" t="e">
        <f t="shared" si="29"/>
        <v>#N/A</v>
      </c>
      <c r="R63" t="e">
        <f t="shared" si="29"/>
        <v>#N/A</v>
      </c>
      <c r="S63" t="e">
        <f t="shared" si="29"/>
        <v>#N/A</v>
      </c>
      <c r="T63" t="e">
        <f t="shared" si="29"/>
        <v>#N/A</v>
      </c>
      <c r="U63" t="e">
        <f t="shared" si="29"/>
        <v>#N/A</v>
      </c>
      <c r="V63" t="e">
        <f t="shared" si="29"/>
        <v>#N/A</v>
      </c>
      <c r="W63" t="e">
        <f t="shared" si="29"/>
        <v>#N/A</v>
      </c>
      <c r="X63" t="e">
        <f t="shared" si="29"/>
        <v>#N/A</v>
      </c>
      <c r="Y63" t="e">
        <f t="shared" si="29"/>
        <v>#N/A</v>
      </c>
      <c r="Z63" t="e">
        <f t="shared" si="29"/>
        <v>#N/A</v>
      </c>
      <c r="AA63" t="e">
        <f t="shared" si="29"/>
        <v>#N/A</v>
      </c>
      <c r="AB63" t="e">
        <f t="shared" si="29"/>
        <v>#N/A</v>
      </c>
      <c r="AC63" t="e">
        <f t="shared" si="29"/>
        <v>#N/A</v>
      </c>
      <c r="AD63" t="e">
        <f t="shared" si="29"/>
        <v>#N/A</v>
      </c>
      <c r="AE63" t="e">
        <f t="shared" si="29"/>
        <v>#N/A</v>
      </c>
      <c r="AF63" t="e">
        <f t="shared" si="29"/>
        <v>#N/A</v>
      </c>
      <c r="AG63" t="e">
        <f t="shared" si="29"/>
        <v>#N/A</v>
      </c>
    </row>
    <row r="64" spans="1:33" x14ac:dyDescent="0.25">
      <c r="B64" t="s">
        <v>28</v>
      </c>
      <c r="C64" t="e">
        <f>LOOKUP(C44,16:16,36:36)</f>
        <v>#DIV/0!</v>
      </c>
      <c r="D64" t="e">
        <f t="shared" ref="D64:AG64" si="30">LOOKUP(D44,16:16,36:36)</f>
        <v>#DIV/0!</v>
      </c>
      <c r="E64" t="e">
        <f t="shared" si="30"/>
        <v>#N/A</v>
      </c>
      <c r="F64" t="e">
        <f t="shared" si="30"/>
        <v>#N/A</v>
      </c>
      <c r="G64" t="e">
        <f t="shared" si="30"/>
        <v>#N/A</v>
      </c>
      <c r="H64" t="e">
        <f t="shared" si="30"/>
        <v>#N/A</v>
      </c>
      <c r="I64" t="e">
        <f t="shared" si="30"/>
        <v>#N/A</v>
      </c>
      <c r="J64" t="e">
        <f t="shared" si="30"/>
        <v>#N/A</v>
      </c>
      <c r="K64" t="e">
        <f t="shared" si="30"/>
        <v>#N/A</v>
      </c>
      <c r="L64" t="e">
        <f t="shared" si="30"/>
        <v>#N/A</v>
      </c>
      <c r="M64" t="e">
        <f t="shared" si="30"/>
        <v>#N/A</v>
      </c>
      <c r="N64" t="e">
        <f t="shared" si="30"/>
        <v>#N/A</v>
      </c>
      <c r="O64" t="e">
        <f t="shared" si="30"/>
        <v>#N/A</v>
      </c>
      <c r="P64" t="e">
        <f t="shared" si="30"/>
        <v>#N/A</v>
      </c>
      <c r="Q64" t="e">
        <f t="shared" si="30"/>
        <v>#N/A</v>
      </c>
      <c r="R64" t="e">
        <f t="shared" si="30"/>
        <v>#N/A</v>
      </c>
      <c r="S64" t="e">
        <f t="shared" si="30"/>
        <v>#N/A</v>
      </c>
      <c r="T64" t="e">
        <f t="shared" si="30"/>
        <v>#N/A</v>
      </c>
      <c r="U64" t="e">
        <f t="shared" si="30"/>
        <v>#N/A</v>
      </c>
      <c r="V64" t="e">
        <f t="shared" si="30"/>
        <v>#N/A</v>
      </c>
      <c r="W64" t="e">
        <f t="shared" si="30"/>
        <v>#N/A</v>
      </c>
      <c r="X64" t="e">
        <f t="shared" si="30"/>
        <v>#N/A</v>
      </c>
      <c r="Y64" t="e">
        <f t="shared" si="30"/>
        <v>#N/A</v>
      </c>
      <c r="Z64" t="e">
        <f t="shared" si="30"/>
        <v>#N/A</v>
      </c>
      <c r="AA64" t="e">
        <f t="shared" si="30"/>
        <v>#N/A</v>
      </c>
      <c r="AB64" t="e">
        <f t="shared" si="30"/>
        <v>#N/A</v>
      </c>
      <c r="AC64" t="e">
        <f t="shared" si="30"/>
        <v>#N/A</v>
      </c>
      <c r="AD64" t="e">
        <f t="shared" si="30"/>
        <v>#N/A</v>
      </c>
      <c r="AE64" t="e">
        <f t="shared" si="30"/>
        <v>#N/A</v>
      </c>
      <c r="AF64" t="e">
        <f t="shared" si="30"/>
        <v>#N/A</v>
      </c>
      <c r="AG64" t="e">
        <f t="shared" si="30"/>
        <v>#N/A</v>
      </c>
    </row>
    <row r="69" spans="1:1" x14ac:dyDescent="0.25">
      <c r="A69" t="s">
        <v>72</v>
      </c>
    </row>
    <row r="70" spans="1:1" x14ac:dyDescent="0.25">
      <c r="A70" t="s">
        <v>78</v>
      </c>
    </row>
  </sheetData>
  <hyperlinks>
    <hyperlink ref="D13" r:id="rId1" xr:uid="{E1F6C910-EE99-49CD-946B-8D34D74A9B08}"/>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45ABD-13B8-447B-A546-63C1F58098CD}">
  <dimension ref="A1:AG73"/>
  <sheetViews>
    <sheetView zoomScale="80" zoomScaleNormal="80" workbookViewId="0">
      <selection activeCell="R23" sqref="R23"/>
    </sheetView>
  </sheetViews>
  <sheetFormatPr defaultRowHeight="15" x14ac:dyDescent="0.25"/>
  <cols>
    <col min="1" max="1" width="29.5703125" customWidth="1"/>
    <col min="2" max="2" width="14" customWidth="1"/>
  </cols>
  <sheetData>
    <row r="1" spans="1:32" s="2" customFormat="1" x14ac:dyDescent="0.25">
      <c r="A1" s="2" t="s">
        <v>30</v>
      </c>
    </row>
    <row r="3" spans="1:32" s="1" customFormat="1" x14ac:dyDescent="0.25">
      <c r="A3" s="1" t="s">
        <v>16</v>
      </c>
    </row>
    <row r="4" spans="1:32" x14ac:dyDescent="0.25">
      <c r="A4" t="s">
        <v>17</v>
      </c>
      <c r="B4" s="3">
        <v>1</v>
      </c>
    </row>
    <row r="7" spans="1:32" x14ac:dyDescent="0.25">
      <c r="A7" t="s">
        <v>37</v>
      </c>
    </row>
    <row r="9" spans="1:32" x14ac:dyDescent="0.25">
      <c r="B9">
        <v>2020</v>
      </c>
      <c r="C9">
        <f>B9+1</f>
        <v>2021</v>
      </c>
      <c r="D9">
        <f t="shared" ref="D9:AF9" si="0">C9+1</f>
        <v>2022</v>
      </c>
      <c r="E9">
        <f t="shared" si="0"/>
        <v>2023</v>
      </c>
      <c r="F9">
        <f t="shared" si="0"/>
        <v>2024</v>
      </c>
      <c r="G9">
        <f t="shared" si="0"/>
        <v>2025</v>
      </c>
      <c r="H9">
        <f t="shared" si="0"/>
        <v>2026</v>
      </c>
      <c r="I9">
        <f t="shared" si="0"/>
        <v>2027</v>
      </c>
      <c r="J9">
        <f t="shared" si="0"/>
        <v>2028</v>
      </c>
      <c r="K9">
        <f t="shared" si="0"/>
        <v>2029</v>
      </c>
      <c r="L9">
        <f t="shared" si="0"/>
        <v>2030</v>
      </c>
      <c r="M9">
        <f t="shared" si="0"/>
        <v>2031</v>
      </c>
      <c r="N9">
        <f t="shared" si="0"/>
        <v>2032</v>
      </c>
      <c r="O9">
        <f t="shared" si="0"/>
        <v>2033</v>
      </c>
      <c r="P9">
        <f t="shared" si="0"/>
        <v>2034</v>
      </c>
      <c r="Q9">
        <f t="shared" si="0"/>
        <v>2035</v>
      </c>
      <c r="R9">
        <f t="shared" si="0"/>
        <v>2036</v>
      </c>
      <c r="S9">
        <f t="shared" si="0"/>
        <v>2037</v>
      </c>
      <c r="T9">
        <f t="shared" si="0"/>
        <v>2038</v>
      </c>
      <c r="U9">
        <f t="shared" si="0"/>
        <v>2039</v>
      </c>
      <c r="V9">
        <f t="shared" si="0"/>
        <v>2040</v>
      </c>
      <c r="W9">
        <f t="shared" si="0"/>
        <v>2041</v>
      </c>
      <c r="X9">
        <f t="shared" si="0"/>
        <v>2042</v>
      </c>
      <c r="Y9">
        <f t="shared" si="0"/>
        <v>2043</v>
      </c>
      <c r="Z9">
        <f t="shared" si="0"/>
        <v>2044</v>
      </c>
      <c r="AA9">
        <f t="shared" si="0"/>
        <v>2045</v>
      </c>
      <c r="AB9">
        <f t="shared" si="0"/>
        <v>2046</v>
      </c>
      <c r="AC9">
        <f t="shared" si="0"/>
        <v>2047</v>
      </c>
      <c r="AD9">
        <f t="shared" si="0"/>
        <v>2048</v>
      </c>
      <c r="AE9">
        <f t="shared" si="0"/>
        <v>2049</v>
      </c>
      <c r="AF9">
        <f t="shared" si="0"/>
        <v>2050</v>
      </c>
    </row>
    <row r="10" spans="1:32" x14ac:dyDescent="0.25">
      <c r="A10" t="s">
        <v>224</v>
      </c>
      <c r="B10" s="3">
        <v>603.55818010389714</v>
      </c>
      <c r="C10" s="3">
        <v>573.85393109095605</v>
      </c>
      <c r="D10" s="3">
        <v>549.59808535990203</v>
      </c>
      <c r="E10" s="3">
        <v>529.23980387088011</v>
      </c>
      <c r="F10" s="3">
        <v>511.79224924346374</v>
      </c>
      <c r="G10" s="3">
        <v>496.59171187531064</v>
      </c>
      <c r="H10" s="3">
        <v>483.17212997250721</v>
      </c>
      <c r="I10" s="3">
        <v>471.19471600301517</v>
      </c>
      <c r="J10" s="3">
        <v>460.40611501123567</v>
      </c>
      <c r="K10" s="3">
        <v>450.6123178305532</v>
      </c>
      <c r="L10" s="3">
        <v>441.66174369677134</v>
      </c>
      <c r="M10" s="3">
        <v>431.01658673334276</v>
      </c>
      <c r="N10" s="3">
        <v>421.52134613545331</v>
      </c>
      <c r="O10" s="3">
        <v>412.76474859932046</v>
      </c>
      <c r="P10" s="3">
        <v>404.68407487295093</v>
      </c>
      <c r="Q10" s="3">
        <v>397.0101235160426</v>
      </c>
      <c r="R10" s="3">
        <v>389.57786910317475</v>
      </c>
      <c r="S10" s="3">
        <v>382.75948866588857</v>
      </c>
      <c r="T10" s="3">
        <v>376.30081122215222</v>
      </c>
      <c r="U10" s="3">
        <v>370.25455958610672</v>
      </c>
      <c r="V10" s="3">
        <v>364.40965967153988</v>
      </c>
      <c r="W10" s="3">
        <v>358.29354779737167</v>
      </c>
      <c r="X10" s="3">
        <v>352.24629555212528</v>
      </c>
      <c r="Y10" s="3">
        <v>346.60926067331667</v>
      </c>
      <c r="Z10" s="3">
        <v>342.65163960593435</v>
      </c>
      <c r="AA10" s="3">
        <v>330.87340778400613</v>
      </c>
      <c r="AB10" s="3">
        <v>325.31249068966946</v>
      </c>
      <c r="AC10" s="3">
        <v>320.13514932729112</v>
      </c>
      <c r="AD10" s="3">
        <v>315.29692551240703</v>
      </c>
      <c r="AE10" s="3">
        <v>310.76040060681618</v>
      </c>
      <c r="AF10" s="3">
        <v>306.49380942930799</v>
      </c>
    </row>
    <row r="12" spans="1:32" x14ac:dyDescent="0.25">
      <c r="A12" t="s">
        <v>93</v>
      </c>
      <c r="B12" s="3">
        <v>2</v>
      </c>
    </row>
    <row r="14" spans="1:32" x14ac:dyDescent="0.25">
      <c r="A14" t="s">
        <v>225</v>
      </c>
      <c r="B14" s="3">
        <f>B10*$B$12</f>
        <v>1207.1163602077943</v>
      </c>
      <c r="C14" s="3">
        <f t="shared" ref="C14:AF14" si="1">C10*$B$12</f>
        <v>1147.7078621819121</v>
      </c>
      <c r="D14" s="3">
        <f t="shared" si="1"/>
        <v>1099.1961707198041</v>
      </c>
      <c r="E14" s="3">
        <f t="shared" si="1"/>
        <v>1058.4796077417602</v>
      </c>
      <c r="F14" s="3">
        <f t="shared" si="1"/>
        <v>1023.5844984869275</v>
      </c>
      <c r="G14" s="3">
        <f t="shared" si="1"/>
        <v>993.18342375062127</v>
      </c>
      <c r="H14" s="3">
        <f t="shared" si="1"/>
        <v>966.34425994501441</v>
      </c>
      <c r="I14" s="3">
        <f t="shared" si="1"/>
        <v>942.38943200603035</v>
      </c>
      <c r="J14" s="3">
        <f t="shared" si="1"/>
        <v>920.81223002247134</v>
      </c>
      <c r="K14" s="3">
        <f t="shared" si="1"/>
        <v>901.22463566110639</v>
      </c>
      <c r="L14" s="3">
        <f t="shared" si="1"/>
        <v>883.32348739354268</v>
      </c>
      <c r="M14" s="3">
        <f t="shared" si="1"/>
        <v>862.03317346668553</v>
      </c>
      <c r="N14" s="3">
        <f t="shared" si="1"/>
        <v>843.04269227090663</v>
      </c>
      <c r="O14" s="3">
        <f t="shared" si="1"/>
        <v>825.52949719864091</v>
      </c>
      <c r="P14" s="3">
        <f t="shared" si="1"/>
        <v>809.36814974590186</v>
      </c>
      <c r="Q14" s="3">
        <f t="shared" si="1"/>
        <v>794.02024703208519</v>
      </c>
      <c r="R14" s="3">
        <f t="shared" si="1"/>
        <v>779.1557382063495</v>
      </c>
      <c r="S14" s="3">
        <f t="shared" si="1"/>
        <v>765.51897733177714</v>
      </c>
      <c r="T14" s="3">
        <f t="shared" si="1"/>
        <v>752.60162244430444</v>
      </c>
      <c r="U14" s="3">
        <f t="shared" si="1"/>
        <v>740.50911917221345</v>
      </c>
      <c r="V14" s="3">
        <f t="shared" si="1"/>
        <v>728.81931934307977</v>
      </c>
      <c r="W14" s="3">
        <f t="shared" si="1"/>
        <v>716.58709559474335</v>
      </c>
      <c r="X14" s="3">
        <f t="shared" si="1"/>
        <v>704.49259110425055</v>
      </c>
      <c r="Y14" s="3">
        <f t="shared" si="1"/>
        <v>693.21852134663334</v>
      </c>
      <c r="Z14" s="3">
        <f t="shared" si="1"/>
        <v>685.3032792118687</v>
      </c>
      <c r="AA14" s="3">
        <f t="shared" si="1"/>
        <v>661.74681556801227</v>
      </c>
      <c r="AB14" s="3">
        <f t="shared" si="1"/>
        <v>650.62498137933892</v>
      </c>
      <c r="AC14" s="3">
        <f t="shared" si="1"/>
        <v>640.27029865458223</v>
      </c>
      <c r="AD14" s="3">
        <f t="shared" si="1"/>
        <v>630.59385102481406</v>
      </c>
      <c r="AE14" s="3">
        <f t="shared" si="1"/>
        <v>621.52080121363235</v>
      </c>
      <c r="AF14" s="3">
        <f t="shared" si="1"/>
        <v>612.98761885861597</v>
      </c>
    </row>
    <row r="16" spans="1:32" x14ac:dyDescent="0.25">
      <c r="A16" t="s">
        <v>94</v>
      </c>
      <c r="B16" s="3">
        <v>524</v>
      </c>
      <c r="C16" t="s">
        <v>95</v>
      </c>
    </row>
    <row r="18" spans="1:33" s="1" customFormat="1" x14ac:dyDescent="0.25">
      <c r="A18" s="1" t="s">
        <v>25</v>
      </c>
    </row>
    <row r="19" spans="1:33" x14ac:dyDescent="0.25">
      <c r="C19">
        <v>2020</v>
      </c>
      <c r="D19">
        <v>2021</v>
      </c>
      <c r="E19">
        <v>2022</v>
      </c>
      <c r="F19">
        <v>2023</v>
      </c>
      <c r="G19">
        <v>2024</v>
      </c>
      <c r="H19">
        <v>2025</v>
      </c>
      <c r="I19">
        <v>2026</v>
      </c>
      <c r="J19">
        <v>2027</v>
      </c>
      <c r="K19">
        <v>2028</v>
      </c>
      <c r="L19">
        <v>2029</v>
      </c>
      <c r="M19">
        <v>2030</v>
      </c>
      <c r="N19">
        <v>2031</v>
      </c>
      <c r="O19">
        <v>2032</v>
      </c>
      <c r="P19">
        <v>2033</v>
      </c>
      <c r="Q19">
        <v>2034</v>
      </c>
      <c r="R19">
        <v>2035</v>
      </c>
      <c r="S19">
        <v>2036</v>
      </c>
      <c r="T19">
        <v>2037</v>
      </c>
      <c r="U19">
        <v>2038</v>
      </c>
      <c r="V19">
        <v>2039</v>
      </c>
      <c r="W19">
        <v>2040</v>
      </c>
      <c r="X19">
        <v>2041</v>
      </c>
      <c r="Y19">
        <v>2042</v>
      </c>
      <c r="Z19">
        <v>2043</v>
      </c>
      <c r="AA19">
        <v>2044</v>
      </c>
      <c r="AB19">
        <v>2045</v>
      </c>
      <c r="AC19">
        <v>2046</v>
      </c>
      <c r="AD19">
        <v>2047</v>
      </c>
      <c r="AE19">
        <v>2048</v>
      </c>
      <c r="AF19">
        <v>2049</v>
      </c>
      <c r="AG19">
        <v>2050</v>
      </c>
    </row>
    <row r="20" spans="1:33" x14ac:dyDescent="0.25">
      <c r="A20" t="s">
        <v>18</v>
      </c>
      <c r="B20" t="s">
        <v>26</v>
      </c>
      <c r="C20" s="3">
        <f>B14*$B$16</f>
        <v>632528.97274888423</v>
      </c>
      <c r="D20" s="3">
        <f t="shared" ref="D20:AG20" si="2">C14*$B$16</f>
        <v>601398.91978332191</v>
      </c>
      <c r="E20" s="3">
        <f t="shared" si="2"/>
        <v>575978.79345717735</v>
      </c>
      <c r="F20" s="3">
        <f t="shared" si="2"/>
        <v>554643.3144566823</v>
      </c>
      <c r="G20" s="3">
        <f t="shared" si="2"/>
        <v>536358.27720715001</v>
      </c>
      <c r="H20" s="3">
        <f t="shared" si="2"/>
        <v>520428.11404532555</v>
      </c>
      <c r="I20" s="3">
        <f t="shared" si="2"/>
        <v>506364.39221118757</v>
      </c>
      <c r="J20" s="3">
        <f t="shared" si="2"/>
        <v>493812.0623711599</v>
      </c>
      <c r="K20" s="3">
        <f t="shared" si="2"/>
        <v>482505.60853177495</v>
      </c>
      <c r="L20" s="3">
        <f t="shared" si="2"/>
        <v>472241.70908641972</v>
      </c>
      <c r="M20" s="3">
        <f t="shared" si="2"/>
        <v>462861.50739421637</v>
      </c>
      <c r="N20" s="3">
        <f t="shared" si="2"/>
        <v>451705.38289654319</v>
      </c>
      <c r="O20" s="3">
        <f t="shared" si="2"/>
        <v>441754.37074995507</v>
      </c>
      <c r="P20" s="3">
        <f t="shared" si="2"/>
        <v>432577.45653208782</v>
      </c>
      <c r="Q20" s="3">
        <f t="shared" si="2"/>
        <v>424108.9104668526</v>
      </c>
      <c r="R20" s="3">
        <f t="shared" si="2"/>
        <v>416066.60944481264</v>
      </c>
      <c r="S20" s="3">
        <f t="shared" si="2"/>
        <v>408277.60682012711</v>
      </c>
      <c r="T20" s="3">
        <f t="shared" si="2"/>
        <v>401131.94412185124</v>
      </c>
      <c r="U20" s="3">
        <f t="shared" si="2"/>
        <v>394363.25016081554</v>
      </c>
      <c r="V20" s="3">
        <f t="shared" si="2"/>
        <v>388026.77844623983</v>
      </c>
      <c r="W20" s="3">
        <f t="shared" si="2"/>
        <v>381901.32333577378</v>
      </c>
      <c r="X20" s="3">
        <f t="shared" si="2"/>
        <v>375491.63809164549</v>
      </c>
      <c r="Y20" s="3">
        <f t="shared" si="2"/>
        <v>369154.1177386273</v>
      </c>
      <c r="Z20" s="3">
        <f t="shared" si="2"/>
        <v>363246.50518563588</v>
      </c>
      <c r="AA20" s="3">
        <f t="shared" si="2"/>
        <v>359098.91830701922</v>
      </c>
      <c r="AB20" s="3">
        <f t="shared" si="2"/>
        <v>346755.33135763841</v>
      </c>
      <c r="AC20" s="3">
        <f t="shared" si="2"/>
        <v>340927.49024277361</v>
      </c>
      <c r="AD20" s="3">
        <f t="shared" si="2"/>
        <v>335501.63649500109</v>
      </c>
      <c r="AE20" s="3">
        <f t="shared" si="2"/>
        <v>330431.17793700256</v>
      </c>
      <c r="AF20" s="3">
        <f t="shared" si="2"/>
        <v>325676.89983594336</v>
      </c>
      <c r="AG20" s="3">
        <f t="shared" si="2"/>
        <v>321205.51228191477</v>
      </c>
    </row>
    <row r="21" spans="1:33" x14ac:dyDescent="0.25">
      <c r="B21" t="s">
        <v>23</v>
      </c>
      <c r="C21" s="3">
        <v>25</v>
      </c>
      <c r="D21" s="3">
        <v>25</v>
      </c>
      <c r="E21" s="3">
        <v>25</v>
      </c>
      <c r="F21" s="3">
        <v>25</v>
      </c>
      <c r="G21" s="3">
        <v>25</v>
      </c>
      <c r="H21" s="3">
        <v>25</v>
      </c>
      <c r="I21" s="3">
        <v>25</v>
      </c>
      <c r="J21" s="3">
        <v>25</v>
      </c>
      <c r="K21" s="3">
        <v>25</v>
      </c>
      <c r="L21" s="3">
        <v>25</v>
      </c>
      <c r="M21" s="3">
        <v>25</v>
      </c>
      <c r="N21" s="3">
        <v>25</v>
      </c>
      <c r="O21" s="3">
        <v>25</v>
      </c>
      <c r="P21" s="3">
        <v>25</v>
      </c>
      <c r="Q21" s="3">
        <v>25</v>
      </c>
      <c r="R21" s="3">
        <v>25</v>
      </c>
      <c r="S21" s="3">
        <v>25</v>
      </c>
      <c r="T21" s="3">
        <v>25</v>
      </c>
      <c r="U21" s="3">
        <v>25</v>
      </c>
      <c r="V21" s="3">
        <v>25</v>
      </c>
      <c r="W21" s="3">
        <v>25</v>
      </c>
      <c r="X21" s="3">
        <v>25</v>
      </c>
      <c r="Y21" s="3">
        <v>25</v>
      </c>
      <c r="Z21" s="3">
        <v>25</v>
      </c>
      <c r="AA21" s="3">
        <v>25</v>
      </c>
      <c r="AB21" s="3">
        <v>25</v>
      </c>
      <c r="AC21" s="3">
        <v>25</v>
      </c>
      <c r="AD21" s="3">
        <v>25</v>
      </c>
      <c r="AE21" s="3">
        <v>25</v>
      </c>
      <c r="AF21" s="3">
        <v>25</v>
      </c>
      <c r="AG21" s="3">
        <v>25</v>
      </c>
    </row>
    <row r="22" spans="1:33" x14ac:dyDescent="0.25">
      <c r="B22" t="s">
        <v>27</v>
      </c>
      <c r="C22" s="3">
        <f>C20*0.02</f>
        <v>12650.579454977686</v>
      </c>
      <c r="D22" s="3">
        <f t="shared" ref="D22:AG22" si="3">D20*0.02</f>
        <v>12027.978395666438</v>
      </c>
      <c r="E22" s="3">
        <f t="shared" si="3"/>
        <v>11519.575869143548</v>
      </c>
      <c r="F22" s="3">
        <f t="shared" si="3"/>
        <v>11092.866289133646</v>
      </c>
      <c r="G22" s="3">
        <f t="shared" si="3"/>
        <v>10727.165544143001</v>
      </c>
      <c r="H22" s="3">
        <f t="shared" si="3"/>
        <v>10408.562280906512</v>
      </c>
      <c r="I22" s="3">
        <f t="shared" si="3"/>
        <v>10127.287844223752</v>
      </c>
      <c r="J22" s="3">
        <f t="shared" si="3"/>
        <v>9876.2412474231987</v>
      </c>
      <c r="K22" s="3">
        <f t="shared" si="3"/>
        <v>9650.1121706354988</v>
      </c>
      <c r="L22" s="3">
        <f t="shared" si="3"/>
        <v>9444.8341817283945</v>
      </c>
      <c r="M22" s="3">
        <f t="shared" si="3"/>
        <v>9257.2301478843274</v>
      </c>
      <c r="N22" s="3">
        <f t="shared" si="3"/>
        <v>9034.1076579308647</v>
      </c>
      <c r="O22" s="3">
        <f t="shared" si="3"/>
        <v>8835.0874149991014</v>
      </c>
      <c r="P22" s="3">
        <f t="shared" si="3"/>
        <v>8651.5491306417571</v>
      </c>
      <c r="Q22" s="3">
        <f t="shared" si="3"/>
        <v>8482.178209337053</v>
      </c>
      <c r="R22" s="3">
        <f t="shared" si="3"/>
        <v>8321.3321888962528</v>
      </c>
      <c r="S22" s="3">
        <f t="shared" si="3"/>
        <v>8165.5521364025426</v>
      </c>
      <c r="T22" s="3">
        <f t="shared" si="3"/>
        <v>8022.6388824370251</v>
      </c>
      <c r="U22" s="3">
        <f t="shared" si="3"/>
        <v>7887.265003216311</v>
      </c>
      <c r="V22" s="3">
        <f t="shared" si="3"/>
        <v>7760.5355689247963</v>
      </c>
      <c r="W22" s="3">
        <f t="shared" si="3"/>
        <v>7638.0264667154761</v>
      </c>
      <c r="X22" s="3">
        <f t="shared" si="3"/>
        <v>7509.8327618329104</v>
      </c>
      <c r="Y22" s="3">
        <f t="shared" si="3"/>
        <v>7383.0823547725458</v>
      </c>
      <c r="Z22" s="3">
        <f t="shared" si="3"/>
        <v>7264.9301037127179</v>
      </c>
      <c r="AA22" s="3">
        <f t="shared" si="3"/>
        <v>7181.9783661403844</v>
      </c>
      <c r="AB22" s="3">
        <f t="shared" si="3"/>
        <v>6935.1066271527679</v>
      </c>
      <c r="AC22" s="3">
        <f t="shared" si="3"/>
        <v>6818.5498048554728</v>
      </c>
      <c r="AD22" s="3">
        <f t="shared" si="3"/>
        <v>6710.0327299000219</v>
      </c>
      <c r="AE22" s="3">
        <f t="shared" si="3"/>
        <v>6608.6235587400515</v>
      </c>
      <c r="AF22" s="3">
        <f t="shared" si="3"/>
        <v>6513.5379967188674</v>
      </c>
      <c r="AG22" s="3">
        <f t="shared" si="3"/>
        <v>6424.1102456382951</v>
      </c>
    </row>
    <row r="23" spans="1:33" x14ac:dyDescent="0.25">
      <c r="B23" t="s">
        <v>28</v>
      </c>
      <c r="C23">
        <f>(C20*General!$B$29*(1+General!$B$29)^C21)/((1+General!$B$29)^C21-1)+C22</f>
        <v>71905.121337088771</v>
      </c>
      <c r="D23">
        <f>(D20*General!$B$29*(1+General!$B$29)^D21)/((1+General!$B$29)^D21-1)+D22</f>
        <v>68366.294924140544</v>
      </c>
      <c r="E23">
        <f>(E20*General!$B$29*(1+General!$B$29)^E21)/((1+General!$B$29)^E21-1)+E22</f>
        <v>65476.566000037652</v>
      </c>
      <c r="F23">
        <f>(F20*General!$B$29*(1+General!$B$29)^F21)/((1+General!$B$29)^F21-1)+F22</f>
        <v>63051.174796772451</v>
      </c>
      <c r="G23">
        <f>(G20*General!$B$29*(1+General!$B$29)^G21)/((1+General!$B$29)^G21-1)+G22</f>
        <v>60972.554087325872</v>
      </c>
      <c r="H23">
        <f>(H20*General!$B$29*(1+General!$B$29)^H21)/((1+General!$B$29)^H21-1)+H22</f>
        <v>59161.632588991022</v>
      </c>
      <c r="I23">
        <f>(I20*General!$B$29*(1+General!$B$29)^I21)/((1+General!$B$29)^I21-1)+I22</f>
        <v>57562.88586195973</v>
      </c>
      <c r="J23">
        <f>(J20*General!$B$29*(1+General!$B$29)^J21)/((1+General!$B$29)^J21-1)+J22</f>
        <v>56135.952331487788</v>
      </c>
      <c r="K23">
        <f>(K20*General!$B$29*(1+General!$B$29)^K21)/((1+General!$B$29)^K21-1)+K22</f>
        <v>54850.648463619065</v>
      </c>
      <c r="L23">
        <f>(L20*General!$B$29*(1+General!$B$29)^L21)/((1+General!$B$29)^L21-1)+L22</f>
        <v>53683.86090635891</v>
      </c>
      <c r="M23">
        <f>(M20*General!$B$29*(1+General!$B$29)^M21)/((1+General!$B$29)^M21-1)+M22</f>
        <v>52617.531030728031</v>
      </c>
      <c r="N23">
        <f>(N20*General!$B$29*(1+General!$B$29)^N21)/((1+General!$B$29)^N21-1)+N22</f>
        <v>51349.316418880793</v>
      </c>
      <c r="O23">
        <f>(O20*General!$B$29*(1+General!$B$29)^O21)/((1+General!$B$29)^O21-1)+O22</f>
        <v>50218.097507725346</v>
      </c>
      <c r="P23">
        <f>(P20*General!$B$29*(1+General!$B$29)^P21)/((1+General!$B$29)^P21-1)+P22</f>
        <v>49174.877103973558</v>
      </c>
      <c r="Q23">
        <f>(Q20*General!$B$29*(1+General!$B$29)^Q21)/((1+General!$B$29)^Q21-1)+Q22</f>
        <v>48212.183126932272</v>
      </c>
      <c r="R23">
        <f>(R20*General!$B$29*(1+General!$B$29)^R21)/((1+General!$B$29)^R21-1)+R22</f>
        <v>47297.944165978362</v>
      </c>
      <c r="S23">
        <f>(S20*General!$B$29*(1+General!$B$29)^S21)/((1+General!$B$29)^S21-1)+S22</f>
        <v>46412.499857571544</v>
      </c>
      <c r="T23">
        <f>(T20*General!$B$29*(1+General!$B$29)^T21)/((1+General!$B$29)^T21-1)+T22</f>
        <v>45600.189646514344</v>
      </c>
      <c r="U23">
        <f>(U20*General!$B$29*(1+General!$B$29)^U21)/((1+General!$B$29)^U21-1)+U22</f>
        <v>44830.732781247381</v>
      </c>
      <c r="V23">
        <f>(V20*General!$B$29*(1+General!$B$29)^V21)/((1+General!$B$29)^V21-1)+V22</f>
        <v>44110.410413237078</v>
      </c>
      <c r="W23">
        <f>(W20*General!$B$29*(1+General!$B$29)^W21)/((1+General!$B$29)^W21-1)+W22</f>
        <v>43414.076155141665</v>
      </c>
      <c r="X23">
        <f>(X20*General!$B$29*(1+General!$B$29)^X21)/((1+General!$B$29)^X21-1)+X22</f>
        <v>42685.430962481747</v>
      </c>
      <c r="Y23">
        <f>(Y20*General!$B$29*(1+General!$B$29)^Y21)/((1+General!$B$29)^Y21-1)+Y22</f>
        <v>41964.989386533634</v>
      </c>
      <c r="Z23">
        <f>(Z20*General!$B$29*(1+General!$B$29)^Z21)/((1+General!$B$29)^Z21-1)+Z22</f>
        <v>41293.419204397491</v>
      </c>
      <c r="AA23">
        <f>(AA20*General!$B$29*(1+General!$B$29)^AA21)/((1+General!$B$29)^AA21-1)+AA22</f>
        <v>40821.926592024385</v>
      </c>
      <c r="AB23">
        <f>(AB20*General!$B$29*(1+General!$B$29)^AB21)/((1+General!$B$29)^AB21-1)+AB22</f>
        <v>39418.722698496967</v>
      </c>
      <c r="AC23">
        <f>(AC20*General!$B$29*(1+General!$B$29)^AC21)/((1+General!$B$29)^AC21-1)+AC22</f>
        <v>38756.220836050285</v>
      </c>
      <c r="AD23">
        <f>(AD20*General!$B$29*(1+General!$B$29)^AD21)/((1+General!$B$29)^AD21-1)+AD22</f>
        <v>38139.41640668895</v>
      </c>
      <c r="AE23">
        <f>(AE20*General!$B$29*(1+General!$B$29)^AE21)/((1+General!$B$29)^AE21-1)+AE22</f>
        <v>37563.012868582082</v>
      </c>
      <c r="AF23">
        <f>(AF20*General!$B$29*(1+General!$B$29)^AF21)/((1+General!$B$29)^AF21-1)+AF22</f>
        <v>37022.552338780151</v>
      </c>
      <c r="AG23">
        <f>(AG20*General!$B$29*(1+General!$B$29)^AG21)/((1+General!$B$29)^AG21-1)+AG22</f>
        <v>36514.250460970019</v>
      </c>
    </row>
    <row r="24" spans="1:33" x14ac:dyDescent="0.25">
      <c r="A24" t="s">
        <v>19</v>
      </c>
      <c r="B24" t="s">
        <v>26</v>
      </c>
      <c r="C24" s="3">
        <v>1</v>
      </c>
      <c r="D24" s="3">
        <v>1</v>
      </c>
      <c r="E24" s="3">
        <v>1</v>
      </c>
      <c r="F24" s="3">
        <v>1</v>
      </c>
      <c r="G24" s="3">
        <v>1</v>
      </c>
      <c r="H24" s="3">
        <v>1</v>
      </c>
      <c r="I24" s="3">
        <v>1</v>
      </c>
      <c r="J24" s="3">
        <v>1</v>
      </c>
      <c r="K24" s="3">
        <v>1</v>
      </c>
      <c r="L24" s="3">
        <v>1</v>
      </c>
      <c r="M24" s="3">
        <v>1</v>
      </c>
      <c r="N24" s="3">
        <v>1</v>
      </c>
      <c r="O24" s="3">
        <v>1</v>
      </c>
      <c r="P24" s="3">
        <v>1</v>
      </c>
      <c r="Q24" s="3">
        <v>1</v>
      </c>
      <c r="R24" s="3">
        <v>1</v>
      </c>
      <c r="S24" s="3">
        <v>1</v>
      </c>
      <c r="T24" s="3">
        <v>1</v>
      </c>
      <c r="U24" s="3">
        <v>1</v>
      </c>
      <c r="V24" s="3">
        <v>1</v>
      </c>
      <c r="W24" s="3">
        <v>1</v>
      </c>
      <c r="X24" s="3">
        <v>1</v>
      </c>
      <c r="Y24" s="3">
        <v>1</v>
      </c>
      <c r="Z24" s="3">
        <v>1</v>
      </c>
      <c r="AA24" s="3">
        <v>1</v>
      </c>
      <c r="AB24" s="3">
        <v>1</v>
      </c>
      <c r="AC24" s="3">
        <v>1</v>
      </c>
      <c r="AD24" s="3">
        <v>1</v>
      </c>
      <c r="AE24" s="3">
        <v>1</v>
      </c>
      <c r="AF24" s="3">
        <v>1</v>
      </c>
      <c r="AG24" s="3">
        <v>1</v>
      </c>
    </row>
    <row r="25" spans="1:33" x14ac:dyDescent="0.25">
      <c r="B25" t="s">
        <v>23</v>
      </c>
      <c r="C25" s="3">
        <v>1</v>
      </c>
      <c r="D25" s="3">
        <v>1</v>
      </c>
      <c r="E25" s="3">
        <v>1</v>
      </c>
      <c r="F25" s="3">
        <v>1</v>
      </c>
      <c r="G25" s="3">
        <v>1</v>
      </c>
      <c r="H25" s="3">
        <v>1</v>
      </c>
      <c r="I25" s="3">
        <v>1</v>
      </c>
      <c r="J25" s="3">
        <v>1</v>
      </c>
      <c r="K25" s="3">
        <v>1</v>
      </c>
      <c r="L25" s="3">
        <v>1</v>
      </c>
      <c r="M25" s="3">
        <v>1</v>
      </c>
      <c r="N25" s="3">
        <v>1</v>
      </c>
      <c r="O25" s="3">
        <v>1</v>
      </c>
      <c r="P25" s="3">
        <v>1</v>
      </c>
      <c r="Q25" s="3">
        <v>1</v>
      </c>
      <c r="R25" s="3">
        <v>1</v>
      </c>
      <c r="S25" s="3">
        <v>1</v>
      </c>
      <c r="T25" s="3">
        <v>1</v>
      </c>
      <c r="U25" s="3">
        <v>1</v>
      </c>
      <c r="V25" s="3">
        <v>1</v>
      </c>
      <c r="W25" s="3">
        <v>1</v>
      </c>
      <c r="X25" s="3">
        <v>1</v>
      </c>
      <c r="Y25" s="3">
        <v>1</v>
      </c>
      <c r="Z25" s="3">
        <v>1</v>
      </c>
      <c r="AA25" s="3">
        <v>1</v>
      </c>
      <c r="AB25" s="3">
        <v>1</v>
      </c>
      <c r="AC25" s="3">
        <v>1</v>
      </c>
      <c r="AD25" s="3">
        <v>1</v>
      </c>
      <c r="AE25" s="3">
        <v>1</v>
      </c>
      <c r="AF25" s="3">
        <v>1</v>
      </c>
      <c r="AG25" s="3">
        <v>1</v>
      </c>
    </row>
    <row r="26" spans="1:33" x14ac:dyDescent="0.25">
      <c r="B26" t="s">
        <v>27</v>
      </c>
      <c r="C26" s="3">
        <v>1</v>
      </c>
      <c r="D26" s="3">
        <v>1</v>
      </c>
      <c r="E26" s="3">
        <v>1</v>
      </c>
      <c r="F26" s="3">
        <v>1</v>
      </c>
      <c r="G26" s="3">
        <v>1</v>
      </c>
      <c r="H26" s="3">
        <v>1</v>
      </c>
      <c r="I26" s="3">
        <v>1</v>
      </c>
      <c r="J26" s="3">
        <v>1</v>
      </c>
      <c r="K26" s="3">
        <v>1</v>
      </c>
      <c r="L26" s="3">
        <v>1</v>
      </c>
      <c r="M26" s="3">
        <v>1</v>
      </c>
      <c r="N26" s="3">
        <v>1</v>
      </c>
      <c r="O26" s="3">
        <v>1</v>
      </c>
      <c r="P26" s="3">
        <v>1</v>
      </c>
      <c r="Q26" s="3">
        <v>1</v>
      </c>
      <c r="R26" s="3">
        <v>1</v>
      </c>
      <c r="S26" s="3">
        <v>1</v>
      </c>
      <c r="T26" s="3">
        <v>1</v>
      </c>
      <c r="U26" s="3">
        <v>1</v>
      </c>
      <c r="V26" s="3">
        <v>1</v>
      </c>
      <c r="W26" s="3">
        <v>1</v>
      </c>
      <c r="X26" s="3">
        <v>1</v>
      </c>
      <c r="Y26" s="3">
        <v>1</v>
      </c>
      <c r="Z26" s="3">
        <v>1</v>
      </c>
      <c r="AA26" s="3">
        <v>1</v>
      </c>
      <c r="AB26" s="3">
        <v>1</v>
      </c>
      <c r="AC26" s="3">
        <v>1</v>
      </c>
      <c r="AD26" s="3">
        <v>1</v>
      </c>
      <c r="AE26" s="3">
        <v>1</v>
      </c>
      <c r="AF26" s="3">
        <v>1</v>
      </c>
      <c r="AG26" s="3">
        <v>1</v>
      </c>
    </row>
    <row r="27" spans="1:33" x14ac:dyDescent="0.25">
      <c r="B27" t="s">
        <v>28</v>
      </c>
      <c r="C27">
        <f>C24/C25+C26</f>
        <v>2</v>
      </c>
      <c r="D27">
        <f t="shared" ref="D27:AG27" si="4">D24/D25+D26</f>
        <v>2</v>
      </c>
      <c r="E27">
        <f t="shared" si="4"/>
        <v>2</v>
      </c>
      <c r="F27">
        <f t="shared" si="4"/>
        <v>2</v>
      </c>
      <c r="G27">
        <f t="shared" si="4"/>
        <v>2</v>
      </c>
      <c r="H27">
        <f t="shared" si="4"/>
        <v>2</v>
      </c>
      <c r="I27">
        <f t="shared" si="4"/>
        <v>2</v>
      </c>
      <c r="J27">
        <f t="shared" si="4"/>
        <v>2</v>
      </c>
      <c r="K27">
        <f t="shared" si="4"/>
        <v>2</v>
      </c>
      <c r="L27">
        <f t="shared" si="4"/>
        <v>2</v>
      </c>
      <c r="M27">
        <f t="shared" si="4"/>
        <v>2</v>
      </c>
      <c r="N27">
        <f t="shared" si="4"/>
        <v>2</v>
      </c>
      <c r="O27">
        <f t="shared" si="4"/>
        <v>2</v>
      </c>
      <c r="P27">
        <f t="shared" si="4"/>
        <v>2</v>
      </c>
      <c r="Q27">
        <f t="shared" si="4"/>
        <v>2</v>
      </c>
      <c r="R27">
        <f t="shared" si="4"/>
        <v>2</v>
      </c>
      <c r="S27">
        <f t="shared" si="4"/>
        <v>2</v>
      </c>
      <c r="T27">
        <f t="shared" si="4"/>
        <v>2</v>
      </c>
      <c r="U27">
        <f t="shared" si="4"/>
        <v>2</v>
      </c>
      <c r="V27">
        <f t="shared" si="4"/>
        <v>2</v>
      </c>
      <c r="W27">
        <f t="shared" si="4"/>
        <v>2</v>
      </c>
      <c r="X27">
        <f t="shared" si="4"/>
        <v>2</v>
      </c>
      <c r="Y27">
        <f t="shared" si="4"/>
        <v>2</v>
      </c>
      <c r="Z27">
        <f t="shared" si="4"/>
        <v>2</v>
      </c>
      <c r="AA27">
        <f t="shared" si="4"/>
        <v>2</v>
      </c>
      <c r="AB27">
        <f t="shared" si="4"/>
        <v>2</v>
      </c>
      <c r="AC27">
        <f t="shared" si="4"/>
        <v>2</v>
      </c>
      <c r="AD27">
        <f t="shared" si="4"/>
        <v>2</v>
      </c>
      <c r="AE27">
        <f t="shared" si="4"/>
        <v>2</v>
      </c>
      <c r="AF27">
        <f t="shared" si="4"/>
        <v>2</v>
      </c>
      <c r="AG27">
        <f t="shared" si="4"/>
        <v>2</v>
      </c>
    </row>
    <row r="28" spans="1:33" x14ac:dyDescent="0.25">
      <c r="A28" t="s">
        <v>20</v>
      </c>
      <c r="B28" t="s">
        <v>26</v>
      </c>
      <c r="C28" s="3">
        <v>1</v>
      </c>
      <c r="D28" s="3">
        <v>1</v>
      </c>
      <c r="E28" s="3">
        <v>1</v>
      </c>
      <c r="F28" s="3">
        <v>1</v>
      </c>
      <c r="G28" s="3">
        <v>1</v>
      </c>
      <c r="H28" s="3">
        <v>1</v>
      </c>
      <c r="I28" s="3">
        <v>1</v>
      </c>
      <c r="J28" s="3">
        <v>1</v>
      </c>
      <c r="K28" s="3">
        <v>1</v>
      </c>
      <c r="L28" s="3">
        <v>1</v>
      </c>
      <c r="M28" s="3">
        <v>1</v>
      </c>
      <c r="N28" s="3">
        <v>1</v>
      </c>
      <c r="O28" s="3">
        <v>1</v>
      </c>
      <c r="P28" s="3">
        <v>1</v>
      </c>
      <c r="Q28" s="3">
        <v>1</v>
      </c>
      <c r="R28" s="3">
        <v>1</v>
      </c>
      <c r="S28" s="3">
        <v>1</v>
      </c>
      <c r="T28" s="3">
        <v>1</v>
      </c>
      <c r="U28" s="3">
        <v>1</v>
      </c>
      <c r="V28" s="3">
        <v>1</v>
      </c>
      <c r="W28" s="3">
        <v>1</v>
      </c>
      <c r="X28" s="3">
        <v>1</v>
      </c>
      <c r="Y28" s="3">
        <v>1</v>
      </c>
      <c r="Z28" s="3">
        <v>1</v>
      </c>
      <c r="AA28" s="3">
        <v>1</v>
      </c>
      <c r="AB28" s="3">
        <v>1</v>
      </c>
      <c r="AC28" s="3">
        <v>1</v>
      </c>
      <c r="AD28" s="3">
        <v>1</v>
      </c>
      <c r="AE28" s="3">
        <v>1</v>
      </c>
      <c r="AF28" s="3">
        <v>1</v>
      </c>
      <c r="AG28" s="3">
        <v>1</v>
      </c>
    </row>
    <row r="29" spans="1:33" x14ac:dyDescent="0.25">
      <c r="B29" t="s">
        <v>23</v>
      </c>
      <c r="C29" s="3">
        <v>1</v>
      </c>
      <c r="D29" s="3">
        <v>1</v>
      </c>
      <c r="E29" s="3">
        <v>1</v>
      </c>
      <c r="F29" s="3">
        <v>1</v>
      </c>
      <c r="G29" s="3">
        <v>1</v>
      </c>
      <c r="H29" s="3">
        <v>1</v>
      </c>
      <c r="I29" s="3">
        <v>1</v>
      </c>
      <c r="J29" s="3">
        <v>1</v>
      </c>
      <c r="K29" s="3">
        <v>1</v>
      </c>
      <c r="L29" s="3">
        <v>1</v>
      </c>
      <c r="M29" s="3">
        <v>1</v>
      </c>
      <c r="N29" s="3">
        <v>1</v>
      </c>
      <c r="O29" s="3">
        <v>1</v>
      </c>
      <c r="P29" s="3">
        <v>1</v>
      </c>
      <c r="Q29" s="3">
        <v>1</v>
      </c>
      <c r="R29" s="3">
        <v>1</v>
      </c>
      <c r="S29" s="3">
        <v>1</v>
      </c>
      <c r="T29" s="3">
        <v>1</v>
      </c>
      <c r="U29" s="3">
        <v>1</v>
      </c>
      <c r="V29" s="3">
        <v>1</v>
      </c>
      <c r="W29" s="3">
        <v>1</v>
      </c>
      <c r="X29" s="3">
        <v>1</v>
      </c>
      <c r="Y29" s="3">
        <v>1</v>
      </c>
      <c r="Z29" s="3">
        <v>1</v>
      </c>
      <c r="AA29" s="3">
        <v>1</v>
      </c>
      <c r="AB29" s="3">
        <v>1</v>
      </c>
      <c r="AC29" s="3">
        <v>1</v>
      </c>
      <c r="AD29" s="3">
        <v>1</v>
      </c>
      <c r="AE29" s="3">
        <v>1</v>
      </c>
      <c r="AF29" s="3">
        <v>1</v>
      </c>
      <c r="AG29" s="3">
        <v>1</v>
      </c>
    </row>
    <row r="30" spans="1:33" x14ac:dyDescent="0.25">
      <c r="B30" t="s">
        <v>27</v>
      </c>
      <c r="C30" s="3">
        <v>1</v>
      </c>
      <c r="D30" s="3">
        <v>1</v>
      </c>
      <c r="E30" s="3">
        <v>1</v>
      </c>
      <c r="F30" s="3">
        <v>1</v>
      </c>
      <c r="G30" s="3">
        <v>1</v>
      </c>
      <c r="H30" s="3">
        <v>1</v>
      </c>
      <c r="I30" s="3">
        <v>1</v>
      </c>
      <c r="J30" s="3">
        <v>1</v>
      </c>
      <c r="K30" s="3">
        <v>1</v>
      </c>
      <c r="L30" s="3">
        <v>1</v>
      </c>
      <c r="M30" s="3">
        <v>1</v>
      </c>
      <c r="N30" s="3">
        <v>1</v>
      </c>
      <c r="O30" s="3">
        <v>1</v>
      </c>
      <c r="P30" s="3">
        <v>1</v>
      </c>
      <c r="Q30" s="3">
        <v>1</v>
      </c>
      <c r="R30" s="3">
        <v>1</v>
      </c>
      <c r="S30" s="3">
        <v>1</v>
      </c>
      <c r="T30" s="3">
        <v>1</v>
      </c>
      <c r="U30" s="3">
        <v>1</v>
      </c>
      <c r="V30" s="3">
        <v>1</v>
      </c>
      <c r="W30" s="3">
        <v>1</v>
      </c>
      <c r="X30" s="3">
        <v>1</v>
      </c>
      <c r="Y30" s="3">
        <v>1</v>
      </c>
      <c r="Z30" s="3">
        <v>1</v>
      </c>
      <c r="AA30" s="3">
        <v>1</v>
      </c>
      <c r="AB30" s="3">
        <v>1</v>
      </c>
      <c r="AC30" s="3">
        <v>1</v>
      </c>
      <c r="AD30" s="3">
        <v>1</v>
      </c>
      <c r="AE30" s="3">
        <v>1</v>
      </c>
      <c r="AF30" s="3">
        <v>1</v>
      </c>
      <c r="AG30" s="3">
        <v>1</v>
      </c>
    </row>
    <row r="31" spans="1:33" x14ac:dyDescent="0.25">
      <c r="B31" t="s">
        <v>28</v>
      </c>
      <c r="C31">
        <f>C28/C29+C30</f>
        <v>2</v>
      </c>
      <c r="D31">
        <f t="shared" ref="D31:AG31" si="5">D28/D29+D30</f>
        <v>2</v>
      </c>
      <c r="E31">
        <f t="shared" si="5"/>
        <v>2</v>
      </c>
      <c r="F31">
        <f t="shared" si="5"/>
        <v>2</v>
      </c>
      <c r="G31">
        <f t="shared" si="5"/>
        <v>2</v>
      </c>
      <c r="H31">
        <f t="shared" si="5"/>
        <v>2</v>
      </c>
      <c r="I31">
        <f t="shared" si="5"/>
        <v>2</v>
      </c>
      <c r="J31">
        <f t="shared" si="5"/>
        <v>2</v>
      </c>
      <c r="K31">
        <f t="shared" si="5"/>
        <v>2</v>
      </c>
      <c r="L31">
        <f t="shared" si="5"/>
        <v>2</v>
      </c>
      <c r="M31">
        <f t="shared" si="5"/>
        <v>2</v>
      </c>
      <c r="N31">
        <f t="shared" si="5"/>
        <v>2</v>
      </c>
      <c r="O31">
        <f t="shared" si="5"/>
        <v>2</v>
      </c>
      <c r="P31">
        <f t="shared" si="5"/>
        <v>2</v>
      </c>
      <c r="Q31">
        <f t="shared" si="5"/>
        <v>2</v>
      </c>
      <c r="R31">
        <f t="shared" si="5"/>
        <v>2</v>
      </c>
      <c r="S31">
        <f t="shared" si="5"/>
        <v>2</v>
      </c>
      <c r="T31">
        <f t="shared" si="5"/>
        <v>2</v>
      </c>
      <c r="U31">
        <f t="shared" si="5"/>
        <v>2</v>
      </c>
      <c r="V31">
        <f t="shared" si="5"/>
        <v>2</v>
      </c>
      <c r="W31">
        <f t="shared" si="5"/>
        <v>2</v>
      </c>
      <c r="X31">
        <f t="shared" si="5"/>
        <v>2</v>
      </c>
      <c r="Y31">
        <f t="shared" si="5"/>
        <v>2</v>
      </c>
      <c r="Z31">
        <f t="shared" si="5"/>
        <v>2</v>
      </c>
      <c r="AA31">
        <f t="shared" si="5"/>
        <v>2</v>
      </c>
      <c r="AB31">
        <f t="shared" si="5"/>
        <v>2</v>
      </c>
      <c r="AC31">
        <f t="shared" si="5"/>
        <v>2</v>
      </c>
      <c r="AD31">
        <f t="shared" si="5"/>
        <v>2</v>
      </c>
      <c r="AE31">
        <f t="shared" si="5"/>
        <v>2</v>
      </c>
      <c r="AF31">
        <f t="shared" si="5"/>
        <v>2</v>
      </c>
      <c r="AG31">
        <f t="shared" si="5"/>
        <v>2</v>
      </c>
    </row>
    <row r="32" spans="1:33" x14ac:dyDescent="0.25">
      <c r="A32" t="s">
        <v>21</v>
      </c>
      <c r="B32" t="s">
        <v>26</v>
      </c>
      <c r="C32" s="3">
        <v>1</v>
      </c>
      <c r="D32" s="3">
        <v>1</v>
      </c>
      <c r="E32" s="3">
        <v>1</v>
      </c>
      <c r="F32" s="3">
        <v>1</v>
      </c>
      <c r="G32" s="3">
        <v>1</v>
      </c>
      <c r="H32" s="3">
        <v>1</v>
      </c>
      <c r="I32" s="3">
        <v>1</v>
      </c>
      <c r="J32" s="3">
        <v>1</v>
      </c>
      <c r="K32" s="3">
        <v>1</v>
      </c>
      <c r="L32" s="3">
        <v>1</v>
      </c>
      <c r="M32" s="3">
        <v>1</v>
      </c>
      <c r="N32" s="3">
        <v>1</v>
      </c>
      <c r="O32" s="3">
        <v>1</v>
      </c>
      <c r="P32" s="3">
        <v>1</v>
      </c>
      <c r="Q32" s="3">
        <v>1</v>
      </c>
      <c r="R32" s="3">
        <v>1</v>
      </c>
      <c r="S32" s="3">
        <v>1</v>
      </c>
      <c r="T32" s="3">
        <v>1</v>
      </c>
      <c r="U32" s="3">
        <v>1</v>
      </c>
      <c r="V32" s="3">
        <v>1</v>
      </c>
      <c r="W32" s="3">
        <v>1</v>
      </c>
      <c r="X32" s="3">
        <v>1</v>
      </c>
      <c r="Y32" s="3">
        <v>1</v>
      </c>
      <c r="Z32" s="3">
        <v>1</v>
      </c>
      <c r="AA32" s="3">
        <v>1</v>
      </c>
      <c r="AB32" s="3">
        <v>1</v>
      </c>
      <c r="AC32" s="3">
        <v>1</v>
      </c>
      <c r="AD32" s="3">
        <v>1</v>
      </c>
      <c r="AE32" s="3">
        <v>1</v>
      </c>
      <c r="AF32" s="3">
        <v>1</v>
      </c>
      <c r="AG32" s="3">
        <v>1</v>
      </c>
    </row>
    <row r="33" spans="1:33" x14ac:dyDescent="0.25">
      <c r="B33" t="s">
        <v>23</v>
      </c>
      <c r="C33" s="3">
        <v>1</v>
      </c>
      <c r="D33" s="3">
        <v>1</v>
      </c>
      <c r="E33" s="3">
        <v>1</v>
      </c>
      <c r="F33" s="3">
        <v>1</v>
      </c>
      <c r="G33" s="3">
        <v>1</v>
      </c>
      <c r="H33" s="3">
        <v>1</v>
      </c>
      <c r="I33" s="3">
        <v>1</v>
      </c>
      <c r="J33" s="3">
        <v>1</v>
      </c>
      <c r="K33" s="3">
        <v>1</v>
      </c>
      <c r="L33" s="3">
        <v>1</v>
      </c>
      <c r="M33" s="3">
        <v>1</v>
      </c>
      <c r="N33" s="3">
        <v>1</v>
      </c>
      <c r="O33" s="3">
        <v>1</v>
      </c>
      <c r="P33" s="3">
        <v>1</v>
      </c>
      <c r="Q33" s="3">
        <v>1</v>
      </c>
      <c r="R33" s="3">
        <v>1</v>
      </c>
      <c r="S33" s="3">
        <v>1</v>
      </c>
      <c r="T33" s="3">
        <v>1</v>
      </c>
      <c r="U33" s="3">
        <v>1</v>
      </c>
      <c r="V33" s="3">
        <v>1</v>
      </c>
      <c r="W33" s="3">
        <v>1</v>
      </c>
      <c r="X33" s="3">
        <v>1</v>
      </c>
      <c r="Y33" s="3">
        <v>1</v>
      </c>
      <c r="Z33" s="3">
        <v>1</v>
      </c>
      <c r="AA33" s="3">
        <v>1</v>
      </c>
      <c r="AB33" s="3">
        <v>1</v>
      </c>
      <c r="AC33" s="3">
        <v>1</v>
      </c>
      <c r="AD33" s="3">
        <v>1</v>
      </c>
      <c r="AE33" s="3">
        <v>1</v>
      </c>
      <c r="AF33" s="3">
        <v>1</v>
      </c>
      <c r="AG33" s="3">
        <v>1</v>
      </c>
    </row>
    <row r="34" spans="1:33" x14ac:dyDescent="0.25">
      <c r="B34" t="s">
        <v>27</v>
      </c>
      <c r="C34" s="3">
        <v>1</v>
      </c>
      <c r="D34" s="3">
        <v>1</v>
      </c>
      <c r="E34" s="3">
        <v>1</v>
      </c>
      <c r="F34" s="3">
        <v>1</v>
      </c>
      <c r="G34" s="3">
        <v>1</v>
      </c>
      <c r="H34" s="3">
        <v>1</v>
      </c>
      <c r="I34" s="3">
        <v>1</v>
      </c>
      <c r="J34" s="3">
        <v>1</v>
      </c>
      <c r="K34" s="3">
        <v>1</v>
      </c>
      <c r="L34" s="3">
        <v>1</v>
      </c>
      <c r="M34" s="3">
        <v>1</v>
      </c>
      <c r="N34" s="3">
        <v>1</v>
      </c>
      <c r="O34" s="3">
        <v>1</v>
      </c>
      <c r="P34" s="3">
        <v>1</v>
      </c>
      <c r="Q34" s="3">
        <v>1</v>
      </c>
      <c r="R34" s="3">
        <v>1</v>
      </c>
      <c r="S34" s="3">
        <v>1</v>
      </c>
      <c r="T34" s="3">
        <v>1</v>
      </c>
      <c r="U34" s="3">
        <v>1</v>
      </c>
      <c r="V34" s="3">
        <v>1</v>
      </c>
      <c r="W34" s="3">
        <v>1</v>
      </c>
      <c r="X34" s="3">
        <v>1</v>
      </c>
      <c r="Y34" s="3">
        <v>1</v>
      </c>
      <c r="Z34" s="3">
        <v>1</v>
      </c>
      <c r="AA34" s="3">
        <v>1</v>
      </c>
      <c r="AB34" s="3">
        <v>1</v>
      </c>
      <c r="AC34" s="3">
        <v>1</v>
      </c>
      <c r="AD34" s="3">
        <v>1</v>
      </c>
      <c r="AE34" s="3">
        <v>1</v>
      </c>
      <c r="AF34" s="3">
        <v>1</v>
      </c>
      <c r="AG34" s="3">
        <v>1</v>
      </c>
    </row>
    <row r="35" spans="1:33" x14ac:dyDescent="0.25">
      <c r="B35" t="s">
        <v>28</v>
      </c>
      <c r="C35">
        <f>C32/C33+C34</f>
        <v>2</v>
      </c>
      <c r="D35">
        <f t="shared" ref="D35:AG35" si="6">D32/D33+D34</f>
        <v>2</v>
      </c>
      <c r="E35">
        <f t="shared" si="6"/>
        <v>2</v>
      </c>
      <c r="F35">
        <f t="shared" si="6"/>
        <v>2</v>
      </c>
      <c r="G35">
        <f t="shared" si="6"/>
        <v>2</v>
      </c>
      <c r="H35">
        <f t="shared" si="6"/>
        <v>2</v>
      </c>
      <c r="I35">
        <f t="shared" si="6"/>
        <v>2</v>
      </c>
      <c r="J35">
        <f t="shared" si="6"/>
        <v>2</v>
      </c>
      <c r="K35">
        <f t="shared" si="6"/>
        <v>2</v>
      </c>
      <c r="L35">
        <f t="shared" si="6"/>
        <v>2</v>
      </c>
      <c r="M35">
        <f t="shared" si="6"/>
        <v>2</v>
      </c>
      <c r="N35">
        <f t="shared" si="6"/>
        <v>2</v>
      </c>
      <c r="O35">
        <f t="shared" si="6"/>
        <v>2</v>
      </c>
      <c r="P35">
        <f t="shared" si="6"/>
        <v>2</v>
      </c>
      <c r="Q35">
        <f t="shared" si="6"/>
        <v>2</v>
      </c>
      <c r="R35">
        <f t="shared" si="6"/>
        <v>2</v>
      </c>
      <c r="S35">
        <f t="shared" si="6"/>
        <v>2</v>
      </c>
      <c r="T35">
        <f t="shared" si="6"/>
        <v>2</v>
      </c>
      <c r="U35">
        <f t="shared" si="6"/>
        <v>2</v>
      </c>
      <c r="V35">
        <f t="shared" si="6"/>
        <v>2</v>
      </c>
      <c r="W35">
        <f t="shared" si="6"/>
        <v>2</v>
      </c>
      <c r="X35">
        <f t="shared" si="6"/>
        <v>2</v>
      </c>
      <c r="Y35">
        <f t="shared" si="6"/>
        <v>2</v>
      </c>
      <c r="Z35">
        <f t="shared" si="6"/>
        <v>2</v>
      </c>
      <c r="AA35">
        <f t="shared" si="6"/>
        <v>2</v>
      </c>
      <c r="AB35">
        <f t="shared" si="6"/>
        <v>2</v>
      </c>
      <c r="AC35">
        <f t="shared" si="6"/>
        <v>2</v>
      </c>
      <c r="AD35">
        <f t="shared" si="6"/>
        <v>2</v>
      </c>
      <c r="AE35">
        <f t="shared" si="6"/>
        <v>2</v>
      </c>
      <c r="AF35">
        <f t="shared" si="6"/>
        <v>2</v>
      </c>
      <c r="AG35">
        <f t="shared" si="6"/>
        <v>2</v>
      </c>
    </row>
    <row r="36" spans="1:33" x14ac:dyDescent="0.25">
      <c r="A36" t="s">
        <v>22</v>
      </c>
      <c r="B36" t="s">
        <v>26</v>
      </c>
      <c r="C36" s="3">
        <v>1</v>
      </c>
      <c r="D36" s="3">
        <v>1</v>
      </c>
      <c r="E36" s="3">
        <v>1</v>
      </c>
      <c r="F36" s="3">
        <v>1</v>
      </c>
      <c r="G36" s="3">
        <v>1</v>
      </c>
      <c r="H36" s="3">
        <v>1</v>
      </c>
      <c r="I36" s="3">
        <v>1</v>
      </c>
      <c r="J36" s="3">
        <v>1</v>
      </c>
      <c r="K36" s="3">
        <v>1</v>
      </c>
      <c r="L36" s="3">
        <v>1</v>
      </c>
      <c r="M36" s="3">
        <v>1</v>
      </c>
      <c r="N36" s="3">
        <v>1</v>
      </c>
      <c r="O36" s="3">
        <v>1</v>
      </c>
      <c r="P36" s="3">
        <v>1</v>
      </c>
      <c r="Q36" s="3">
        <v>1</v>
      </c>
      <c r="R36" s="3">
        <v>1</v>
      </c>
      <c r="S36" s="3">
        <v>1</v>
      </c>
      <c r="T36" s="3">
        <v>1</v>
      </c>
      <c r="U36" s="3">
        <v>1</v>
      </c>
      <c r="V36" s="3">
        <v>1</v>
      </c>
      <c r="W36" s="3">
        <v>1</v>
      </c>
      <c r="X36" s="3">
        <v>1</v>
      </c>
      <c r="Y36" s="3">
        <v>1</v>
      </c>
      <c r="Z36" s="3">
        <v>1</v>
      </c>
      <c r="AA36" s="3">
        <v>1</v>
      </c>
      <c r="AB36" s="3">
        <v>1</v>
      </c>
      <c r="AC36" s="3">
        <v>1</v>
      </c>
      <c r="AD36" s="3">
        <v>1</v>
      </c>
      <c r="AE36" s="3">
        <v>1</v>
      </c>
      <c r="AF36" s="3">
        <v>1</v>
      </c>
      <c r="AG36" s="3">
        <v>1</v>
      </c>
    </row>
    <row r="37" spans="1:33" x14ac:dyDescent="0.25">
      <c r="B37" t="s">
        <v>23</v>
      </c>
      <c r="C37" s="3">
        <v>1</v>
      </c>
      <c r="D37" s="3">
        <v>1</v>
      </c>
      <c r="E37" s="3">
        <v>1</v>
      </c>
      <c r="F37" s="3">
        <v>1</v>
      </c>
      <c r="G37" s="3">
        <v>1</v>
      </c>
      <c r="H37" s="3">
        <v>1</v>
      </c>
      <c r="I37" s="3">
        <v>1</v>
      </c>
      <c r="J37" s="3">
        <v>1</v>
      </c>
      <c r="K37" s="3">
        <v>1</v>
      </c>
      <c r="L37" s="3">
        <v>1</v>
      </c>
      <c r="M37" s="3">
        <v>1</v>
      </c>
      <c r="N37" s="3">
        <v>1</v>
      </c>
      <c r="O37" s="3">
        <v>1</v>
      </c>
      <c r="P37" s="3">
        <v>1</v>
      </c>
      <c r="Q37" s="3">
        <v>1</v>
      </c>
      <c r="R37" s="3">
        <v>1</v>
      </c>
      <c r="S37" s="3">
        <v>1</v>
      </c>
      <c r="T37" s="3">
        <v>1</v>
      </c>
      <c r="U37" s="3">
        <v>1</v>
      </c>
      <c r="V37" s="3">
        <v>1</v>
      </c>
      <c r="W37" s="3">
        <v>1</v>
      </c>
      <c r="X37" s="3">
        <v>1</v>
      </c>
      <c r="Y37" s="3">
        <v>1</v>
      </c>
      <c r="Z37" s="3">
        <v>1</v>
      </c>
      <c r="AA37" s="3">
        <v>1</v>
      </c>
      <c r="AB37" s="3">
        <v>1</v>
      </c>
      <c r="AC37" s="3">
        <v>1</v>
      </c>
      <c r="AD37" s="3">
        <v>1</v>
      </c>
      <c r="AE37" s="3">
        <v>1</v>
      </c>
      <c r="AF37" s="3">
        <v>1</v>
      </c>
      <c r="AG37" s="3">
        <v>1</v>
      </c>
    </row>
    <row r="38" spans="1:33" x14ac:dyDescent="0.25">
      <c r="B38" t="s">
        <v>27</v>
      </c>
      <c r="C38" s="3">
        <v>1</v>
      </c>
      <c r="D38" s="3">
        <v>1</v>
      </c>
      <c r="E38" s="3">
        <v>1</v>
      </c>
      <c r="F38" s="3">
        <v>1</v>
      </c>
      <c r="G38" s="3">
        <v>1</v>
      </c>
      <c r="H38" s="3">
        <v>1</v>
      </c>
      <c r="I38" s="3">
        <v>1</v>
      </c>
      <c r="J38" s="3">
        <v>1</v>
      </c>
      <c r="K38" s="3">
        <v>1</v>
      </c>
      <c r="L38" s="3">
        <v>1</v>
      </c>
      <c r="M38" s="3">
        <v>1</v>
      </c>
      <c r="N38" s="3">
        <v>1</v>
      </c>
      <c r="O38" s="3">
        <v>1</v>
      </c>
      <c r="P38" s="3">
        <v>1</v>
      </c>
      <c r="Q38" s="3">
        <v>1</v>
      </c>
      <c r="R38" s="3">
        <v>1</v>
      </c>
      <c r="S38" s="3">
        <v>1</v>
      </c>
      <c r="T38" s="3">
        <v>1</v>
      </c>
      <c r="U38" s="3">
        <v>1</v>
      </c>
      <c r="V38" s="3">
        <v>1</v>
      </c>
      <c r="W38" s="3">
        <v>1</v>
      </c>
      <c r="X38" s="3">
        <v>1</v>
      </c>
      <c r="Y38" s="3">
        <v>1</v>
      </c>
      <c r="Z38" s="3">
        <v>1</v>
      </c>
      <c r="AA38" s="3">
        <v>1</v>
      </c>
      <c r="AB38" s="3">
        <v>1</v>
      </c>
      <c r="AC38" s="3">
        <v>1</v>
      </c>
      <c r="AD38" s="3">
        <v>1</v>
      </c>
      <c r="AE38" s="3">
        <v>1</v>
      </c>
      <c r="AF38" s="3">
        <v>1</v>
      </c>
      <c r="AG38" s="3">
        <v>1</v>
      </c>
    </row>
    <row r="39" spans="1:33" x14ac:dyDescent="0.25">
      <c r="B39" t="s">
        <v>28</v>
      </c>
      <c r="C39">
        <f>C36/C37+C38</f>
        <v>2</v>
      </c>
      <c r="D39">
        <f t="shared" ref="D39:AG39" si="7">D36/D37+D38</f>
        <v>2</v>
      </c>
      <c r="E39">
        <f t="shared" si="7"/>
        <v>2</v>
      </c>
      <c r="F39">
        <f t="shared" si="7"/>
        <v>2</v>
      </c>
      <c r="G39">
        <f t="shared" si="7"/>
        <v>2</v>
      </c>
      <c r="H39">
        <f t="shared" si="7"/>
        <v>2</v>
      </c>
      <c r="I39">
        <f t="shared" si="7"/>
        <v>2</v>
      </c>
      <c r="J39">
        <f t="shared" si="7"/>
        <v>2</v>
      </c>
      <c r="K39">
        <f t="shared" si="7"/>
        <v>2</v>
      </c>
      <c r="L39">
        <f t="shared" si="7"/>
        <v>2</v>
      </c>
      <c r="M39">
        <f t="shared" si="7"/>
        <v>2</v>
      </c>
      <c r="N39">
        <f t="shared" si="7"/>
        <v>2</v>
      </c>
      <c r="O39">
        <f t="shared" si="7"/>
        <v>2</v>
      </c>
      <c r="P39">
        <f t="shared" si="7"/>
        <v>2</v>
      </c>
      <c r="Q39">
        <f t="shared" si="7"/>
        <v>2</v>
      </c>
      <c r="R39">
        <f t="shared" si="7"/>
        <v>2</v>
      </c>
      <c r="S39">
        <f t="shared" si="7"/>
        <v>2</v>
      </c>
      <c r="T39">
        <f t="shared" si="7"/>
        <v>2</v>
      </c>
      <c r="U39">
        <f t="shared" si="7"/>
        <v>2</v>
      </c>
      <c r="V39">
        <f t="shared" si="7"/>
        <v>2</v>
      </c>
      <c r="W39">
        <f t="shared" si="7"/>
        <v>2</v>
      </c>
      <c r="X39">
        <f t="shared" si="7"/>
        <v>2</v>
      </c>
      <c r="Y39">
        <f t="shared" si="7"/>
        <v>2</v>
      </c>
      <c r="Z39">
        <f t="shared" si="7"/>
        <v>2</v>
      </c>
      <c r="AA39">
        <f t="shared" si="7"/>
        <v>2</v>
      </c>
      <c r="AB39">
        <f t="shared" si="7"/>
        <v>2</v>
      </c>
      <c r="AC39">
        <f t="shared" si="7"/>
        <v>2</v>
      </c>
      <c r="AD39">
        <f t="shared" si="7"/>
        <v>2</v>
      </c>
      <c r="AE39">
        <f t="shared" si="7"/>
        <v>2</v>
      </c>
      <c r="AF39">
        <f t="shared" si="7"/>
        <v>2</v>
      </c>
      <c r="AG39">
        <f t="shared" si="7"/>
        <v>2</v>
      </c>
    </row>
    <row r="43" spans="1:33" x14ac:dyDescent="0.25">
      <c r="C43" t="s">
        <v>67</v>
      </c>
    </row>
    <row r="44" spans="1:33" x14ac:dyDescent="0.25">
      <c r="C44" t="s">
        <v>29</v>
      </c>
    </row>
    <row r="46" spans="1:33" s="1" customFormat="1" x14ac:dyDescent="0.25">
      <c r="A46" s="2" t="s">
        <v>68</v>
      </c>
    </row>
    <row r="47" spans="1:33" x14ac:dyDescent="0.25">
      <c r="C47">
        <f>General!$B$9</f>
        <v>2047</v>
      </c>
      <c r="D47">
        <f>IF(C47=0,0,IF(General!$B$10 &gt; (C47-General!$B$9), C47+General!$B$11,0))</f>
        <v>2050</v>
      </c>
      <c r="E47">
        <f>IF(D47=0,0,IF(General!$B$10 &gt; (D47-General!$B$9), D47+General!$B$11,0))</f>
        <v>0</v>
      </c>
      <c r="F47">
        <f>IF(E47=0,0,IF(General!$B$10 &gt; (E47-General!$B$9), E47+General!$B$11,0))</f>
        <v>0</v>
      </c>
      <c r="G47">
        <f>IF(F47=0,0,IF(General!$B$10 &gt; (F47-General!$B$9), F47+General!$B$11,0))</f>
        <v>0</v>
      </c>
      <c r="H47">
        <f>IF(G47=0,0,IF(General!$B$10 &gt; (G47-General!$B$9), G47+General!$B$11,0))</f>
        <v>0</v>
      </c>
      <c r="I47">
        <f>IF(H47=0,0,IF(General!$B$10 &gt; (H47-General!$B$9), H47+General!$B$11,0))</f>
        <v>0</v>
      </c>
      <c r="J47">
        <f>IF(I47=0,0,IF(General!$B$10 &gt; (I47-General!$B$9), I47+General!$B$11,0))</f>
        <v>0</v>
      </c>
      <c r="K47">
        <f>IF(J47=0,0,IF(General!$B$10 &gt; (J47-General!$B$9), J47+General!$B$11,0))</f>
        <v>0</v>
      </c>
      <c r="L47">
        <f>IF(K47=0,0,IF(General!$B$10 &gt; (K47-General!$B$9), K47+General!$B$11,0))</f>
        <v>0</v>
      </c>
      <c r="M47">
        <f>IF(L47=0,0,IF(General!$B$10 &gt; (L47-General!$B$9), L47+General!$B$11,0))</f>
        <v>0</v>
      </c>
      <c r="N47">
        <f>IF(M47=0,0,IF(General!$B$10 &gt; (M47-General!$B$9), M47+General!$B$11,0))</f>
        <v>0</v>
      </c>
      <c r="O47">
        <f>IF(N47=0,0,IF(General!$B$10 &gt; (N47-General!$B$9), N47+General!$B$11,0))</f>
        <v>0</v>
      </c>
      <c r="P47">
        <f>IF(O47=0,0,IF(General!$B$10 &gt; (O47-General!$B$9), O47+General!$B$11,0))</f>
        <v>0</v>
      </c>
      <c r="Q47">
        <f>IF(P47=0,0,IF(General!$B$10 &gt; (P47-General!$B$9), P47+General!$B$11,0))</f>
        <v>0</v>
      </c>
      <c r="R47">
        <f>IF(Q47=0,0,IF(General!$B$10 &gt; (Q47-General!$B$9), Q47+General!$B$11,0))</f>
        <v>0</v>
      </c>
      <c r="S47">
        <f>IF(R47=0,0,IF(General!$B$10 &gt; (R47-General!$B$9), R47+General!$B$11,0))</f>
        <v>0</v>
      </c>
      <c r="T47">
        <f>IF(S47=0,0,IF(General!$B$10 &gt; (S47-General!$B$9), S47+General!$B$11,0))</f>
        <v>0</v>
      </c>
      <c r="U47">
        <f>IF(T47=0,0,IF(General!$B$10 &gt; (T47-General!$B$9), T47+General!$B$11,0))</f>
        <v>0</v>
      </c>
      <c r="V47">
        <f>IF(U47=0,0,IF(General!$B$10 &gt; (U47-General!$B$9), U47+General!$B$11,0))</f>
        <v>0</v>
      </c>
      <c r="W47">
        <f>IF(V47=0,0,IF(General!$B$10 &gt; (V47-General!$B$9), V47+General!$B$11,0))</f>
        <v>0</v>
      </c>
      <c r="X47">
        <f>IF(W47=0,0,IF(General!$B$10 &gt; (W47-General!$B$9), W47+General!$B$11,0))</f>
        <v>0</v>
      </c>
      <c r="Y47">
        <f>IF(X47=0,0,IF(General!$B$10 &gt; (X47-General!$B$9), X47+General!$B$11,0))</f>
        <v>0</v>
      </c>
      <c r="Z47">
        <f>IF(Y47=0,0,IF(General!$B$10 &gt; (Y47-General!$B$9), Y47+General!$B$11,0))</f>
        <v>0</v>
      </c>
      <c r="AA47">
        <f>IF(Z47=0,0,IF(General!$B$10 &gt; (Z47-General!$B$9), Z47+General!$B$11,0))</f>
        <v>0</v>
      </c>
      <c r="AB47">
        <f>IF(AA47=0,0,IF(General!$B$10 &gt; (AA47-General!$B$9), AA47+General!$B$11,0))</f>
        <v>0</v>
      </c>
      <c r="AC47">
        <f>IF(AB47=0,0,IF(General!$B$10 &gt; (AB47-General!$B$9), AB47+General!$B$11,0))</f>
        <v>0</v>
      </c>
      <c r="AD47">
        <f>IF(AC47=0,0,IF(General!$B$10 &gt; (AC47-General!$B$9), AC47+General!$B$11,0))</f>
        <v>0</v>
      </c>
      <c r="AE47">
        <f>IF(AD47=0,0,IF(General!$B$10 &gt; (AD47-General!$B$9), AD47+General!$B$11,0))</f>
        <v>0</v>
      </c>
      <c r="AF47">
        <f>IF(AE47=0,0,IF(General!$B$10 &gt; (AE47-General!$B$9), AE47+General!$B$11,0))</f>
        <v>0</v>
      </c>
      <c r="AG47">
        <f>IF(AF47=0,0,IF(General!$B$10 &gt; (AF47-General!$B$9), AF47+General!$B$11,0))</f>
        <v>0</v>
      </c>
    </row>
    <row r="48" spans="1:33" x14ac:dyDescent="0.25">
      <c r="A48" t="s">
        <v>18</v>
      </c>
      <c r="B48" t="s">
        <v>26</v>
      </c>
      <c r="C48">
        <f>LOOKUP(C47,19:19,20:20)</f>
        <v>335501.63649500109</v>
      </c>
      <c r="D48">
        <f t="shared" ref="D48:AG48" si="8">LOOKUP(D47,19:19,20:20)</f>
        <v>321205.51228191477</v>
      </c>
      <c r="E48" t="e">
        <f t="shared" si="8"/>
        <v>#N/A</v>
      </c>
      <c r="F48" t="e">
        <f t="shared" si="8"/>
        <v>#N/A</v>
      </c>
      <c r="G48" t="e">
        <f t="shared" si="8"/>
        <v>#N/A</v>
      </c>
      <c r="H48" t="e">
        <f t="shared" si="8"/>
        <v>#N/A</v>
      </c>
      <c r="I48" t="e">
        <f t="shared" si="8"/>
        <v>#N/A</v>
      </c>
      <c r="J48" t="e">
        <f t="shared" si="8"/>
        <v>#N/A</v>
      </c>
      <c r="K48" t="e">
        <f t="shared" si="8"/>
        <v>#N/A</v>
      </c>
      <c r="L48" t="e">
        <f t="shared" si="8"/>
        <v>#N/A</v>
      </c>
      <c r="M48" t="e">
        <f t="shared" si="8"/>
        <v>#N/A</v>
      </c>
      <c r="N48" t="e">
        <f t="shared" si="8"/>
        <v>#N/A</v>
      </c>
      <c r="O48" t="e">
        <f t="shared" si="8"/>
        <v>#N/A</v>
      </c>
      <c r="P48" t="e">
        <f t="shared" si="8"/>
        <v>#N/A</v>
      </c>
      <c r="Q48" t="e">
        <f t="shared" si="8"/>
        <v>#N/A</v>
      </c>
      <c r="R48" t="e">
        <f t="shared" si="8"/>
        <v>#N/A</v>
      </c>
      <c r="S48" t="e">
        <f t="shared" si="8"/>
        <v>#N/A</v>
      </c>
      <c r="T48" t="e">
        <f t="shared" si="8"/>
        <v>#N/A</v>
      </c>
      <c r="U48" t="e">
        <f t="shared" si="8"/>
        <v>#N/A</v>
      </c>
      <c r="V48" t="e">
        <f t="shared" si="8"/>
        <v>#N/A</v>
      </c>
      <c r="W48" t="e">
        <f t="shared" si="8"/>
        <v>#N/A</v>
      </c>
      <c r="X48" t="e">
        <f t="shared" si="8"/>
        <v>#N/A</v>
      </c>
      <c r="Y48" t="e">
        <f t="shared" si="8"/>
        <v>#N/A</v>
      </c>
      <c r="Z48" t="e">
        <f t="shared" si="8"/>
        <v>#N/A</v>
      </c>
      <c r="AA48" t="e">
        <f t="shared" si="8"/>
        <v>#N/A</v>
      </c>
      <c r="AB48" t="e">
        <f t="shared" si="8"/>
        <v>#N/A</v>
      </c>
      <c r="AC48" t="e">
        <f t="shared" si="8"/>
        <v>#N/A</v>
      </c>
      <c r="AD48" t="e">
        <f t="shared" si="8"/>
        <v>#N/A</v>
      </c>
      <c r="AE48" t="e">
        <f t="shared" si="8"/>
        <v>#N/A</v>
      </c>
      <c r="AF48" t="e">
        <f t="shared" si="8"/>
        <v>#N/A</v>
      </c>
      <c r="AG48" t="e">
        <f t="shared" si="8"/>
        <v>#N/A</v>
      </c>
    </row>
    <row r="49" spans="1:33" x14ac:dyDescent="0.25">
      <c r="B49" t="s">
        <v>23</v>
      </c>
      <c r="C49">
        <f>LOOKUP(C47,19:19,21:21)</f>
        <v>25</v>
      </c>
      <c r="D49">
        <f t="shared" ref="D49:AG49" si="9">LOOKUP(D47,19:19,21:21)</f>
        <v>25</v>
      </c>
      <c r="E49" t="e">
        <f t="shared" si="9"/>
        <v>#N/A</v>
      </c>
      <c r="F49" t="e">
        <f t="shared" si="9"/>
        <v>#N/A</v>
      </c>
      <c r="G49" t="e">
        <f t="shared" si="9"/>
        <v>#N/A</v>
      </c>
      <c r="H49" t="e">
        <f t="shared" si="9"/>
        <v>#N/A</v>
      </c>
      <c r="I49" t="e">
        <f t="shared" si="9"/>
        <v>#N/A</v>
      </c>
      <c r="J49" t="e">
        <f t="shared" si="9"/>
        <v>#N/A</v>
      </c>
      <c r="K49" t="e">
        <f t="shared" si="9"/>
        <v>#N/A</v>
      </c>
      <c r="L49" t="e">
        <f t="shared" si="9"/>
        <v>#N/A</v>
      </c>
      <c r="M49" t="e">
        <f t="shared" si="9"/>
        <v>#N/A</v>
      </c>
      <c r="N49" t="e">
        <f t="shared" si="9"/>
        <v>#N/A</v>
      </c>
      <c r="O49" t="e">
        <f t="shared" si="9"/>
        <v>#N/A</v>
      </c>
      <c r="P49" t="e">
        <f t="shared" si="9"/>
        <v>#N/A</v>
      </c>
      <c r="Q49" t="e">
        <f t="shared" si="9"/>
        <v>#N/A</v>
      </c>
      <c r="R49" t="e">
        <f t="shared" si="9"/>
        <v>#N/A</v>
      </c>
      <c r="S49" t="e">
        <f t="shared" si="9"/>
        <v>#N/A</v>
      </c>
      <c r="T49" t="e">
        <f t="shared" si="9"/>
        <v>#N/A</v>
      </c>
      <c r="U49" t="e">
        <f t="shared" si="9"/>
        <v>#N/A</v>
      </c>
      <c r="V49" t="e">
        <f t="shared" si="9"/>
        <v>#N/A</v>
      </c>
      <c r="W49" t="e">
        <f t="shared" si="9"/>
        <v>#N/A</v>
      </c>
      <c r="X49" t="e">
        <f t="shared" si="9"/>
        <v>#N/A</v>
      </c>
      <c r="Y49" t="e">
        <f t="shared" si="9"/>
        <v>#N/A</v>
      </c>
      <c r="Z49" t="e">
        <f t="shared" si="9"/>
        <v>#N/A</v>
      </c>
      <c r="AA49" t="e">
        <f t="shared" si="9"/>
        <v>#N/A</v>
      </c>
      <c r="AB49" t="e">
        <f t="shared" si="9"/>
        <v>#N/A</v>
      </c>
      <c r="AC49" t="e">
        <f t="shared" si="9"/>
        <v>#N/A</v>
      </c>
      <c r="AD49" t="e">
        <f t="shared" si="9"/>
        <v>#N/A</v>
      </c>
      <c r="AE49" t="e">
        <f t="shared" si="9"/>
        <v>#N/A</v>
      </c>
      <c r="AF49" t="e">
        <f t="shared" si="9"/>
        <v>#N/A</v>
      </c>
      <c r="AG49" t="e">
        <f t="shared" si="9"/>
        <v>#N/A</v>
      </c>
    </row>
    <row r="50" spans="1:33" x14ac:dyDescent="0.25">
      <c r="B50" t="s">
        <v>27</v>
      </c>
      <c r="C50">
        <f>LOOKUP(C47,19:19,22:22)</f>
        <v>6710.0327299000219</v>
      </c>
      <c r="D50">
        <f t="shared" ref="D50:AG50" si="10">LOOKUP(D47,19:19,22:22)</f>
        <v>6424.1102456382951</v>
      </c>
      <c r="E50" t="e">
        <f t="shared" si="10"/>
        <v>#N/A</v>
      </c>
      <c r="F50" t="e">
        <f t="shared" si="10"/>
        <v>#N/A</v>
      </c>
      <c r="G50" t="e">
        <f t="shared" si="10"/>
        <v>#N/A</v>
      </c>
      <c r="H50" t="e">
        <f t="shared" si="10"/>
        <v>#N/A</v>
      </c>
      <c r="I50" t="e">
        <f t="shared" si="10"/>
        <v>#N/A</v>
      </c>
      <c r="J50" t="e">
        <f t="shared" si="10"/>
        <v>#N/A</v>
      </c>
      <c r="K50" t="e">
        <f t="shared" si="10"/>
        <v>#N/A</v>
      </c>
      <c r="L50" t="e">
        <f t="shared" si="10"/>
        <v>#N/A</v>
      </c>
      <c r="M50" t="e">
        <f t="shared" si="10"/>
        <v>#N/A</v>
      </c>
      <c r="N50" t="e">
        <f t="shared" si="10"/>
        <v>#N/A</v>
      </c>
      <c r="O50" t="e">
        <f t="shared" si="10"/>
        <v>#N/A</v>
      </c>
      <c r="P50" t="e">
        <f t="shared" si="10"/>
        <v>#N/A</v>
      </c>
      <c r="Q50" t="e">
        <f t="shared" si="10"/>
        <v>#N/A</v>
      </c>
      <c r="R50" t="e">
        <f t="shared" si="10"/>
        <v>#N/A</v>
      </c>
      <c r="S50" t="e">
        <f t="shared" si="10"/>
        <v>#N/A</v>
      </c>
      <c r="T50" t="e">
        <f t="shared" si="10"/>
        <v>#N/A</v>
      </c>
      <c r="U50" t="e">
        <f t="shared" si="10"/>
        <v>#N/A</v>
      </c>
      <c r="V50" t="e">
        <f t="shared" si="10"/>
        <v>#N/A</v>
      </c>
      <c r="W50" t="e">
        <f t="shared" si="10"/>
        <v>#N/A</v>
      </c>
      <c r="X50" t="e">
        <f t="shared" si="10"/>
        <v>#N/A</v>
      </c>
      <c r="Y50" t="e">
        <f t="shared" si="10"/>
        <v>#N/A</v>
      </c>
      <c r="Z50" t="e">
        <f t="shared" si="10"/>
        <v>#N/A</v>
      </c>
      <c r="AA50" t="e">
        <f t="shared" si="10"/>
        <v>#N/A</v>
      </c>
      <c r="AB50" t="e">
        <f t="shared" si="10"/>
        <v>#N/A</v>
      </c>
      <c r="AC50" t="e">
        <f t="shared" si="10"/>
        <v>#N/A</v>
      </c>
      <c r="AD50" t="e">
        <f t="shared" si="10"/>
        <v>#N/A</v>
      </c>
      <c r="AE50" t="e">
        <f t="shared" si="10"/>
        <v>#N/A</v>
      </c>
      <c r="AF50" t="e">
        <f t="shared" si="10"/>
        <v>#N/A</v>
      </c>
      <c r="AG50" t="e">
        <f t="shared" si="10"/>
        <v>#N/A</v>
      </c>
    </row>
    <row r="51" spans="1:33" x14ac:dyDescent="0.25">
      <c r="B51" t="s">
        <v>28</v>
      </c>
      <c r="C51">
        <f>LOOKUP(C47,19:19,23:23)</f>
        <v>38139.41640668895</v>
      </c>
      <c r="D51">
        <f t="shared" ref="D51:AG51" si="11">LOOKUP(D47,19:19,23:23)</f>
        <v>36514.250460970019</v>
      </c>
      <c r="E51" t="e">
        <f t="shared" si="11"/>
        <v>#N/A</v>
      </c>
      <c r="F51" t="e">
        <f t="shared" si="11"/>
        <v>#N/A</v>
      </c>
      <c r="G51" t="e">
        <f t="shared" si="11"/>
        <v>#N/A</v>
      </c>
      <c r="H51" t="e">
        <f t="shared" si="11"/>
        <v>#N/A</v>
      </c>
      <c r="I51" t="e">
        <f t="shared" si="11"/>
        <v>#N/A</v>
      </c>
      <c r="J51" t="e">
        <f t="shared" si="11"/>
        <v>#N/A</v>
      </c>
      <c r="K51" t="e">
        <f t="shared" si="11"/>
        <v>#N/A</v>
      </c>
      <c r="L51" t="e">
        <f t="shared" si="11"/>
        <v>#N/A</v>
      </c>
      <c r="M51" t="e">
        <f t="shared" si="11"/>
        <v>#N/A</v>
      </c>
      <c r="N51" t="e">
        <f t="shared" si="11"/>
        <v>#N/A</v>
      </c>
      <c r="O51" t="e">
        <f t="shared" si="11"/>
        <v>#N/A</v>
      </c>
      <c r="P51" t="e">
        <f t="shared" si="11"/>
        <v>#N/A</v>
      </c>
      <c r="Q51" t="e">
        <f t="shared" si="11"/>
        <v>#N/A</v>
      </c>
      <c r="R51" t="e">
        <f t="shared" si="11"/>
        <v>#N/A</v>
      </c>
      <c r="S51" t="e">
        <f t="shared" si="11"/>
        <v>#N/A</v>
      </c>
      <c r="T51" t="e">
        <f t="shared" si="11"/>
        <v>#N/A</v>
      </c>
      <c r="U51" t="e">
        <f t="shared" si="11"/>
        <v>#N/A</v>
      </c>
      <c r="V51" t="e">
        <f t="shared" si="11"/>
        <v>#N/A</v>
      </c>
      <c r="W51" t="e">
        <f t="shared" si="11"/>
        <v>#N/A</v>
      </c>
      <c r="X51" t="e">
        <f t="shared" si="11"/>
        <v>#N/A</v>
      </c>
      <c r="Y51" t="e">
        <f t="shared" si="11"/>
        <v>#N/A</v>
      </c>
      <c r="Z51" t="e">
        <f t="shared" si="11"/>
        <v>#N/A</v>
      </c>
      <c r="AA51" t="e">
        <f t="shared" si="11"/>
        <v>#N/A</v>
      </c>
      <c r="AB51" t="e">
        <f t="shared" si="11"/>
        <v>#N/A</v>
      </c>
      <c r="AC51" t="e">
        <f t="shared" si="11"/>
        <v>#N/A</v>
      </c>
      <c r="AD51" t="e">
        <f t="shared" si="11"/>
        <v>#N/A</v>
      </c>
      <c r="AE51" t="e">
        <f t="shared" si="11"/>
        <v>#N/A</v>
      </c>
      <c r="AF51" t="e">
        <f t="shared" si="11"/>
        <v>#N/A</v>
      </c>
      <c r="AG51" t="e">
        <f t="shared" si="11"/>
        <v>#N/A</v>
      </c>
    </row>
    <row r="52" spans="1:33" x14ac:dyDescent="0.25">
      <c r="A52" t="s">
        <v>19</v>
      </c>
      <c r="B52" t="s">
        <v>26</v>
      </c>
      <c r="C52">
        <f>LOOKUP(C47,19:19,24:24)</f>
        <v>1</v>
      </c>
      <c r="D52">
        <f t="shared" ref="D52:AG52" si="12">LOOKUP(D47,19:19,24:24)</f>
        <v>1</v>
      </c>
      <c r="E52" t="e">
        <f t="shared" si="12"/>
        <v>#N/A</v>
      </c>
      <c r="F52" t="e">
        <f t="shared" si="12"/>
        <v>#N/A</v>
      </c>
      <c r="G52" t="e">
        <f t="shared" si="12"/>
        <v>#N/A</v>
      </c>
      <c r="H52" t="e">
        <f t="shared" si="12"/>
        <v>#N/A</v>
      </c>
      <c r="I52" t="e">
        <f t="shared" si="12"/>
        <v>#N/A</v>
      </c>
      <c r="J52" t="e">
        <f t="shared" si="12"/>
        <v>#N/A</v>
      </c>
      <c r="K52" t="e">
        <f t="shared" si="12"/>
        <v>#N/A</v>
      </c>
      <c r="L52" t="e">
        <f t="shared" si="12"/>
        <v>#N/A</v>
      </c>
      <c r="M52" t="e">
        <f t="shared" si="12"/>
        <v>#N/A</v>
      </c>
      <c r="N52" t="e">
        <f t="shared" si="12"/>
        <v>#N/A</v>
      </c>
      <c r="O52" t="e">
        <f t="shared" si="12"/>
        <v>#N/A</v>
      </c>
      <c r="P52" t="e">
        <f t="shared" si="12"/>
        <v>#N/A</v>
      </c>
      <c r="Q52" t="e">
        <f t="shared" si="12"/>
        <v>#N/A</v>
      </c>
      <c r="R52" t="e">
        <f t="shared" si="12"/>
        <v>#N/A</v>
      </c>
      <c r="S52" t="e">
        <f t="shared" si="12"/>
        <v>#N/A</v>
      </c>
      <c r="T52" t="e">
        <f t="shared" si="12"/>
        <v>#N/A</v>
      </c>
      <c r="U52" t="e">
        <f t="shared" si="12"/>
        <v>#N/A</v>
      </c>
      <c r="V52" t="e">
        <f t="shared" si="12"/>
        <v>#N/A</v>
      </c>
      <c r="W52" t="e">
        <f t="shared" si="12"/>
        <v>#N/A</v>
      </c>
      <c r="X52" t="e">
        <f t="shared" si="12"/>
        <v>#N/A</v>
      </c>
      <c r="Y52" t="e">
        <f t="shared" si="12"/>
        <v>#N/A</v>
      </c>
      <c r="Z52" t="e">
        <f t="shared" si="12"/>
        <v>#N/A</v>
      </c>
      <c r="AA52" t="e">
        <f t="shared" si="12"/>
        <v>#N/A</v>
      </c>
      <c r="AB52" t="e">
        <f t="shared" si="12"/>
        <v>#N/A</v>
      </c>
      <c r="AC52" t="e">
        <f t="shared" si="12"/>
        <v>#N/A</v>
      </c>
      <c r="AD52" t="e">
        <f t="shared" si="12"/>
        <v>#N/A</v>
      </c>
      <c r="AE52" t="e">
        <f t="shared" si="12"/>
        <v>#N/A</v>
      </c>
      <c r="AF52" t="e">
        <f t="shared" si="12"/>
        <v>#N/A</v>
      </c>
      <c r="AG52" t="e">
        <f t="shared" si="12"/>
        <v>#N/A</v>
      </c>
    </row>
    <row r="53" spans="1:33" x14ac:dyDescent="0.25">
      <c r="B53" t="s">
        <v>23</v>
      </c>
      <c r="C53">
        <f>LOOKUP(C47,19:19,25:25)</f>
        <v>1</v>
      </c>
      <c r="D53">
        <f t="shared" ref="D53:AG53" si="13">LOOKUP(D47,19:19,25:25)</f>
        <v>1</v>
      </c>
      <c r="E53" t="e">
        <f t="shared" si="13"/>
        <v>#N/A</v>
      </c>
      <c r="F53" t="e">
        <f t="shared" si="13"/>
        <v>#N/A</v>
      </c>
      <c r="G53" t="e">
        <f t="shared" si="13"/>
        <v>#N/A</v>
      </c>
      <c r="H53" t="e">
        <f t="shared" si="13"/>
        <v>#N/A</v>
      </c>
      <c r="I53" t="e">
        <f t="shared" si="13"/>
        <v>#N/A</v>
      </c>
      <c r="J53" t="e">
        <f t="shared" si="13"/>
        <v>#N/A</v>
      </c>
      <c r="K53" t="e">
        <f t="shared" si="13"/>
        <v>#N/A</v>
      </c>
      <c r="L53" t="e">
        <f t="shared" si="13"/>
        <v>#N/A</v>
      </c>
      <c r="M53" t="e">
        <f t="shared" si="13"/>
        <v>#N/A</v>
      </c>
      <c r="N53" t="e">
        <f t="shared" si="13"/>
        <v>#N/A</v>
      </c>
      <c r="O53" t="e">
        <f t="shared" si="13"/>
        <v>#N/A</v>
      </c>
      <c r="P53" t="e">
        <f t="shared" si="13"/>
        <v>#N/A</v>
      </c>
      <c r="Q53" t="e">
        <f t="shared" si="13"/>
        <v>#N/A</v>
      </c>
      <c r="R53" t="e">
        <f t="shared" si="13"/>
        <v>#N/A</v>
      </c>
      <c r="S53" t="e">
        <f t="shared" si="13"/>
        <v>#N/A</v>
      </c>
      <c r="T53" t="e">
        <f t="shared" si="13"/>
        <v>#N/A</v>
      </c>
      <c r="U53" t="e">
        <f t="shared" si="13"/>
        <v>#N/A</v>
      </c>
      <c r="V53" t="e">
        <f t="shared" si="13"/>
        <v>#N/A</v>
      </c>
      <c r="W53" t="e">
        <f t="shared" si="13"/>
        <v>#N/A</v>
      </c>
      <c r="X53" t="e">
        <f t="shared" si="13"/>
        <v>#N/A</v>
      </c>
      <c r="Y53" t="e">
        <f t="shared" si="13"/>
        <v>#N/A</v>
      </c>
      <c r="Z53" t="e">
        <f t="shared" si="13"/>
        <v>#N/A</v>
      </c>
      <c r="AA53" t="e">
        <f t="shared" si="13"/>
        <v>#N/A</v>
      </c>
      <c r="AB53" t="e">
        <f t="shared" si="13"/>
        <v>#N/A</v>
      </c>
      <c r="AC53" t="e">
        <f t="shared" si="13"/>
        <v>#N/A</v>
      </c>
      <c r="AD53" t="e">
        <f t="shared" si="13"/>
        <v>#N/A</v>
      </c>
      <c r="AE53" t="e">
        <f t="shared" si="13"/>
        <v>#N/A</v>
      </c>
      <c r="AF53" t="e">
        <f t="shared" si="13"/>
        <v>#N/A</v>
      </c>
      <c r="AG53" t="e">
        <f t="shared" si="13"/>
        <v>#N/A</v>
      </c>
    </row>
    <row r="54" spans="1:33" x14ac:dyDescent="0.25">
      <c r="B54" t="s">
        <v>27</v>
      </c>
      <c r="C54">
        <f>LOOKUP(C47,19:19,26:26)</f>
        <v>1</v>
      </c>
      <c r="D54">
        <f t="shared" ref="D54:AG54" si="14">LOOKUP(D47,19:19,26:26)</f>
        <v>1</v>
      </c>
      <c r="E54" t="e">
        <f t="shared" si="14"/>
        <v>#N/A</v>
      </c>
      <c r="F54" t="e">
        <f t="shared" si="14"/>
        <v>#N/A</v>
      </c>
      <c r="G54" t="e">
        <f t="shared" si="14"/>
        <v>#N/A</v>
      </c>
      <c r="H54" t="e">
        <f t="shared" si="14"/>
        <v>#N/A</v>
      </c>
      <c r="I54" t="e">
        <f t="shared" si="14"/>
        <v>#N/A</v>
      </c>
      <c r="J54" t="e">
        <f t="shared" si="14"/>
        <v>#N/A</v>
      </c>
      <c r="K54" t="e">
        <f t="shared" si="14"/>
        <v>#N/A</v>
      </c>
      <c r="L54" t="e">
        <f t="shared" si="14"/>
        <v>#N/A</v>
      </c>
      <c r="M54" t="e">
        <f t="shared" si="14"/>
        <v>#N/A</v>
      </c>
      <c r="N54" t="e">
        <f t="shared" si="14"/>
        <v>#N/A</v>
      </c>
      <c r="O54" t="e">
        <f t="shared" si="14"/>
        <v>#N/A</v>
      </c>
      <c r="P54" t="e">
        <f t="shared" si="14"/>
        <v>#N/A</v>
      </c>
      <c r="Q54" t="e">
        <f t="shared" si="14"/>
        <v>#N/A</v>
      </c>
      <c r="R54" t="e">
        <f t="shared" si="14"/>
        <v>#N/A</v>
      </c>
      <c r="S54" t="e">
        <f t="shared" si="14"/>
        <v>#N/A</v>
      </c>
      <c r="T54" t="e">
        <f t="shared" si="14"/>
        <v>#N/A</v>
      </c>
      <c r="U54" t="e">
        <f t="shared" si="14"/>
        <v>#N/A</v>
      </c>
      <c r="V54" t="e">
        <f t="shared" si="14"/>
        <v>#N/A</v>
      </c>
      <c r="W54" t="e">
        <f t="shared" si="14"/>
        <v>#N/A</v>
      </c>
      <c r="X54" t="e">
        <f t="shared" si="14"/>
        <v>#N/A</v>
      </c>
      <c r="Y54" t="e">
        <f t="shared" si="14"/>
        <v>#N/A</v>
      </c>
      <c r="Z54" t="e">
        <f t="shared" si="14"/>
        <v>#N/A</v>
      </c>
      <c r="AA54" t="e">
        <f t="shared" si="14"/>
        <v>#N/A</v>
      </c>
      <c r="AB54" t="e">
        <f t="shared" si="14"/>
        <v>#N/A</v>
      </c>
      <c r="AC54" t="e">
        <f t="shared" si="14"/>
        <v>#N/A</v>
      </c>
      <c r="AD54" t="e">
        <f t="shared" si="14"/>
        <v>#N/A</v>
      </c>
      <c r="AE54" t="e">
        <f t="shared" si="14"/>
        <v>#N/A</v>
      </c>
      <c r="AF54" t="e">
        <f t="shared" si="14"/>
        <v>#N/A</v>
      </c>
      <c r="AG54" t="e">
        <f t="shared" si="14"/>
        <v>#N/A</v>
      </c>
    </row>
    <row r="55" spans="1:33" x14ac:dyDescent="0.25">
      <c r="B55" t="s">
        <v>28</v>
      </c>
      <c r="C55">
        <f>LOOKUP(C47,19:19,27:27)</f>
        <v>2</v>
      </c>
      <c r="D55">
        <f t="shared" ref="D55:AG55" si="15">LOOKUP(D47,19:19,27:27)</f>
        <v>2</v>
      </c>
      <c r="E55" t="e">
        <f t="shared" si="15"/>
        <v>#N/A</v>
      </c>
      <c r="F55" t="e">
        <f t="shared" si="15"/>
        <v>#N/A</v>
      </c>
      <c r="G55" t="e">
        <f t="shared" si="15"/>
        <v>#N/A</v>
      </c>
      <c r="H55" t="e">
        <f t="shared" si="15"/>
        <v>#N/A</v>
      </c>
      <c r="I55" t="e">
        <f t="shared" si="15"/>
        <v>#N/A</v>
      </c>
      <c r="J55" t="e">
        <f t="shared" si="15"/>
        <v>#N/A</v>
      </c>
      <c r="K55" t="e">
        <f t="shared" si="15"/>
        <v>#N/A</v>
      </c>
      <c r="L55" t="e">
        <f t="shared" si="15"/>
        <v>#N/A</v>
      </c>
      <c r="M55" t="e">
        <f t="shared" si="15"/>
        <v>#N/A</v>
      </c>
      <c r="N55" t="e">
        <f t="shared" si="15"/>
        <v>#N/A</v>
      </c>
      <c r="O55" t="e">
        <f t="shared" si="15"/>
        <v>#N/A</v>
      </c>
      <c r="P55" t="e">
        <f t="shared" si="15"/>
        <v>#N/A</v>
      </c>
      <c r="Q55" t="e">
        <f t="shared" si="15"/>
        <v>#N/A</v>
      </c>
      <c r="R55" t="e">
        <f t="shared" si="15"/>
        <v>#N/A</v>
      </c>
      <c r="S55" t="e">
        <f t="shared" si="15"/>
        <v>#N/A</v>
      </c>
      <c r="T55" t="e">
        <f t="shared" si="15"/>
        <v>#N/A</v>
      </c>
      <c r="U55" t="e">
        <f t="shared" si="15"/>
        <v>#N/A</v>
      </c>
      <c r="V55" t="e">
        <f t="shared" si="15"/>
        <v>#N/A</v>
      </c>
      <c r="W55" t="e">
        <f t="shared" si="15"/>
        <v>#N/A</v>
      </c>
      <c r="X55" t="e">
        <f t="shared" si="15"/>
        <v>#N/A</v>
      </c>
      <c r="Y55" t="e">
        <f t="shared" si="15"/>
        <v>#N/A</v>
      </c>
      <c r="Z55" t="e">
        <f t="shared" si="15"/>
        <v>#N/A</v>
      </c>
      <c r="AA55" t="e">
        <f t="shared" si="15"/>
        <v>#N/A</v>
      </c>
      <c r="AB55" t="e">
        <f t="shared" si="15"/>
        <v>#N/A</v>
      </c>
      <c r="AC55" t="e">
        <f t="shared" si="15"/>
        <v>#N/A</v>
      </c>
      <c r="AD55" t="e">
        <f t="shared" si="15"/>
        <v>#N/A</v>
      </c>
      <c r="AE55" t="e">
        <f t="shared" si="15"/>
        <v>#N/A</v>
      </c>
      <c r="AF55" t="e">
        <f t="shared" si="15"/>
        <v>#N/A</v>
      </c>
      <c r="AG55" t="e">
        <f t="shared" si="15"/>
        <v>#N/A</v>
      </c>
    </row>
    <row r="56" spans="1:33" x14ac:dyDescent="0.25">
      <c r="A56" t="s">
        <v>20</v>
      </c>
      <c r="B56" t="s">
        <v>26</v>
      </c>
      <c r="C56">
        <f>LOOKUP(C47,19:19,28:28)</f>
        <v>1</v>
      </c>
      <c r="D56">
        <f t="shared" ref="D56:AG56" si="16">LOOKUP(D47,19:19,28:28)</f>
        <v>1</v>
      </c>
      <c r="E56" t="e">
        <f t="shared" si="16"/>
        <v>#N/A</v>
      </c>
      <c r="F56" t="e">
        <f t="shared" si="16"/>
        <v>#N/A</v>
      </c>
      <c r="G56" t="e">
        <f t="shared" si="16"/>
        <v>#N/A</v>
      </c>
      <c r="H56" t="e">
        <f t="shared" si="16"/>
        <v>#N/A</v>
      </c>
      <c r="I56" t="e">
        <f t="shared" si="16"/>
        <v>#N/A</v>
      </c>
      <c r="J56" t="e">
        <f t="shared" si="16"/>
        <v>#N/A</v>
      </c>
      <c r="K56" t="e">
        <f t="shared" si="16"/>
        <v>#N/A</v>
      </c>
      <c r="L56" t="e">
        <f t="shared" si="16"/>
        <v>#N/A</v>
      </c>
      <c r="M56" t="e">
        <f t="shared" si="16"/>
        <v>#N/A</v>
      </c>
      <c r="N56" t="e">
        <f t="shared" si="16"/>
        <v>#N/A</v>
      </c>
      <c r="O56" t="e">
        <f t="shared" si="16"/>
        <v>#N/A</v>
      </c>
      <c r="P56" t="e">
        <f t="shared" si="16"/>
        <v>#N/A</v>
      </c>
      <c r="Q56" t="e">
        <f t="shared" si="16"/>
        <v>#N/A</v>
      </c>
      <c r="R56" t="e">
        <f t="shared" si="16"/>
        <v>#N/A</v>
      </c>
      <c r="S56" t="e">
        <f t="shared" si="16"/>
        <v>#N/A</v>
      </c>
      <c r="T56" t="e">
        <f t="shared" si="16"/>
        <v>#N/A</v>
      </c>
      <c r="U56" t="e">
        <f t="shared" si="16"/>
        <v>#N/A</v>
      </c>
      <c r="V56" t="e">
        <f t="shared" si="16"/>
        <v>#N/A</v>
      </c>
      <c r="W56" t="e">
        <f t="shared" si="16"/>
        <v>#N/A</v>
      </c>
      <c r="X56" t="e">
        <f t="shared" si="16"/>
        <v>#N/A</v>
      </c>
      <c r="Y56" t="e">
        <f t="shared" si="16"/>
        <v>#N/A</v>
      </c>
      <c r="Z56" t="e">
        <f t="shared" si="16"/>
        <v>#N/A</v>
      </c>
      <c r="AA56" t="e">
        <f t="shared" si="16"/>
        <v>#N/A</v>
      </c>
      <c r="AB56" t="e">
        <f t="shared" si="16"/>
        <v>#N/A</v>
      </c>
      <c r="AC56" t="e">
        <f t="shared" si="16"/>
        <v>#N/A</v>
      </c>
      <c r="AD56" t="e">
        <f t="shared" si="16"/>
        <v>#N/A</v>
      </c>
      <c r="AE56" t="e">
        <f t="shared" si="16"/>
        <v>#N/A</v>
      </c>
      <c r="AF56" t="e">
        <f t="shared" si="16"/>
        <v>#N/A</v>
      </c>
      <c r="AG56" t="e">
        <f t="shared" si="16"/>
        <v>#N/A</v>
      </c>
    </row>
    <row r="57" spans="1:33" x14ac:dyDescent="0.25">
      <c r="B57" t="s">
        <v>23</v>
      </c>
      <c r="C57">
        <f>LOOKUP(C47,19:19,29:29)</f>
        <v>1</v>
      </c>
      <c r="D57">
        <f t="shared" ref="D57:AG57" si="17">LOOKUP(D47,19:19,29:29)</f>
        <v>1</v>
      </c>
      <c r="E57" t="e">
        <f t="shared" si="17"/>
        <v>#N/A</v>
      </c>
      <c r="F57" t="e">
        <f t="shared" si="17"/>
        <v>#N/A</v>
      </c>
      <c r="G57" t="e">
        <f t="shared" si="17"/>
        <v>#N/A</v>
      </c>
      <c r="H57" t="e">
        <f t="shared" si="17"/>
        <v>#N/A</v>
      </c>
      <c r="I57" t="e">
        <f t="shared" si="17"/>
        <v>#N/A</v>
      </c>
      <c r="J57" t="e">
        <f t="shared" si="17"/>
        <v>#N/A</v>
      </c>
      <c r="K57" t="e">
        <f t="shared" si="17"/>
        <v>#N/A</v>
      </c>
      <c r="L57" t="e">
        <f t="shared" si="17"/>
        <v>#N/A</v>
      </c>
      <c r="M57" t="e">
        <f t="shared" si="17"/>
        <v>#N/A</v>
      </c>
      <c r="N57" t="e">
        <f t="shared" si="17"/>
        <v>#N/A</v>
      </c>
      <c r="O57" t="e">
        <f t="shared" si="17"/>
        <v>#N/A</v>
      </c>
      <c r="P57" t="e">
        <f t="shared" si="17"/>
        <v>#N/A</v>
      </c>
      <c r="Q57" t="e">
        <f t="shared" si="17"/>
        <v>#N/A</v>
      </c>
      <c r="R57" t="e">
        <f t="shared" si="17"/>
        <v>#N/A</v>
      </c>
      <c r="S57" t="e">
        <f t="shared" si="17"/>
        <v>#N/A</v>
      </c>
      <c r="T57" t="e">
        <f t="shared" si="17"/>
        <v>#N/A</v>
      </c>
      <c r="U57" t="e">
        <f t="shared" si="17"/>
        <v>#N/A</v>
      </c>
      <c r="V57" t="e">
        <f t="shared" si="17"/>
        <v>#N/A</v>
      </c>
      <c r="W57" t="e">
        <f t="shared" si="17"/>
        <v>#N/A</v>
      </c>
      <c r="X57" t="e">
        <f t="shared" si="17"/>
        <v>#N/A</v>
      </c>
      <c r="Y57" t="e">
        <f t="shared" si="17"/>
        <v>#N/A</v>
      </c>
      <c r="Z57" t="e">
        <f t="shared" si="17"/>
        <v>#N/A</v>
      </c>
      <c r="AA57" t="e">
        <f t="shared" si="17"/>
        <v>#N/A</v>
      </c>
      <c r="AB57" t="e">
        <f t="shared" si="17"/>
        <v>#N/A</v>
      </c>
      <c r="AC57" t="e">
        <f t="shared" si="17"/>
        <v>#N/A</v>
      </c>
      <c r="AD57" t="e">
        <f t="shared" si="17"/>
        <v>#N/A</v>
      </c>
      <c r="AE57" t="e">
        <f t="shared" si="17"/>
        <v>#N/A</v>
      </c>
      <c r="AF57" t="e">
        <f t="shared" si="17"/>
        <v>#N/A</v>
      </c>
      <c r="AG57" t="e">
        <f t="shared" si="17"/>
        <v>#N/A</v>
      </c>
    </row>
    <row r="58" spans="1:33" x14ac:dyDescent="0.25">
      <c r="B58" t="s">
        <v>27</v>
      </c>
      <c r="C58">
        <f>LOOKUP(C47,19:19,30:30)</f>
        <v>1</v>
      </c>
      <c r="D58">
        <f t="shared" ref="D58:AG58" si="18">LOOKUP(D47,19:19,30:30)</f>
        <v>1</v>
      </c>
      <c r="E58" t="e">
        <f t="shared" si="18"/>
        <v>#N/A</v>
      </c>
      <c r="F58" t="e">
        <f t="shared" si="18"/>
        <v>#N/A</v>
      </c>
      <c r="G58" t="e">
        <f t="shared" si="18"/>
        <v>#N/A</v>
      </c>
      <c r="H58" t="e">
        <f t="shared" si="18"/>
        <v>#N/A</v>
      </c>
      <c r="I58" t="e">
        <f t="shared" si="18"/>
        <v>#N/A</v>
      </c>
      <c r="J58" t="e">
        <f t="shared" si="18"/>
        <v>#N/A</v>
      </c>
      <c r="K58" t="e">
        <f t="shared" si="18"/>
        <v>#N/A</v>
      </c>
      <c r="L58" t="e">
        <f t="shared" si="18"/>
        <v>#N/A</v>
      </c>
      <c r="M58" t="e">
        <f t="shared" si="18"/>
        <v>#N/A</v>
      </c>
      <c r="N58" t="e">
        <f t="shared" si="18"/>
        <v>#N/A</v>
      </c>
      <c r="O58" t="e">
        <f t="shared" si="18"/>
        <v>#N/A</v>
      </c>
      <c r="P58" t="e">
        <f t="shared" si="18"/>
        <v>#N/A</v>
      </c>
      <c r="Q58" t="e">
        <f t="shared" si="18"/>
        <v>#N/A</v>
      </c>
      <c r="R58" t="e">
        <f t="shared" si="18"/>
        <v>#N/A</v>
      </c>
      <c r="S58" t="e">
        <f t="shared" si="18"/>
        <v>#N/A</v>
      </c>
      <c r="T58" t="e">
        <f t="shared" si="18"/>
        <v>#N/A</v>
      </c>
      <c r="U58" t="e">
        <f t="shared" si="18"/>
        <v>#N/A</v>
      </c>
      <c r="V58" t="e">
        <f t="shared" si="18"/>
        <v>#N/A</v>
      </c>
      <c r="W58" t="e">
        <f t="shared" si="18"/>
        <v>#N/A</v>
      </c>
      <c r="X58" t="e">
        <f t="shared" si="18"/>
        <v>#N/A</v>
      </c>
      <c r="Y58" t="e">
        <f t="shared" si="18"/>
        <v>#N/A</v>
      </c>
      <c r="Z58" t="e">
        <f t="shared" si="18"/>
        <v>#N/A</v>
      </c>
      <c r="AA58" t="e">
        <f t="shared" si="18"/>
        <v>#N/A</v>
      </c>
      <c r="AB58" t="e">
        <f t="shared" si="18"/>
        <v>#N/A</v>
      </c>
      <c r="AC58" t="e">
        <f t="shared" si="18"/>
        <v>#N/A</v>
      </c>
      <c r="AD58" t="e">
        <f t="shared" si="18"/>
        <v>#N/A</v>
      </c>
      <c r="AE58" t="e">
        <f t="shared" si="18"/>
        <v>#N/A</v>
      </c>
      <c r="AF58" t="e">
        <f t="shared" si="18"/>
        <v>#N/A</v>
      </c>
      <c r="AG58" t="e">
        <f t="shared" si="18"/>
        <v>#N/A</v>
      </c>
    </row>
    <row r="59" spans="1:33" x14ac:dyDescent="0.25">
      <c r="B59" t="s">
        <v>28</v>
      </c>
      <c r="C59">
        <f>LOOKUP(C47,19:19,31:31)</f>
        <v>2</v>
      </c>
      <c r="D59">
        <f t="shared" ref="D59:AG59" si="19">LOOKUP(D47,19:19,31:31)</f>
        <v>2</v>
      </c>
      <c r="E59" t="e">
        <f t="shared" si="19"/>
        <v>#N/A</v>
      </c>
      <c r="F59" t="e">
        <f t="shared" si="19"/>
        <v>#N/A</v>
      </c>
      <c r="G59" t="e">
        <f t="shared" si="19"/>
        <v>#N/A</v>
      </c>
      <c r="H59" t="e">
        <f t="shared" si="19"/>
        <v>#N/A</v>
      </c>
      <c r="I59" t="e">
        <f t="shared" si="19"/>
        <v>#N/A</v>
      </c>
      <c r="J59" t="e">
        <f t="shared" si="19"/>
        <v>#N/A</v>
      </c>
      <c r="K59" t="e">
        <f t="shared" si="19"/>
        <v>#N/A</v>
      </c>
      <c r="L59" t="e">
        <f t="shared" si="19"/>
        <v>#N/A</v>
      </c>
      <c r="M59" t="e">
        <f t="shared" si="19"/>
        <v>#N/A</v>
      </c>
      <c r="N59" t="e">
        <f t="shared" si="19"/>
        <v>#N/A</v>
      </c>
      <c r="O59" t="e">
        <f t="shared" si="19"/>
        <v>#N/A</v>
      </c>
      <c r="P59" t="e">
        <f t="shared" si="19"/>
        <v>#N/A</v>
      </c>
      <c r="Q59" t="e">
        <f t="shared" si="19"/>
        <v>#N/A</v>
      </c>
      <c r="R59" t="e">
        <f t="shared" si="19"/>
        <v>#N/A</v>
      </c>
      <c r="S59" t="e">
        <f t="shared" si="19"/>
        <v>#N/A</v>
      </c>
      <c r="T59" t="e">
        <f t="shared" si="19"/>
        <v>#N/A</v>
      </c>
      <c r="U59" t="e">
        <f t="shared" si="19"/>
        <v>#N/A</v>
      </c>
      <c r="V59" t="e">
        <f t="shared" si="19"/>
        <v>#N/A</v>
      </c>
      <c r="W59" t="e">
        <f t="shared" si="19"/>
        <v>#N/A</v>
      </c>
      <c r="X59" t="e">
        <f t="shared" si="19"/>
        <v>#N/A</v>
      </c>
      <c r="Y59" t="e">
        <f t="shared" si="19"/>
        <v>#N/A</v>
      </c>
      <c r="Z59" t="e">
        <f t="shared" si="19"/>
        <v>#N/A</v>
      </c>
      <c r="AA59" t="e">
        <f t="shared" si="19"/>
        <v>#N/A</v>
      </c>
      <c r="AB59" t="e">
        <f t="shared" si="19"/>
        <v>#N/A</v>
      </c>
      <c r="AC59" t="e">
        <f t="shared" si="19"/>
        <v>#N/A</v>
      </c>
      <c r="AD59" t="e">
        <f t="shared" si="19"/>
        <v>#N/A</v>
      </c>
      <c r="AE59" t="e">
        <f t="shared" si="19"/>
        <v>#N/A</v>
      </c>
      <c r="AF59" t="e">
        <f t="shared" si="19"/>
        <v>#N/A</v>
      </c>
      <c r="AG59" t="e">
        <f t="shared" si="19"/>
        <v>#N/A</v>
      </c>
    </row>
    <row r="60" spans="1:33" x14ac:dyDescent="0.25">
      <c r="A60" t="s">
        <v>21</v>
      </c>
      <c r="B60" t="s">
        <v>26</v>
      </c>
      <c r="C60">
        <f>LOOKUP(C47,19:19,32:32)</f>
        <v>1</v>
      </c>
      <c r="D60">
        <f t="shared" ref="D60:AG60" si="20">LOOKUP(D47,19:19,32:32)</f>
        <v>1</v>
      </c>
      <c r="E60" t="e">
        <f t="shared" si="20"/>
        <v>#N/A</v>
      </c>
      <c r="F60" t="e">
        <f t="shared" si="20"/>
        <v>#N/A</v>
      </c>
      <c r="G60" t="e">
        <f t="shared" si="20"/>
        <v>#N/A</v>
      </c>
      <c r="H60" t="e">
        <f t="shared" si="20"/>
        <v>#N/A</v>
      </c>
      <c r="I60" t="e">
        <f t="shared" si="20"/>
        <v>#N/A</v>
      </c>
      <c r="J60" t="e">
        <f t="shared" si="20"/>
        <v>#N/A</v>
      </c>
      <c r="K60" t="e">
        <f t="shared" si="20"/>
        <v>#N/A</v>
      </c>
      <c r="L60" t="e">
        <f t="shared" si="20"/>
        <v>#N/A</v>
      </c>
      <c r="M60" t="e">
        <f t="shared" si="20"/>
        <v>#N/A</v>
      </c>
      <c r="N60" t="e">
        <f t="shared" si="20"/>
        <v>#N/A</v>
      </c>
      <c r="O60" t="e">
        <f t="shared" si="20"/>
        <v>#N/A</v>
      </c>
      <c r="P60" t="e">
        <f t="shared" si="20"/>
        <v>#N/A</v>
      </c>
      <c r="Q60" t="e">
        <f t="shared" si="20"/>
        <v>#N/A</v>
      </c>
      <c r="R60" t="e">
        <f t="shared" si="20"/>
        <v>#N/A</v>
      </c>
      <c r="S60" t="e">
        <f t="shared" si="20"/>
        <v>#N/A</v>
      </c>
      <c r="T60" t="e">
        <f t="shared" si="20"/>
        <v>#N/A</v>
      </c>
      <c r="U60" t="e">
        <f t="shared" si="20"/>
        <v>#N/A</v>
      </c>
      <c r="V60" t="e">
        <f t="shared" si="20"/>
        <v>#N/A</v>
      </c>
      <c r="W60" t="e">
        <f t="shared" si="20"/>
        <v>#N/A</v>
      </c>
      <c r="X60" t="e">
        <f t="shared" si="20"/>
        <v>#N/A</v>
      </c>
      <c r="Y60" t="e">
        <f t="shared" si="20"/>
        <v>#N/A</v>
      </c>
      <c r="Z60" t="e">
        <f t="shared" si="20"/>
        <v>#N/A</v>
      </c>
      <c r="AA60" t="e">
        <f t="shared" si="20"/>
        <v>#N/A</v>
      </c>
      <c r="AB60" t="e">
        <f t="shared" si="20"/>
        <v>#N/A</v>
      </c>
      <c r="AC60" t="e">
        <f t="shared" si="20"/>
        <v>#N/A</v>
      </c>
      <c r="AD60" t="e">
        <f t="shared" si="20"/>
        <v>#N/A</v>
      </c>
      <c r="AE60" t="e">
        <f t="shared" si="20"/>
        <v>#N/A</v>
      </c>
      <c r="AF60" t="e">
        <f t="shared" si="20"/>
        <v>#N/A</v>
      </c>
      <c r="AG60" t="e">
        <f t="shared" si="20"/>
        <v>#N/A</v>
      </c>
    </row>
    <row r="61" spans="1:33" x14ac:dyDescent="0.25">
      <c r="B61" t="s">
        <v>23</v>
      </c>
      <c r="C61">
        <f>LOOKUP(C47,19:19,33:33)</f>
        <v>1</v>
      </c>
      <c r="D61">
        <f t="shared" ref="D61:AG61" si="21">LOOKUP(D47,19:19,33:33)</f>
        <v>1</v>
      </c>
      <c r="E61" t="e">
        <f t="shared" si="21"/>
        <v>#N/A</v>
      </c>
      <c r="F61" t="e">
        <f t="shared" si="21"/>
        <v>#N/A</v>
      </c>
      <c r="G61" t="e">
        <f t="shared" si="21"/>
        <v>#N/A</v>
      </c>
      <c r="H61" t="e">
        <f t="shared" si="21"/>
        <v>#N/A</v>
      </c>
      <c r="I61" t="e">
        <f t="shared" si="21"/>
        <v>#N/A</v>
      </c>
      <c r="J61" t="e">
        <f t="shared" si="21"/>
        <v>#N/A</v>
      </c>
      <c r="K61" t="e">
        <f t="shared" si="21"/>
        <v>#N/A</v>
      </c>
      <c r="L61" t="e">
        <f t="shared" si="21"/>
        <v>#N/A</v>
      </c>
      <c r="M61" t="e">
        <f t="shared" si="21"/>
        <v>#N/A</v>
      </c>
      <c r="N61" t="e">
        <f t="shared" si="21"/>
        <v>#N/A</v>
      </c>
      <c r="O61" t="e">
        <f t="shared" si="21"/>
        <v>#N/A</v>
      </c>
      <c r="P61" t="e">
        <f t="shared" si="21"/>
        <v>#N/A</v>
      </c>
      <c r="Q61" t="e">
        <f t="shared" si="21"/>
        <v>#N/A</v>
      </c>
      <c r="R61" t="e">
        <f t="shared" si="21"/>
        <v>#N/A</v>
      </c>
      <c r="S61" t="e">
        <f t="shared" si="21"/>
        <v>#N/A</v>
      </c>
      <c r="T61" t="e">
        <f t="shared" si="21"/>
        <v>#N/A</v>
      </c>
      <c r="U61" t="e">
        <f t="shared" si="21"/>
        <v>#N/A</v>
      </c>
      <c r="V61" t="e">
        <f t="shared" si="21"/>
        <v>#N/A</v>
      </c>
      <c r="W61" t="e">
        <f t="shared" si="21"/>
        <v>#N/A</v>
      </c>
      <c r="X61" t="e">
        <f t="shared" si="21"/>
        <v>#N/A</v>
      </c>
      <c r="Y61" t="e">
        <f t="shared" si="21"/>
        <v>#N/A</v>
      </c>
      <c r="Z61" t="e">
        <f t="shared" si="21"/>
        <v>#N/A</v>
      </c>
      <c r="AA61" t="e">
        <f t="shared" si="21"/>
        <v>#N/A</v>
      </c>
      <c r="AB61" t="e">
        <f t="shared" si="21"/>
        <v>#N/A</v>
      </c>
      <c r="AC61" t="e">
        <f t="shared" si="21"/>
        <v>#N/A</v>
      </c>
      <c r="AD61" t="e">
        <f t="shared" si="21"/>
        <v>#N/A</v>
      </c>
      <c r="AE61" t="e">
        <f t="shared" si="21"/>
        <v>#N/A</v>
      </c>
      <c r="AF61" t="e">
        <f t="shared" si="21"/>
        <v>#N/A</v>
      </c>
      <c r="AG61" t="e">
        <f t="shared" si="21"/>
        <v>#N/A</v>
      </c>
    </row>
    <row r="62" spans="1:33" x14ac:dyDescent="0.25">
      <c r="B62" t="s">
        <v>27</v>
      </c>
      <c r="C62">
        <f>LOOKUP(C47,19:19,34:34)</f>
        <v>1</v>
      </c>
      <c r="D62">
        <f t="shared" ref="D62:AG62" si="22">LOOKUP(D47,19:19,34:34)</f>
        <v>1</v>
      </c>
      <c r="E62" t="e">
        <f t="shared" si="22"/>
        <v>#N/A</v>
      </c>
      <c r="F62" t="e">
        <f t="shared" si="22"/>
        <v>#N/A</v>
      </c>
      <c r="G62" t="e">
        <f t="shared" si="22"/>
        <v>#N/A</v>
      </c>
      <c r="H62" t="e">
        <f t="shared" si="22"/>
        <v>#N/A</v>
      </c>
      <c r="I62" t="e">
        <f t="shared" si="22"/>
        <v>#N/A</v>
      </c>
      <c r="J62" t="e">
        <f t="shared" si="22"/>
        <v>#N/A</v>
      </c>
      <c r="K62" t="e">
        <f t="shared" si="22"/>
        <v>#N/A</v>
      </c>
      <c r="L62" t="e">
        <f t="shared" si="22"/>
        <v>#N/A</v>
      </c>
      <c r="M62" t="e">
        <f t="shared" si="22"/>
        <v>#N/A</v>
      </c>
      <c r="N62" t="e">
        <f t="shared" si="22"/>
        <v>#N/A</v>
      </c>
      <c r="O62" t="e">
        <f t="shared" si="22"/>
        <v>#N/A</v>
      </c>
      <c r="P62" t="e">
        <f t="shared" si="22"/>
        <v>#N/A</v>
      </c>
      <c r="Q62" t="e">
        <f t="shared" si="22"/>
        <v>#N/A</v>
      </c>
      <c r="R62" t="e">
        <f t="shared" si="22"/>
        <v>#N/A</v>
      </c>
      <c r="S62" t="e">
        <f t="shared" si="22"/>
        <v>#N/A</v>
      </c>
      <c r="T62" t="e">
        <f t="shared" si="22"/>
        <v>#N/A</v>
      </c>
      <c r="U62" t="e">
        <f t="shared" si="22"/>
        <v>#N/A</v>
      </c>
      <c r="V62" t="e">
        <f t="shared" si="22"/>
        <v>#N/A</v>
      </c>
      <c r="W62" t="e">
        <f t="shared" si="22"/>
        <v>#N/A</v>
      </c>
      <c r="X62" t="e">
        <f t="shared" si="22"/>
        <v>#N/A</v>
      </c>
      <c r="Y62" t="e">
        <f t="shared" si="22"/>
        <v>#N/A</v>
      </c>
      <c r="Z62" t="e">
        <f t="shared" si="22"/>
        <v>#N/A</v>
      </c>
      <c r="AA62" t="e">
        <f t="shared" si="22"/>
        <v>#N/A</v>
      </c>
      <c r="AB62" t="e">
        <f t="shared" si="22"/>
        <v>#N/A</v>
      </c>
      <c r="AC62" t="e">
        <f t="shared" si="22"/>
        <v>#N/A</v>
      </c>
      <c r="AD62" t="e">
        <f t="shared" si="22"/>
        <v>#N/A</v>
      </c>
      <c r="AE62" t="e">
        <f t="shared" si="22"/>
        <v>#N/A</v>
      </c>
      <c r="AF62" t="e">
        <f t="shared" si="22"/>
        <v>#N/A</v>
      </c>
      <c r="AG62" t="e">
        <f t="shared" si="22"/>
        <v>#N/A</v>
      </c>
    </row>
    <row r="63" spans="1:33" x14ac:dyDescent="0.25">
      <c r="B63" t="s">
        <v>28</v>
      </c>
      <c r="C63">
        <f>LOOKUP(C47,19:19,35:35)</f>
        <v>2</v>
      </c>
      <c r="D63">
        <f t="shared" ref="D63:AG63" si="23">LOOKUP(D47,19:19,35:35)</f>
        <v>2</v>
      </c>
      <c r="E63" t="e">
        <f t="shared" si="23"/>
        <v>#N/A</v>
      </c>
      <c r="F63" t="e">
        <f t="shared" si="23"/>
        <v>#N/A</v>
      </c>
      <c r="G63" t="e">
        <f t="shared" si="23"/>
        <v>#N/A</v>
      </c>
      <c r="H63" t="e">
        <f t="shared" si="23"/>
        <v>#N/A</v>
      </c>
      <c r="I63" t="e">
        <f t="shared" si="23"/>
        <v>#N/A</v>
      </c>
      <c r="J63" t="e">
        <f t="shared" si="23"/>
        <v>#N/A</v>
      </c>
      <c r="K63" t="e">
        <f t="shared" si="23"/>
        <v>#N/A</v>
      </c>
      <c r="L63" t="e">
        <f t="shared" si="23"/>
        <v>#N/A</v>
      </c>
      <c r="M63" t="e">
        <f t="shared" si="23"/>
        <v>#N/A</v>
      </c>
      <c r="N63" t="e">
        <f t="shared" si="23"/>
        <v>#N/A</v>
      </c>
      <c r="O63" t="e">
        <f t="shared" si="23"/>
        <v>#N/A</v>
      </c>
      <c r="P63" t="e">
        <f t="shared" si="23"/>
        <v>#N/A</v>
      </c>
      <c r="Q63" t="e">
        <f t="shared" si="23"/>
        <v>#N/A</v>
      </c>
      <c r="R63" t="e">
        <f t="shared" si="23"/>
        <v>#N/A</v>
      </c>
      <c r="S63" t="e">
        <f t="shared" si="23"/>
        <v>#N/A</v>
      </c>
      <c r="T63" t="e">
        <f t="shared" si="23"/>
        <v>#N/A</v>
      </c>
      <c r="U63" t="e">
        <f t="shared" si="23"/>
        <v>#N/A</v>
      </c>
      <c r="V63" t="e">
        <f t="shared" si="23"/>
        <v>#N/A</v>
      </c>
      <c r="W63" t="e">
        <f t="shared" si="23"/>
        <v>#N/A</v>
      </c>
      <c r="X63" t="e">
        <f t="shared" si="23"/>
        <v>#N/A</v>
      </c>
      <c r="Y63" t="e">
        <f t="shared" si="23"/>
        <v>#N/A</v>
      </c>
      <c r="Z63" t="e">
        <f t="shared" si="23"/>
        <v>#N/A</v>
      </c>
      <c r="AA63" t="e">
        <f t="shared" si="23"/>
        <v>#N/A</v>
      </c>
      <c r="AB63" t="e">
        <f t="shared" si="23"/>
        <v>#N/A</v>
      </c>
      <c r="AC63" t="e">
        <f t="shared" si="23"/>
        <v>#N/A</v>
      </c>
      <c r="AD63" t="e">
        <f t="shared" si="23"/>
        <v>#N/A</v>
      </c>
      <c r="AE63" t="e">
        <f t="shared" si="23"/>
        <v>#N/A</v>
      </c>
      <c r="AF63" t="e">
        <f t="shared" si="23"/>
        <v>#N/A</v>
      </c>
      <c r="AG63" t="e">
        <f t="shared" si="23"/>
        <v>#N/A</v>
      </c>
    </row>
    <row r="64" spans="1:33" x14ac:dyDescent="0.25">
      <c r="A64" t="s">
        <v>22</v>
      </c>
      <c r="B64" t="s">
        <v>26</v>
      </c>
      <c r="C64">
        <f>LOOKUP(C47,19:19,36:36)</f>
        <v>1</v>
      </c>
      <c r="D64">
        <f t="shared" ref="D64:AG64" si="24">LOOKUP(D47,19:19,36:36)</f>
        <v>1</v>
      </c>
      <c r="E64" t="e">
        <f t="shared" si="24"/>
        <v>#N/A</v>
      </c>
      <c r="F64" t="e">
        <f t="shared" si="24"/>
        <v>#N/A</v>
      </c>
      <c r="G64" t="e">
        <f t="shared" si="24"/>
        <v>#N/A</v>
      </c>
      <c r="H64" t="e">
        <f t="shared" si="24"/>
        <v>#N/A</v>
      </c>
      <c r="I64" t="e">
        <f t="shared" si="24"/>
        <v>#N/A</v>
      </c>
      <c r="J64" t="e">
        <f t="shared" si="24"/>
        <v>#N/A</v>
      </c>
      <c r="K64" t="e">
        <f t="shared" si="24"/>
        <v>#N/A</v>
      </c>
      <c r="L64" t="e">
        <f t="shared" si="24"/>
        <v>#N/A</v>
      </c>
      <c r="M64" t="e">
        <f t="shared" si="24"/>
        <v>#N/A</v>
      </c>
      <c r="N64" t="e">
        <f t="shared" si="24"/>
        <v>#N/A</v>
      </c>
      <c r="O64" t="e">
        <f t="shared" si="24"/>
        <v>#N/A</v>
      </c>
      <c r="P64" t="e">
        <f t="shared" si="24"/>
        <v>#N/A</v>
      </c>
      <c r="Q64" t="e">
        <f t="shared" si="24"/>
        <v>#N/A</v>
      </c>
      <c r="R64" t="e">
        <f t="shared" si="24"/>
        <v>#N/A</v>
      </c>
      <c r="S64" t="e">
        <f t="shared" si="24"/>
        <v>#N/A</v>
      </c>
      <c r="T64" t="e">
        <f t="shared" si="24"/>
        <v>#N/A</v>
      </c>
      <c r="U64" t="e">
        <f t="shared" si="24"/>
        <v>#N/A</v>
      </c>
      <c r="V64" t="e">
        <f t="shared" si="24"/>
        <v>#N/A</v>
      </c>
      <c r="W64" t="e">
        <f t="shared" si="24"/>
        <v>#N/A</v>
      </c>
      <c r="X64" t="e">
        <f t="shared" si="24"/>
        <v>#N/A</v>
      </c>
      <c r="Y64" t="e">
        <f t="shared" si="24"/>
        <v>#N/A</v>
      </c>
      <c r="Z64" t="e">
        <f t="shared" si="24"/>
        <v>#N/A</v>
      </c>
      <c r="AA64" t="e">
        <f t="shared" si="24"/>
        <v>#N/A</v>
      </c>
      <c r="AB64" t="e">
        <f t="shared" si="24"/>
        <v>#N/A</v>
      </c>
      <c r="AC64" t="e">
        <f t="shared" si="24"/>
        <v>#N/A</v>
      </c>
      <c r="AD64" t="e">
        <f t="shared" si="24"/>
        <v>#N/A</v>
      </c>
      <c r="AE64" t="e">
        <f t="shared" si="24"/>
        <v>#N/A</v>
      </c>
      <c r="AF64" t="e">
        <f t="shared" si="24"/>
        <v>#N/A</v>
      </c>
      <c r="AG64" t="e">
        <f t="shared" si="24"/>
        <v>#N/A</v>
      </c>
    </row>
    <row r="65" spans="1:33" x14ac:dyDescent="0.25">
      <c r="B65" t="s">
        <v>23</v>
      </c>
      <c r="C65">
        <f>LOOKUP(C47,19:19,37:37)</f>
        <v>1</v>
      </c>
      <c r="D65">
        <f t="shared" ref="D65:AG65" si="25">LOOKUP(D47,19:19,37:37)</f>
        <v>1</v>
      </c>
      <c r="E65" t="e">
        <f t="shared" si="25"/>
        <v>#N/A</v>
      </c>
      <c r="F65" t="e">
        <f t="shared" si="25"/>
        <v>#N/A</v>
      </c>
      <c r="G65" t="e">
        <f t="shared" si="25"/>
        <v>#N/A</v>
      </c>
      <c r="H65" t="e">
        <f t="shared" si="25"/>
        <v>#N/A</v>
      </c>
      <c r="I65" t="e">
        <f t="shared" si="25"/>
        <v>#N/A</v>
      </c>
      <c r="J65" t="e">
        <f t="shared" si="25"/>
        <v>#N/A</v>
      </c>
      <c r="K65" t="e">
        <f t="shared" si="25"/>
        <v>#N/A</v>
      </c>
      <c r="L65" t="e">
        <f t="shared" si="25"/>
        <v>#N/A</v>
      </c>
      <c r="M65" t="e">
        <f t="shared" si="25"/>
        <v>#N/A</v>
      </c>
      <c r="N65" t="e">
        <f t="shared" si="25"/>
        <v>#N/A</v>
      </c>
      <c r="O65" t="e">
        <f t="shared" si="25"/>
        <v>#N/A</v>
      </c>
      <c r="P65" t="e">
        <f t="shared" si="25"/>
        <v>#N/A</v>
      </c>
      <c r="Q65" t="e">
        <f t="shared" si="25"/>
        <v>#N/A</v>
      </c>
      <c r="R65" t="e">
        <f t="shared" si="25"/>
        <v>#N/A</v>
      </c>
      <c r="S65" t="e">
        <f t="shared" si="25"/>
        <v>#N/A</v>
      </c>
      <c r="T65" t="e">
        <f t="shared" si="25"/>
        <v>#N/A</v>
      </c>
      <c r="U65" t="e">
        <f t="shared" si="25"/>
        <v>#N/A</v>
      </c>
      <c r="V65" t="e">
        <f t="shared" si="25"/>
        <v>#N/A</v>
      </c>
      <c r="W65" t="e">
        <f t="shared" si="25"/>
        <v>#N/A</v>
      </c>
      <c r="X65" t="e">
        <f t="shared" si="25"/>
        <v>#N/A</v>
      </c>
      <c r="Y65" t="e">
        <f t="shared" si="25"/>
        <v>#N/A</v>
      </c>
      <c r="Z65" t="e">
        <f t="shared" si="25"/>
        <v>#N/A</v>
      </c>
      <c r="AA65" t="e">
        <f t="shared" si="25"/>
        <v>#N/A</v>
      </c>
      <c r="AB65" t="e">
        <f t="shared" si="25"/>
        <v>#N/A</v>
      </c>
      <c r="AC65" t="e">
        <f t="shared" si="25"/>
        <v>#N/A</v>
      </c>
      <c r="AD65" t="e">
        <f t="shared" si="25"/>
        <v>#N/A</v>
      </c>
      <c r="AE65" t="e">
        <f t="shared" si="25"/>
        <v>#N/A</v>
      </c>
      <c r="AF65" t="e">
        <f t="shared" si="25"/>
        <v>#N/A</v>
      </c>
      <c r="AG65" t="e">
        <f t="shared" si="25"/>
        <v>#N/A</v>
      </c>
    </row>
    <row r="66" spans="1:33" x14ac:dyDescent="0.25">
      <c r="B66" t="s">
        <v>27</v>
      </c>
      <c r="C66">
        <f>LOOKUP(C47,19:19,38:38)</f>
        <v>1</v>
      </c>
      <c r="D66">
        <f t="shared" ref="D66:AG66" si="26">LOOKUP(D47,19:19,38:38)</f>
        <v>1</v>
      </c>
      <c r="E66" t="e">
        <f t="shared" si="26"/>
        <v>#N/A</v>
      </c>
      <c r="F66" t="e">
        <f t="shared" si="26"/>
        <v>#N/A</v>
      </c>
      <c r="G66" t="e">
        <f t="shared" si="26"/>
        <v>#N/A</v>
      </c>
      <c r="H66" t="e">
        <f t="shared" si="26"/>
        <v>#N/A</v>
      </c>
      <c r="I66" t="e">
        <f t="shared" si="26"/>
        <v>#N/A</v>
      </c>
      <c r="J66" t="e">
        <f t="shared" si="26"/>
        <v>#N/A</v>
      </c>
      <c r="K66" t="e">
        <f t="shared" si="26"/>
        <v>#N/A</v>
      </c>
      <c r="L66" t="e">
        <f t="shared" si="26"/>
        <v>#N/A</v>
      </c>
      <c r="M66" t="e">
        <f t="shared" si="26"/>
        <v>#N/A</v>
      </c>
      <c r="N66" t="e">
        <f t="shared" si="26"/>
        <v>#N/A</v>
      </c>
      <c r="O66" t="e">
        <f t="shared" si="26"/>
        <v>#N/A</v>
      </c>
      <c r="P66" t="e">
        <f t="shared" si="26"/>
        <v>#N/A</v>
      </c>
      <c r="Q66" t="e">
        <f t="shared" si="26"/>
        <v>#N/A</v>
      </c>
      <c r="R66" t="e">
        <f t="shared" si="26"/>
        <v>#N/A</v>
      </c>
      <c r="S66" t="e">
        <f t="shared" si="26"/>
        <v>#N/A</v>
      </c>
      <c r="T66" t="e">
        <f t="shared" si="26"/>
        <v>#N/A</v>
      </c>
      <c r="U66" t="e">
        <f t="shared" si="26"/>
        <v>#N/A</v>
      </c>
      <c r="V66" t="e">
        <f t="shared" si="26"/>
        <v>#N/A</v>
      </c>
      <c r="W66" t="e">
        <f t="shared" si="26"/>
        <v>#N/A</v>
      </c>
      <c r="X66" t="e">
        <f t="shared" si="26"/>
        <v>#N/A</v>
      </c>
      <c r="Y66" t="e">
        <f t="shared" si="26"/>
        <v>#N/A</v>
      </c>
      <c r="Z66" t="e">
        <f t="shared" si="26"/>
        <v>#N/A</v>
      </c>
      <c r="AA66" t="e">
        <f t="shared" si="26"/>
        <v>#N/A</v>
      </c>
      <c r="AB66" t="e">
        <f t="shared" si="26"/>
        <v>#N/A</v>
      </c>
      <c r="AC66" t="e">
        <f t="shared" si="26"/>
        <v>#N/A</v>
      </c>
      <c r="AD66" t="e">
        <f t="shared" si="26"/>
        <v>#N/A</v>
      </c>
      <c r="AE66" t="e">
        <f t="shared" si="26"/>
        <v>#N/A</v>
      </c>
      <c r="AF66" t="e">
        <f t="shared" si="26"/>
        <v>#N/A</v>
      </c>
      <c r="AG66" t="e">
        <f t="shared" si="26"/>
        <v>#N/A</v>
      </c>
    </row>
    <row r="67" spans="1:33" x14ac:dyDescent="0.25">
      <c r="B67" t="s">
        <v>28</v>
      </c>
      <c r="C67">
        <f>LOOKUP(C47,19:19,39:39)</f>
        <v>2</v>
      </c>
      <c r="D67">
        <f t="shared" ref="D67:AG67" si="27">LOOKUP(D47,19:19,39:39)</f>
        <v>2</v>
      </c>
      <c r="E67" t="e">
        <f t="shared" si="27"/>
        <v>#N/A</v>
      </c>
      <c r="F67" t="e">
        <f t="shared" si="27"/>
        <v>#N/A</v>
      </c>
      <c r="G67" t="e">
        <f t="shared" si="27"/>
        <v>#N/A</v>
      </c>
      <c r="H67" t="e">
        <f t="shared" si="27"/>
        <v>#N/A</v>
      </c>
      <c r="I67" t="e">
        <f t="shared" si="27"/>
        <v>#N/A</v>
      </c>
      <c r="J67" t="e">
        <f t="shared" si="27"/>
        <v>#N/A</v>
      </c>
      <c r="K67" t="e">
        <f t="shared" si="27"/>
        <v>#N/A</v>
      </c>
      <c r="L67" t="e">
        <f t="shared" si="27"/>
        <v>#N/A</v>
      </c>
      <c r="M67" t="e">
        <f t="shared" si="27"/>
        <v>#N/A</v>
      </c>
      <c r="N67" t="e">
        <f t="shared" si="27"/>
        <v>#N/A</v>
      </c>
      <c r="O67" t="e">
        <f t="shared" si="27"/>
        <v>#N/A</v>
      </c>
      <c r="P67" t="e">
        <f t="shared" si="27"/>
        <v>#N/A</v>
      </c>
      <c r="Q67" t="e">
        <f t="shared" si="27"/>
        <v>#N/A</v>
      </c>
      <c r="R67" t="e">
        <f t="shared" si="27"/>
        <v>#N/A</v>
      </c>
      <c r="S67" t="e">
        <f t="shared" si="27"/>
        <v>#N/A</v>
      </c>
      <c r="T67" t="e">
        <f t="shared" si="27"/>
        <v>#N/A</v>
      </c>
      <c r="U67" t="e">
        <f t="shared" si="27"/>
        <v>#N/A</v>
      </c>
      <c r="V67" t="e">
        <f t="shared" si="27"/>
        <v>#N/A</v>
      </c>
      <c r="W67" t="e">
        <f t="shared" si="27"/>
        <v>#N/A</v>
      </c>
      <c r="X67" t="e">
        <f t="shared" si="27"/>
        <v>#N/A</v>
      </c>
      <c r="Y67" t="e">
        <f t="shared" si="27"/>
        <v>#N/A</v>
      </c>
      <c r="Z67" t="e">
        <f t="shared" si="27"/>
        <v>#N/A</v>
      </c>
      <c r="AA67" t="e">
        <f t="shared" si="27"/>
        <v>#N/A</v>
      </c>
      <c r="AB67" t="e">
        <f t="shared" si="27"/>
        <v>#N/A</v>
      </c>
      <c r="AC67" t="e">
        <f t="shared" si="27"/>
        <v>#N/A</v>
      </c>
      <c r="AD67" t="e">
        <f t="shared" si="27"/>
        <v>#N/A</v>
      </c>
      <c r="AE67" t="e">
        <f t="shared" si="27"/>
        <v>#N/A</v>
      </c>
      <c r="AF67" t="e">
        <f t="shared" si="27"/>
        <v>#N/A</v>
      </c>
      <c r="AG67" t="e">
        <f t="shared" si="27"/>
        <v>#N/A</v>
      </c>
    </row>
    <row r="72" spans="1:33" x14ac:dyDescent="0.25">
      <c r="A72" t="s">
        <v>73</v>
      </c>
    </row>
    <row r="73" spans="1:33" x14ac:dyDescent="0.25">
      <c r="A73" t="s">
        <v>77</v>
      </c>
    </row>
  </sheetData>
  <dataValidations count="1">
    <dataValidation type="list" allowBlank="1" showInputMessage="1" showErrorMessage="1" sqref="B4" xr:uid="{0F77C323-1A8C-41DA-AA71-B85B9D0A41E8}">
      <formula1>"1,2,3,4,5"</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31D2E-B1EC-4B50-9625-0D1E302EE4DA}">
  <dimension ref="A1:AG71"/>
  <sheetViews>
    <sheetView zoomScaleNormal="100" workbookViewId="0">
      <selection activeCell="B16" sqref="B16"/>
    </sheetView>
  </sheetViews>
  <sheetFormatPr defaultRowHeight="15" x14ac:dyDescent="0.25"/>
  <cols>
    <col min="1" max="1" width="33" customWidth="1"/>
    <col min="2" max="2" width="17.42578125" customWidth="1"/>
    <col min="3" max="3" width="21.28515625" customWidth="1"/>
    <col min="5" max="5" width="14.85546875" customWidth="1"/>
  </cols>
  <sheetData>
    <row r="1" spans="1:17" s="2" customFormat="1" x14ac:dyDescent="0.25">
      <c r="A1" s="2" t="s">
        <v>31</v>
      </c>
    </row>
    <row r="3" spans="1:17" s="1" customFormat="1" x14ac:dyDescent="0.25">
      <c r="A3" s="1" t="s">
        <v>16</v>
      </c>
    </row>
    <row r="4" spans="1:17" x14ac:dyDescent="0.25">
      <c r="A4" t="s">
        <v>17</v>
      </c>
      <c r="B4" s="3">
        <v>1</v>
      </c>
    </row>
    <row r="6" spans="1:17" ht="30" x14ac:dyDescent="0.25">
      <c r="A6" s="4" t="s">
        <v>33</v>
      </c>
      <c r="B6" s="3">
        <v>10</v>
      </c>
      <c r="C6" t="s">
        <v>114</v>
      </c>
    </row>
    <row r="7" spans="1:17" ht="28.9" customHeight="1" x14ac:dyDescent="0.25">
      <c r="A7" s="4" t="s">
        <v>32</v>
      </c>
      <c r="B7" s="3">
        <v>50500</v>
      </c>
      <c r="C7" t="s">
        <v>42</v>
      </c>
      <c r="O7" t="s">
        <v>90</v>
      </c>
      <c r="P7" t="s">
        <v>91</v>
      </c>
      <c r="Q7" t="s">
        <v>92</v>
      </c>
    </row>
    <row r="8" spans="1:17" x14ac:dyDescent="0.25">
      <c r="A8" s="4" t="s">
        <v>121</v>
      </c>
      <c r="B8" s="3">
        <v>20</v>
      </c>
      <c r="C8" t="s">
        <v>108</v>
      </c>
      <c r="O8">
        <v>2020</v>
      </c>
      <c r="P8">
        <v>500000</v>
      </c>
      <c r="Q8">
        <v>20000000</v>
      </c>
    </row>
    <row r="9" spans="1:17" ht="30" x14ac:dyDescent="0.25">
      <c r="A9" s="4" t="s">
        <v>112</v>
      </c>
      <c r="B9" s="3">
        <v>0.4</v>
      </c>
      <c r="C9" t="s">
        <v>113</v>
      </c>
      <c r="F9" t="s">
        <v>162</v>
      </c>
      <c r="G9" t="s">
        <v>163</v>
      </c>
      <c r="H9" t="s">
        <v>164</v>
      </c>
      <c r="I9" t="s">
        <v>168</v>
      </c>
      <c r="J9" t="s">
        <v>169</v>
      </c>
      <c r="O9">
        <v>2030</v>
      </c>
      <c r="P9">
        <v>300000</v>
      </c>
      <c r="Q9">
        <v>13000000</v>
      </c>
    </row>
    <row r="10" spans="1:17" x14ac:dyDescent="0.25">
      <c r="E10" t="s">
        <v>165</v>
      </c>
      <c r="F10">
        <v>35</v>
      </c>
      <c r="G10">
        <v>10180</v>
      </c>
      <c r="H10">
        <v>600</v>
      </c>
      <c r="I10">
        <f>B7+F10+G10+H10</f>
        <v>61315</v>
      </c>
      <c r="J10">
        <f>B7/I10</f>
        <v>0.82361575470928805</v>
      </c>
      <c r="O10">
        <v>2040</v>
      </c>
      <c r="P10">
        <v>200000</v>
      </c>
      <c r="Q10">
        <v>9600000</v>
      </c>
    </row>
    <row r="11" spans="1:17" x14ac:dyDescent="0.25">
      <c r="A11" t="s">
        <v>170</v>
      </c>
      <c r="B11" s="3">
        <f>J10</f>
        <v>0.82361575470928805</v>
      </c>
      <c r="C11" t="s">
        <v>167</v>
      </c>
      <c r="E11" t="s">
        <v>166</v>
      </c>
      <c r="F11">
        <v>35</v>
      </c>
      <c r="G11">
        <f>750/0.18</f>
        <v>4166.666666666667</v>
      </c>
      <c r="H11">
        <f>37.8/0.18</f>
        <v>210</v>
      </c>
      <c r="I11">
        <f>F10+G11+H11+B7</f>
        <v>54911.666666666664</v>
      </c>
      <c r="J11">
        <f>B7/I11</f>
        <v>0.9196588460254348</v>
      </c>
      <c r="O11">
        <v>2050</v>
      </c>
      <c r="P11">
        <v>150000</v>
      </c>
      <c r="Q11">
        <f>Q10-1700000</f>
        <v>7900000</v>
      </c>
    </row>
    <row r="12" spans="1:17" x14ac:dyDescent="0.25">
      <c r="A12" t="s">
        <v>171</v>
      </c>
      <c r="B12" s="3">
        <f>J11</f>
        <v>0.9196588460254348</v>
      </c>
      <c r="C12" t="s">
        <v>167</v>
      </c>
      <c r="F12" t="s">
        <v>172</v>
      </c>
    </row>
    <row r="15" spans="1:17" x14ac:dyDescent="0.25">
      <c r="A15" t="s">
        <v>219</v>
      </c>
      <c r="B15">
        <f>FPSO!B14*Electrolyzer!B8</f>
        <v>22188.4663</v>
      </c>
      <c r="C15" t="s">
        <v>221</v>
      </c>
    </row>
    <row r="16" spans="1:17" x14ac:dyDescent="0.25">
      <c r="A16" t="s">
        <v>220</v>
      </c>
      <c r="B16" s="6">
        <f>FPSO!B15*Electrolyzer!B8</f>
        <v>18015.937340097385</v>
      </c>
      <c r="C16" t="s">
        <v>221</v>
      </c>
    </row>
    <row r="17" spans="1:33" s="1" customFormat="1" x14ac:dyDescent="0.25">
      <c r="A17" s="1" t="s">
        <v>25</v>
      </c>
    </row>
    <row r="18" spans="1:33" x14ac:dyDescent="0.25">
      <c r="C18">
        <v>2020</v>
      </c>
      <c r="D18">
        <v>2021</v>
      </c>
      <c r="E18">
        <v>2022</v>
      </c>
      <c r="F18">
        <v>2023</v>
      </c>
      <c r="G18">
        <v>2024</v>
      </c>
      <c r="H18">
        <v>2025</v>
      </c>
      <c r="I18">
        <v>2026</v>
      </c>
      <c r="J18">
        <v>2027</v>
      </c>
      <c r="K18">
        <v>2028</v>
      </c>
      <c r="L18">
        <v>2029</v>
      </c>
      <c r="M18">
        <v>2030</v>
      </c>
      <c r="N18">
        <v>2031</v>
      </c>
      <c r="O18">
        <v>2032</v>
      </c>
      <c r="P18">
        <v>2033</v>
      </c>
      <c r="Q18">
        <v>2034</v>
      </c>
      <c r="R18">
        <v>2035</v>
      </c>
      <c r="S18">
        <v>2036</v>
      </c>
      <c r="T18">
        <v>2037</v>
      </c>
      <c r="U18">
        <v>2038</v>
      </c>
      <c r="V18">
        <v>2039</v>
      </c>
      <c r="W18">
        <v>2040</v>
      </c>
      <c r="X18">
        <v>2041</v>
      </c>
      <c r="Y18">
        <v>2042</v>
      </c>
      <c r="Z18">
        <v>2043</v>
      </c>
      <c r="AA18">
        <v>2044</v>
      </c>
      <c r="AB18">
        <v>2045</v>
      </c>
      <c r="AC18">
        <v>2046</v>
      </c>
      <c r="AD18">
        <v>2047</v>
      </c>
      <c r="AE18">
        <v>2048</v>
      </c>
      <c r="AF18">
        <v>2049</v>
      </c>
      <c r="AG18">
        <v>2050</v>
      </c>
    </row>
    <row r="19" spans="1:33" x14ac:dyDescent="0.25">
      <c r="A19" t="s">
        <v>18</v>
      </c>
      <c r="B19" t="s">
        <v>26</v>
      </c>
      <c r="C19" s="3">
        <f>_xlfn.FORECAST.LINEAR(C18,$Q$8:$Q$9,$O$8:$O$9)</f>
        <v>20000000</v>
      </c>
      <c r="D19" s="3">
        <f t="shared" ref="D19:M19" si="0">_xlfn.FORECAST.LINEAR(D18,$Q$8:$Q$9,$O$8:$O$9)</f>
        <v>19300000</v>
      </c>
      <c r="E19" s="3">
        <f t="shared" si="0"/>
        <v>18600000</v>
      </c>
      <c r="F19" s="3">
        <f t="shared" si="0"/>
        <v>17900000</v>
      </c>
      <c r="G19" s="3">
        <f t="shared" si="0"/>
        <v>17200000</v>
      </c>
      <c r="H19" s="3">
        <f t="shared" si="0"/>
        <v>16500000</v>
      </c>
      <c r="I19" s="3">
        <f t="shared" si="0"/>
        <v>15800000</v>
      </c>
      <c r="J19" s="3">
        <f t="shared" si="0"/>
        <v>15100000</v>
      </c>
      <c r="K19" s="3">
        <f t="shared" si="0"/>
        <v>14400000</v>
      </c>
      <c r="L19" s="3">
        <f t="shared" si="0"/>
        <v>13700000</v>
      </c>
      <c r="M19" s="3">
        <f t="shared" si="0"/>
        <v>13000000</v>
      </c>
      <c r="N19" s="3">
        <f t="shared" ref="N19:W19" si="1">_xlfn.FORECAST.LINEAR(N18,$Q$9:$Q$10,$O$9:$O$10)</f>
        <v>12660000</v>
      </c>
      <c r="O19" s="3">
        <f t="shared" si="1"/>
        <v>12320000</v>
      </c>
      <c r="P19" s="3">
        <f t="shared" si="1"/>
        <v>11980000</v>
      </c>
      <c r="Q19" s="3">
        <f t="shared" si="1"/>
        <v>11640000</v>
      </c>
      <c r="R19" s="3">
        <f t="shared" si="1"/>
        <v>11300000</v>
      </c>
      <c r="S19" s="3">
        <f t="shared" si="1"/>
        <v>10960000</v>
      </c>
      <c r="T19" s="3">
        <f t="shared" si="1"/>
        <v>10620000</v>
      </c>
      <c r="U19" s="3">
        <f t="shared" si="1"/>
        <v>10280000</v>
      </c>
      <c r="V19" s="3">
        <f t="shared" si="1"/>
        <v>9940000</v>
      </c>
      <c r="W19" s="3">
        <f t="shared" si="1"/>
        <v>9600000</v>
      </c>
      <c r="X19" s="3">
        <f>_xlfn.FORECAST.LINEAR(X18,$Q$10:$Q$11,$O$10:$O$11)</f>
        <v>9430000</v>
      </c>
      <c r="Y19" s="3">
        <f t="shared" ref="Y19:AG19" si="2">_xlfn.FORECAST.LINEAR(Y18,$Q$10:$Q$11,$O$10:$O$11)</f>
        <v>9260000</v>
      </c>
      <c r="Z19" s="3">
        <f t="shared" si="2"/>
        <v>9090000</v>
      </c>
      <c r="AA19" s="3">
        <f t="shared" si="2"/>
        <v>8920000</v>
      </c>
      <c r="AB19" s="3">
        <f t="shared" si="2"/>
        <v>8750000</v>
      </c>
      <c r="AC19" s="3">
        <f t="shared" si="2"/>
        <v>8580000</v>
      </c>
      <c r="AD19" s="3">
        <f t="shared" si="2"/>
        <v>8410000</v>
      </c>
      <c r="AE19" s="3">
        <f t="shared" si="2"/>
        <v>8240000</v>
      </c>
      <c r="AF19" s="3">
        <f t="shared" si="2"/>
        <v>8070000</v>
      </c>
      <c r="AG19" s="3">
        <f t="shared" si="2"/>
        <v>7900000</v>
      </c>
    </row>
    <row r="20" spans="1:33" x14ac:dyDescent="0.25">
      <c r="B20" t="s">
        <v>23</v>
      </c>
      <c r="C20" s="3">
        <v>15</v>
      </c>
      <c r="D20" s="3">
        <f>C20</f>
        <v>15</v>
      </c>
      <c r="E20" s="3">
        <f t="shared" ref="E20:AG20" si="3">D20</f>
        <v>15</v>
      </c>
      <c r="F20" s="3">
        <f t="shared" si="3"/>
        <v>15</v>
      </c>
      <c r="G20" s="3">
        <f t="shared" si="3"/>
        <v>15</v>
      </c>
      <c r="H20" s="3">
        <f t="shared" si="3"/>
        <v>15</v>
      </c>
      <c r="I20" s="3">
        <f t="shared" si="3"/>
        <v>15</v>
      </c>
      <c r="J20" s="3">
        <f t="shared" si="3"/>
        <v>15</v>
      </c>
      <c r="K20" s="3">
        <f t="shared" si="3"/>
        <v>15</v>
      </c>
      <c r="L20" s="3">
        <f t="shared" si="3"/>
        <v>15</v>
      </c>
      <c r="M20" s="3">
        <f t="shared" si="3"/>
        <v>15</v>
      </c>
      <c r="N20" s="3">
        <f t="shared" si="3"/>
        <v>15</v>
      </c>
      <c r="O20" s="3">
        <f t="shared" si="3"/>
        <v>15</v>
      </c>
      <c r="P20" s="3">
        <f t="shared" si="3"/>
        <v>15</v>
      </c>
      <c r="Q20" s="3">
        <f t="shared" si="3"/>
        <v>15</v>
      </c>
      <c r="R20" s="3">
        <f t="shared" si="3"/>
        <v>15</v>
      </c>
      <c r="S20" s="3">
        <f t="shared" si="3"/>
        <v>15</v>
      </c>
      <c r="T20" s="3">
        <f t="shared" si="3"/>
        <v>15</v>
      </c>
      <c r="U20" s="3">
        <f t="shared" si="3"/>
        <v>15</v>
      </c>
      <c r="V20" s="3">
        <f t="shared" si="3"/>
        <v>15</v>
      </c>
      <c r="W20" s="3">
        <f t="shared" si="3"/>
        <v>15</v>
      </c>
      <c r="X20" s="3">
        <f t="shared" si="3"/>
        <v>15</v>
      </c>
      <c r="Y20" s="3">
        <f t="shared" si="3"/>
        <v>15</v>
      </c>
      <c r="Z20" s="3">
        <f t="shared" si="3"/>
        <v>15</v>
      </c>
      <c r="AA20" s="3">
        <f t="shared" si="3"/>
        <v>15</v>
      </c>
      <c r="AB20" s="3">
        <f t="shared" si="3"/>
        <v>15</v>
      </c>
      <c r="AC20" s="3">
        <f t="shared" si="3"/>
        <v>15</v>
      </c>
      <c r="AD20" s="3">
        <f t="shared" si="3"/>
        <v>15</v>
      </c>
      <c r="AE20" s="3">
        <f t="shared" si="3"/>
        <v>15</v>
      </c>
      <c r="AF20" s="3">
        <f t="shared" si="3"/>
        <v>15</v>
      </c>
      <c r="AG20" s="3">
        <f t="shared" si="3"/>
        <v>15</v>
      </c>
    </row>
    <row r="21" spans="1:33" x14ac:dyDescent="0.25">
      <c r="B21" t="s">
        <v>27</v>
      </c>
      <c r="C21" s="3">
        <v>500000</v>
      </c>
      <c r="D21" s="3">
        <f>_xlfn.FORECAST.LINEAR(D18,$P$8:$P$9,$O$8:$O$9)</f>
        <v>480000</v>
      </c>
      <c r="E21" s="3">
        <f t="shared" ref="E21:M21" si="4">_xlfn.FORECAST.LINEAR(E18,$P$8:$P$9,$O$8:$O$9)</f>
        <v>460000</v>
      </c>
      <c r="F21" s="3">
        <f t="shared" si="4"/>
        <v>440000</v>
      </c>
      <c r="G21" s="3">
        <f t="shared" si="4"/>
        <v>420000</v>
      </c>
      <c r="H21" s="3">
        <f t="shared" si="4"/>
        <v>400000</v>
      </c>
      <c r="I21" s="3">
        <f t="shared" si="4"/>
        <v>380000</v>
      </c>
      <c r="J21" s="3">
        <f t="shared" si="4"/>
        <v>360000</v>
      </c>
      <c r="K21" s="3">
        <f t="shared" si="4"/>
        <v>340000</v>
      </c>
      <c r="L21" s="3">
        <f t="shared" si="4"/>
        <v>320000</v>
      </c>
      <c r="M21" s="3">
        <f t="shared" si="4"/>
        <v>300000</v>
      </c>
      <c r="N21" s="3">
        <f t="shared" ref="N21:W21" si="5">_xlfn.FORECAST.LINEAR(N18,$P$9:$P$10,$O$9:$O$10)</f>
        <v>290000</v>
      </c>
      <c r="O21" s="3">
        <f t="shared" si="5"/>
        <v>280000</v>
      </c>
      <c r="P21" s="3">
        <f t="shared" si="5"/>
        <v>270000</v>
      </c>
      <c r="Q21" s="3">
        <f t="shared" si="5"/>
        <v>260000</v>
      </c>
      <c r="R21" s="3">
        <f t="shared" si="5"/>
        <v>250000</v>
      </c>
      <c r="S21" s="3">
        <f t="shared" si="5"/>
        <v>240000</v>
      </c>
      <c r="T21" s="3">
        <f t="shared" si="5"/>
        <v>230000</v>
      </c>
      <c r="U21" s="3">
        <f t="shared" si="5"/>
        <v>220000</v>
      </c>
      <c r="V21" s="3">
        <f t="shared" si="5"/>
        <v>210000</v>
      </c>
      <c r="W21" s="3">
        <f t="shared" si="5"/>
        <v>200000</v>
      </c>
      <c r="X21" s="3">
        <f>_xlfn.FORECAST.LINEAR(X18,$P$10:$P$11,$O$10:$O$11)</f>
        <v>195000</v>
      </c>
      <c r="Y21" s="3">
        <f t="shared" ref="Y21:AG21" si="6">_xlfn.FORECAST.LINEAR(Y18,$P$10:$P$11,$O$10:$O$11)</f>
        <v>190000</v>
      </c>
      <c r="Z21" s="3">
        <f t="shared" si="6"/>
        <v>185000</v>
      </c>
      <c r="AA21" s="3">
        <f t="shared" si="6"/>
        <v>180000</v>
      </c>
      <c r="AB21" s="3">
        <f t="shared" si="6"/>
        <v>175000</v>
      </c>
      <c r="AC21" s="3">
        <f t="shared" si="6"/>
        <v>170000</v>
      </c>
      <c r="AD21" s="3">
        <f t="shared" si="6"/>
        <v>165000</v>
      </c>
      <c r="AE21" s="3">
        <f t="shared" si="6"/>
        <v>160000</v>
      </c>
      <c r="AF21" s="3">
        <f t="shared" si="6"/>
        <v>155000</v>
      </c>
      <c r="AG21" s="3">
        <f t="shared" si="6"/>
        <v>150000</v>
      </c>
    </row>
    <row r="22" spans="1:33" x14ac:dyDescent="0.25">
      <c r="B22" t="s">
        <v>28</v>
      </c>
      <c r="C22">
        <f>((C19*General!$B$29*(1+General!$B$29)^C20)/((1+General!$B$29)^C20-1)+C21)</f>
        <v>2836590.8987203999</v>
      </c>
      <c r="D22">
        <f>((D19*General!$B$29*(1+General!$B$29)^D20)/((1+General!$B$29)^D20-1)+D21)</f>
        <v>2734810.2172651859</v>
      </c>
      <c r="E22">
        <f>((E19*General!$B$29*(1+General!$B$29)^E20)/((1+General!$B$29)^E20-1)+E21)</f>
        <v>2633029.5358099719</v>
      </c>
      <c r="F22">
        <f>((F19*General!$B$29*(1+General!$B$29)^F20)/((1+General!$B$29)^F20-1)+F21)</f>
        <v>2531248.8543547578</v>
      </c>
      <c r="G22">
        <f>((G19*General!$B$29*(1+General!$B$29)^G20)/((1+General!$B$29)^G20-1)+G21)</f>
        <v>2429468.1728995442</v>
      </c>
      <c r="H22">
        <f>((H19*General!$B$29*(1+General!$B$29)^H20)/((1+General!$B$29)^H20-1)+H21)</f>
        <v>2327687.4914443297</v>
      </c>
      <c r="I22">
        <f>((I19*General!$B$29*(1+General!$B$29)^I20)/((1+General!$B$29)^I20-1)+I21)</f>
        <v>2225906.8099891162</v>
      </c>
      <c r="J22">
        <f>((J19*General!$B$29*(1+General!$B$29)^J20)/((1+General!$B$29)^J20-1)+J21)</f>
        <v>2124126.1285339021</v>
      </c>
      <c r="K22">
        <f>((K19*General!$B$29*(1+General!$B$29)^K20)/((1+General!$B$29)^K20-1)+K21)</f>
        <v>2022345.4470786878</v>
      </c>
      <c r="L22">
        <f>((L19*General!$B$29*(1+General!$B$29)^L20)/((1+General!$B$29)^L20-1)+L21)</f>
        <v>1920564.765623474</v>
      </c>
      <c r="M22">
        <f>((M19*General!$B$29*(1+General!$B$29)^M20)/((1+General!$B$29)^M20-1)+M21)</f>
        <v>1818784.08416826</v>
      </c>
      <c r="N22">
        <f>((N19*General!$B$29*(1+General!$B$29)^N20)/((1+General!$B$29)^N20-1)+N21)</f>
        <v>1769062.0388900132</v>
      </c>
      <c r="O22">
        <f>((O19*General!$B$29*(1+General!$B$29)^O20)/((1+General!$B$29)^O20-1)+O21)</f>
        <v>1719339.9936117665</v>
      </c>
      <c r="P22">
        <f>((P19*General!$B$29*(1+General!$B$29)^P20)/((1+General!$B$29)^P20-1)+P21)</f>
        <v>1669617.9483335195</v>
      </c>
      <c r="Q22">
        <f>((Q19*General!$B$29*(1+General!$B$29)^Q20)/((1+General!$B$29)^Q20-1)+Q21)</f>
        <v>1619895.9030552728</v>
      </c>
      <c r="R22">
        <f>((R19*General!$B$29*(1+General!$B$29)^R20)/((1+General!$B$29)^R20-1)+R21)</f>
        <v>1570173.857777026</v>
      </c>
      <c r="S22">
        <f>((S19*General!$B$29*(1+General!$B$29)^S20)/((1+General!$B$29)^S20-1)+S21)</f>
        <v>1520451.8124987793</v>
      </c>
      <c r="T22">
        <f>((T19*General!$B$29*(1+General!$B$29)^T20)/((1+General!$B$29)^T20-1)+T21)</f>
        <v>1470729.7672205323</v>
      </c>
      <c r="U22">
        <f>((U19*General!$B$29*(1+General!$B$29)^U20)/((1+General!$B$29)^U20-1)+U21)</f>
        <v>1421007.7219422855</v>
      </c>
      <c r="V22">
        <f>((V19*General!$B$29*(1+General!$B$29)^V20)/((1+General!$B$29)^V20-1)+V21)</f>
        <v>1371285.6766640388</v>
      </c>
      <c r="W22">
        <f>((W19*General!$B$29*(1+General!$B$29)^W20)/((1+General!$B$29)^W20-1)+W21)</f>
        <v>1321563.6313857918</v>
      </c>
      <c r="X22">
        <f>((X19*General!$B$29*(1+General!$B$29)^X20)/((1+General!$B$29)^X20-1)+X21)</f>
        <v>1296702.6087466686</v>
      </c>
      <c r="Y22">
        <f>((Y19*General!$B$29*(1+General!$B$29)^Y20)/((1+General!$B$29)^Y20-1)+Y21)</f>
        <v>1271841.5861075451</v>
      </c>
      <c r="Z22">
        <f>((Z19*General!$B$29*(1+General!$B$29)^Z20)/((1+General!$B$29)^Z20-1)+Z21)</f>
        <v>1246980.5634684218</v>
      </c>
      <c r="AA22">
        <f>((AA19*General!$B$29*(1+General!$B$29)^AA20)/((1+General!$B$29)^AA20-1)+AA21)</f>
        <v>1222119.5408292983</v>
      </c>
      <c r="AB22">
        <f>((AB19*General!$B$29*(1+General!$B$29)^AB20)/((1+General!$B$29)^AB20-1)+AB21)</f>
        <v>1197258.5181901751</v>
      </c>
      <c r="AC22">
        <f>((AC19*General!$B$29*(1+General!$B$29)^AC20)/((1+General!$B$29)^AC20-1)+AC21)</f>
        <v>1172397.4955510516</v>
      </c>
      <c r="AD22">
        <f>((AD19*General!$B$29*(1+General!$B$29)^AD20)/((1+General!$B$29)^AD20-1)+AD21)</f>
        <v>1147536.4729119283</v>
      </c>
      <c r="AE22">
        <f>((AE19*General!$B$29*(1+General!$B$29)^AE20)/((1+General!$B$29)^AE20-1)+AE21)</f>
        <v>1122675.4502728048</v>
      </c>
      <c r="AF22">
        <f>((AF19*General!$B$29*(1+General!$B$29)^AF20)/((1+General!$B$29)^AF20-1)+AF21)</f>
        <v>1097814.4276336813</v>
      </c>
      <c r="AG22">
        <f>((AG19*General!$B$29*(1+General!$B$29)^AG20)/((1+General!$B$29)^AG20-1)+AG21)</f>
        <v>1072953.4049945581</v>
      </c>
    </row>
    <row r="23" spans="1:33" x14ac:dyDescent="0.25">
      <c r="A23" t="s">
        <v>19</v>
      </c>
      <c r="B23" t="s">
        <v>26</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23</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B25" t="s">
        <v>27</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28</v>
      </c>
      <c r="C26" t="e">
        <f>C23/C24+C25</f>
        <v>#DIV/0!</v>
      </c>
      <c r="D26" t="e">
        <f t="shared" ref="D26:AG26" si="7">D23/D24+D25</f>
        <v>#DIV/0!</v>
      </c>
      <c r="E26" t="e">
        <f t="shared" si="7"/>
        <v>#DIV/0!</v>
      </c>
      <c r="F26" t="e">
        <f t="shared" si="7"/>
        <v>#DIV/0!</v>
      </c>
      <c r="G26" t="e">
        <f t="shared" si="7"/>
        <v>#DIV/0!</v>
      </c>
      <c r="H26" t="e">
        <f t="shared" si="7"/>
        <v>#DIV/0!</v>
      </c>
      <c r="I26" t="e">
        <f t="shared" si="7"/>
        <v>#DIV/0!</v>
      </c>
      <c r="J26" t="e">
        <f t="shared" si="7"/>
        <v>#DIV/0!</v>
      </c>
      <c r="K26" t="e">
        <f t="shared" si="7"/>
        <v>#DIV/0!</v>
      </c>
      <c r="L26" t="e">
        <f t="shared" si="7"/>
        <v>#DIV/0!</v>
      </c>
      <c r="M26" t="e">
        <f t="shared" si="7"/>
        <v>#DIV/0!</v>
      </c>
      <c r="N26" t="e">
        <f t="shared" si="7"/>
        <v>#DIV/0!</v>
      </c>
      <c r="O26" t="e">
        <f t="shared" si="7"/>
        <v>#DIV/0!</v>
      </c>
      <c r="P26" t="e">
        <f t="shared" si="7"/>
        <v>#DIV/0!</v>
      </c>
      <c r="Q26" t="e">
        <f t="shared" si="7"/>
        <v>#DIV/0!</v>
      </c>
      <c r="R26" t="e">
        <f t="shared" si="7"/>
        <v>#DIV/0!</v>
      </c>
      <c r="S26" t="e">
        <f t="shared" si="7"/>
        <v>#DIV/0!</v>
      </c>
      <c r="T26" t="e">
        <f t="shared" si="7"/>
        <v>#DIV/0!</v>
      </c>
      <c r="U26" t="e">
        <f t="shared" si="7"/>
        <v>#DIV/0!</v>
      </c>
      <c r="V26" t="e">
        <f t="shared" si="7"/>
        <v>#DIV/0!</v>
      </c>
      <c r="W26" t="e">
        <f t="shared" si="7"/>
        <v>#DIV/0!</v>
      </c>
      <c r="X26" t="e">
        <f t="shared" si="7"/>
        <v>#DIV/0!</v>
      </c>
      <c r="Y26" t="e">
        <f t="shared" si="7"/>
        <v>#DIV/0!</v>
      </c>
      <c r="Z26" t="e">
        <f t="shared" si="7"/>
        <v>#DIV/0!</v>
      </c>
      <c r="AA26" t="e">
        <f t="shared" si="7"/>
        <v>#DIV/0!</v>
      </c>
      <c r="AB26" t="e">
        <f t="shared" si="7"/>
        <v>#DIV/0!</v>
      </c>
      <c r="AC26" t="e">
        <f t="shared" si="7"/>
        <v>#DIV/0!</v>
      </c>
      <c r="AD26" t="e">
        <f t="shared" si="7"/>
        <v>#DIV/0!</v>
      </c>
      <c r="AE26" t="e">
        <f t="shared" si="7"/>
        <v>#DIV/0!</v>
      </c>
      <c r="AF26" t="e">
        <f t="shared" si="7"/>
        <v>#DIV/0!</v>
      </c>
      <c r="AG26" t="e">
        <f t="shared" si="7"/>
        <v>#DIV/0!</v>
      </c>
    </row>
    <row r="27" spans="1:33" x14ac:dyDescent="0.25">
      <c r="A27" t="s">
        <v>20</v>
      </c>
      <c r="B27" t="s">
        <v>26</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23</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27</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28</v>
      </c>
      <c r="C30" t="e">
        <f>C27/C28+C29</f>
        <v>#DIV/0!</v>
      </c>
      <c r="D30" t="e">
        <f t="shared" ref="D30:AG30" si="8">D27/D28+D29</f>
        <v>#DIV/0!</v>
      </c>
      <c r="E30" t="e">
        <f t="shared" si="8"/>
        <v>#DIV/0!</v>
      </c>
      <c r="F30" t="e">
        <f t="shared" si="8"/>
        <v>#DIV/0!</v>
      </c>
      <c r="G30" t="e">
        <f t="shared" si="8"/>
        <v>#DIV/0!</v>
      </c>
      <c r="H30" t="e">
        <f t="shared" si="8"/>
        <v>#DIV/0!</v>
      </c>
      <c r="I30" t="e">
        <f t="shared" si="8"/>
        <v>#DIV/0!</v>
      </c>
      <c r="J30" t="e">
        <f t="shared" si="8"/>
        <v>#DIV/0!</v>
      </c>
      <c r="K30" t="e">
        <f t="shared" si="8"/>
        <v>#DIV/0!</v>
      </c>
      <c r="L30" t="e">
        <f t="shared" si="8"/>
        <v>#DIV/0!</v>
      </c>
      <c r="M30" t="e">
        <f t="shared" si="8"/>
        <v>#DIV/0!</v>
      </c>
      <c r="N30" t="e">
        <f t="shared" si="8"/>
        <v>#DIV/0!</v>
      </c>
      <c r="O30" t="e">
        <f t="shared" si="8"/>
        <v>#DIV/0!</v>
      </c>
      <c r="P30" t="e">
        <f t="shared" si="8"/>
        <v>#DIV/0!</v>
      </c>
      <c r="Q30" t="e">
        <f t="shared" si="8"/>
        <v>#DIV/0!</v>
      </c>
      <c r="R30" t="e">
        <f t="shared" si="8"/>
        <v>#DIV/0!</v>
      </c>
      <c r="S30" t="e">
        <f t="shared" si="8"/>
        <v>#DIV/0!</v>
      </c>
      <c r="T30" t="e">
        <f t="shared" si="8"/>
        <v>#DIV/0!</v>
      </c>
      <c r="U30" t="e">
        <f t="shared" si="8"/>
        <v>#DIV/0!</v>
      </c>
      <c r="V30" t="e">
        <f t="shared" si="8"/>
        <v>#DIV/0!</v>
      </c>
      <c r="W30" t="e">
        <f t="shared" si="8"/>
        <v>#DIV/0!</v>
      </c>
      <c r="X30" t="e">
        <f t="shared" si="8"/>
        <v>#DIV/0!</v>
      </c>
      <c r="Y30" t="e">
        <f t="shared" si="8"/>
        <v>#DIV/0!</v>
      </c>
      <c r="Z30" t="e">
        <f t="shared" si="8"/>
        <v>#DIV/0!</v>
      </c>
      <c r="AA30" t="e">
        <f t="shared" si="8"/>
        <v>#DIV/0!</v>
      </c>
      <c r="AB30" t="e">
        <f t="shared" si="8"/>
        <v>#DIV/0!</v>
      </c>
      <c r="AC30" t="e">
        <f t="shared" si="8"/>
        <v>#DIV/0!</v>
      </c>
      <c r="AD30" t="e">
        <f t="shared" si="8"/>
        <v>#DIV/0!</v>
      </c>
      <c r="AE30" t="e">
        <f t="shared" si="8"/>
        <v>#DIV/0!</v>
      </c>
      <c r="AF30" t="e">
        <f t="shared" si="8"/>
        <v>#DIV/0!</v>
      </c>
      <c r="AG30" t="e">
        <f t="shared" si="8"/>
        <v>#DIV/0!</v>
      </c>
    </row>
    <row r="31" spans="1:33" x14ac:dyDescent="0.25">
      <c r="A31" t="s">
        <v>21</v>
      </c>
      <c r="B31" t="s">
        <v>26</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23</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27</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28</v>
      </c>
      <c r="C34" t="e">
        <f>C31/C32+C33</f>
        <v>#DIV/0!</v>
      </c>
      <c r="D34" t="e">
        <f t="shared" ref="D34:AG34" si="9">D31/D32+D33</f>
        <v>#DIV/0!</v>
      </c>
      <c r="E34" t="e">
        <f t="shared" si="9"/>
        <v>#DIV/0!</v>
      </c>
      <c r="F34" t="e">
        <f t="shared" si="9"/>
        <v>#DIV/0!</v>
      </c>
      <c r="G34" t="e">
        <f t="shared" si="9"/>
        <v>#DIV/0!</v>
      </c>
      <c r="H34" t="e">
        <f t="shared" si="9"/>
        <v>#DIV/0!</v>
      </c>
      <c r="I34" t="e">
        <f t="shared" si="9"/>
        <v>#DIV/0!</v>
      </c>
      <c r="J34" t="e">
        <f t="shared" si="9"/>
        <v>#DIV/0!</v>
      </c>
      <c r="K34" t="e">
        <f t="shared" si="9"/>
        <v>#DIV/0!</v>
      </c>
      <c r="L34" t="e">
        <f t="shared" si="9"/>
        <v>#DIV/0!</v>
      </c>
      <c r="M34" t="e">
        <f t="shared" si="9"/>
        <v>#DIV/0!</v>
      </c>
      <c r="N34" t="e">
        <f t="shared" si="9"/>
        <v>#DIV/0!</v>
      </c>
      <c r="O34" t="e">
        <f t="shared" si="9"/>
        <v>#DIV/0!</v>
      </c>
      <c r="P34" t="e">
        <f t="shared" si="9"/>
        <v>#DIV/0!</v>
      </c>
      <c r="Q34" t="e">
        <f t="shared" si="9"/>
        <v>#DIV/0!</v>
      </c>
      <c r="R34" t="e">
        <f t="shared" si="9"/>
        <v>#DIV/0!</v>
      </c>
      <c r="S34" t="e">
        <f t="shared" si="9"/>
        <v>#DIV/0!</v>
      </c>
      <c r="T34" t="e">
        <f t="shared" si="9"/>
        <v>#DIV/0!</v>
      </c>
      <c r="U34" t="e">
        <f t="shared" si="9"/>
        <v>#DIV/0!</v>
      </c>
      <c r="V34" t="e">
        <f t="shared" si="9"/>
        <v>#DIV/0!</v>
      </c>
      <c r="W34" t="e">
        <f t="shared" si="9"/>
        <v>#DIV/0!</v>
      </c>
      <c r="X34" t="e">
        <f t="shared" si="9"/>
        <v>#DIV/0!</v>
      </c>
      <c r="Y34" t="e">
        <f t="shared" si="9"/>
        <v>#DIV/0!</v>
      </c>
      <c r="Z34" t="e">
        <f t="shared" si="9"/>
        <v>#DIV/0!</v>
      </c>
      <c r="AA34" t="e">
        <f t="shared" si="9"/>
        <v>#DIV/0!</v>
      </c>
      <c r="AB34" t="e">
        <f t="shared" si="9"/>
        <v>#DIV/0!</v>
      </c>
      <c r="AC34" t="e">
        <f t="shared" si="9"/>
        <v>#DIV/0!</v>
      </c>
      <c r="AD34" t="e">
        <f t="shared" si="9"/>
        <v>#DIV/0!</v>
      </c>
      <c r="AE34" t="e">
        <f t="shared" si="9"/>
        <v>#DIV/0!</v>
      </c>
      <c r="AF34" t="e">
        <f t="shared" si="9"/>
        <v>#DIV/0!</v>
      </c>
      <c r="AG34" t="e">
        <f t="shared" si="9"/>
        <v>#DIV/0!</v>
      </c>
    </row>
    <row r="35" spans="1:33" x14ac:dyDescent="0.25">
      <c r="A35" t="s">
        <v>22</v>
      </c>
      <c r="B35" t="s">
        <v>26</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23</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27</v>
      </c>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B38" t="s">
        <v>28</v>
      </c>
      <c r="C38" t="e">
        <f>C35/C36+C37</f>
        <v>#DIV/0!</v>
      </c>
      <c r="D38" t="e">
        <f t="shared" ref="D38:AG38" si="10">D35/D36+D37</f>
        <v>#DIV/0!</v>
      </c>
      <c r="E38" t="e">
        <f t="shared" si="10"/>
        <v>#DIV/0!</v>
      </c>
      <c r="F38" t="e">
        <f t="shared" si="10"/>
        <v>#DIV/0!</v>
      </c>
      <c r="G38" t="e">
        <f t="shared" si="10"/>
        <v>#DIV/0!</v>
      </c>
      <c r="H38" t="e">
        <f t="shared" si="10"/>
        <v>#DIV/0!</v>
      </c>
      <c r="I38" t="e">
        <f t="shared" si="10"/>
        <v>#DIV/0!</v>
      </c>
      <c r="J38" t="e">
        <f t="shared" si="10"/>
        <v>#DIV/0!</v>
      </c>
      <c r="K38" t="e">
        <f t="shared" si="10"/>
        <v>#DIV/0!</v>
      </c>
      <c r="L38" t="e">
        <f t="shared" si="10"/>
        <v>#DIV/0!</v>
      </c>
      <c r="M38" t="e">
        <f t="shared" si="10"/>
        <v>#DIV/0!</v>
      </c>
      <c r="N38" t="e">
        <f t="shared" si="10"/>
        <v>#DIV/0!</v>
      </c>
      <c r="O38" t="e">
        <f t="shared" si="10"/>
        <v>#DIV/0!</v>
      </c>
      <c r="P38" t="e">
        <f t="shared" si="10"/>
        <v>#DIV/0!</v>
      </c>
      <c r="Q38" t="e">
        <f t="shared" si="10"/>
        <v>#DIV/0!</v>
      </c>
      <c r="R38" t="e">
        <f t="shared" si="10"/>
        <v>#DIV/0!</v>
      </c>
      <c r="S38" t="e">
        <f t="shared" si="10"/>
        <v>#DIV/0!</v>
      </c>
      <c r="T38" t="e">
        <f t="shared" si="10"/>
        <v>#DIV/0!</v>
      </c>
      <c r="U38" t="e">
        <f t="shared" si="10"/>
        <v>#DIV/0!</v>
      </c>
      <c r="V38" t="e">
        <f t="shared" si="10"/>
        <v>#DIV/0!</v>
      </c>
      <c r="W38" t="e">
        <f t="shared" si="10"/>
        <v>#DIV/0!</v>
      </c>
      <c r="X38" t="e">
        <f t="shared" si="10"/>
        <v>#DIV/0!</v>
      </c>
      <c r="Y38" t="e">
        <f t="shared" si="10"/>
        <v>#DIV/0!</v>
      </c>
      <c r="Z38" t="e">
        <f t="shared" si="10"/>
        <v>#DIV/0!</v>
      </c>
      <c r="AA38" t="e">
        <f t="shared" si="10"/>
        <v>#DIV/0!</v>
      </c>
      <c r="AB38" t="e">
        <f t="shared" si="10"/>
        <v>#DIV/0!</v>
      </c>
      <c r="AC38" t="e">
        <f t="shared" si="10"/>
        <v>#DIV/0!</v>
      </c>
      <c r="AD38" t="e">
        <f t="shared" si="10"/>
        <v>#DIV/0!</v>
      </c>
      <c r="AE38" t="e">
        <f t="shared" si="10"/>
        <v>#DIV/0!</v>
      </c>
      <c r="AF38" t="e">
        <f t="shared" si="10"/>
        <v>#DIV/0!</v>
      </c>
      <c r="AG38" t="e">
        <f t="shared" si="10"/>
        <v>#DIV/0!</v>
      </c>
    </row>
    <row r="42" spans="1:33" x14ac:dyDescent="0.25">
      <c r="C42" t="s">
        <v>67</v>
      </c>
    </row>
    <row r="43" spans="1:33" x14ac:dyDescent="0.25">
      <c r="C43" t="s">
        <v>29</v>
      </c>
    </row>
    <row r="45" spans="1:33" s="1" customFormat="1" x14ac:dyDescent="0.25">
      <c r="A45" s="2" t="s">
        <v>68</v>
      </c>
    </row>
    <row r="46" spans="1:33" x14ac:dyDescent="0.25">
      <c r="C46">
        <f>General!$B$9</f>
        <v>2047</v>
      </c>
      <c r="D46">
        <f>IF(C46=0,0,IF(General!$B$10 &gt; (C46-General!$B$9), C46+General!$B$11,0))</f>
        <v>2050</v>
      </c>
      <c r="E46">
        <f>IF(D46=0,0,IF(General!$B$10 &gt; (D46-General!$B$9), D46+General!$B$11,0))</f>
        <v>0</v>
      </c>
      <c r="F46">
        <f>IF(E46=0,0,IF(General!$B$10 &gt; (E46-General!$B$9), E46+General!$B$11,0))</f>
        <v>0</v>
      </c>
      <c r="G46">
        <f>IF(F46=0,0,IF(General!$B$10 &gt; (F46-General!$B$9), F46+General!$B$11,0))</f>
        <v>0</v>
      </c>
      <c r="H46">
        <f>IF(G46=0,0,IF(General!$B$10 &gt; (G46-General!$B$9), G46+General!$B$11,0))</f>
        <v>0</v>
      </c>
      <c r="I46">
        <f>IF(H46=0,0,IF(General!$B$10 &gt; (H46-General!$B$9), H46+General!$B$11,0))</f>
        <v>0</v>
      </c>
      <c r="J46">
        <f>IF(I46=0,0,IF(General!$B$10 &gt; (I46-General!$B$9), I46+General!$B$11,0))</f>
        <v>0</v>
      </c>
      <c r="K46">
        <f>IF(J46=0,0,IF(General!$B$10 &gt; (J46-General!$B$9), J46+General!$B$11,0))</f>
        <v>0</v>
      </c>
      <c r="L46">
        <f>IF(K46=0,0,IF(General!$B$10 &gt; (K46-General!$B$9), K46+General!$B$11,0))</f>
        <v>0</v>
      </c>
      <c r="M46">
        <f>IF(L46=0,0,IF(General!$B$10 &gt; (L46-General!$B$9), L46+General!$B$11,0))</f>
        <v>0</v>
      </c>
      <c r="N46">
        <f>IF(M46=0,0,IF(General!$B$10 &gt; (M46-General!$B$9), M46+General!$B$11,0))</f>
        <v>0</v>
      </c>
      <c r="O46">
        <f>IF(N46=0,0,IF(General!$B$10 &gt; (N46-General!$B$9), N46+General!$B$11,0))</f>
        <v>0</v>
      </c>
      <c r="P46">
        <f>IF(O46=0,0,IF(General!$B$10 &gt; (O46-General!$B$9), O46+General!$B$11,0))</f>
        <v>0</v>
      </c>
      <c r="Q46">
        <f>IF(P46=0,0,IF(General!$B$10 &gt; (P46-General!$B$9), P46+General!$B$11,0))</f>
        <v>0</v>
      </c>
      <c r="R46">
        <f>IF(Q46=0,0,IF(General!$B$10 &gt; (Q46-General!$B$9), Q46+General!$B$11,0))</f>
        <v>0</v>
      </c>
      <c r="S46">
        <f>IF(R46=0,0,IF(General!$B$10 &gt; (R46-General!$B$9), R46+General!$B$11,0))</f>
        <v>0</v>
      </c>
      <c r="T46">
        <f>IF(S46=0,0,IF(General!$B$10 &gt; (S46-General!$B$9), S46+General!$B$11,0))</f>
        <v>0</v>
      </c>
      <c r="U46">
        <f>IF(T46=0,0,IF(General!$B$10 &gt; (T46-General!$B$9), T46+General!$B$11,0))</f>
        <v>0</v>
      </c>
      <c r="V46">
        <f>IF(U46=0,0,IF(General!$B$10 &gt; (U46-General!$B$9), U46+General!$B$11,0))</f>
        <v>0</v>
      </c>
      <c r="W46">
        <f>IF(V46=0,0,IF(General!$B$10 &gt; (V46-General!$B$9), V46+General!$B$11,0))</f>
        <v>0</v>
      </c>
      <c r="X46">
        <f>IF(W46=0,0,IF(General!$B$10 &gt; (W46-General!$B$9), W46+General!$B$11,0))</f>
        <v>0</v>
      </c>
      <c r="Y46">
        <f>IF(X46=0,0,IF(General!$B$10 &gt; (X46-General!$B$9), X46+General!$B$11,0))</f>
        <v>0</v>
      </c>
      <c r="Z46">
        <f>IF(Y46=0,0,IF(General!$B$10 &gt; (Y46-General!$B$9), Y46+General!$B$11,0))</f>
        <v>0</v>
      </c>
      <c r="AA46">
        <f>IF(Z46=0,0,IF(General!$B$10 &gt; (Z46-General!$B$9), Z46+General!$B$11,0))</f>
        <v>0</v>
      </c>
      <c r="AB46">
        <f>IF(AA46=0,0,IF(General!$B$10 &gt; (AA46-General!$B$9), AA46+General!$B$11,0))</f>
        <v>0</v>
      </c>
      <c r="AC46">
        <f>IF(AB46=0,0,IF(General!$B$10 &gt; (AB46-General!$B$9), AB46+General!$B$11,0))</f>
        <v>0</v>
      </c>
      <c r="AD46">
        <f>IF(AC46=0,0,IF(General!$B$10 &gt; (AC46-General!$B$9), AC46+General!$B$11,0))</f>
        <v>0</v>
      </c>
      <c r="AE46">
        <f>IF(AD46=0,0,IF(General!$B$10 &gt; (AD46-General!$B$9), AD46+General!$B$11,0))</f>
        <v>0</v>
      </c>
      <c r="AF46">
        <f>IF(AE46=0,0,IF(General!$B$10 &gt; (AE46-General!$B$9), AE46+General!$B$11,0))</f>
        <v>0</v>
      </c>
      <c r="AG46">
        <f>IF(AF46=0,0,IF(General!$B$10 &gt; (AF46-General!$B$9), AF46+General!$B$11,0))</f>
        <v>0</v>
      </c>
    </row>
    <row r="47" spans="1:33" x14ac:dyDescent="0.25">
      <c r="A47" t="s">
        <v>18</v>
      </c>
      <c r="B47" t="s">
        <v>26</v>
      </c>
      <c r="C47">
        <f>LOOKUP(C46,18:18,19:19)</f>
        <v>8410000</v>
      </c>
      <c r="D47">
        <f t="shared" ref="D47:AG47" si="11">LOOKUP(D46,18:18,19:19)</f>
        <v>7900000</v>
      </c>
      <c r="E47" t="e">
        <f t="shared" si="11"/>
        <v>#N/A</v>
      </c>
      <c r="F47" t="e">
        <f t="shared" si="11"/>
        <v>#N/A</v>
      </c>
      <c r="G47" t="e">
        <f t="shared" si="11"/>
        <v>#N/A</v>
      </c>
      <c r="H47" t="e">
        <f t="shared" si="11"/>
        <v>#N/A</v>
      </c>
      <c r="I47" t="e">
        <f t="shared" si="11"/>
        <v>#N/A</v>
      </c>
      <c r="J47" t="e">
        <f t="shared" si="11"/>
        <v>#N/A</v>
      </c>
      <c r="K47" t="e">
        <f t="shared" si="11"/>
        <v>#N/A</v>
      </c>
      <c r="L47" t="e">
        <f t="shared" si="11"/>
        <v>#N/A</v>
      </c>
      <c r="M47" t="e">
        <f t="shared" si="11"/>
        <v>#N/A</v>
      </c>
      <c r="N47" t="e">
        <f t="shared" si="11"/>
        <v>#N/A</v>
      </c>
      <c r="O47" t="e">
        <f t="shared" si="11"/>
        <v>#N/A</v>
      </c>
      <c r="P47" t="e">
        <f t="shared" si="11"/>
        <v>#N/A</v>
      </c>
      <c r="Q47" t="e">
        <f t="shared" si="11"/>
        <v>#N/A</v>
      </c>
      <c r="R47" t="e">
        <f t="shared" si="11"/>
        <v>#N/A</v>
      </c>
      <c r="S47" t="e">
        <f t="shared" si="11"/>
        <v>#N/A</v>
      </c>
      <c r="T47" t="e">
        <f t="shared" si="11"/>
        <v>#N/A</v>
      </c>
      <c r="U47" t="e">
        <f t="shared" si="11"/>
        <v>#N/A</v>
      </c>
      <c r="V47" t="e">
        <f t="shared" si="11"/>
        <v>#N/A</v>
      </c>
      <c r="W47" t="e">
        <f t="shared" si="11"/>
        <v>#N/A</v>
      </c>
      <c r="X47" t="e">
        <f t="shared" si="11"/>
        <v>#N/A</v>
      </c>
      <c r="Y47" t="e">
        <f t="shared" si="11"/>
        <v>#N/A</v>
      </c>
      <c r="Z47" t="e">
        <f t="shared" si="11"/>
        <v>#N/A</v>
      </c>
      <c r="AA47" t="e">
        <f t="shared" si="11"/>
        <v>#N/A</v>
      </c>
      <c r="AB47" t="e">
        <f t="shared" si="11"/>
        <v>#N/A</v>
      </c>
      <c r="AC47" t="e">
        <f t="shared" si="11"/>
        <v>#N/A</v>
      </c>
      <c r="AD47" t="e">
        <f t="shared" si="11"/>
        <v>#N/A</v>
      </c>
      <c r="AE47" t="e">
        <f t="shared" si="11"/>
        <v>#N/A</v>
      </c>
      <c r="AF47" t="e">
        <f t="shared" si="11"/>
        <v>#N/A</v>
      </c>
      <c r="AG47" t="e">
        <f t="shared" si="11"/>
        <v>#N/A</v>
      </c>
    </row>
    <row r="48" spans="1:33" x14ac:dyDescent="0.25">
      <c r="B48" t="s">
        <v>23</v>
      </c>
      <c r="C48">
        <f>LOOKUP(C46,18:18,20:20)</f>
        <v>15</v>
      </c>
      <c r="D48">
        <f t="shared" ref="D48:AG48" si="12">LOOKUP(D46,18:18,20:20)</f>
        <v>15</v>
      </c>
      <c r="E48" t="e">
        <f t="shared" si="12"/>
        <v>#N/A</v>
      </c>
      <c r="F48" t="e">
        <f t="shared" si="12"/>
        <v>#N/A</v>
      </c>
      <c r="G48" t="e">
        <f t="shared" si="12"/>
        <v>#N/A</v>
      </c>
      <c r="H48" t="e">
        <f t="shared" si="12"/>
        <v>#N/A</v>
      </c>
      <c r="I48" t="e">
        <f t="shared" si="12"/>
        <v>#N/A</v>
      </c>
      <c r="J48" t="e">
        <f t="shared" si="12"/>
        <v>#N/A</v>
      </c>
      <c r="K48" t="e">
        <f t="shared" si="12"/>
        <v>#N/A</v>
      </c>
      <c r="L48" t="e">
        <f t="shared" si="12"/>
        <v>#N/A</v>
      </c>
      <c r="M48" t="e">
        <f t="shared" si="12"/>
        <v>#N/A</v>
      </c>
      <c r="N48" t="e">
        <f t="shared" si="12"/>
        <v>#N/A</v>
      </c>
      <c r="O48" t="e">
        <f t="shared" si="12"/>
        <v>#N/A</v>
      </c>
      <c r="P48" t="e">
        <f t="shared" si="12"/>
        <v>#N/A</v>
      </c>
      <c r="Q48" t="e">
        <f t="shared" si="12"/>
        <v>#N/A</v>
      </c>
      <c r="R48" t="e">
        <f t="shared" si="12"/>
        <v>#N/A</v>
      </c>
      <c r="S48" t="e">
        <f t="shared" si="12"/>
        <v>#N/A</v>
      </c>
      <c r="T48" t="e">
        <f t="shared" si="12"/>
        <v>#N/A</v>
      </c>
      <c r="U48" t="e">
        <f t="shared" si="12"/>
        <v>#N/A</v>
      </c>
      <c r="V48" t="e">
        <f t="shared" si="12"/>
        <v>#N/A</v>
      </c>
      <c r="W48" t="e">
        <f t="shared" si="12"/>
        <v>#N/A</v>
      </c>
      <c r="X48" t="e">
        <f t="shared" si="12"/>
        <v>#N/A</v>
      </c>
      <c r="Y48" t="e">
        <f t="shared" si="12"/>
        <v>#N/A</v>
      </c>
      <c r="Z48" t="e">
        <f t="shared" si="12"/>
        <v>#N/A</v>
      </c>
      <c r="AA48" t="e">
        <f t="shared" si="12"/>
        <v>#N/A</v>
      </c>
      <c r="AB48" t="e">
        <f t="shared" si="12"/>
        <v>#N/A</v>
      </c>
      <c r="AC48" t="e">
        <f t="shared" si="12"/>
        <v>#N/A</v>
      </c>
      <c r="AD48" t="e">
        <f t="shared" si="12"/>
        <v>#N/A</v>
      </c>
      <c r="AE48" t="e">
        <f t="shared" si="12"/>
        <v>#N/A</v>
      </c>
      <c r="AF48" t="e">
        <f t="shared" si="12"/>
        <v>#N/A</v>
      </c>
      <c r="AG48" t="e">
        <f t="shared" si="12"/>
        <v>#N/A</v>
      </c>
    </row>
    <row r="49" spans="1:33" x14ac:dyDescent="0.25">
      <c r="B49" t="s">
        <v>27</v>
      </c>
      <c r="C49">
        <f>LOOKUP(C46,18:18,21:21)</f>
        <v>165000</v>
      </c>
      <c r="D49">
        <f t="shared" ref="D49:AG49" si="13">LOOKUP(D46,18:18,21:21)</f>
        <v>150000</v>
      </c>
      <c r="E49" t="e">
        <f t="shared" si="13"/>
        <v>#N/A</v>
      </c>
      <c r="F49" t="e">
        <f t="shared" si="13"/>
        <v>#N/A</v>
      </c>
      <c r="G49" t="e">
        <f t="shared" si="13"/>
        <v>#N/A</v>
      </c>
      <c r="H49" t="e">
        <f t="shared" si="13"/>
        <v>#N/A</v>
      </c>
      <c r="I49" t="e">
        <f t="shared" si="13"/>
        <v>#N/A</v>
      </c>
      <c r="J49" t="e">
        <f t="shared" si="13"/>
        <v>#N/A</v>
      </c>
      <c r="K49" t="e">
        <f t="shared" si="13"/>
        <v>#N/A</v>
      </c>
      <c r="L49" t="e">
        <f t="shared" si="13"/>
        <v>#N/A</v>
      </c>
      <c r="M49" t="e">
        <f t="shared" si="13"/>
        <v>#N/A</v>
      </c>
      <c r="N49" t="e">
        <f t="shared" si="13"/>
        <v>#N/A</v>
      </c>
      <c r="O49" t="e">
        <f t="shared" si="13"/>
        <v>#N/A</v>
      </c>
      <c r="P49" t="e">
        <f t="shared" si="13"/>
        <v>#N/A</v>
      </c>
      <c r="Q49" t="e">
        <f t="shared" si="13"/>
        <v>#N/A</v>
      </c>
      <c r="R49" t="e">
        <f t="shared" si="13"/>
        <v>#N/A</v>
      </c>
      <c r="S49" t="e">
        <f t="shared" si="13"/>
        <v>#N/A</v>
      </c>
      <c r="T49" t="e">
        <f t="shared" si="13"/>
        <v>#N/A</v>
      </c>
      <c r="U49" t="e">
        <f t="shared" si="13"/>
        <v>#N/A</v>
      </c>
      <c r="V49" t="e">
        <f t="shared" si="13"/>
        <v>#N/A</v>
      </c>
      <c r="W49" t="e">
        <f t="shared" si="13"/>
        <v>#N/A</v>
      </c>
      <c r="X49" t="e">
        <f t="shared" si="13"/>
        <v>#N/A</v>
      </c>
      <c r="Y49" t="e">
        <f t="shared" si="13"/>
        <v>#N/A</v>
      </c>
      <c r="Z49" t="e">
        <f t="shared" si="13"/>
        <v>#N/A</v>
      </c>
      <c r="AA49" t="e">
        <f t="shared" si="13"/>
        <v>#N/A</v>
      </c>
      <c r="AB49" t="e">
        <f t="shared" si="13"/>
        <v>#N/A</v>
      </c>
      <c r="AC49" t="e">
        <f t="shared" si="13"/>
        <v>#N/A</v>
      </c>
      <c r="AD49" t="e">
        <f t="shared" si="13"/>
        <v>#N/A</v>
      </c>
      <c r="AE49" t="e">
        <f t="shared" si="13"/>
        <v>#N/A</v>
      </c>
      <c r="AF49" t="e">
        <f t="shared" si="13"/>
        <v>#N/A</v>
      </c>
      <c r="AG49" t="e">
        <f t="shared" si="13"/>
        <v>#N/A</v>
      </c>
    </row>
    <row r="50" spans="1:33" x14ac:dyDescent="0.25">
      <c r="B50" t="s">
        <v>28</v>
      </c>
      <c r="C50">
        <f>LOOKUP(C46,18:18,22:22)</f>
        <v>1147536.4729119283</v>
      </c>
      <c r="D50">
        <f t="shared" ref="D50:AG50" si="14">LOOKUP(D46,18:18,22:22)</f>
        <v>1072953.4049945581</v>
      </c>
      <c r="E50" t="e">
        <f t="shared" si="14"/>
        <v>#N/A</v>
      </c>
      <c r="F50" t="e">
        <f t="shared" si="14"/>
        <v>#N/A</v>
      </c>
      <c r="G50" t="e">
        <f t="shared" si="14"/>
        <v>#N/A</v>
      </c>
      <c r="H50" t="e">
        <f t="shared" si="14"/>
        <v>#N/A</v>
      </c>
      <c r="I50" t="e">
        <f t="shared" si="14"/>
        <v>#N/A</v>
      </c>
      <c r="J50" t="e">
        <f t="shared" si="14"/>
        <v>#N/A</v>
      </c>
      <c r="K50" t="e">
        <f t="shared" si="14"/>
        <v>#N/A</v>
      </c>
      <c r="L50" t="e">
        <f t="shared" si="14"/>
        <v>#N/A</v>
      </c>
      <c r="M50" t="e">
        <f t="shared" si="14"/>
        <v>#N/A</v>
      </c>
      <c r="N50" t="e">
        <f t="shared" si="14"/>
        <v>#N/A</v>
      </c>
      <c r="O50" t="e">
        <f t="shared" si="14"/>
        <v>#N/A</v>
      </c>
      <c r="P50" t="e">
        <f t="shared" si="14"/>
        <v>#N/A</v>
      </c>
      <c r="Q50" t="e">
        <f t="shared" si="14"/>
        <v>#N/A</v>
      </c>
      <c r="R50" t="e">
        <f t="shared" si="14"/>
        <v>#N/A</v>
      </c>
      <c r="S50" t="e">
        <f t="shared" si="14"/>
        <v>#N/A</v>
      </c>
      <c r="T50" t="e">
        <f t="shared" si="14"/>
        <v>#N/A</v>
      </c>
      <c r="U50" t="e">
        <f t="shared" si="14"/>
        <v>#N/A</v>
      </c>
      <c r="V50" t="e">
        <f t="shared" si="14"/>
        <v>#N/A</v>
      </c>
      <c r="W50" t="e">
        <f t="shared" si="14"/>
        <v>#N/A</v>
      </c>
      <c r="X50" t="e">
        <f t="shared" si="14"/>
        <v>#N/A</v>
      </c>
      <c r="Y50" t="e">
        <f t="shared" si="14"/>
        <v>#N/A</v>
      </c>
      <c r="Z50" t="e">
        <f t="shared" si="14"/>
        <v>#N/A</v>
      </c>
      <c r="AA50" t="e">
        <f t="shared" si="14"/>
        <v>#N/A</v>
      </c>
      <c r="AB50" t="e">
        <f t="shared" si="14"/>
        <v>#N/A</v>
      </c>
      <c r="AC50" t="e">
        <f t="shared" si="14"/>
        <v>#N/A</v>
      </c>
      <c r="AD50" t="e">
        <f t="shared" si="14"/>
        <v>#N/A</v>
      </c>
      <c r="AE50" t="e">
        <f t="shared" si="14"/>
        <v>#N/A</v>
      </c>
      <c r="AF50" t="e">
        <f t="shared" si="14"/>
        <v>#N/A</v>
      </c>
      <c r="AG50" t="e">
        <f t="shared" si="14"/>
        <v>#N/A</v>
      </c>
    </row>
    <row r="51" spans="1:33" x14ac:dyDescent="0.25">
      <c r="A51" t="s">
        <v>19</v>
      </c>
      <c r="B51" t="s">
        <v>26</v>
      </c>
      <c r="C51">
        <f>LOOKUP(C46,18:18,23:23)</f>
        <v>0</v>
      </c>
      <c r="D51">
        <f t="shared" ref="D51:AG51" si="15">LOOKUP(D46,18:18,23:23)</f>
        <v>0</v>
      </c>
      <c r="E51" t="e">
        <f t="shared" si="15"/>
        <v>#N/A</v>
      </c>
      <c r="F51" t="e">
        <f t="shared" si="15"/>
        <v>#N/A</v>
      </c>
      <c r="G51" t="e">
        <f t="shared" si="15"/>
        <v>#N/A</v>
      </c>
      <c r="H51" t="e">
        <f t="shared" si="15"/>
        <v>#N/A</v>
      </c>
      <c r="I51" t="e">
        <f t="shared" si="15"/>
        <v>#N/A</v>
      </c>
      <c r="J51" t="e">
        <f t="shared" si="15"/>
        <v>#N/A</v>
      </c>
      <c r="K51" t="e">
        <f t="shared" si="15"/>
        <v>#N/A</v>
      </c>
      <c r="L51" t="e">
        <f t="shared" si="15"/>
        <v>#N/A</v>
      </c>
      <c r="M51" t="e">
        <f t="shared" si="15"/>
        <v>#N/A</v>
      </c>
      <c r="N51" t="e">
        <f t="shared" si="15"/>
        <v>#N/A</v>
      </c>
      <c r="O51" t="e">
        <f t="shared" si="15"/>
        <v>#N/A</v>
      </c>
      <c r="P51" t="e">
        <f t="shared" si="15"/>
        <v>#N/A</v>
      </c>
      <c r="Q51" t="e">
        <f t="shared" si="15"/>
        <v>#N/A</v>
      </c>
      <c r="R51" t="e">
        <f t="shared" si="15"/>
        <v>#N/A</v>
      </c>
      <c r="S51" t="e">
        <f t="shared" si="15"/>
        <v>#N/A</v>
      </c>
      <c r="T51" t="e">
        <f t="shared" si="15"/>
        <v>#N/A</v>
      </c>
      <c r="U51" t="e">
        <f t="shared" si="15"/>
        <v>#N/A</v>
      </c>
      <c r="V51" t="e">
        <f t="shared" si="15"/>
        <v>#N/A</v>
      </c>
      <c r="W51" t="e">
        <f t="shared" si="15"/>
        <v>#N/A</v>
      </c>
      <c r="X51" t="e">
        <f t="shared" si="15"/>
        <v>#N/A</v>
      </c>
      <c r="Y51" t="e">
        <f t="shared" si="15"/>
        <v>#N/A</v>
      </c>
      <c r="Z51" t="e">
        <f t="shared" si="15"/>
        <v>#N/A</v>
      </c>
      <c r="AA51" t="e">
        <f t="shared" si="15"/>
        <v>#N/A</v>
      </c>
      <c r="AB51" t="e">
        <f t="shared" si="15"/>
        <v>#N/A</v>
      </c>
      <c r="AC51" t="e">
        <f t="shared" si="15"/>
        <v>#N/A</v>
      </c>
      <c r="AD51" t="e">
        <f t="shared" si="15"/>
        <v>#N/A</v>
      </c>
      <c r="AE51" t="e">
        <f t="shared" si="15"/>
        <v>#N/A</v>
      </c>
      <c r="AF51" t="e">
        <f t="shared" si="15"/>
        <v>#N/A</v>
      </c>
      <c r="AG51" t="e">
        <f t="shared" si="15"/>
        <v>#N/A</v>
      </c>
    </row>
    <row r="52" spans="1:33" x14ac:dyDescent="0.25">
      <c r="B52" t="s">
        <v>23</v>
      </c>
      <c r="C52">
        <f>LOOKUP(C46,18:18,24:24)</f>
        <v>0</v>
      </c>
      <c r="D52">
        <f t="shared" ref="D52:AG52" si="16">LOOKUP(D46,18:18,24:24)</f>
        <v>0</v>
      </c>
      <c r="E52" t="e">
        <f t="shared" si="16"/>
        <v>#N/A</v>
      </c>
      <c r="F52" t="e">
        <f t="shared" si="16"/>
        <v>#N/A</v>
      </c>
      <c r="G52" t="e">
        <f t="shared" si="16"/>
        <v>#N/A</v>
      </c>
      <c r="H52" t="e">
        <f t="shared" si="16"/>
        <v>#N/A</v>
      </c>
      <c r="I52" t="e">
        <f t="shared" si="16"/>
        <v>#N/A</v>
      </c>
      <c r="J52" t="e">
        <f t="shared" si="16"/>
        <v>#N/A</v>
      </c>
      <c r="K52" t="e">
        <f t="shared" si="16"/>
        <v>#N/A</v>
      </c>
      <c r="L52" t="e">
        <f t="shared" si="16"/>
        <v>#N/A</v>
      </c>
      <c r="M52" t="e">
        <f t="shared" si="16"/>
        <v>#N/A</v>
      </c>
      <c r="N52" t="e">
        <f t="shared" si="16"/>
        <v>#N/A</v>
      </c>
      <c r="O52" t="e">
        <f t="shared" si="16"/>
        <v>#N/A</v>
      </c>
      <c r="P52" t="e">
        <f t="shared" si="16"/>
        <v>#N/A</v>
      </c>
      <c r="Q52" t="e">
        <f t="shared" si="16"/>
        <v>#N/A</v>
      </c>
      <c r="R52" t="e">
        <f t="shared" si="16"/>
        <v>#N/A</v>
      </c>
      <c r="S52" t="e">
        <f t="shared" si="16"/>
        <v>#N/A</v>
      </c>
      <c r="T52" t="e">
        <f t="shared" si="16"/>
        <v>#N/A</v>
      </c>
      <c r="U52" t="e">
        <f t="shared" si="16"/>
        <v>#N/A</v>
      </c>
      <c r="V52" t="e">
        <f t="shared" si="16"/>
        <v>#N/A</v>
      </c>
      <c r="W52" t="e">
        <f t="shared" si="16"/>
        <v>#N/A</v>
      </c>
      <c r="X52" t="e">
        <f t="shared" si="16"/>
        <v>#N/A</v>
      </c>
      <c r="Y52" t="e">
        <f t="shared" si="16"/>
        <v>#N/A</v>
      </c>
      <c r="Z52" t="e">
        <f t="shared" si="16"/>
        <v>#N/A</v>
      </c>
      <c r="AA52" t="e">
        <f t="shared" si="16"/>
        <v>#N/A</v>
      </c>
      <c r="AB52" t="e">
        <f t="shared" si="16"/>
        <v>#N/A</v>
      </c>
      <c r="AC52" t="e">
        <f t="shared" si="16"/>
        <v>#N/A</v>
      </c>
      <c r="AD52" t="e">
        <f t="shared" si="16"/>
        <v>#N/A</v>
      </c>
      <c r="AE52" t="e">
        <f t="shared" si="16"/>
        <v>#N/A</v>
      </c>
      <c r="AF52" t="e">
        <f t="shared" si="16"/>
        <v>#N/A</v>
      </c>
      <c r="AG52" t="e">
        <f t="shared" si="16"/>
        <v>#N/A</v>
      </c>
    </row>
    <row r="53" spans="1:33" x14ac:dyDescent="0.25">
      <c r="B53" t="s">
        <v>27</v>
      </c>
      <c r="C53">
        <f>LOOKUP(C46,18:18,25:25)</f>
        <v>0</v>
      </c>
      <c r="D53">
        <f t="shared" ref="D53:AG53" si="17">LOOKUP(D46,18:18,25:25)</f>
        <v>0</v>
      </c>
      <c r="E53" t="e">
        <f t="shared" si="17"/>
        <v>#N/A</v>
      </c>
      <c r="F53" t="e">
        <f t="shared" si="17"/>
        <v>#N/A</v>
      </c>
      <c r="G53" t="e">
        <f t="shared" si="17"/>
        <v>#N/A</v>
      </c>
      <c r="H53" t="e">
        <f t="shared" si="17"/>
        <v>#N/A</v>
      </c>
      <c r="I53" t="e">
        <f t="shared" si="17"/>
        <v>#N/A</v>
      </c>
      <c r="J53" t="e">
        <f t="shared" si="17"/>
        <v>#N/A</v>
      </c>
      <c r="K53" t="e">
        <f t="shared" si="17"/>
        <v>#N/A</v>
      </c>
      <c r="L53" t="e">
        <f t="shared" si="17"/>
        <v>#N/A</v>
      </c>
      <c r="M53" t="e">
        <f t="shared" si="17"/>
        <v>#N/A</v>
      </c>
      <c r="N53" t="e">
        <f t="shared" si="17"/>
        <v>#N/A</v>
      </c>
      <c r="O53" t="e">
        <f t="shared" si="17"/>
        <v>#N/A</v>
      </c>
      <c r="P53" t="e">
        <f t="shared" si="17"/>
        <v>#N/A</v>
      </c>
      <c r="Q53" t="e">
        <f t="shared" si="17"/>
        <v>#N/A</v>
      </c>
      <c r="R53" t="e">
        <f t="shared" si="17"/>
        <v>#N/A</v>
      </c>
      <c r="S53" t="e">
        <f t="shared" si="17"/>
        <v>#N/A</v>
      </c>
      <c r="T53" t="e">
        <f t="shared" si="17"/>
        <v>#N/A</v>
      </c>
      <c r="U53" t="e">
        <f t="shared" si="17"/>
        <v>#N/A</v>
      </c>
      <c r="V53" t="e">
        <f t="shared" si="17"/>
        <v>#N/A</v>
      </c>
      <c r="W53" t="e">
        <f t="shared" si="17"/>
        <v>#N/A</v>
      </c>
      <c r="X53" t="e">
        <f t="shared" si="17"/>
        <v>#N/A</v>
      </c>
      <c r="Y53" t="e">
        <f t="shared" si="17"/>
        <v>#N/A</v>
      </c>
      <c r="Z53" t="e">
        <f t="shared" si="17"/>
        <v>#N/A</v>
      </c>
      <c r="AA53" t="e">
        <f t="shared" si="17"/>
        <v>#N/A</v>
      </c>
      <c r="AB53" t="e">
        <f t="shared" si="17"/>
        <v>#N/A</v>
      </c>
      <c r="AC53" t="e">
        <f t="shared" si="17"/>
        <v>#N/A</v>
      </c>
      <c r="AD53" t="e">
        <f t="shared" si="17"/>
        <v>#N/A</v>
      </c>
      <c r="AE53" t="e">
        <f t="shared" si="17"/>
        <v>#N/A</v>
      </c>
      <c r="AF53" t="e">
        <f t="shared" si="17"/>
        <v>#N/A</v>
      </c>
      <c r="AG53" t="e">
        <f t="shared" si="17"/>
        <v>#N/A</v>
      </c>
    </row>
    <row r="54" spans="1:33" x14ac:dyDescent="0.25">
      <c r="B54" t="s">
        <v>28</v>
      </c>
      <c r="C54" t="e">
        <f>LOOKUP(C46,18:18,26:26)</f>
        <v>#DIV/0!</v>
      </c>
      <c r="D54" t="e">
        <f t="shared" ref="D54:AG54" si="18">LOOKUP(D46,18:18,26:26)</f>
        <v>#DIV/0!</v>
      </c>
      <c r="E54" t="e">
        <f t="shared" si="18"/>
        <v>#N/A</v>
      </c>
      <c r="F54" t="e">
        <f t="shared" si="18"/>
        <v>#N/A</v>
      </c>
      <c r="G54" t="e">
        <f t="shared" si="18"/>
        <v>#N/A</v>
      </c>
      <c r="H54" t="e">
        <f t="shared" si="18"/>
        <v>#N/A</v>
      </c>
      <c r="I54" t="e">
        <f t="shared" si="18"/>
        <v>#N/A</v>
      </c>
      <c r="J54" t="e">
        <f t="shared" si="18"/>
        <v>#N/A</v>
      </c>
      <c r="K54" t="e">
        <f t="shared" si="18"/>
        <v>#N/A</v>
      </c>
      <c r="L54" t="e">
        <f t="shared" si="18"/>
        <v>#N/A</v>
      </c>
      <c r="M54" t="e">
        <f t="shared" si="18"/>
        <v>#N/A</v>
      </c>
      <c r="N54" t="e">
        <f t="shared" si="18"/>
        <v>#N/A</v>
      </c>
      <c r="O54" t="e">
        <f t="shared" si="18"/>
        <v>#N/A</v>
      </c>
      <c r="P54" t="e">
        <f t="shared" si="18"/>
        <v>#N/A</v>
      </c>
      <c r="Q54" t="e">
        <f t="shared" si="18"/>
        <v>#N/A</v>
      </c>
      <c r="R54" t="e">
        <f t="shared" si="18"/>
        <v>#N/A</v>
      </c>
      <c r="S54" t="e">
        <f t="shared" si="18"/>
        <v>#N/A</v>
      </c>
      <c r="T54" t="e">
        <f t="shared" si="18"/>
        <v>#N/A</v>
      </c>
      <c r="U54" t="e">
        <f t="shared" si="18"/>
        <v>#N/A</v>
      </c>
      <c r="V54" t="e">
        <f t="shared" si="18"/>
        <v>#N/A</v>
      </c>
      <c r="W54" t="e">
        <f t="shared" si="18"/>
        <v>#N/A</v>
      </c>
      <c r="X54" t="e">
        <f t="shared" si="18"/>
        <v>#N/A</v>
      </c>
      <c r="Y54" t="e">
        <f t="shared" si="18"/>
        <v>#N/A</v>
      </c>
      <c r="Z54" t="e">
        <f t="shared" si="18"/>
        <v>#N/A</v>
      </c>
      <c r="AA54" t="e">
        <f t="shared" si="18"/>
        <v>#N/A</v>
      </c>
      <c r="AB54" t="e">
        <f t="shared" si="18"/>
        <v>#N/A</v>
      </c>
      <c r="AC54" t="e">
        <f t="shared" si="18"/>
        <v>#N/A</v>
      </c>
      <c r="AD54" t="e">
        <f t="shared" si="18"/>
        <v>#N/A</v>
      </c>
      <c r="AE54" t="e">
        <f t="shared" si="18"/>
        <v>#N/A</v>
      </c>
      <c r="AF54" t="e">
        <f t="shared" si="18"/>
        <v>#N/A</v>
      </c>
      <c r="AG54" t="e">
        <f t="shared" si="18"/>
        <v>#N/A</v>
      </c>
    </row>
    <row r="55" spans="1:33" x14ac:dyDescent="0.25">
      <c r="A55" t="s">
        <v>20</v>
      </c>
      <c r="B55" t="s">
        <v>26</v>
      </c>
      <c r="C55">
        <f>LOOKUP(C46,18:18,27:27)</f>
        <v>0</v>
      </c>
      <c r="D55">
        <f t="shared" ref="D55:AG55" si="19">LOOKUP(D46,18:18,27:27)</f>
        <v>0</v>
      </c>
      <c r="E55" t="e">
        <f t="shared" si="19"/>
        <v>#N/A</v>
      </c>
      <c r="F55" t="e">
        <f t="shared" si="19"/>
        <v>#N/A</v>
      </c>
      <c r="G55" t="e">
        <f t="shared" si="19"/>
        <v>#N/A</v>
      </c>
      <c r="H55" t="e">
        <f t="shared" si="19"/>
        <v>#N/A</v>
      </c>
      <c r="I55" t="e">
        <f t="shared" si="19"/>
        <v>#N/A</v>
      </c>
      <c r="J55" t="e">
        <f t="shared" si="19"/>
        <v>#N/A</v>
      </c>
      <c r="K55" t="e">
        <f t="shared" si="19"/>
        <v>#N/A</v>
      </c>
      <c r="L55" t="e">
        <f t="shared" si="19"/>
        <v>#N/A</v>
      </c>
      <c r="M55" t="e">
        <f t="shared" si="19"/>
        <v>#N/A</v>
      </c>
      <c r="N55" t="e">
        <f t="shared" si="19"/>
        <v>#N/A</v>
      </c>
      <c r="O55" t="e">
        <f t="shared" si="19"/>
        <v>#N/A</v>
      </c>
      <c r="P55" t="e">
        <f t="shared" si="19"/>
        <v>#N/A</v>
      </c>
      <c r="Q55" t="e">
        <f t="shared" si="19"/>
        <v>#N/A</v>
      </c>
      <c r="R55" t="e">
        <f t="shared" si="19"/>
        <v>#N/A</v>
      </c>
      <c r="S55" t="e">
        <f t="shared" si="19"/>
        <v>#N/A</v>
      </c>
      <c r="T55" t="e">
        <f t="shared" si="19"/>
        <v>#N/A</v>
      </c>
      <c r="U55" t="e">
        <f t="shared" si="19"/>
        <v>#N/A</v>
      </c>
      <c r="V55" t="e">
        <f t="shared" si="19"/>
        <v>#N/A</v>
      </c>
      <c r="W55" t="e">
        <f t="shared" si="19"/>
        <v>#N/A</v>
      </c>
      <c r="X55" t="e">
        <f t="shared" si="19"/>
        <v>#N/A</v>
      </c>
      <c r="Y55" t="e">
        <f t="shared" si="19"/>
        <v>#N/A</v>
      </c>
      <c r="Z55" t="e">
        <f t="shared" si="19"/>
        <v>#N/A</v>
      </c>
      <c r="AA55" t="e">
        <f t="shared" si="19"/>
        <v>#N/A</v>
      </c>
      <c r="AB55" t="e">
        <f t="shared" si="19"/>
        <v>#N/A</v>
      </c>
      <c r="AC55" t="e">
        <f t="shared" si="19"/>
        <v>#N/A</v>
      </c>
      <c r="AD55" t="e">
        <f t="shared" si="19"/>
        <v>#N/A</v>
      </c>
      <c r="AE55" t="e">
        <f t="shared" si="19"/>
        <v>#N/A</v>
      </c>
      <c r="AF55" t="e">
        <f t="shared" si="19"/>
        <v>#N/A</v>
      </c>
      <c r="AG55" t="e">
        <f t="shared" si="19"/>
        <v>#N/A</v>
      </c>
    </row>
    <row r="56" spans="1:33" x14ac:dyDescent="0.25">
      <c r="B56" t="s">
        <v>23</v>
      </c>
      <c r="C56">
        <f>LOOKUP(C46,18:18,28:28)</f>
        <v>0</v>
      </c>
      <c r="D56">
        <f t="shared" ref="D56:AG56" si="20">LOOKUP(D46,18:18,28:28)</f>
        <v>0</v>
      </c>
      <c r="E56" t="e">
        <f t="shared" si="20"/>
        <v>#N/A</v>
      </c>
      <c r="F56" t="e">
        <f t="shared" si="20"/>
        <v>#N/A</v>
      </c>
      <c r="G56" t="e">
        <f t="shared" si="20"/>
        <v>#N/A</v>
      </c>
      <c r="H56" t="e">
        <f t="shared" si="20"/>
        <v>#N/A</v>
      </c>
      <c r="I56" t="e">
        <f t="shared" si="20"/>
        <v>#N/A</v>
      </c>
      <c r="J56" t="e">
        <f t="shared" si="20"/>
        <v>#N/A</v>
      </c>
      <c r="K56" t="e">
        <f t="shared" si="20"/>
        <v>#N/A</v>
      </c>
      <c r="L56" t="e">
        <f t="shared" si="20"/>
        <v>#N/A</v>
      </c>
      <c r="M56" t="e">
        <f t="shared" si="20"/>
        <v>#N/A</v>
      </c>
      <c r="N56" t="e">
        <f t="shared" si="20"/>
        <v>#N/A</v>
      </c>
      <c r="O56" t="e">
        <f t="shared" si="20"/>
        <v>#N/A</v>
      </c>
      <c r="P56" t="e">
        <f t="shared" si="20"/>
        <v>#N/A</v>
      </c>
      <c r="Q56" t="e">
        <f t="shared" si="20"/>
        <v>#N/A</v>
      </c>
      <c r="R56" t="e">
        <f t="shared" si="20"/>
        <v>#N/A</v>
      </c>
      <c r="S56" t="e">
        <f t="shared" si="20"/>
        <v>#N/A</v>
      </c>
      <c r="T56" t="e">
        <f t="shared" si="20"/>
        <v>#N/A</v>
      </c>
      <c r="U56" t="e">
        <f t="shared" si="20"/>
        <v>#N/A</v>
      </c>
      <c r="V56" t="e">
        <f t="shared" si="20"/>
        <v>#N/A</v>
      </c>
      <c r="W56" t="e">
        <f t="shared" si="20"/>
        <v>#N/A</v>
      </c>
      <c r="X56" t="e">
        <f t="shared" si="20"/>
        <v>#N/A</v>
      </c>
      <c r="Y56" t="e">
        <f t="shared" si="20"/>
        <v>#N/A</v>
      </c>
      <c r="Z56" t="e">
        <f t="shared" si="20"/>
        <v>#N/A</v>
      </c>
      <c r="AA56" t="e">
        <f t="shared" si="20"/>
        <v>#N/A</v>
      </c>
      <c r="AB56" t="e">
        <f t="shared" si="20"/>
        <v>#N/A</v>
      </c>
      <c r="AC56" t="e">
        <f t="shared" si="20"/>
        <v>#N/A</v>
      </c>
      <c r="AD56" t="e">
        <f t="shared" si="20"/>
        <v>#N/A</v>
      </c>
      <c r="AE56" t="e">
        <f t="shared" si="20"/>
        <v>#N/A</v>
      </c>
      <c r="AF56" t="e">
        <f t="shared" si="20"/>
        <v>#N/A</v>
      </c>
      <c r="AG56" t="e">
        <f t="shared" si="20"/>
        <v>#N/A</v>
      </c>
    </row>
    <row r="57" spans="1:33" x14ac:dyDescent="0.25">
      <c r="B57" t="s">
        <v>27</v>
      </c>
      <c r="C57">
        <f>LOOKUP(C46,18:18,29:29)</f>
        <v>0</v>
      </c>
      <c r="D57">
        <f t="shared" ref="D57:AG57" si="21">LOOKUP(D46,18:18,29:29)</f>
        <v>0</v>
      </c>
      <c r="E57" t="e">
        <f t="shared" si="21"/>
        <v>#N/A</v>
      </c>
      <c r="F57" t="e">
        <f t="shared" si="21"/>
        <v>#N/A</v>
      </c>
      <c r="G57" t="e">
        <f t="shared" si="21"/>
        <v>#N/A</v>
      </c>
      <c r="H57" t="e">
        <f t="shared" si="21"/>
        <v>#N/A</v>
      </c>
      <c r="I57" t="e">
        <f t="shared" si="21"/>
        <v>#N/A</v>
      </c>
      <c r="J57" t="e">
        <f t="shared" si="21"/>
        <v>#N/A</v>
      </c>
      <c r="K57" t="e">
        <f t="shared" si="21"/>
        <v>#N/A</v>
      </c>
      <c r="L57" t="e">
        <f t="shared" si="21"/>
        <v>#N/A</v>
      </c>
      <c r="M57" t="e">
        <f t="shared" si="21"/>
        <v>#N/A</v>
      </c>
      <c r="N57" t="e">
        <f t="shared" si="21"/>
        <v>#N/A</v>
      </c>
      <c r="O57" t="e">
        <f t="shared" si="21"/>
        <v>#N/A</v>
      </c>
      <c r="P57" t="e">
        <f t="shared" si="21"/>
        <v>#N/A</v>
      </c>
      <c r="Q57" t="e">
        <f t="shared" si="21"/>
        <v>#N/A</v>
      </c>
      <c r="R57" t="e">
        <f t="shared" si="21"/>
        <v>#N/A</v>
      </c>
      <c r="S57" t="e">
        <f t="shared" si="21"/>
        <v>#N/A</v>
      </c>
      <c r="T57" t="e">
        <f t="shared" si="21"/>
        <v>#N/A</v>
      </c>
      <c r="U57" t="e">
        <f t="shared" si="21"/>
        <v>#N/A</v>
      </c>
      <c r="V57" t="e">
        <f t="shared" si="21"/>
        <v>#N/A</v>
      </c>
      <c r="W57" t="e">
        <f t="shared" si="21"/>
        <v>#N/A</v>
      </c>
      <c r="X57" t="e">
        <f t="shared" si="21"/>
        <v>#N/A</v>
      </c>
      <c r="Y57" t="e">
        <f t="shared" si="21"/>
        <v>#N/A</v>
      </c>
      <c r="Z57" t="e">
        <f t="shared" si="21"/>
        <v>#N/A</v>
      </c>
      <c r="AA57" t="e">
        <f t="shared" si="21"/>
        <v>#N/A</v>
      </c>
      <c r="AB57" t="e">
        <f t="shared" si="21"/>
        <v>#N/A</v>
      </c>
      <c r="AC57" t="e">
        <f t="shared" si="21"/>
        <v>#N/A</v>
      </c>
      <c r="AD57" t="e">
        <f t="shared" si="21"/>
        <v>#N/A</v>
      </c>
      <c r="AE57" t="e">
        <f t="shared" si="21"/>
        <v>#N/A</v>
      </c>
      <c r="AF57" t="e">
        <f t="shared" si="21"/>
        <v>#N/A</v>
      </c>
      <c r="AG57" t="e">
        <f t="shared" si="21"/>
        <v>#N/A</v>
      </c>
    </row>
    <row r="58" spans="1:33" x14ac:dyDescent="0.25">
      <c r="B58" t="s">
        <v>28</v>
      </c>
      <c r="C58" t="e">
        <f>LOOKUP(C46,18:18,30:30)</f>
        <v>#DIV/0!</v>
      </c>
      <c r="D58" t="e">
        <f t="shared" ref="D58:AG58" si="22">LOOKUP(D46,18:18,30:30)</f>
        <v>#DIV/0!</v>
      </c>
      <c r="E58" t="e">
        <f t="shared" si="22"/>
        <v>#N/A</v>
      </c>
      <c r="F58" t="e">
        <f t="shared" si="22"/>
        <v>#N/A</v>
      </c>
      <c r="G58" t="e">
        <f t="shared" si="22"/>
        <v>#N/A</v>
      </c>
      <c r="H58" t="e">
        <f t="shared" si="22"/>
        <v>#N/A</v>
      </c>
      <c r="I58" t="e">
        <f t="shared" si="22"/>
        <v>#N/A</v>
      </c>
      <c r="J58" t="e">
        <f t="shared" si="22"/>
        <v>#N/A</v>
      </c>
      <c r="K58" t="e">
        <f t="shared" si="22"/>
        <v>#N/A</v>
      </c>
      <c r="L58" t="e">
        <f t="shared" si="22"/>
        <v>#N/A</v>
      </c>
      <c r="M58" t="e">
        <f t="shared" si="22"/>
        <v>#N/A</v>
      </c>
      <c r="N58" t="e">
        <f t="shared" si="22"/>
        <v>#N/A</v>
      </c>
      <c r="O58" t="e">
        <f t="shared" si="22"/>
        <v>#N/A</v>
      </c>
      <c r="P58" t="e">
        <f t="shared" si="22"/>
        <v>#N/A</v>
      </c>
      <c r="Q58" t="e">
        <f t="shared" si="22"/>
        <v>#N/A</v>
      </c>
      <c r="R58" t="e">
        <f t="shared" si="22"/>
        <v>#N/A</v>
      </c>
      <c r="S58" t="e">
        <f t="shared" si="22"/>
        <v>#N/A</v>
      </c>
      <c r="T58" t="e">
        <f t="shared" si="22"/>
        <v>#N/A</v>
      </c>
      <c r="U58" t="e">
        <f t="shared" si="22"/>
        <v>#N/A</v>
      </c>
      <c r="V58" t="e">
        <f t="shared" si="22"/>
        <v>#N/A</v>
      </c>
      <c r="W58" t="e">
        <f t="shared" si="22"/>
        <v>#N/A</v>
      </c>
      <c r="X58" t="e">
        <f t="shared" si="22"/>
        <v>#N/A</v>
      </c>
      <c r="Y58" t="e">
        <f t="shared" si="22"/>
        <v>#N/A</v>
      </c>
      <c r="Z58" t="e">
        <f t="shared" si="22"/>
        <v>#N/A</v>
      </c>
      <c r="AA58" t="e">
        <f t="shared" si="22"/>
        <v>#N/A</v>
      </c>
      <c r="AB58" t="e">
        <f t="shared" si="22"/>
        <v>#N/A</v>
      </c>
      <c r="AC58" t="e">
        <f t="shared" si="22"/>
        <v>#N/A</v>
      </c>
      <c r="AD58" t="e">
        <f t="shared" si="22"/>
        <v>#N/A</v>
      </c>
      <c r="AE58" t="e">
        <f t="shared" si="22"/>
        <v>#N/A</v>
      </c>
      <c r="AF58" t="e">
        <f t="shared" si="22"/>
        <v>#N/A</v>
      </c>
      <c r="AG58" t="e">
        <f t="shared" si="22"/>
        <v>#N/A</v>
      </c>
    </row>
    <row r="59" spans="1:33" x14ac:dyDescent="0.25">
      <c r="A59" t="s">
        <v>21</v>
      </c>
      <c r="B59" t="s">
        <v>26</v>
      </c>
      <c r="C59">
        <f>LOOKUP(C46,18:18,31:31)</f>
        <v>0</v>
      </c>
      <c r="D59">
        <f t="shared" ref="D59:AG59" si="23">LOOKUP(D46,18:18,31:31)</f>
        <v>0</v>
      </c>
      <c r="E59" t="e">
        <f t="shared" si="23"/>
        <v>#N/A</v>
      </c>
      <c r="F59" t="e">
        <f t="shared" si="23"/>
        <v>#N/A</v>
      </c>
      <c r="G59" t="e">
        <f t="shared" si="23"/>
        <v>#N/A</v>
      </c>
      <c r="H59" t="e">
        <f t="shared" si="23"/>
        <v>#N/A</v>
      </c>
      <c r="I59" t="e">
        <f t="shared" si="23"/>
        <v>#N/A</v>
      </c>
      <c r="J59" t="e">
        <f t="shared" si="23"/>
        <v>#N/A</v>
      </c>
      <c r="K59" t="e">
        <f t="shared" si="23"/>
        <v>#N/A</v>
      </c>
      <c r="L59" t="e">
        <f t="shared" si="23"/>
        <v>#N/A</v>
      </c>
      <c r="M59" t="e">
        <f t="shared" si="23"/>
        <v>#N/A</v>
      </c>
      <c r="N59" t="e">
        <f t="shared" si="23"/>
        <v>#N/A</v>
      </c>
      <c r="O59" t="e">
        <f t="shared" si="23"/>
        <v>#N/A</v>
      </c>
      <c r="P59" t="e">
        <f t="shared" si="23"/>
        <v>#N/A</v>
      </c>
      <c r="Q59" t="e">
        <f t="shared" si="23"/>
        <v>#N/A</v>
      </c>
      <c r="R59" t="e">
        <f t="shared" si="23"/>
        <v>#N/A</v>
      </c>
      <c r="S59" t="e">
        <f t="shared" si="23"/>
        <v>#N/A</v>
      </c>
      <c r="T59" t="e">
        <f t="shared" si="23"/>
        <v>#N/A</v>
      </c>
      <c r="U59" t="e">
        <f t="shared" si="23"/>
        <v>#N/A</v>
      </c>
      <c r="V59" t="e">
        <f t="shared" si="23"/>
        <v>#N/A</v>
      </c>
      <c r="W59" t="e">
        <f t="shared" si="23"/>
        <v>#N/A</v>
      </c>
      <c r="X59" t="e">
        <f t="shared" si="23"/>
        <v>#N/A</v>
      </c>
      <c r="Y59" t="e">
        <f t="shared" si="23"/>
        <v>#N/A</v>
      </c>
      <c r="Z59" t="e">
        <f t="shared" si="23"/>
        <v>#N/A</v>
      </c>
      <c r="AA59" t="e">
        <f t="shared" si="23"/>
        <v>#N/A</v>
      </c>
      <c r="AB59" t="e">
        <f t="shared" si="23"/>
        <v>#N/A</v>
      </c>
      <c r="AC59" t="e">
        <f t="shared" si="23"/>
        <v>#N/A</v>
      </c>
      <c r="AD59" t="e">
        <f t="shared" si="23"/>
        <v>#N/A</v>
      </c>
      <c r="AE59" t="e">
        <f t="shared" si="23"/>
        <v>#N/A</v>
      </c>
      <c r="AF59" t="e">
        <f t="shared" si="23"/>
        <v>#N/A</v>
      </c>
      <c r="AG59" t="e">
        <f t="shared" si="23"/>
        <v>#N/A</v>
      </c>
    </row>
    <row r="60" spans="1:33" x14ac:dyDescent="0.25">
      <c r="B60" t="s">
        <v>23</v>
      </c>
      <c r="C60">
        <f>LOOKUP(C46,18:18,32:32)</f>
        <v>0</v>
      </c>
      <c r="D60">
        <f t="shared" ref="D60:AG60" si="24">LOOKUP(D46,18:18,32:32)</f>
        <v>0</v>
      </c>
      <c r="E60" t="e">
        <f t="shared" si="24"/>
        <v>#N/A</v>
      </c>
      <c r="F60" t="e">
        <f t="shared" si="24"/>
        <v>#N/A</v>
      </c>
      <c r="G60" t="e">
        <f t="shared" si="24"/>
        <v>#N/A</v>
      </c>
      <c r="H60" t="e">
        <f t="shared" si="24"/>
        <v>#N/A</v>
      </c>
      <c r="I60" t="e">
        <f t="shared" si="24"/>
        <v>#N/A</v>
      </c>
      <c r="J60" t="e">
        <f t="shared" si="24"/>
        <v>#N/A</v>
      </c>
      <c r="K60" t="e">
        <f t="shared" si="24"/>
        <v>#N/A</v>
      </c>
      <c r="L60" t="e">
        <f t="shared" si="24"/>
        <v>#N/A</v>
      </c>
      <c r="M60" t="e">
        <f t="shared" si="24"/>
        <v>#N/A</v>
      </c>
      <c r="N60" t="e">
        <f t="shared" si="24"/>
        <v>#N/A</v>
      </c>
      <c r="O60" t="e">
        <f t="shared" si="24"/>
        <v>#N/A</v>
      </c>
      <c r="P60" t="e">
        <f t="shared" si="24"/>
        <v>#N/A</v>
      </c>
      <c r="Q60" t="e">
        <f t="shared" si="24"/>
        <v>#N/A</v>
      </c>
      <c r="R60" t="e">
        <f t="shared" si="24"/>
        <v>#N/A</v>
      </c>
      <c r="S60" t="e">
        <f t="shared" si="24"/>
        <v>#N/A</v>
      </c>
      <c r="T60" t="e">
        <f t="shared" si="24"/>
        <v>#N/A</v>
      </c>
      <c r="U60" t="e">
        <f t="shared" si="24"/>
        <v>#N/A</v>
      </c>
      <c r="V60" t="e">
        <f t="shared" si="24"/>
        <v>#N/A</v>
      </c>
      <c r="W60" t="e">
        <f t="shared" si="24"/>
        <v>#N/A</v>
      </c>
      <c r="X60" t="e">
        <f t="shared" si="24"/>
        <v>#N/A</v>
      </c>
      <c r="Y60" t="e">
        <f t="shared" si="24"/>
        <v>#N/A</v>
      </c>
      <c r="Z60" t="e">
        <f t="shared" si="24"/>
        <v>#N/A</v>
      </c>
      <c r="AA60" t="e">
        <f t="shared" si="24"/>
        <v>#N/A</v>
      </c>
      <c r="AB60" t="e">
        <f t="shared" si="24"/>
        <v>#N/A</v>
      </c>
      <c r="AC60" t="e">
        <f t="shared" si="24"/>
        <v>#N/A</v>
      </c>
      <c r="AD60" t="e">
        <f t="shared" si="24"/>
        <v>#N/A</v>
      </c>
      <c r="AE60" t="e">
        <f t="shared" si="24"/>
        <v>#N/A</v>
      </c>
      <c r="AF60" t="e">
        <f t="shared" si="24"/>
        <v>#N/A</v>
      </c>
      <c r="AG60" t="e">
        <f t="shared" si="24"/>
        <v>#N/A</v>
      </c>
    </row>
    <row r="61" spans="1:33" x14ac:dyDescent="0.25">
      <c r="B61" t="s">
        <v>27</v>
      </c>
      <c r="C61">
        <f>LOOKUP(C46,18:18,33:33)</f>
        <v>0</v>
      </c>
      <c r="D61">
        <f t="shared" ref="D61:AG61" si="25">LOOKUP(D46,18:18,33:33)</f>
        <v>0</v>
      </c>
      <c r="E61" t="e">
        <f t="shared" si="25"/>
        <v>#N/A</v>
      </c>
      <c r="F61" t="e">
        <f t="shared" si="25"/>
        <v>#N/A</v>
      </c>
      <c r="G61" t="e">
        <f t="shared" si="25"/>
        <v>#N/A</v>
      </c>
      <c r="H61" t="e">
        <f t="shared" si="25"/>
        <v>#N/A</v>
      </c>
      <c r="I61" t="e">
        <f t="shared" si="25"/>
        <v>#N/A</v>
      </c>
      <c r="J61" t="e">
        <f t="shared" si="25"/>
        <v>#N/A</v>
      </c>
      <c r="K61" t="e">
        <f t="shared" si="25"/>
        <v>#N/A</v>
      </c>
      <c r="L61" t="e">
        <f t="shared" si="25"/>
        <v>#N/A</v>
      </c>
      <c r="M61" t="e">
        <f t="shared" si="25"/>
        <v>#N/A</v>
      </c>
      <c r="N61" t="e">
        <f t="shared" si="25"/>
        <v>#N/A</v>
      </c>
      <c r="O61" t="e">
        <f t="shared" si="25"/>
        <v>#N/A</v>
      </c>
      <c r="P61" t="e">
        <f t="shared" si="25"/>
        <v>#N/A</v>
      </c>
      <c r="Q61" t="e">
        <f t="shared" si="25"/>
        <v>#N/A</v>
      </c>
      <c r="R61" t="e">
        <f t="shared" si="25"/>
        <v>#N/A</v>
      </c>
      <c r="S61" t="e">
        <f t="shared" si="25"/>
        <v>#N/A</v>
      </c>
      <c r="T61" t="e">
        <f t="shared" si="25"/>
        <v>#N/A</v>
      </c>
      <c r="U61" t="e">
        <f t="shared" si="25"/>
        <v>#N/A</v>
      </c>
      <c r="V61" t="e">
        <f t="shared" si="25"/>
        <v>#N/A</v>
      </c>
      <c r="W61" t="e">
        <f t="shared" si="25"/>
        <v>#N/A</v>
      </c>
      <c r="X61" t="e">
        <f t="shared" si="25"/>
        <v>#N/A</v>
      </c>
      <c r="Y61" t="e">
        <f t="shared" si="25"/>
        <v>#N/A</v>
      </c>
      <c r="Z61" t="e">
        <f t="shared" si="25"/>
        <v>#N/A</v>
      </c>
      <c r="AA61" t="e">
        <f t="shared" si="25"/>
        <v>#N/A</v>
      </c>
      <c r="AB61" t="e">
        <f t="shared" si="25"/>
        <v>#N/A</v>
      </c>
      <c r="AC61" t="e">
        <f t="shared" si="25"/>
        <v>#N/A</v>
      </c>
      <c r="AD61" t="e">
        <f t="shared" si="25"/>
        <v>#N/A</v>
      </c>
      <c r="AE61" t="e">
        <f t="shared" si="25"/>
        <v>#N/A</v>
      </c>
      <c r="AF61" t="e">
        <f t="shared" si="25"/>
        <v>#N/A</v>
      </c>
      <c r="AG61" t="e">
        <f t="shared" si="25"/>
        <v>#N/A</v>
      </c>
    </row>
    <row r="62" spans="1:33" x14ac:dyDescent="0.25">
      <c r="B62" t="s">
        <v>28</v>
      </c>
      <c r="C62" t="e">
        <f>LOOKUP(C46,18:18,34:34)</f>
        <v>#DIV/0!</v>
      </c>
      <c r="D62" t="e">
        <f t="shared" ref="D62:AG62" si="26">LOOKUP(D46,18:18,34:34)</f>
        <v>#DIV/0!</v>
      </c>
      <c r="E62" t="e">
        <f t="shared" si="26"/>
        <v>#N/A</v>
      </c>
      <c r="F62" t="e">
        <f t="shared" si="26"/>
        <v>#N/A</v>
      </c>
      <c r="G62" t="e">
        <f t="shared" si="26"/>
        <v>#N/A</v>
      </c>
      <c r="H62" t="e">
        <f t="shared" si="26"/>
        <v>#N/A</v>
      </c>
      <c r="I62" t="e">
        <f t="shared" si="26"/>
        <v>#N/A</v>
      </c>
      <c r="J62" t="e">
        <f t="shared" si="26"/>
        <v>#N/A</v>
      </c>
      <c r="K62" t="e">
        <f t="shared" si="26"/>
        <v>#N/A</v>
      </c>
      <c r="L62" t="e">
        <f t="shared" si="26"/>
        <v>#N/A</v>
      </c>
      <c r="M62" t="e">
        <f t="shared" si="26"/>
        <v>#N/A</v>
      </c>
      <c r="N62" t="e">
        <f t="shared" si="26"/>
        <v>#N/A</v>
      </c>
      <c r="O62" t="e">
        <f t="shared" si="26"/>
        <v>#N/A</v>
      </c>
      <c r="P62" t="e">
        <f t="shared" si="26"/>
        <v>#N/A</v>
      </c>
      <c r="Q62" t="e">
        <f t="shared" si="26"/>
        <v>#N/A</v>
      </c>
      <c r="R62" t="e">
        <f t="shared" si="26"/>
        <v>#N/A</v>
      </c>
      <c r="S62" t="e">
        <f t="shared" si="26"/>
        <v>#N/A</v>
      </c>
      <c r="T62" t="e">
        <f t="shared" si="26"/>
        <v>#N/A</v>
      </c>
      <c r="U62" t="e">
        <f t="shared" si="26"/>
        <v>#N/A</v>
      </c>
      <c r="V62" t="e">
        <f t="shared" si="26"/>
        <v>#N/A</v>
      </c>
      <c r="W62" t="e">
        <f t="shared" si="26"/>
        <v>#N/A</v>
      </c>
      <c r="X62" t="e">
        <f t="shared" si="26"/>
        <v>#N/A</v>
      </c>
      <c r="Y62" t="e">
        <f t="shared" si="26"/>
        <v>#N/A</v>
      </c>
      <c r="Z62" t="e">
        <f t="shared" si="26"/>
        <v>#N/A</v>
      </c>
      <c r="AA62" t="e">
        <f t="shared" si="26"/>
        <v>#N/A</v>
      </c>
      <c r="AB62" t="e">
        <f t="shared" si="26"/>
        <v>#N/A</v>
      </c>
      <c r="AC62" t="e">
        <f t="shared" si="26"/>
        <v>#N/A</v>
      </c>
      <c r="AD62" t="e">
        <f t="shared" si="26"/>
        <v>#N/A</v>
      </c>
      <c r="AE62" t="e">
        <f t="shared" si="26"/>
        <v>#N/A</v>
      </c>
      <c r="AF62" t="e">
        <f t="shared" si="26"/>
        <v>#N/A</v>
      </c>
      <c r="AG62" t="e">
        <f t="shared" si="26"/>
        <v>#N/A</v>
      </c>
    </row>
    <row r="63" spans="1:33" x14ac:dyDescent="0.25">
      <c r="A63" t="s">
        <v>22</v>
      </c>
      <c r="B63" t="s">
        <v>26</v>
      </c>
      <c r="C63">
        <f>LOOKUP(C46,18:18,35:35)</f>
        <v>0</v>
      </c>
      <c r="D63">
        <f t="shared" ref="D63:AG63" si="27">LOOKUP(D46,18:18,35:35)</f>
        <v>0</v>
      </c>
      <c r="E63" t="e">
        <f t="shared" si="27"/>
        <v>#N/A</v>
      </c>
      <c r="F63" t="e">
        <f t="shared" si="27"/>
        <v>#N/A</v>
      </c>
      <c r="G63" t="e">
        <f t="shared" si="27"/>
        <v>#N/A</v>
      </c>
      <c r="H63" t="e">
        <f t="shared" si="27"/>
        <v>#N/A</v>
      </c>
      <c r="I63" t="e">
        <f t="shared" si="27"/>
        <v>#N/A</v>
      </c>
      <c r="J63" t="e">
        <f t="shared" si="27"/>
        <v>#N/A</v>
      </c>
      <c r="K63" t="e">
        <f t="shared" si="27"/>
        <v>#N/A</v>
      </c>
      <c r="L63" t="e">
        <f t="shared" si="27"/>
        <v>#N/A</v>
      </c>
      <c r="M63" t="e">
        <f t="shared" si="27"/>
        <v>#N/A</v>
      </c>
      <c r="N63" t="e">
        <f t="shared" si="27"/>
        <v>#N/A</v>
      </c>
      <c r="O63" t="e">
        <f t="shared" si="27"/>
        <v>#N/A</v>
      </c>
      <c r="P63" t="e">
        <f t="shared" si="27"/>
        <v>#N/A</v>
      </c>
      <c r="Q63" t="e">
        <f t="shared" si="27"/>
        <v>#N/A</v>
      </c>
      <c r="R63" t="e">
        <f t="shared" si="27"/>
        <v>#N/A</v>
      </c>
      <c r="S63" t="e">
        <f t="shared" si="27"/>
        <v>#N/A</v>
      </c>
      <c r="T63" t="e">
        <f t="shared" si="27"/>
        <v>#N/A</v>
      </c>
      <c r="U63" t="e">
        <f t="shared" si="27"/>
        <v>#N/A</v>
      </c>
      <c r="V63" t="e">
        <f t="shared" si="27"/>
        <v>#N/A</v>
      </c>
      <c r="W63" t="e">
        <f t="shared" si="27"/>
        <v>#N/A</v>
      </c>
      <c r="X63" t="e">
        <f t="shared" si="27"/>
        <v>#N/A</v>
      </c>
      <c r="Y63" t="e">
        <f t="shared" si="27"/>
        <v>#N/A</v>
      </c>
      <c r="Z63" t="e">
        <f t="shared" si="27"/>
        <v>#N/A</v>
      </c>
      <c r="AA63" t="e">
        <f t="shared" si="27"/>
        <v>#N/A</v>
      </c>
      <c r="AB63" t="e">
        <f t="shared" si="27"/>
        <v>#N/A</v>
      </c>
      <c r="AC63" t="e">
        <f t="shared" si="27"/>
        <v>#N/A</v>
      </c>
      <c r="AD63" t="e">
        <f t="shared" si="27"/>
        <v>#N/A</v>
      </c>
      <c r="AE63" t="e">
        <f t="shared" si="27"/>
        <v>#N/A</v>
      </c>
      <c r="AF63" t="e">
        <f t="shared" si="27"/>
        <v>#N/A</v>
      </c>
      <c r="AG63" t="e">
        <f t="shared" si="27"/>
        <v>#N/A</v>
      </c>
    </row>
    <row r="64" spans="1:33" x14ac:dyDescent="0.25">
      <c r="B64" t="s">
        <v>23</v>
      </c>
      <c r="C64">
        <f>LOOKUP(C46,18:18,36:36)</f>
        <v>0</v>
      </c>
      <c r="D64">
        <f t="shared" ref="D64:AG64" si="28">LOOKUP(D46,18:18,36:36)</f>
        <v>0</v>
      </c>
      <c r="E64" t="e">
        <f t="shared" si="28"/>
        <v>#N/A</v>
      </c>
      <c r="F64" t="e">
        <f t="shared" si="28"/>
        <v>#N/A</v>
      </c>
      <c r="G64" t="e">
        <f t="shared" si="28"/>
        <v>#N/A</v>
      </c>
      <c r="H64" t="e">
        <f t="shared" si="28"/>
        <v>#N/A</v>
      </c>
      <c r="I64" t="e">
        <f t="shared" si="28"/>
        <v>#N/A</v>
      </c>
      <c r="J64" t="e">
        <f t="shared" si="28"/>
        <v>#N/A</v>
      </c>
      <c r="K64" t="e">
        <f t="shared" si="28"/>
        <v>#N/A</v>
      </c>
      <c r="L64" t="e">
        <f t="shared" si="28"/>
        <v>#N/A</v>
      </c>
      <c r="M64" t="e">
        <f t="shared" si="28"/>
        <v>#N/A</v>
      </c>
      <c r="N64" t="e">
        <f t="shared" si="28"/>
        <v>#N/A</v>
      </c>
      <c r="O64" t="e">
        <f t="shared" si="28"/>
        <v>#N/A</v>
      </c>
      <c r="P64" t="e">
        <f t="shared" si="28"/>
        <v>#N/A</v>
      </c>
      <c r="Q64" t="e">
        <f t="shared" si="28"/>
        <v>#N/A</v>
      </c>
      <c r="R64" t="e">
        <f t="shared" si="28"/>
        <v>#N/A</v>
      </c>
      <c r="S64" t="e">
        <f t="shared" si="28"/>
        <v>#N/A</v>
      </c>
      <c r="T64" t="e">
        <f t="shared" si="28"/>
        <v>#N/A</v>
      </c>
      <c r="U64" t="e">
        <f t="shared" si="28"/>
        <v>#N/A</v>
      </c>
      <c r="V64" t="e">
        <f t="shared" si="28"/>
        <v>#N/A</v>
      </c>
      <c r="W64" t="e">
        <f t="shared" si="28"/>
        <v>#N/A</v>
      </c>
      <c r="X64" t="e">
        <f t="shared" si="28"/>
        <v>#N/A</v>
      </c>
      <c r="Y64" t="e">
        <f t="shared" si="28"/>
        <v>#N/A</v>
      </c>
      <c r="Z64" t="e">
        <f t="shared" si="28"/>
        <v>#N/A</v>
      </c>
      <c r="AA64" t="e">
        <f t="shared" si="28"/>
        <v>#N/A</v>
      </c>
      <c r="AB64" t="e">
        <f t="shared" si="28"/>
        <v>#N/A</v>
      </c>
      <c r="AC64" t="e">
        <f t="shared" si="28"/>
        <v>#N/A</v>
      </c>
      <c r="AD64" t="e">
        <f t="shared" si="28"/>
        <v>#N/A</v>
      </c>
      <c r="AE64" t="e">
        <f t="shared" si="28"/>
        <v>#N/A</v>
      </c>
      <c r="AF64" t="e">
        <f t="shared" si="28"/>
        <v>#N/A</v>
      </c>
      <c r="AG64" t="e">
        <f t="shared" si="28"/>
        <v>#N/A</v>
      </c>
    </row>
    <row r="65" spans="1:33" x14ac:dyDescent="0.25">
      <c r="B65" t="s">
        <v>27</v>
      </c>
      <c r="C65">
        <f>LOOKUP(C46,18:18,37:37)</f>
        <v>0</v>
      </c>
      <c r="D65">
        <f t="shared" ref="D65:AG65" si="29">LOOKUP(D46,18:18,37:37)</f>
        <v>0</v>
      </c>
      <c r="E65" t="e">
        <f t="shared" si="29"/>
        <v>#N/A</v>
      </c>
      <c r="F65" t="e">
        <f t="shared" si="29"/>
        <v>#N/A</v>
      </c>
      <c r="G65" t="e">
        <f t="shared" si="29"/>
        <v>#N/A</v>
      </c>
      <c r="H65" t="e">
        <f t="shared" si="29"/>
        <v>#N/A</v>
      </c>
      <c r="I65" t="e">
        <f t="shared" si="29"/>
        <v>#N/A</v>
      </c>
      <c r="J65" t="e">
        <f t="shared" si="29"/>
        <v>#N/A</v>
      </c>
      <c r="K65" t="e">
        <f t="shared" si="29"/>
        <v>#N/A</v>
      </c>
      <c r="L65" t="e">
        <f t="shared" si="29"/>
        <v>#N/A</v>
      </c>
      <c r="M65" t="e">
        <f t="shared" si="29"/>
        <v>#N/A</v>
      </c>
      <c r="N65" t="e">
        <f t="shared" si="29"/>
        <v>#N/A</v>
      </c>
      <c r="O65" t="e">
        <f t="shared" si="29"/>
        <v>#N/A</v>
      </c>
      <c r="P65" t="e">
        <f t="shared" si="29"/>
        <v>#N/A</v>
      </c>
      <c r="Q65" t="e">
        <f t="shared" si="29"/>
        <v>#N/A</v>
      </c>
      <c r="R65" t="e">
        <f t="shared" si="29"/>
        <v>#N/A</v>
      </c>
      <c r="S65" t="e">
        <f t="shared" si="29"/>
        <v>#N/A</v>
      </c>
      <c r="T65" t="e">
        <f t="shared" si="29"/>
        <v>#N/A</v>
      </c>
      <c r="U65" t="e">
        <f t="shared" si="29"/>
        <v>#N/A</v>
      </c>
      <c r="V65" t="e">
        <f t="shared" si="29"/>
        <v>#N/A</v>
      </c>
      <c r="W65" t="e">
        <f t="shared" si="29"/>
        <v>#N/A</v>
      </c>
      <c r="X65" t="e">
        <f t="shared" si="29"/>
        <v>#N/A</v>
      </c>
      <c r="Y65" t="e">
        <f t="shared" si="29"/>
        <v>#N/A</v>
      </c>
      <c r="Z65" t="e">
        <f t="shared" si="29"/>
        <v>#N/A</v>
      </c>
      <c r="AA65" t="e">
        <f t="shared" si="29"/>
        <v>#N/A</v>
      </c>
      <c r="AB65" t="e">
        <f t="shared" si="29"/>
        <v>#N/A</v>
      </c>
      <c r="AC65" t="e">
        <f t="shared" si="29"/>
        <v>#N/A</v>
      </c>
      <c r="AD65" t="e">
        <f t="shared" si="29"/>
        <v>#N/A</v>
      </c>
      <c r="AE65" t="e">
        <f t="shared" si="29"/>
        <v>#N/A</v>
      </c>
      <c r="AF65" t="e">
        <f t="shared" si="29"/>
        <v>#N/A</v>
      </c>
      <c r="AG65" t="e">
        <f t="shared" si="29"/>
        <v>#N/A</v>
      </c>
    </row>
    <row r="66" spans="1:33" x14ac:dyDescent="0.25">
      <c r="B66" t="s">
        <v>28</v>
      </c>
      <c r="C66" t="e">
        <f>LOOKUP(C46,18:18,38:38)</f>
        <v>#DIV/0!</v>
      </c>
      <c r="D66" t="e">
        <f t="shared" ref="D66:AG66" si="30">LOOKUP(D46,18:18,38:38)</f>
        <v>#DIV/0!</v>
      </c>
      <c r="E66" t="e">
        <f t="shared" si="30"/>
        <v>#N/A</v>
      </c>
      <c r="F66" t="e">
        <f t="shared" si="30"/>
        <v>#N/A</v>
      </c>
      <c r="G66" t="e">
        <f t="shared" si="30"/>
        <v>#N/A</v>
      </c>
      <c r="H66" t="e">
        <f t="shared" si="30"/>
        <v>#N/A</v>
      </c>
      <c r="I66" t="e">
        <f t="shared" si="30"/>
        <v>#N/A</v>
      </c>
      <c r="J66" t="e">
        <f t="shared" si="30"/>
        <v>#N/A</v>
      </c>
      <c r="K66" t="e">
        <f t="shared" si="30"/>
        <v>#N/A</v>
      </c>
      <c r="L66" t="e">
        <f t="shared" si="30"/>
        <v>#N/A</v>
      </c>
      <c r="M66" t="e">
        <f t="shared" si="30"/>
        <v>#N/A</v>
      </c>
      <c r="N66" t="e">
        <f t="shared" si="30"/>
        <v>#N/A</v>
      </c>
      <c r="O66" t="e">
        <f t="shared" si="30"/>
        <v>#N/A</v>
      </c>
      <c r="P66" t="e">
        <f t="shared" si="30"/>
        <v>#N/A</v>
      </c>
      <c r="Q66" t="e">
        <f t="shared" si="30"/>
        <v>#N/A</v>
      </c>
      <c r="R66" t="e">
        <f t="shared" si="30"/>
        <v>#N/A</v>
      </c>
      <c r="S66" t="e">
        <f t="shared" si="30"/>
        <v>#N/A</v>
      </c>
      <c r="T66" t="e">
        <f t="shared" si="30"/>
        <v>#N/A</v>
      </c>
      <c r="U66" t="e">
        <f t="shared" si="30"/>
        <v>#N/A</v>
      </c>
      <c r="V66" t="e">
        <f t="shared" si="30"/>
        <v>#N/A</v>
      </c>
      <c r="W66" t="e">
        <f t="shared" si="30"/>
        <v>#N/A</v>
      </c>
      <c r="X66" t="e">
        <f t="shared" si="30"/>
        <v>#N/A</v>
      </c>
      <c r="Y66" t="e">
        <f t="shared" si="30"/>
        <v>#N/A</v>
      </c>
      <c r="Z66" t="e">
        <f t="shared" si="30"/>
        <v>#N/A</v>
      </c>
      <c r="AA66" t="e">
        <f t="shared" si="30"/>
        <v>#N/A</v>
      </c>
      <c r="AB66" t="e">
        <f t="shared" si="30"/>
        <v>#N/A</v>
      </c>
      <c r="AC66" t="e">
        <f t="shared" si="30"/>
        <v>#N/A</v>
      </c>
      <c r="AD66" t="e">
        <f t="shared" si="30"/>
        <v>#N/A</v>
      </c>
      <c r="AE66" t="e">
        <f t="shared" si="30"/>
        <v>#N/A</v>
      </c>
      <c r="AF66" t="e">
        <f t="shared" si="30"/>
        <v>#N/A</v>
      </c>
      <c r="AG66" t="e">
        <f t="shared" si="30"/>
        <v>#N/A</v>
      </c>
    </row>
    <row r="71" spans="1:33" x14ac:dyDescent="0.25">
      <c r="A71" t="s">
        <v>74</v>
      </c>
    </row>
  </sheetData>
  <dataValidations count="1">
    <dataValidation type="list" allowBlank="1" showInputMessage="1" showErrorMessage="1" sqref="B4" xr:uid="{FBA4445B-1755-4DF4-AC5E-6867530D47B9}">
      <formula1>"1,2,3,4,5"</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B9D93-CBEE-4E1C-9CC7-0DBD2D52B54E}">
  <dimension ref="A1:AG65"/>
  <sheetViews>
    <sheetView workbookViewId="0">
      <selection activeCell="E21" sqref="E21"/>
    </sheetView>
  </sheetViews>
  <sheetFormatPr defaultRowHeight="15" x14ac:dyDescent="0.25"/>
  <cols>
    <col min="1" max="1" width="24.5703125" customWidth="1"/>
    <col min="2" max="2" width="21.7109375" customWidth="1"/>
    <col min="3" max="3" width="18.28515625" customWidth="1"/>
  </cols>
  <sheetData>
    <row r="1" spans="1:4" s="2" customFormat="1" x14ac:dyDescent="0.25">
      <c r="A1" s="2" t="s">
        <v>34</v>
      </c>
    </row>
    <row r="3" spans="1:4" s="1" customFormat="1" x14ac:dyDescent="0.25">
      <c r="A3" s="1" t="s">
        <v>16</v>
      </c>
    </row>
    <row r="4" spans="1:4" x14ac:dyDescent="0.25">
      <c r="A4" t="s">
        <v>17</v>
      </c>
      <c r="B4" s="3">
        <v>1</v>
      </c>
    </row>
    <row r="6" spans="1:4" ht="45" x14ac:dyDescent="0.25">
      <c r="B6" s="4" t="s">
        <v>35</v>
      </c>
      <c r="C6" s="4" t="s">
        <v>36</v>
      </c>
      <c r="D6" s="4"/>
    </row>
    <row r="7" spans="1:4" x14ac:dyDescent="0.25">
      <c r="A7" t="s">
        <v>18</v>
      </c>
      <c r="B7" s="3">
        <v>3.5</v>
      </c>
      <c r="C7" s="3">
        <f>100000*365</f>
        <v>36500000</v>
      </c>
    </row>
    <row r="13" spans="1:4" x14ac:dyDescent="0.25">
      <c r="A13" t="s">
        <v>40</v>
      </c>
      <c r="B13" s="3">
        <v>3.5</v>
      </c>
      <c r="C13" t="s">
        <v>41</v>
      </c>
    </row>
    <row r="14" spans="1:4" x14ac:dyDescent="0.25">
      <c r="A14" t="s">
        <v>125</v>
      </c>
      <c r="B14" s="3">
        <f>C7/1000/365/24</f>
        <v>4.166666666666667</v>
      </c>
      <c r="C14" t="s">
        <v>126</v>
      </c>
      <c r="D14" t="s">
        <v>127</v>
      </c>
    </row>
    <row r="16" spans="1:4" s="1" customFormat="1" x14ac:dyDescent="0.25">
      <c r="A16" s="1" t="s">
        <v>25</v>
      </c>
    </row>
    <row r="17" spans="1:33" x14ac:dyDescent="0.25">
      <c r="C17">
        <v>2020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3" x14ac:dyDescent="0.25">
      <c r="A18" t="s">
        <v>18</v>
      </c>
      <c r="B18" t="s">
        <v>26</v>
      </c>
      <c r="C18" s="3">
        <f>120700000*0.94/1000</f>
        <v>113458</v>
      </c>
      <c r="D18" s="3">
        <f t="shared" ref="D18:AG18" si="0">120700000*0.94/1000</f>
        <v>113458</v>
      </c>
      <c r="E18" s="3">
        <f t="shared" si="0"/>
        <v>113458</v>
      </c>
      <c r="F18" s="3">
        <f t="shared" si="0"/>
        <v>113458</v>
      </c>
      <c r="G18" s="3">
        <f t="shared" si="0"/>
        <v>113458</v>
      </c>
      <c r="H18" s="3">
        <f t="shared" si="0"/>
        <v>113458</v>
      </c>
      <c r="I18" s="3">
        <f t="shared" si="0"/>
        <v>113458</v>
      </c>
      <c r="J18" s="3">
        <f t="shared" si="0"/>
        <v>113458</v>
      </c>
      <c r="K18" s="3">
        <f t="shared" si="0"/>
        <v>113458</v>
      </c>
      <c r="L18" s="3">
        <f t="shared" si="0"/>
        <v>113458</v>
      </c>
      <c r="M18" s="3">
        <f t="shared" si="0"/>
        <v>113458</v>
      </c>
      <c r="N18" s="3">
        <f t="shared" si="0"/>
        <v>113458</v>
      </c>
      <c r="O18" s="3">
        <f t="shared" si="0"/>
        <v>113458</v>
      </c>
      <c r="P18" s="3">
        <f t="shared" si="0"/>
        <v>113458</v>
      </c>
      <c r="Q18" s="3">
        <f t="shared" si="0"/>
        <v>113458</v>
      </c>
      <c r="R18" s="3">
        <f t="shared" si="0"/>
        <v>113458</v>
      </c>
      <c r="S18" s="3">
        <f t="shared" si="0"/>
        <v>113458</v>
      </c>
      <c r="T18" s="3">
        <f t="shared" si="0"/>
        <v>113458</v>
      </c>
      <c r="U18" s="3">
        <f t="shared" si="0"/>
        <v>113458</v>
      </c>
      <c r="V18" s="3">
        <f t="shared" si="0"/>
        <v>113458</v>
      </c>
      <c r="W18" s="3">
        <f t="shared" si="0"/>
        <v>113458</v>
      </c>
      <c r="X18" s="3">
        <f t="shared" si="0"/>
        <v>113458</v>
      </c>
      <c r="Y18" s="3">
        <f t="shared" si="0"/>
        <v>113458</v>
      </c>
      <c r="Z18" s="3">
        <f t="shared" si="0"/>
        <v>113458</v>
      </c>
      <c r="AA18" s="3">
        <f t="shared" si="0"/>
        <v>113458</v>
      </c>
      <c r="AB18" s="3">
        <f t="shared" si="0"/>
        <v>113458</v>
      </c>
      <c r="AC18" s="3">
        <f t="shared" si="0"/>
        <v>113458</v>
      </c>
      <c r="AD18" s="3">
        <f t="shared" si="0"/>
        <v>113458</v>
      </c>
      <c r="AE18" s="3">
        <f t="shared" si="0"/>
        <v>113458</v>
      </c>
      <c r="AF18" s="3">
        <f t="shared" si="0"/>
        <v>113458</v>
      </c>
      <c r="AG18" s="3">
        <f t="shared" si="0"/>
        <v>113458</v>
      </c>
    </row>
    <row r="19" spans="1:33" x14ac:dyDescent="0.25">
      <c r="B19" t="s">
        <v>23</v>
      </c>
      <c r="C19" s="3">
        <v>30</v>
      </c>
      <c r="D19" s="3">
        <v>30</v>
      </c>
      <c r="E19" s="3">
        <v>30</v>
      </c>
      <c r="F19" s="3">
        <v>30</v>
      </c>
      <c r="G19" s="3">
        <v>30</v>
      </c>
      <c r="H19" s="3">
        <v>30</v>
      </c>
      <c r="I19" s="3">
        <v>30</v>
      </c>
      <c r="J19" s="3">
        <v>30</v>
      </c>
      <c r="K19" s="3">
        <v>30</v>
      </c>
      <c r="L19" s="3">
        <v>30</v>
      </c>
      <c r="M19" s="3">
        <v>30</v>
      </c>
      <c r="N19" s="3">
        <v>30</v>
      </c>
      <c r="O19" s="3">
        <v>30</v>
      </c>
      <c r="P19" s="3">
        <v>30</v>
      </c>
      <c r="Q19" s="3">
        <v>30</v>
      </c>
      <c r="R19" s="3">
        <v>30</v>
      </c>
      <c r="S19" s="3">
        <v>30</v>
      </c>
      <c r="T19" s="3">
        <v>30</v>
      </c>
      <c r="U19" s="3">
        <v>30</v>
      </c>
      <c r="V19" s="3">
        <v>30</v>
      </c>
      <c r="W19" s="3">
        <v>30</v>
      </c>
      <c r="X19" s="3">
        <v>30</v>
      </c>
      <c r="Y19" s="3">
        <v>30</v>
      </c>
      <c r="Z19" s="3">
        <v>30</v>
      </c>
      <c r="AA19" s="3">
        <v>30</v>
      </c>
      <c r="AB19" s="3">
        <v>30</v>
      </c>
      <c r="AC19" s="3">
        <v>30</v>
      </c>
      <c r="AD19" s="3">
        <v>30</v>
      </c>
      <c r="AE19" s="3">
        <v>30</v>
      </c>
      <c r="AF19" s="3">
        <v>30</v>
      </c>
      <c r="AG19" s="3">
        <v>30</v>
      </c>
    </row>
    <row r="20" spans="1:33" x14ac:dyDescent="0.25">
      <c r="B20" t="s">
        <v>27</v>
      </c>
      <c r="C20" s="3">
        <f>C18*0.02</f>
        <v>2269.16</v>
      </c>
      <c r="D20" s="3">
        <f t="shared" ref="D20:AG20" si="1">D18*0.02</f>
        <v>2269.16</v>
      </c>
      <c r="E20" s="3">
        <f t="shared" si="1"/>
        <v>2269.16</v>
      </c>
      <c r="F20" s="3">
        <f t="shared" si="1"/>
        <v>2269.16</v>
      </c>
      <c r="G20" s="3">
        <f t="shared" si="1"/>
        <v>2269.16</v>
      </c>
      <c r="H20" s="3">
        <f t="shared" si="1"/>
        <v>2269.16</v>
      </c>
      <c r="I20" s="3">
        <f t="shared" si="1"/>
        <v>2269.16</v>
      </c>
      <c r="J20" s="3">
        <f t="shared" si="1"/>
        <v>2269.16</v>
      </c>
      <c r="K20" s="3">
        <f t="shared" si="1"/>
        <v>2269.16</v>
      </c>
      <c r="L20" s="3">
        <f t="shared" si="1"/>
        <v>2269.16</v>
      </c>
      <c r="M20" s="3">
        <f t="shared" si="1"/>
        <v>2269.16</v>
      </c>
      <c r="N20" s="3">
        <f t="shared" si="1"/>
        <v>2269.16</v>
      </c>
      <c r="O20" s="3">
        <f t="shared" si="1"/>
        <v>2269.16</v>
      </c>
      <c r="P20" s="3">
        <f t="shared" si="1"/>
        <v>2269.16</v>
      </c>
      <c r="Q20" s="3">
        <f t="shared" si="1"/>
        <v>2269.16</v>
      </c>
      <c r="R20" s="3">
        <f t="shared" si="1"/>
        <v>2269.16</v>
      </c>
      <c r="S20" s="3">
        <f t="shared" si="1"/>
        <v>2269.16</v>
      </c>
      <c r="T20" s="3">
        <f t="shared" si="1"/>
        <v>2269.16</v>
      </c>
      <c r="U20" s="3">
        <f t="shared" si="1"/>
        <v>2269.16</v>
      </c>
      <c r="V20" s="3">
        <f t="shared" si="1"/>
        <v>2269.16</v>
      </c>
      <c r="W20" s="3">
        <f t="shared" si="1"/>
        <v>2269.16</v>
      </c>
      <c r="X20" s="3">
        <f t="shared" si="1"/>
        <v>2269.16</v>
      </c>
      <c r="Y20" s="3">
        <f t="shared" si="1"/>
        <v>2269.16</v>
      </c>
      <c r="Z20" s="3">
        <f t="shared" si="1"/>
        <v>2269.16</v>
      </c>
      <c r="AA20" s="3">
        <f t="shared" si="1"/>
        <v>2269.16</v>
      </c>
      <c r="AB20" s="3">
        <f t="shared" si="1"/>
        <v>2269.16</v>
      </c>
      <c r="AC20" s="3">
        <f t="shared" si="1"/>
        <v>2269.16</v>
      </c>
      <c r="AD20" s="3">
        <f t="shared" si="1"/>
        <v>2269.16</v>
      </c>
      <c r="AE20" s="3">
        <f t="shared" si="1"/>
        <v>2269.16</v>
      </c>
      <c r="AF20" s="3">
        <f t="shared" si="1"/>
        <v>2269.16</v>
      </c>
      <c r="AG20" s="3">
        <f t="shared" si="1"/>
        <v>2269.16</v>
      </c>
    </row>
    <row r="21" spans="1:33" x14ac:dyDescent="0.25">
      <c r="B21" t="s">
        <v>28</v>
      </c>
      <c r="C21">
        <f>((C18*General!$B$29*(1+General!$B$29)^C19)/((1+General!$B$29)^C19-1)+C20)</f>
        <v>12347.342937253137</v>
      </c>
      <c r="D21">
        <f>((D18*General!$B$29*(1+General!$B$29)^D19)/((1+General!$B$29)^D19-1)+D20)</f>
        <v>12347.342937253137</v>
      </c>
      <c r="E21">
        <f>((E18*General!$B$29*(1+General!$B$29)^E19)/((1+General!$B$29)^E19-1)+E20)</f>
        <v>12347.342937253137</v>
      </c>
      <c r="F21">
        <f>((F18*General!$B$29*(1+General!$B$29)^F19)/((1+General!$B$29)^F19-1)+F20)</f>
        <v>12347.342937253137</v>
      </c>
      <c r="G21">
        <f>((G18*General!$B$29*(1+General!$B$29)^G19)/((1+General!$B$29)^G19-1)+G20)</f>
        <v>12347.342937253137</v>
      </c>
      <c r="H21">
        <f>((H18*General!$B$29*(1+General!$B$29)^H19)/((1+General!$B$29)^H19-1)+H20)</f>
        <v>12347.342937253137</v>
      </c>
      <c r="I21">
        <f>((I18*General!$B$29*(1+General!$B$29)^I19)/((1+General!$B$29)^I19-1)+I20)</f>
        <v>12347.342937253137</v>
      </c>
      <c r="J21">
        <f>((J18*General!$B$29*(1+General!$B$29)^J19)/((1+General!$B$29)^J19-1)+J20)</f>
        <v>12347.342937253137</v>
      </c>
      <c r="K21">
        <f>((K18*General!$B$29*(1+General!$B$29)^K19)/((1+General!$B$29)^K19-1)+K20)</f>
        <v>12347.342937253137</v>
      </c>
      <c r="L21">
        <f>((L18*General!$B$29*(1+General!$B$29)^L19)/((1+General!$B$29)^L19-1)+L20)</f>
        <v>12347.342937253137</v>
      </c>
      <c r="M21">
        <f>((M18*General!$B$29*(1+General!$B$29)^M19)/((1+General!$B$29)^M19-1)+M20)</f>
        <v>12347.342937253137</v>
      </c>
      <c r="N21">
        <f>((N18*General!$B$29*(1+General!$B$29)^N19)/((1+General!$B$29)^N19-1)+N20)</f>
        <v>12347.342937253137</v>
      </c>
      <c r="O21">
        <f>((O18*General!$B$29*(1+General!$B$29)^O19)/((1+General!$B$29)^O19-1)+O20)</f>
        <v>12347.342937253137</v>
      </c>
      <c r="P21">
        <f>((P18*General!$B$29*(1+General!$B$29)^P19)/((1+General!$B$29)^P19-1)+P20)</f>
        <v>12347.342937253137</v>
      </c>
      <c r="Q21">
        <f>((Q18*General!$B$29*(1+General!$B$29)^Q19)/((1+General!$B$29)^Q19-1)+Q20)</f>
        <v>12347.342937253137</v>
      </c>
      <c r="R21">
        <f>((R18*General!$B$29*(1+General!$B$29)^R19)/((1+General!$B$29)^R19-1)+R20)</f>
        <v>12347.342937253137</v>
      </c>
      <c r="S21">
        <f>((S18*General!$B$29*(1+General!$B$29)^S19)/((1+General!$B$29)^S19-1)+S20)</f>
        <v>12347.342937253137</v>
      </c>
      <c r="T21">
        <f>((T18*General!$B$29*(1+General!$B$29)^T19)/((1+General!$B$29)^T19-1)+T20)</f>
        <v>12347.342937253137</v>
      </c>
      <c r="U21">
        <f>((U18*General!$B$29*(1+General!$B$29)^U19)/((1+General!$B$29)^U19-1)+U20)</f>
        <v>12347.342937253137</v>
      </c>
      <c r="V21">
        <f>((V18*General!$B$29*(1+General!$B$29)^V19)/((1+General!$B$29)^V19-1)+V20)</f>
        <v>12347.342937253137</v>
      </c>
      <c r="W21">
        <f>((W18*General!$B$29*(1+General!$B$29)^W19)/((1+General!$B$29)^W19-1)+W20)</f>
        <v>12347.342937253137</v>
      </c>
      <c r="X21">
        <f>((X18*General!$B$29*(1+General!$B$29)^X19)/((1+General!$B$29)^X19-1)+X20)</f>
        <v>12347.342937253137</v>
      </c>
      <c r="Y21">
        <f>((Y18*General!$B$29*(1+General!$B$29)^Y19)/((1+General!$B$29)^Y19-1)+Y20)</f>
        <v>12347.342937253137</v>
      </c>
      <c r="Z21">
        <f>((Z18*General!$B$29*(1+General!$B$29)^Z19)/((1+General!$B$29)^Z19-1)+Z20)</f>
        <v>12347.342937253137</v>
      </c>
      <c r="AA21">
        <f>((AA18*General!$B$29*(1+General!$B$29)^AA19)/((1+General!$B$29)^AA19-1)+AA20)</f>
        <v>12347.342937253137</v>
      </c>
      <c r="AB21">
        <f>((AB18*General!$B$29*(1+General!$B$29)^AB19)/((1+General!$B$29)^AB19-1)+AB20)</f>
        <v>12347.342937253137</v>
      </c>
      <c r="AC21">
        <f>((AC18*General!$B$29*(1+General!$B$29)^AC19)/((1+General!$B$29)^AC19-1)+AC20)</f>
        <v>12347.342937253137</v>
      </c>
      <c r="AD21">
        <f>((AD18*General!$B$29*(1+General!$B$29)^AD19)/((1+General!$B$29)^AD19-1)+AD20)</f>
        <v>12347.342937253137</v>
      </c>
      <c r="AE21">
        <f>((AE18*General!$B$29*(1+General!$B$29)^AE19)/((1+General!$B$29)^AE19-1)+AE20)</f>
        <v>12347.342937253137</v>
      </c>
      <c r="AF21">
        <f>((AF18*General!$B$29*(1+General!$B$29)^AF19)/((1+General!$B$29)^AF19-1)+AF20)</f>
        <v>12347.342937253137</v>
      </c>
      <c r="AG21">
        <f>((AG18*General!$B$29*(1+General!$B$29)^AG19)/((1+General!$B$29)^AG19-1)+AG20)</f>
        <v>12347.342937253137</v>
      </c>
    </row>
    <row r="22" spans="1:33" x14ac:dyDescent="0.25">
      <c r="A22" t="s">
        <v>19</v>
      </c>
      <c r="B22" t="s">
        <v>26</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23</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27</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B25" t="s">
        <v>28</v>
      </c>
      <c r="C25" t="e">
        <f>C22/C23+C24</f>
        <v>#DIV/0!</v>
      </c>
      <c r="D25" t="e">
        <f t="shared" ref="D25:AG25" si="2">D22/D23+D24</f>
        <v>#DIV/0!</v>
      </c>
      <c r="E25" t="e">
        <f t="shared" si="2"/>
        <v>#DIV/0!</v>
      </c>
      <c r="F25" t="e">
        <f t="shared" si="2"/>
        <v>#DIV/0!</v>
      </c>
      <c r="G25" t="e">
        <f t="shared" si="2"/>
        <v>#DIV/0!</v>
      </c>
      <c r="H25" t="e">
        <f t="shared" si="2"/>
        <v>#DIV/0!</v>
      </c>
      <c r="I25" t="e">
        <f t="shared" si="2"/>
        <v>#DIV/0!</v>
      </c>
      <c r="J25" t="e">
        <f t="shared" si="2"/>
        <v>#DIV/0!</v>
      </c>
      <c r="K25" t="e">
        <f t="shared" si="2"/>
        <v>#DIV/0!</v>
      </c>
      <c r="L25" t="e">
        <f t="shared" si="2"/>
        <v>#DIV/0!</v>
      </c>
      <c r="M25" t="e">
        <f t="shared" si="2"/>
        <v>#DIV/0!</v>
      </c>
      <c r="N25" t="e">
        <f t="shared" si="2"/>
        <v>#DIV/0!</v>
      </c>
      <c r="O25" t="e">
        <f t="shared" si="2"/>
        <v>#DIV/0!</v>
      </c>
      <c r="P25" t="e">
        <f t="shared" si="2"/>
        <v>#DIV/0!</v>
      </c>
      <c r="Q25" t="e">
        <f t="shared" si="2"/>
        <v>#DIV/0!</v>
      </c>
      <c r="R25" t="e">
        <f t="shared" si="2"/>
        <v>#DIV/0!</v>
      </c>
      <c r="S25" t="e">
        <f t="shared" si="2"/>
        <v>#DIV/0!</v>
      </c>
      <c r="T25" t="e">
        <f t="shared" si="2"/>
        <v>#DIV/0!</v>
      </c>
      <c r="U25" t="e">
        <f t="shared" si="2"/>
        <v>#DIV/0!</v>
      </c>
      <c r="V25" t="e">
        <f t="shared" si="2"/>
        <v>#DIV/0!</v>
      </c>
      <c r="W25" t="e">
        <f t="shared" si="2"/>
        <v>#DIV/0!</v>
      </c>
      <c r="X25" t="e">
        <f t="shared" si="2"/>
        <v>#DIV/0!</v>
      </c>
      <c r="Y25" t="e">
        <f t="shared" si="2"/>
        <v>#DIV/0!</v>
      </c>
      <c r="Z25" t="e">
        <f t="shared" si="2"/>
        <v>#DIV/0!</v>
      </c>
      <c r="AA25" t="e">
        <f t="shared" si="2"/>
        <v>#DIV/0!</v>
      </c>
      <c r="AB25" t="e">
        <f t="shared" si="2"/>
        <v>#DIV/0!</v>
      </c>
      <c r="AC25" t="e">
        <f t="shared" si="2"/>
        <v>#DIV/0!</v>
      </c>
      <c r="AD25" t="e">
        <f t="shared" si="2"/>
        <v>#DIV/0!</v>
      </c>
      <c r="AE25" t="e">
        <f t="shared" si="2"/>
        <v>#DIV/0!</v>
      </c>
      <c r="AF25" t="e">
        <f t="shared" si="2"/>
        <v>#DIV/0!</v>
      </c>
      <c r="AG25" t="e">
        <f t="shared" si="2"/>
        <v>#DIV/0!</v>
      </c>
    </row>
    <row r="26" spans="1:33" x14ac:dyDescent="0.25">
      <c r="A26" t="s">
        <v>20</v>
      </c>
      <c r="B26" t="s">
        <v>26</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23</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28</v>
      </c>
      <c r="C29" t="e">
        <f>C26/C27+C28</f>
        <v>#DIV/0!</v>
      </c>
      <c r="D29" t="e">
        <f t="shared" ref="D29:AG29" si="3">D26/D27+D28</f>
        <v>#DIV/0!</v>
      </c>
      <c r="E29" t="e">
        <f t="shared" si="3"/>
        <v>#DIV/0!</v>
      </c>
      <c r="F29" t="e">
        <f t="shared" si="3"/>
        <v>#DIV/0!</v>
      </c>
      <c r="G29" t="e">
        <f t="shared" si="3"/>
        <v>#DIV/0!</v>
      </c>
      <c r="H29" t="e">
        <f t="shared" si="3"/>
        <v>#DIV/0!</v>
      </c>
      <c r="I29" t="e">
        <f t="shared" si="3"/>
        <v>#DIV/0!</v>
      </c>
      <c r="J29" t="e">
        <f t="shared" si="3"/>
        <v>#DIV/0!</v>
      </c>
      <c r="K29" t="e">
        <f t="shared" si="3"/>
        <v>#DIV/0!</v>
      </c>
      <c r="L29" t="e">
        <f t="shared" si="3"/>
        <v>#DIV/0!</v>
      </c>
      <c r="M29" t="e">
        <f t="shared" si="3"/>
        <v>#DIV/0!</v>
      </c>
      <c r="N29" t="e">
        <f t="shared" si="3"/>
        <v>#DIV/0!</v>
      </c>
      <c r="O29" t="e">
        <f t="shared" si="3"/>
        <v>#DIV/0!</v>
      </c>
      <c r="P29" t="e">
        <f t="shared" si="3"/>
        <v>#DIV/0!</v>
      </c>
      <c r="Q29" t="e">
        <f t="shared" si="3"/>
        <v>#DIV/0!</v>
      </c>
      <c r="R29" t="e">
        <f t="shared" si="3"/>
        <v>#DIV/0!</v>
      </c>
      <c r="S29" t="e">
        <f t="shared" si="3"/>
        <v>#DIV/0!</v>
      </c>
      <c r="T29" t="e">
        <f t="shared" si="3"/>
        <v>#DIV/0!</v>
      </c>
      <c r="U29" t="e">
        <f t="shared" si="3"/>
        <v>#DIV/0!</v>
      </c>
      <c r="V29" t="e">
        <f t="shared" si="3"/>
        <v>#DIV/0!</v>
      </c>
      <c r="W29" t="e">
        <f t="shared" si="3"/>
        <v>#DIV/0!</v>
      </c>
      <c r="X29" t="e">
        <f t="shared" si="3"/>
        <v>#DIV/0!</v>
      </c>
      <c r="Y29" t="e">
        <f t="shared" si="3"/>
        <v>#DIV/0!</v>
      </c>
      <c r="Z29" t="e">
        <f t="shared" si="3"/>
        <v>#DIV/0!</v>
      </c>
      <c r="AA29" t="e">
        <f t="shared" si="3"/>
        <v>#DIV/0!</v>
      </c>
      <c r="AB29" t="e">
        <f t="shared" si="3"/>
        <v>#DIV/0!</v>
      </c>
      <c r="AC29" t="e">
        <f t="shared" si="3"/>
        <v>#DIV/0!</v>
      </c>
      <c r="AD29" t="e">
        <f t="shared" si="3"/>
        <v>#DIV/0!</v>
      </c>
      <c r="AE29" t="e">
        <f t="shared" si="3"/>
        <v>#DIV/0!</v>
      </c>
      <c r="AF29" t="e">
        <f t="shared" si="3"/>
        <v>#DIV/0!</v>
      </c>
      <c r="AG29" t="e">
        <f t="shared" si="3"/>
        <v>#DIV/0!</v>
      </c>
    </row>
    <row r="30" spans="1:33" x14ac:dyDescent="0.25">
      <c r="A30" t="s">
        <v>21</v>
      </c>
      <c r="B30" t="s">
        <v>26</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23</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27</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28</v>
      </c>
      <c r="C33" t="e">
        <f>C30/C31+C32</f>
        <v>#DIV/0!</v>
      </c>
      <c r="D33" t="e">
        <f t="shared" ref="D33:AG33" si="4">D30/D31+D32</f>
        <v>#DIV/0!</v>
      </c>
      <c r="E33" t="e">
        <f t="shared" si="4"/>
        <v>#DIV/0!</v>
      </c>
      <c r="F33" t="e">
        <f t="shared" si="4"/>
        <v>#DIV/0!</v>
      </c>
      <c r="G33" t="e">
        <f t="shared" si="4"/>
        <v>#DIV/0!</v>
      </c>
      <c r="H33" t="e">
        <f t="shared" si="4"/>
        <v>#DIV/0!</v>
      </c>
      <c r="I33" t="e">
        <f t="shared" si="4"/>
        <v>#DIV/0!</v>
      </c>
      <c r="J33" t="e">
        <f t="shared" si="4"/>
        <v>#DIV/0!</v>
      </c>
      <c r="K33" t="e">
        <f t="shared" si="4"/>
        <v>#DIV/0!</v>
      </c>
      <c r="L33" t="e">
        <f t="shared" si="4"/>
        <v>#DIV/0!</v>
      </c>
      <c r="M33" t="e">
        <f t="shared" si="4"/>
        <v>#DIV/0!</v>
      </c>
      <c r="N33" t="e">
        <f t="shared" si="4"/>
        <v>#DIV/0!</v>
      </c>
      <c r="O33" t="e">
        <f t="shared" si="4"/>
        <v>#DIV/0!</v>
      </c>
      <c r="P33" t="e">
        <f t="shared" si="4"/>
        <v>#DIV/0!</v>
      </c>
      <c r="Q33" t="e">
        <f t="shared" si="4"/>
        <v>#DIV/0!</v>
      </c>
      <c r="R33" t="e">
        <f t="shared" si="4"/>
        <v>#DIV/0!</v>
      </c>
      <c r="S33" t="e">
        <f t="shared" si="4"/>
        <v>#DIV/0!</v>
      </c>
      <c r="T33" t="e">
        <f t="shared" si="4"/>
        <v>#DIV/0!</v>
      </c>
      <c r="U33" t="e">
        <f t="shared" si="4"/>
        <v>#DIV/0!</v>
      </c>
      <c r="V33" t="e">
        <f t="shared" si="4"/>
        <v>#DIV/0!</v>
      </c>
      <c r="W33" t="e">
        <f t="shared" si="4"/>
        <v>#DIV/0!</v>
      </c>
      <c r="X33" t="e">
        <f t="shared" si="4"/>
        <v>#DIV/0!</v>
      </c>
      <c r="Y33" t="e">
        <f t="shared" si="4"/>
        <v>#DIV/0!</v>
      </c>
      <c r="Z33" t="e">
        <f t="shared" si="4"/>
        <v>#DIV/0!</v>
      </c>
      <c r="AA33" t="e">
        <f t="shared" si="4"/>
        <v>#DIV/0!</v>
      </c>
      <c r="AB33" t="e">
        <f t="shared" si="4"/>
        <v>#DIV/0!</v>
      </c>
      <c r="AC33" t="e">
        <f t="shared" si="4"/>
        <v>#DIV/0!</v>
      </c>
      <c r="AD33" t="e">
        <f t="shared" si="4"/>
        <v>#DIV/0!</v>
      </c>
      <c r="AE33" t="e">
        <f t="shared" si="4"/>
        <v>#DIV/0!</v>
      </c>
      <c r="AF33" t="e">
        <f t="shared" si="4"/>
        <v>#DIV/0!</v>
      </c>
      <c r="AG33" t="e">
        <f t="shared" si="4"/>
        <v>#DIV/0!</v>
      </c>
    </row>
    <row r="34" spans="1:33" x14ac:dyDescent="0.25">
      <c r="A34" t="s">
        <v>22</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C34/C35+C36</f>
        <v>#DIV/0!</v>
      </c>
      <c r="D37" t="e">
        <f t="shared" ref="D37:AG37" si="5">D34/D35+D36</f>
        <v>#DIV/0!</v>
      </c>
      <c r="E37" t="e">
        <f t="shared" si="5"/>
        <v>#DIV/0!</v>
      </c>
      <c r="F37" t="e">
        <f t="shared" si="5"/>
        <v>#DIV/0!</v>
      </c>
      <c r="G37" t="e">
        <f t="shared" si="5"/>
        <v>#DIV/0!</v>
      </c>
      <c r="H37" t="e">
        <f t="shared" si="5"/>
        <v>#DIV/0!</v>
      </c>
      <c r="I37" t="e">
        <f t="shared" si="5"/>
        <v>#DIV/0!</v>
      </c>
      <c r="J37" t="e">
        <f t="shared" si="5"/>
        <v>#DIV/0!</v>
      </c>
      <c r="K37" t="e">
        <f t="shared" si="5"/>
        <v>#DIV/0!</v>
      </c>
      <c r="L37" t="e">
        <f t="shared" si="5"/>
        <v>#DIV/0!</v>
      </c>
      <c r="M37" t="e">
        <f t="shared" si="5"/>
        <v>#DIV/0!</v>
      </c>
      <c r="N37" t="e">
        <f t="shared" si="5"/>
        <v>#DIV/0!</v>
      </c>
      <c r="O37" t="e">
        <f t="shared" si="5"/>
        <v>#DIV/0!</v>
      </c>
      <c r="P37" t="e">
        <f t="shared" si="5"/>
        <v>#DIV/0!</v>
      </c>
      <c r="Q37" t="e">
        <f t="shared" si="5"/>
        <v>#DIV/0!</v>
      </c>
      <c r="R37" t="e">
        <f t="shared" si="5"/>
        <v>#DIV/0!</v>
      </c>
      <c r="S37" t="e">
        <f t="shared" si="5"/>
        <v>#DIV/0!</v>
      </c>
      <c r="T37" t="e">
        <f t="shared" si="5"/>
        <v>#DIV/0!</v>
      </c>
      <c r="U37" t="e">
        <f t="shared" si="5"/>
        <v>#DIV/0!</v>
      </c>
      <c r="V37" t="e">
        <f t="shared" si="5"/>
        <v>#DIV/0!</v>
      </c>
      <c r="W37" t="e">
        <f t="shared" si="5"/>
        <v>#DIV/0!</v>
      </c>
      <c r="X37" t="e">
        <f t="shared" si="5"/>
        <v>#DIV/0!</v>
      </c>
      <c r="Y37" t="e">
        <f t="shared" si="5"/>
        <v>#DIV/0!</v>
      </c>
      <c r="Z37" t="e">
        <f t="shared" si="5"/>
        <v>#DIV/0!</v>
      </c>
      <c r="AA37" t="e">
        <f t="shared" si="5"/>
        <v>#DIV/0!</v>
      </c>
      <c r="AB37" t="e">
        <f t="shared" si="5"/>
        <v>#DIV/0!</v>
      </c>
      <c r="AC37" t="e">
        <f t="shared" si="5"/>
        <v>#DIV/0!</v>
      </c>
      <c r="AD37" t="e">
        <f t="shared" si="5"/>
        <v>#DIV/0!</v>
      </c>
      <c r="AE37" t="e">
        <f t="shared" si="5"/>
        <v>#DIV/0!</v>
      </c>
      <c r="AF37" t="e">
        <f t="shared" si="5"/>
        <v>#DIV/0!</v>
      </c>
      <c r="AG37" t="e">
        <f t="shared" si="5"/>
        <v>#DIV/0!</v>
      </c>
    </row>
    <row r="41" spans="1:33" x14ac:dyDescent="0.25">
      <c r="C41" t="s">
        <v>67</v>
      </c>
    </row>
    <row r="42" spans="1:33" x14ac:dyDescent="0.25">
      <c r="C42" t="s">
        <v>29</v>
      </c>
    </row>
    <row r="44" spans="1:33" s="1" customFormat="1" x14ac:dyDescent="0.25">
      <c r="A44" s="2" t="s">
        <v>68</v>
      </c>
    </row>
    <row r="45" spans="1:33" x14ac:dyDescent="0.25">
      <c r="C45">
        <f>General!$B$9</f>
        <v>2047</v>
      </c>
      <c r="D45">
        <f>IF(C45=0,0,IF(General!$B$10 &gt; (C45-General!$B$9), C45+General!$B$11,0))</f>
        <v>2050</v>
      </c>
      <c r="E45">
        <f>IF(D45=0,0,IF(General!$B$10 &gt; (D45-General!$B$9), D45+General!$B$11,0))</f>
        <v>0</v>
      </c>
      <c r="F45">
        <f>IF(E45=0,0,IF(General!$B$10 &gt; (E45-General!$B$9), E45+General!$B$11,0))</f>
        <v>0</v>
      </c>
      <c r="G45">
        <f>IF(F45=0,0,IF(General!$B$10 &gt; (F45-General!$B$9), F45+General!$B$11,0))</f>
        <v>0</v>
      </c>
      <c r="H45">
        <f>IF(G45=0,0,IF(General!$B$10 &gt; (G45-General!$B$9), G45+General!$B$11,0))</f>
        <v>0</v>
      </c>
      <c r="I45">
        <f>IF(H45=0,0,IF(General!$B$10 &gt; (H45-General!$B$9), H45+General!$B$11,0))</f>
        <v>0</v>
      </c>
      <c r="J45">
        <f>IF(I45=0,0,IF(General!$B$10 &gt; (I45-General!$B$9), I45+General!$B$11,0))</f>
        <v>0</v>
      </c>
      <c r="K45">
        <f>IF(J45=0,0,IF(General!$B$10 &gt; (J45-General!$B$9), J45+General!$B$11,0))</f>
        <v>0</v>
      </c>
      <c r="L45">
        <f>IF(K45=0,0,IF(General!$B$10 &gt; (K45-General!$B$9), K45+General!$B$11,0))</f>
        <v>0</v>
      </c>
      <c r="M45">
        <f>IF(L45=0,0,IF(General!$B$10 &gt; (L45-General!$B$9), L45+General!$B$11,0))</f>
        <v>0</v>
      </c>
      <c r="N45">
        <f>IF(M45=0,0,IF(General!$B$10 &gt; (M45-General!$B$9), M45+General!$B$11,0))</f>
        <v>0</v>
      </c>
      <c r="O45">
        <f>IF(N45=0,0,IF(General!$B$10 &gt; (N45-General!$B$9), N45+General!$B$11,0))</f>
        <v>0</v>
      </c>
      <c r="P45">
        <f>IF(O45=0,0,IF(General!$B$10 &gt; (O45-General!$B$9), O45+General!$B$11,0))</f>
        <v>0</v>
      </c>
      <c r="Q45">
        <f>IF(P45=0,0,IF(General!$B$10 &gt; (P45-General!$B$9), P45+General!$B$11,0))</f>
        <v>0</v>
      </c>
      <c r="R45">
        <f>IF(Q45=0,0,IF(General!$B$10 &gt; (Q45-General!$B$9), Q45+General!$B$11,0))</f>
        <v>0</v>
      </c>
      <c r="S45">
        <f>IF(R45=0,0,IF(General!$B$10 &gt; (R45-General!$B$9), R45+General!$B$11,0))</f>
        <v>0</v>
      </c>
      <c r="T45">
        <f>IF(S45=0,0,IF(General!$B$10 &gt; (S45-General!$B$9), S45+General!$B$11,0))</f>
        <v>0</v>
      </c>
      <c r="U45">
        <f>IF(T45=0,0,IF(General!$B$10 &gt; (T45-General!$B$9), T45+General!$B$11,0))</f>
        <v>0</v>
      </c>
      <c r="V45">
        <f>IF(U45=0,0,IF(General!$B$10 &gt; (U45-General!$B$9), U45+General!$B$11,0))</f>
        <v>0</v>
      </c>
      <c r="W45">
        <f>IF(V45=0,0,IF(General!$B$10 &gt; (V45-General!$B$9), V45+General!$B$11,0))</f>
        <v>0</v>
      </c>
      <c r="X45">
        <f>IF(W45=0,0,IF(General!$B$10 &gt; (W45-General!$B$9), W45+General!$B$11,0))</f>
        <v>0</v>
      </c>
      <c r="Y45">
        <f>IF(X45=0,0,IF(General!$B$10 &gt; (X45-General!$B$9), X45+General!$B$11,0))</f>
        <v>0</v>
      </c>
      <c r="Z45">
        <f>IF(Y45=0,0,IF(General!$B$10 &gt; (Y45-General!$B$9), Y45+General!$B$11,0))</f>
        <v>0</v>
      </c>
      <c r="AA45">
        <f>IF(Z45=0,0,IF(General!$B$10 &gt; (Z45-General!$B$9), Z45+General!$B$11,0))</f>
        <v>0</v>
      </c>
      <c r="AB45">
        <f>IF(AA45=0,0,IF(General!$B$10 &gt; (AA45-General!$B$9), AA45+General!$B$11,0))</f>
        <v>0</v>
      </c>
      <c r="AC45">
        <f>IF(AB45=0,0,IF(General!$B$10 &gt; (AB45-General!$B$9), AB45+General!$B$11,0))</f>
        <v>0</v>
      </c>
      <c r="AD45">
        <f>IF(AC45=0,0,IF(General!$B$10 &gt; (AC45-General!$B$9), AC45+General!$B$11,0))</f>
        <v>0</v>
      </c>
      <c r="AE45">
        <f>IF(AD45=0,0,IF(General!$B$10 &gt; (AD45-General!$B$9), AD45+General!$B$11,0))</f>
        <v>0</v>
      </c>
      <c r="AF45">
        <f>IF(AE45=0,0,IF(General!$B$10 &gt; (AE45-General!$B$9), AE45+General!$B$11,0))</f>
        <v>0</v>
      </c>
      <c r="AG45">
        <f>IF(AF45=0,0,IF(General!$B$10 &gt; (AF45-General!$B$9), AF45+General!$B$11,0))</f>
        <v>0</v>
      </c>
    </row>
    <row r="46" spans="1:33" x14ac:dyDescent="0.25">
      <c r="A46" t="s">
        <v>18</v>
      </c>
      <c r="B46" t="s">
        <v>26</v>
      </c>
      <c r="C46">
        <f>LOOKUP(C45,17:17,18:18)</f>
        <v>113458</v>
      </c>
      <c r="D46">
        <f t="shared" ref="D46:AG46" si="6">LOOKUP(D45,17:17,18:18)</f>
        <v>113458</v>
      </c>
      <c r="E46" t="e">
        <f t="shared" si="6"/>
        <v>#N/A</v>
      </c>
      <c r="F46" t="e">
        <f t="shared" si="6"/>
        <v>#N/A</v>
      </c>
      <c r="G46" t="e">
        <f t="shared" si="6"/>
        <v>#N/A</v>
      </c>
      <c r="H46" t="e">
        <f t="shared" si="6"/>
        <v>#N/A</v>
      </c>
      <c r="I46" t="e">
        <f t="shared" si="6"/>
        <v>#N/A</v>
      </c>
      <c r="J46" t="e">
        <f t="shared" si="6"/>
        <v>#N/A</v>
      </c>
      <c r="K46" t="e">
        <f t="shared" si="6"/>
        <v>#N/A</v>
      </c>
      <c r="L46" t="e">
        <f t="shared" si="6"/>
        <v>#N/A</v>
      </c>
      <c r="M46" t="e">
        <f t="shared" si="6"/>
        <v>#N/A</v>
      </c>
      <c r="N46" t="e">
        <f t="shared" si="6"/>
        <v>#N/A</v>
      </c>
      <c r="O46" t="e">
        <f t="shared" si="6"/>
        <v>#N/A</v>
      </c>
      <c r="P46" t="e">
        <f t="shared" si="6"/>
        <v>#N/A</v>
      </c>
      <c r="Q46" t="e">
        <f t="shared" si="6"/>
        <v>#N/A</v>
      </c>
      <c r="R46" t="e">
        <f t="shared" si="6"/>
        <v>#N/A</v>
      </c>
      <c r="S46" t="e">
        <f t="shared" si="6"/>
        <v>#N/A</v>
      </c>
      <c r="T46" t="e">
        <f t="shared" si="6"/>
        <v>#N/A</v>
      </c>
      <c r="U46" t="e">
        <f t="shared" si="6"/>
        <v>#N/A</v>
      </c>
      <c r="V46" t="e">
        <f t="shared" si="6"/>
        <v>#N/A</v>
      </c>
      <c r="W46" t="e">
        <f t="shared" si="6"/>
        <v>#N/A</v>
      </c>
      <c r="X46" t="e">
        <f t="shared" si="6"/>
        <v>#N/A</v>
      </c>
      <c r="Y46" t="e">
        <f t="shared" si="6"/>
        <v>#N/A</v>
      </c>
      <c r="Z46" t="e">
        <f t="shared" si="6"/>
        <v>#N/A</v>
      </c>
      <c r="AA46" t="e">
        <f t="shared" si="6"/>
        <v>#N/A</v>
      </c>
      <c r="AB46" t="e">
        <f t="shared" si="6"/>
        <v>#N/A</v>
      </c>
      <c r="AC46" t="e">
        <f t="shared" si="6"/>
        <v>#N/A</v>
      </c>
      <c r="AD46" t="e">
        <f t="shared" si="6"/>
        <v>#N/A</v>
      </c>
      <c r="AE46" t="e">
        <f t="shared" si="6"/>
        <v>#N/A</v>
      </c>
      <c r="AF46" t="e">
        <f t="shared" si="6"/>
        <v>#N/A</v>
      </c>
      <c r="AG46" t="e">
        <f t="shared" si="6"/>
        <v>#N/A</v>
      </c>
    </row>
    <row r="47" spans="1:33" x14ac:dyDescent="0.25">
      <c r="B47" t="s">
        <v>23</v>
      </c>
      <c r="C47">
        <f>LOOKUP(C45,17:17,19:19)</f>
        <v>30</v>
      </c>
      <c r="D47">
        <f t="shared" ref="D47:AG47" si="7">LOOKUP(D45,17:17,19:19)</f>
        <v>30</v>
      </c>
      <c r="E47" t="e">
        <f t="shared" si="7"/>
        <v>#N/A</v>
      </c>
      <c r="F47" t="e">
        <f t="shared" si="7"/>
        <v>#N/A</v>
      </c>
      <c r="G47" t="e">
        <f t="shared" si="7"/>
        <v>#N/A</v>
      </c>
      <c r="H47" t="e">
        <f t="shared" si="7"/>
        <v>#N/A</v>
      </c>
      <c r="I47" t="e">
        <f t="shared" si="7"/>
        <v>#N/A</v>
      </c>
      <c r="J47" t="e">
        <f t="shared" si="7"/>
        <v>#N/A</v>
      </c>
      <c r="K47" t="e">
        <f t="shared" si="7"/>
        <v>#N/A</v>
      </c>
      <c r="L47" t="e">
        <f t="shared" si="7"/>
        <v>#N/A</v>
      </c>
      <c r="M47" t="e">
        <f t="shared" si="7"/>
        <v>#N/A</v>
      </c>
      <c r="N47" t="e">
        <f t="shared" si="7"/>
        <v>#N/A</v>
      </c>
      <c r="O47" t="e">
        <f t="shared" si="7"/>
        <v>#N/A</v>
      </c>
      <c r="P47" t="e">
        <f t="shared" si="7"/>
        <v>#N/A</v>
      </c>
      <c r="Q47" t="e">
        <f t="shared" si="7"/>
        <v>#N/A</v>
      </c>
      <c r="R47" t="e">
        <f t="shared" si="7"/>
        <v>#N/A</v>
      </c>
      <c r="S47" t="e">
        <f t="shared" si="7"/>
        <v>#N/A</v>
      </c>
      <c r="T47" t="e">
        <f t="shared" si="7"/>
        <v>#N/A</v>
      </c>
      <c r="U47" t="e">
        <f t="shared" si="7"/>
        <v>#N/A</v>
      </c>
      <c r="V47" t="e">
        <f t="shared" si="7"/>
        <v>#N/A</v>
      </c>
      <c r="W47" t="e">
        <f t="shared" si="7"/>
        <v>#N/A</v>
      </c>
      <c r="X47" t="e">
        <f t="shared" si="7"/>
        <v>#N/A</v>
      </c>
      <c r="Y47" t="e">
        <f t="shared" si="7"/>
        <v>#N/A</v>
      </c>
      <c r="Z47" t="e">
        <f t="shared" si="7"/>
        <v>#N/A</v>
      </c>
      <c r="AA47" t="e">
        <f t="shared" si="7"/>
        <v>#N/A</v>
      </c>
      <c r="AB47" t="e">
        <f t="shared" si="7"/>
        <v>#N/A</v>
      </c>
      <c r="AC47" t="e">
        <f t="shared" si="7"/>
        <v>#N/A</v>
      </c>
      <c r="AD47" t="e">
        <f t="shared" si="7"/>
        <v>#N/A</v>
      </c>
      <c r="AE47" t="e">
        <f t="shared" si="7"/>
        <v>#N/A</v>
      </c>
      <c r="AF47" t="e">
        <f t="shared" si="7"/>
        <v>#N/A</v>
      </c>
      <c r="AG47" t="e">
        <f t="shared" si="7"/>
        <v>#N/A</v>
      </c>
    </row>
    <row r="48" spans="1:33" x14ac:dyDescent="0.25">
      <c r="B48" t="s">
        <v>27</v>
      </c>
      <c r="C48">
        <f>LOOKUP(C45,17:17,20:20)</f>
        <v>2269.16</v>
      </c>
      <c r="D48">
        <f t="shared" ref="D48:AG48" si="8">LOOKUP(D45,17:17,20:20)</f>
        <v>2269.16</v>
      </c>
      <c r="E48" t="e">
        <f t="shared" si="8"/>
        <v>#N/A</v>
      </c>
      <c r="F48" t="e">
        <f t="shared" si="8"/>
        <v>#N/A</v>
      </c>
      <c r="G48" t="e">
        <f t="shared" si="8"/>
        <v>#N/A</v>
      </c>
      <c r="H48" t="e">
        <f t="shared" si="8"/>
        <v>#N/A</v>
      </c>
      <c r="I48" t="e">
        <f t="shared" si="8"/>
        <v>#N/A</v>
      </c>
      <c r="J48" t="e">
        <f t="shared" si="8"/>
        <v>#N/A</v>
      </c>
      <c r="K48" t="e">
        <f t="shared" si="8"/>
        <v>#N/A</v>
      </c>
      <c r="L48" t="e">
        <f t="shared" si="8"/>
        <v>#N/A</v>
      </c>
      <c r="M48" t="e">
        <f t="shared" si="8"/>
        <v>#N/A</v>
      </c>
      <c r="N48" t="e">
        <f t="shared" si="8"/>
        <v>#N/A</v>
      </c>
      <c r="O48" t="e">
        <f t="shared" si="8"/>
        <v>#N/A</v>
      </c>
      <c r="P48" t="e">
        <f t="shared" si="8"/>
        <v>#N/A</v>
      </c>
      <c r="Q48" t="e">
        <f t="shared" si="8"/>
        <v>#N/A</v>
      </c>
      <c r="R48" t="e">
        <f t="shared" si="8"/>
        <v>#N/A</v>
      </c>
      <c r="S48" t="e">
        <f t="shared" si="8"/>
        <v>#N/A</v>
      </c>
      <c r="T48" t="e">
        <f t="shared" si="8"/>
        <v>#N/A</v>
      </c>
      <c r="U48" t="e">
        <f t="shared" si="8"/>
        <v>#N/A</v>
      </c>
      <c r="V48" t="e">
        <f t="shared" si="8"/>
        <v>#N/A</v>
      </c>
      <c r="W48" t="e">
        <f t="shared" si="8"/>
        <v>#N/A</v>
      </c>
      <c r="X48" t="e">
        <f t="shared" si="8"/>
        <v>#N/A</v>
      </c>
      <c r="Y48" t="e">
        <f t="shared" si="8"/>
        <v>#N/A</v>
      </c>
      <c r="Z48" t="e">
        <f t="shared" si="8"/>
        <v>#N/A</v>
      </c>
      <c r="AA48" t="e">
        <f t="shared" si="8"/>
        <v>#N/A</v>
      </c>
      <c r="AB48" t="e">
        <f t="shared" si="8"/>
        <v>#N/A</v>
      </c>
      <c r="AC48" t="e">
        <f t="shared" si="8"/>
        <v>#N/A</v>
      </c>
      <c r="AD48" t="e">
        <f t="shared" si="8"/>
        <v>#N/A</v>
      </c>
      <c r="AE48" t="e">
        <f t="shared" si="8"/>
        <v>#N/A</v>
      </c>
      <c r="AF48" t="e">
        <f t="shared" si="8"/>
        <v>#N/A</v>
      </c>
      <c r="AG48" t="e">
        <f t="shared" si="8"/>
        <v>#N/A</v>
      </c>
    </row>
    <row r="49" spans="1:33" x14ac:dyDescent="0.25">
      <c r="B49" t="s">
        <v>28</v>
      </c>
      <c r="C49">
        <f>LOOKUP(C45,17:17,21:21)</f>
        <v>12347.342937253137</v>
      </c>
      <c r="D49">
        <f t="shared" ref="D49:AG49" si="9">LOOKUP(D45,17:17,21:21)</f>
        <v>12347.342937253137</v>
      </c>
      <c r="E49" t="e">
        <f t="shared" si="9"/>
        <v>#N/A</v>
      </c>
      <c r="F49" t="e">
        <f t="shared" si="9"/>
        <v>#N/A</v>
      </c>
      <c r="G49" t="e">
        <f t="shared" si="9"/>
        <v>#N/A</v>
      </c>
      <c r="H49" t="e">
        <f t="shared" si="9"/>
        <v>#N/A</v>
      </c>
      <c r="I49" t="e">
        <f t="shared" si="9"/>
        <v>#N/A</v>
      </c>
      <c r="J49" t="e">
        <f t="shared" si="9"/>
        <v>#N/A</v>
      </c>
      <c r="K49" t="e">
        <f t="shared" si="9"/>
        <v>#N/A</v>
      </c>
      <c r="L49" t="e">
        <f t="shared" si="9"/>
        <v>#N/A</v>
      </c>
      <c r="M49" t="e">
        <f t="shared" si="9"/>
        <v>#N/A</v>
      </c>
      <c r="N49" t="e">
        <f t="shared" si="9"/>
        <v>#N/A</v>
      </c>
      <c r="O49" t="e">
        <f t="shared" si="9"/>
        <v>#N/A</v>
      </c>
      <c r="P49" t="e">
        <f t="shared" si="9"/>
        <v>#N/A</v>
      </c>
      <c r="Q49" t="e">
        <f t="shared" si="9"/>
        <v>#N/A</v>
      </c>
      <c r="R49" t="e">
        <f t="shared" si="9"/>
        <v>#N/A</v>
      </c>
      <c r="S49" t="e">
        <f t="shared" si="9"/>
        <v>#N/A</v>
      </c>
      <c r="T49" t="e">
        <f t="shared" si="9"/>
        <v>#N/A</v>
      </c>
      <c r="U49" t="e">
        <f t="shared" si="9"/>
        <v>#N/A</v>
      </c>
      <c r="V49" t="e">
        <f t="shared" si="9"/>
        <v>#N/A</v>
      </c>
      <c r="W49" t="e">
        <f t="shared" si="9"/>
        <v>#N/A</v>
      </c>
      <c r="X49" t="e">
        <f t="shared" si="9"/>
        <v>#N/A</v>
      </c>
      <c r="Y49" t="e">
        <f t="shared" si="9"/>
        <v>#N/A</v>
      </c>
      <c r="Z49" t="e">
        <f t="shared" si="9"/>
        <v>#N/A</v>
      </c>
      <c r="AA49" t="e">
        <f t="shared" si="9"/>
        <v>#N/A</v>
      </c>
      <c r="AB49" t="e">
        <f t="shared" si="9"/>
        <v>#N/A</v>
      </c>
      <c r="AC49" t="e">
        <f t="shared" si="9"/>
        <v>#N/A</v>
      </c>
      <c r="AD49" t="e">
        <f t="shared" si="9"/>
        <v>#N/A</v>
      </c>
      <c r="AE49" t="e">
        <f t="shared" si="9"/>
        <v>#N/A</v>
      </c>
      <c r="AF49" t="e">
        <f t="shared" si="9"/>
        <v>#N/A</v>
      </c>
      <c r="AG49" t="e">
        <f t="shared" si="9"/>
        <v>#N/A</v>
      </c>
    </row>
    <row r="50" spans="1:33" x14ac:dyDescent="0.25">
      <c r="A50" t="s">
        <v>19</v>
      </c>
      <c r="B50" t="s">
        <v>26</v>
      </c>
      <c r="C50">
        <f>LOOKUP(C45,17:17,22:22)</f>
        <v>0</v>
      </c>
      <c r="D50">
        <f t="shared" ref="D50:AG50" si="10">LOOKUP(D45,17:17,22:22)</f>
        <v>0</v>
      </c>
      <c r="E50" t="e">
        <f t="shared" si="10"/>
        <v>#N/A</v>
      </c>
      <c r="F50" t="e">
        <f t="shared" si="10"/>
        <v>#N/A</v>
      </c>
      <c r="G50" t="e">
        <f t="shared" si="10"/>
        <v>#N/A</v>
      </c>
      <c r="H50" t="e">
        <f t="shared" si="10"/>
        <v>#N/A</v>
      </c>
      <c r="I50" t="e">
        <f t="shared" si="10"/>
        <v>#N/A</v>
      </c>
      <c r="J50" t="e">
        <f t="shared" si="10"/>
        <v>#N/A</v>
      </c>
      <c r="K50" t="e">
        <f t="shared" si="10"/>
        <v>#N/A</v>
      </c>
      <c r="L50" t="e">
        <f t="shared" si="10"/>
        <v>#N/A</v>
      </c>
      <c r="M50" t="e">
        <f t="shared" si="10"/>
        <v>#N/A</v>
      </c>
      <c r="N50" t="e">
        <f t="shared" si="10"/>
        <v>#N/A</v>
      </c>
      <c r="O50" t="e">
        <f t="shared" si="10"/>
        <v>#N/A</v>
      </c>
      <c r="P50" t="e">
        <f t="shared" si="10"/>
        <v>#N/A</v>
      </c>
      <c r="Q50" t="e">
        <f t="shared" si="10"/>
        <v>#N/A</v>
      </c>
      <c r="R50" t="e">
        <f t="shared" si="10"/>
        <v>#N/A</v>
      </c>
      <c r="S50" t="e">
        <f t="shared" si="10"/>
        <v>#N/A</v>
      </c>
      <c r="T50" t="e">
        <f t="shared" si="10"/>
        <v>#N/A</v>
      </c>
      <c r="U50" t="e">
        <f t="shared" si="10"/>
        <v>#N/A</v>
      </c>
      <c r="V50" t="e">
        <f t="shared" si="10"/>
        <v>#N/A</v>
      </c>
      <c r="W50" t="e">
        <f t="shared" si="10"/>
        <v>#N/A</v>
      </c>
      <c r="X50" t="e">
        <f t="shared" si="10"/>
        <v>#N/A</v>
      </c>
      <c r="Y50" t="e">
        <f t="shared" si="10"/>
        <v>#N/A</v>
      </c>
      <c r="Z50" t="e">
        <f t="shared" si="10"/>
        <v>#N/A</v>
      </c>
      <c r="AA50" t="e">
        <f t="shared" si="10"/>
        <v>#N/A</v>
      </c>
      <c r="AB50" t="e">
        <f t="shared" si="10"/>
        <v>#N/A</v>
      </c>
      <c r="AC50" t="e">
        <f t="shared" si="10"/>
        <v>#N/A</v>
      </c>
      <c r="AD50" t="e">
        <f t="shared" si="10"/>
        <v>#N/A</v>
      </c>
      <c r="AE50" t="e">
        <f t="shared" si="10"/>
        <v>#N/A</v>
      </c>
      <c r="AF50" t="e">
        <f t="shared" si="10"/>
        <v>#N/A</v>
      </c>
      <c r="AG50" t="e">
        <f t="shared" si="10"/>
        <v>#N/A</v>
      </c>
    </row>
    <row r="51" spans="1:33" x14ac:dyDescent="0.25">
      <c r="B51" t="s">
        <v>23</v>
      </c>
      <c r="C51">
        <f>LOOKUP(C45,17:17,23:23)</f>
        <v>0</v>
      </c>
      <c r="D51">
        <f t="shared" ref="D51:AG51" si="11">LOOKUP(D45,17:17,23:23)</f>
        <v>0</v>
      </c>
      <c r="E51" t="e">
        <f t="shared" si="11"/>
        <v>#N/A</v>
      </c>
      <c r="F51" t="e">
        <f t="shared" si="11"/>
        <v>#N/A</v>
      </c>
      <c r="G51" t="e">
        <f t="shared" si="11"/>
        <v>#N/A</v>
      </c>
      <c r="H51" t="e">
        <f t="shared" si="11"/>
        <v>#N/A</v>
      </c>
      <c r="I51" t="e">
        <f t="shared" si="11"/>
        <v>#N/A</v>
      </c>
      <c r="J51" t="e">
        <f t="shared" si="11"/>
        <v>#N/A</v>
      </c>
      <c r="K51" t="e">
        <f t="shared" si="11"/>
        <v>#N/A</v>
      </c>
      <c r="L51" t="e">
        <f t="shared" si="11"/>
        <v>#N/A</v>
      </c>
      <c r="M51" t="e">
        <f t="shared" si="11"/>
        <v>#N/A</v>
      </c>
      <c r="N51" t="e">
        <f t="shared" si="11"/>
        <v>#N/A</v>
      </c>
      <c r="O51" t="e">
        <f t="shared" si="11"/>
        <v>#N/A</v>
      </c>
      <c r="P51" t="e">
        <f t="shared" si="11"/>
        <v>#N/A</v>
      </c>
      <c r="Q51" t="e">
        <f t="shared" si="11"/>
        <v>#N/A</v>
      </c>
      <c r="R51" t="e">
        <f t="shared" si="11"/>
        <v>#N/A</v>
      </c>
      <c r="S51" t="e">
        <f t="shared" si="11"/>
        <v>#N/A</v>
      </c>
      <c r="T51" t="e">
        <f t="shared" si="11"/>
        <v>#N/A</v>
      </c>
      <c r="U51" t="e">
        <f t="shared" si="11"/>
        <v>#N/A</v>
      </c>
      <c r="V51" t="e">
        <f t="shared" si="11"/>
        <v>#N/A</v>
      </c>
      <c r="W51" t="e">
        <f t="shared" si="11"/>
        <v>#N/A</v>
      </c>
      <c r="X51" t="e">
        <f t="shared" si="11"/>
        <v>#N/A</v>
      </c>
      <c r="Y51" t="e">
        <f t="shared" si="11"/>
        <v>#N/A</v>
      </c>
      <c r="Z51" t="e">
        <f t="shared" si="11"/>
        <v>#N/A</v>
      </c>
      <c r="AA51" t="e">
        <f t="shared" si="11"/>
        <v>#N/A</v>
      </c>
      <c r="AB51" t="e">
        <f t="shared" si="11"/>
        <v>#N/A</v>
      </c>
      <c r="AC51" t="e">
        <f t="shared" si="11"/>
        <v>#N/A</v>
      </c>
      <c r="AD51" t="e">
        <f t="shared" si="11"/>
        <v>#N/A</v>
      </c>
      <c r="AE51" t="e">
        <f t="shared" si="11"/>
        <v>#N/A</v>
      </c>
      <c r="AF51" t="e">
        <f t="shared" si="11"/>
        <v>#N/A</v>
      </c>
      <c r="AG51" t="e">
        <f t="shared" si="11"/>
        <v>#N/A</v>
      </c>
    </row>
    <row r="52" spans="1:33" x14ac:dyDescent="0.25">
      <c r="B52" t="s">
        <v>27</v>
      </c>
      <c r="C52">
        <f>LOOKUP(C45,17:17,24:24)</f>
        <v>0</v>
      </c>
      <c r="D52">
        <f t="shared" ref="D52:AG52" si="12">LOOKUP(D45,17:17,24:24)</f>
        <v>0</v>
      </c>
      <c r="E52" t="e">
        <f t="shared" si="12"/>
        <v>#N/A</v>
      </c>
      <c r="F52" t="e">
        <f t="shared" si="12"/>
        <v>#N/A</v>
      </c>
      <c r="G52" t="e">
        <f t="shared" si="12"/>
        <v>#N/A</v>
      </c>
      <c r="H52" t="e">
        <f t="shared" si="12"/>
        <v>#N/A</v>
      </c>
      <c r="I52" t="e">
        <f t="shared" si="12"/>
        <v>#N/A</v>
      </c>
      <c r="J52" t="e">
        <f t="shared" si="12"/>
        <v>#N/A</v>
      </c>
      <c r="K52" t="e">
        <f t="shared" si="12"/>
        <v>#N/A</v>
      </c>
      <c r="L52" t="e">
        <f t="shared" si="12"/>
        <v>#N/A</v>
      </c>
      <c r="M52" t="e">
        <f t="shared" si="12"/>
        <v>#N/A</v>
      </c>
      <c r="N52" t="e">
        <f t="shared" si="12"/>
        <v>#N/A</v>
      </c>
      <c r="O52" t="e">
        <f t="shared" si="12"/>
        <v>#N/A</v>
      </c>
      <c r="P52" t="e">
        <f t="shared" si="12"/>
        <v>#N/A</v>
      </c>
      <c r="Q52" t="e">
        <f t="shared" si="12"/>
        <v>#N/A</v>
      </c>
      <c r="R52" t="e">
        <f t="shared" si="12"/>
        <v>#N/A</v>
      </c>
      <c r="S52" t="e">
        <f t="shared" si="12"/>
        <v>#N/A</v>
      </c>
      <c r="T52" t="e">
        <f t="shared" si="12"/>
        <v>#N/A</v>
      </c>
      <c r="U52" t="e">
        <f t="shared" si="12"/>
        <v>#N/A</v>
      </c>
      <c r="V52" t="e">
        <f t="shared" si="12"/>
        <v>#N/A</v>
      </c>
      <c r="W52" t="e">
        <f t="shared" si="12"/>
        <v>#N/A</v>
      </c>
      <c r="X52" t="e">
        <f t="shared" si="12"/>
        <v>#N/A</v>
      </c>
      <c r="Y52" t="e">
        <f t="shared" si="12"/>
        <v>#N/A</v>
      </c>
      <c r="Z52" t="e">
        <f t="shared" si="12"/>
        <v>#N/A</v>
      </c>
      <c r="AA52" t="e">
        <f t="shared" si="12"/>
        <v>#N/A</v>
      </c>
      <c r="AB52" t="e">
        <f t="shared" si="12"/>
        <v>#N/A</v>
      </c>
      <c r="AC52" t="e">
        <f t="shared" si="12"/>
        <v>#N/A</v>
      </c>
      <c r="AD52" t="e">
        <f t="shared" si="12"/>
        <v>#N/A</v>
      </c>
      <c r="AE52" t="e">
        <f t="shared" si="12"/>
        <v>#N/A</v>
      </c>
      <c r="AF52" t="e">
        <f t="shared" si="12"/>
        <v>#N/A</v>
      </c>
      <c r="AG52" t="e">
        <f t="shared" si="12"/>
        <v>#N/A</v>
      </c>
    </row>
    <row r="53" spans="1:33" x14ac:dyDescent="0.25">
      <c r="B53" t="s">
        <v>28</v>
      </c>
      <c r="C53" t="e">
        <f>LOOKUP(C45,17:17,25:25)</f>
        <v>#DIV/0!</v>
      </c>
      <c r="D53" t="e">
        <f t="shared" ref="D53:AG53" si="13">LOOKUP(D45,17:17,25:25)</f>
        <v>#DIV/0!</v>
      </c>
      <c r="E53" t="e">
        <f t="shared" si="13"/>
        <v>#N/A</v>
      </c>
      <c r="F53" t="e">
        <f t="shared" si="13"/>
        <v>#N/A</v>
      </c>
      <c r="G53" t="e">
        <f t="shared" si="13"/>
        <v>#N/A</v>
      </c>
      <c r="H53" t="e">
        <f t="shared" si="13"/>
        <v>#N/A</v>
      </c>
      <c r="I53" t="e">
        <f t="shared" si="13"/>
        <v>#N/A</v>
      </c>
      <c r="J53" t="e">
        <f t="shared" si="13"/>
        <v>#N/A</v>
      </c>
      <c r="K53" t="e">
        <f t="shared" si="13"/>
        <v>#N/A</v>
      </c>
      <c r="L53" t="e">
        <f t="shared" si="13"/>
        <v>#N/A</v>
      </c>
      <c r="M53" t="e">
        <f t="shared" si="13"/>
        <v>#N/A</v>
      </c>
      <c r="N53" t="e">
        <f t="shared" si="13"/>
        <v>#N/A</v>
      </c>
      <c r="O53" t="e">
        <f t="shared" si="13"/>
        <v>#N/A</v>
      </c>
      <c r="P53" t="e">
        <f t="shared" si="13"/>
        <v>#N/A</v>
      </c>
      <c r="Q53" t="e">
        <f t="shared" si="13"/>
        <v>#N/A</v>
      </c>
      <c r="R53" t="e">
        <f t="shared" si="13"/>
        <v>#N/A</v>
      </c>
      <c r="S53" t="e">
        <f t="shared" si="13"/>
        <v>#N/A</v>
      </c>
      <c r="T53" t="e">
        <f t="shared" si="13"/>
        <v>#N/A</v>
      </c>
      <c r="U53" t="e">
        <f t="shared" si="13"/>
        <v>#N/A</v>
      </c>
      <c r="V53" t="e">
        <f t="shared" si="13"/>
        <v>#N/A</v>
      </c>
      <c r="W53" t="e">
        <f t="shared" si="13"/>
        <v>#N/A</v>
      </c>
      <c r="X53" t="e">
        <f t="shared" si="13"/>
        <v>#N/A</v>
      </c>
      <c r="Y53" t="e">
        <f t="shared" si="13"/>
        <v>#N/A</v>
      </c>
      <c r="Z53" t="e">
        <f t="shared" si="13"/>
        <v>#N/A</v>
      </c>
      <c r="AA53" t="e">
        <f t="shared" si="13"/>
        <v>#N/A</v>
      </c>
      <c r="AB53" t="e">
        <f t="shared" si="13"/>
        <v>#N/A</v>
      </c>
      <c r="AC53" t="e">
        <f t="shared" si="13"/>
        <v>#N/A</v>
      </c>
      <c r="AD53" t="e">
        <f t="shared" si="13"/>
        <v>#N/A</v>
      </c>
      <c r="AE53" t="e">
        <f t="shared" si="13"/>
        <v>#N/A</v>
      </c>
      <c r="AF53" t="e">
        <f t="shared" si="13"/>
        <v>#N/A</v>
      </c>
      <c r="AG53" t="e">
        <f t="shared" si="13"/>
        <v>#N/A</v>
      </c>
    </row>
    <row r="54" spans="1:33" x14ac:dyDescent="0.25">
      <c r="A54" t="s">
        <v>20</v>
      </c>
      <c r="B54" t="s">
        <v>26</v>
      </c>
      <c r="C54">
        <f>LOOKUP(C45,17:17,26:26)</f>
        <v>0</v>
      </c>
      <c r="D54">
        <f t="shared" ref="D54:AG54" si="14">LOOKUP(D45,17:17,26:26)</f>
        <v>0</v>
      </c>
      <c r="E54" t="e">
        <f t="shared" si="14"/>
        <v>#N/A</v>
      </c>
      <c r="F54" t="e">
        <f t="shared" si="14"/>
        <v>#N/A</v>
      </c>
      <c r="G54" t="e">
        <f t="shared" si="14"/>
        <v>#N/A</v>
      </c>
      <c r="H54" t="e">
        <f t="shared" si="14"/>
        <v>#N/A</v>
      </c>
      <c r="I54" t="e">
        <f t="shared" si="14"/>
        <v>#N/A</v>
      </c>
      <c r="J54" t="e">
        <f t="shared" si="14"/>
        <v>#N/A</v>
      </c>
      <c r="K54" t="e">
        <f t="shared" si="14"/>
        <v>#N/A</v>
      </c>
      <c r="L54" t="e">
        <f t="shared" si="14"/>
        <v>#N/A</v>
      </c>
      <c r="M54" t="e">
        <f t="shared" si="14"/>
        <v>#N/A</v>
      </c>
      <c r="N54" t="e">
        <f t="shared" si="14"/>
        <v>#N/A</v>
      </c>
      <c r="O54" t="e">
        <f t="shared" si="14"/>
        <v>#N/A</v>
      </c>
      <c r="P54" t="e">
        <f t="shared" si="14"/>
        <v>#N/A</v>
      </c>
      <c r="Q54" t="e">
        <f t="shared" si="14"/>
        <v>#N/A</v>
      </c>
      <c r="R54" t="e">
        <f t="shared" si="14"/>
        <v>#N/A</v>
      </c>
      <c r="S54" t="e">
        <f t="shared" si="14"/>
        <v>#N/A</v>
      </c>
      <c r="T54" t="e">
        <f t="shared" si="14"/>
        <v>#N/A</v>
      </c>
      <c r="U54" t="e">
        <f t="shared" si="14"/>
        <v>#N/A</v>
      </c>
      <c r="V54" t="e">
        <f t="shared" si="14"/>
        <v>#N/A</v>
      </c>
      <c r="W54" t="e">
        <f t="shared" si="14"/>
        <v>#N/A</v>
      </c>
      <c r="X54" t="e">
        <f t="shared" si="14"/>
        <v>#N/A</v>
      </c>
      <c r="Y54" t="e">
        <f t="shared" si="14"/>
        <v>#N/A</v>
      </c>
      <c r="Z54" t="e">
        <f t="shared" si="14"/>
        <v>#N/A</v>
      </c>
      <c r="AA54" t="e">
        <f t="shared" si="14"/>
        <v>#N/A</v>
      </c>
      <c r="AB54" t="e">
        <f t="shared" si="14"/>
        <v>#N/A</v>
      </c>
      <c r="AC54" t="e">
        <f t="shared" si="14"/>
        <v>#N/A</v>
      </c>
      <c r="AD54" t="e">
        <f t="shared" si="14"/>
        <v>#N/A</v>
      </c>
      <c r="AE54" t="e">
        <f t="shared" si="14"/>
        <v>#N/A</v>
      </c>
      <c r="AF54" t="e">
        <f t="shared" si="14"/>
        <v>#N/A</v>
      </c>
      <c r="AG54" t="e">
        <f t="shared" si="14"/>
        <v>#N/A</v>
      </c>
    </row>
    <row r="55" spans="1:33" x14ac:dyDescent="0.25">
      <c r="B55" t="s">
        <v>23</v>
      </c>
      <c r="C55">
        <f>LOOKUP(C45,17:17,27:27)</f>
        <v>0</v>
      </c>
      <c r="D55">
        <f t="shared" ref="D55:AG55" si="15">LOOKUP(D45,17:17,27:27)</f>
        <v>0</v>
      </c>
      <c r="E55" t="e">
        <f t="shared" si="15"/>
        <v>#N/A</v>
      </c>
      <c r="F55" t="e">
        <f t="shared" si="15"/>
        <v>#N/A</v>
      </c>
      <c r="G55" t="e">
        <f t="shared" si="15"/>
        <v>#N/A</v>
      </c>
      <c r="H55" t="e">
        <f t="shared" si="15"/>
        <v>#N/A</v>
      </c>
      <c r="I55" t="e">
        <f t="shared" si="15"/>
        <v>#N/A</v>
      </c>
      <c r="J55" t="e">
        <f t="shared" si="15"/>
        <v>#N/A</v>
      </c>
      <c r="K55" t="e">
        <f t="shared" si="15"/>
        <v>#N/A</v>
      </c>
      <c r="L55" t="e">
        <f t="shared" si="15"/>
        <v>#N/A</v>
      </c>
      <c r="M55" t="e">
        <f t="shared" si="15"/>
        <v>#N/A</v>
      </c>
      <c r="N55" t="e">
        <f t="shared" si="15"/>
        <v>#N/A</v>
      </c>
      <c r="O55" t="e">
        <f t="shared" si="15"/>
        <v>#N/A</v>
      </c>
      <c r="P55" t="e">
        <f t="shared" si="15"/>
        <v>#N/A</v>
      </c>
      <c r="Q55" t="e">
        <f t="shared" si="15"/>
        <v>#N/A</v>
      </c>
      <c r="R55" t="e">
        <f t="shared" si="15"/>
        <v>#N/A</v>
      </c>
      <c r="S55" t="e">
        <f t="shared" si="15"/>
        <v>#N/A</v>
      </c>
      <c r="T55" t="e">
        <f t="shared" si="15"/>
        <v>#N/A</v>
      </c>
      <c r="U55" t="e">
        <f t="shared" si="15"/>
        <v>#N/A</v>
      </c>
      <c r="V55" t="e">
        <f t="shared" si="15"/>
        <v>#N/A</v>
      </c>
      <c r="W55" t="e">
        <f t="shared" si="15"/>
        <v>#N/A</v>
      </c>
      <c r="X55" t="e">
        <f t="shared" si="15"/>
        <v>#N/A</v>
      </c>
      <c r="Y55" t="e">
        <f t="shared" si="15"/>
        <v>#N/A</v>
      </c>
      <c r="Z55" t="e">
        <f t="shared" si="15"/>
        <v>#N/A</v>
      </c>
      <c r="AA55" t="e">
        <f t="shared" si="15"/>
        <v>#N/A</v>
      </c>
      <c r="AB55" t="e">
        <f t="shared" si="15"/>
        <v>#N/A</v>
      </c>
      <c r="AC55" t="e">
        <f t="shared" si="15"/>
        <v>#N/A</v>
      </c>
      <c r="AD55" t="e">
        <f t="shared" si="15"/>
        <v>#N/A</v>
      </c>
      <c r="AE55" t="e">
        <f t="shared" si="15"/>
        <v>#N/A</v>
      </c>
      <c r="AF55" t="e">
        <f t="shared" si="15"/>
        <v>#N/A</v>
      </c>
      <c r="AG55" t="e">
        <f t="shared" si="15"/>
        <v>#N/A</v>
      </c>
    </row>
    <row r="56" spans="1:33" x14ac:dyDescent="0.25">
      <c r="B56" t="s">
        <v>27</v>
      </c>
      <c r="C56">
        <f>LOOKUP(C45,17:17,28:28)</f>
        <v>0</v>
      </c>
      <c r="D56">
        <f t="shared" ref="D56:AG56" si="16">LOOKUP(D45,17:17,28:28)</f>
        <v>0</v>
      </c>
      <c r="E56" t="e">
        <f t="shared" si="16"/>
        <v>#N/A</v>
      </c>
      <c r="F56" t="e">
        <f t="shared" si="16"/>
        <v>#N/A</v>
      </c>
      <c r="G56" t="e">
        <f t="shared" si="16"/>
        <v>#N/A</v>
      </c>
      <c r="H56" t="e">
        <f t="shared" si="16"/>
        <v>#N/A</v>
      </c>
      <c r="I56" t="e">
        <f t="shared" si="16"/>
        <v>#N/A</v>
      </c>
      <c r="J56" t="e">
        <f t="shared" si="16"/>
        <v>#N/A</v>
      </c>
      <c r="K56" t="e">
        <f t="shared" si="16"/>
        <v>#N/A</v>
      </c>
      <c r="L56" t="e">
        <f t="shared" si="16"/>
        <v>#N/A</v>
      </c>
      <c r="M56" t="e">
        <f t="shared" si="16"/>
        <v>#N/A</v>
      </c>
      <c r="N56" t="e">
        <f t="shared" si="16"/>
        <v>#N/A</v>
      </c>
      <c r="O56" t="e">
        <f t="shared" si="16"/>
        <v>#N/A</v>
      </c>
      <c r="P56" t="e">
        <f t="shared" si="16"/>
        <v>#N/A</v>
      </c>
      <c r="Q56" t="e">
        <f t="shared" si="16"/>
        <v>#N/A</v>
      </c>
      <c r="R56" t="e">
        <f t="shared" si="16"/>
        <v>#N/A</v>
      </c>
      <c r="S56" t="e">
        <f t="shared" si="16"/>
        <v>#N/A</v>
      </c>
      <c r="T56" t="e">
        <f t="shared" si="16"/>
        <v>#N/A</v>
      </c>
      <c r="U56" t="e">
        <f t="shared" si="16"/>
        <v>#N/A</v>
      </c>
      <c r="V56" t="e">
        <f t="shared" si="16"/>
        <v>#N/A</v>
      </c>
      <c r="W56" t="e">
        <f t="shared" si="16"/>
        <v>#N/A</v>
      </c>
      <c r="X56" t="e">
        <f t="shared" si="16"/>
        <v>#N/A</v>
      </c>
      <c r="Y56" t="e">
        <f t="shared" si="16"/>
        <v>#N/A</v>
      </c>
      <c r="Z56" t="e">
        <f t="shared" si="16"/>
        <v>#N/A</v>
      </c>
      <c r="AA56" t="e">
        <f t="shared" si="16"/>
        <v>#N/A</v>
      </c>
      <c r="AB56" t="e">
        <f t="shared" si="16"/>
        <v>#N/A</v>
      </c>
      <c r="AC56" t="e">
        <f t="shared" si="16"/>
        <v>#N/A</v>
      </c>
      <c r="AD56" t="e">
        <f t="shared" si="16"/>
        <v>#N/A</v>
      </c>
      <c r="AE56" t="e">
        <f t="shared" si="16"/>
        <v>#N/A</v>
      </c>
      <c r="AF56" t="e">
        <f t="shared" si="16"/>
        <v>#N/A</v>
      </c>
      <c r="AG56" t="e">
        <f t="shared" si="16"/>
        <v>#N/A</v>
      </c>
    </row>
    <row r="57" spans="1:33" x14ac:dyDescent="0.25">
      <c r="B57" t="s">
        <v>28</v>
      </c>
      <c r="C57" t="e">
        <f>LOOKUP(C45,17:17,29:29)</f>
        <v>#DIV/0!</v>
      </c>
      <c r="D57" t="e">
        <f t="shared" ref="D57:AG57" si="17">LOOKUP(D45,17:17,29:29)</f>
        <v>#DIV/0!</v>
      </c>
      <c r="E57" t="e">
        <f t="shared" si="17"/>
        <v>#N/A</v>
      </c>
      <c r="F57" t="e">
        <f t="shared" si="17"/>
        <v>#N/A</v>
      </c>
      <c r="G57" t="e">
        <f t="shared" si="17"/>
        <v>#N/A</v>
      </c>
      <c r="H57" t="e">
        <f t="shared" si="17"/>
        <v>#N/A</v>
      </c>
      <c r="I57" t="e">
        <f t="shared" si="17"/>
        <v>#N/A</v>
      </c>
      <c r="J57" t="e">
        <f t="shared" si="17"/>
        <v>#N/A</v>
      </c>
      <c r="K57" t="e">
        <f t="shared" si="17"/>
        <v>#N/A</v>
      </c>
      <c r="L57" t="e">
        <f t="shared" si="17"/>
        <v>#N/A</v>
      </c>
      <c r="M57" t="e">
        <f t="shared" si="17"/>
        <v>#N/A</v>
      </c>
      <c r="N57" t="e">
        <f t="shared" si="17"/>
        <v>#N/A</v>
      </c>
      <c r="O57" t="e">
        <f t="shared" si="17"/>
        <v>#N/A</v>
      </c>
      <c r="P57" t="e">
        <f t="shared" si="17"/>
        <v>#N/A</v>
      </c>
      <c r="Q57" t="e">
        <f t="shared" si="17"/>
        <v>#N/A</v>
      </c>
      <c r="R57" t="e">
        <f t="shared" si="17"/>
        <v>#N/A</v>
      </c>
      <c r="S57" t="e">
        <f t="shared" si="17"/>
        <v>#N/A</v>
      </c>
      <c r="T57" t="e">
        <f t="shared" si="17"/>
        <v>#N/A</v>
      </c>
      <c r="U57" t="e">
        <f t="shared" si="17"/>
        <v>#N/A</v>
      </c>
      <c r="V57" t="e">
        <f t="shared" si="17"/>
        <v>#N/A</v>
      </c>
      <c r="W57" t="e">
        <f t="shared" si="17"/>
        <v>#N/A</v>
      </c>
      <c r="X57" t="e">
        <f t="shared" si="17"/>
        <v>#N/A</v>
      </c>
      <c r="Y57" t="e">
        <f t="shared" si="17"/>
        <v>#N/A</v>
      </c>
      <c r="Z57" t="e">
        <f t="shared" si="17"/>
        <v>#N/A</v>
      </c>
      <c r="AA57" t="e">
        <f t="shared" si="17"/>
        <v>#N/A</v>
      </c>
      <c r="AB57" t="e">
        <f t="shared" si="17"/>
        <v>#N/A</v>
      </c>
      <c r="AC57" t="e">
        <f t="shared" si="17"/>
        <v>#N/A</v>
      </c>
      <c r="AD57" t="e">
        <f t="shared" si="17"/>
        <v>#N/A</v>
      </c>
      <c r="AE57" t="e">
        <f t="shared" si="17"/>
        <v>#N/A</v>
      </c>
      <c r="AF57" t="e">
        <f t="shared" si="17"/>
        <v>#N/A</v>
      </c>
      <c r="AG57" t="e">
        <f t="shared" si="17"/>
        <v>#N/A</v>
      </c>
    </row>
    <row r="58" spans="1:33" x14ac:dyDescent="0.25">
      <c r="A58" t="s">
        <v>21</v>
      </c>
      <c r="B58" t="s">
        <v>26</v>
      </c>
      <c r="C58">
        <f>LOOKUP(C45,17:17,30:30)</f>
        <v>0</v>
      </c>
      <c r="D58">
        <f t="shared" ref="D58:AG58" si="18">LOOKUP(D45,17:17,30:30)</f>
        <v>0</v>
      </c>
      <c r="E58" t="e">
        <f t="shared" si="18"/>
        <v>#N/A</v>
      </c>
      <c r="F58" t="e">
        <f t="shared" si="18"/>
        <v>#N/A</v>
      </c>
      <c r="G58" t="e">
        <f t="shared" si="18"/>
        <v>#N/A</v>
      </c>
      <c r="H58" t="e">
        <f t="shared" si="18"/>
        <v>#N/A</v>
      </c>
      <c r="I58" t="e">
        <f t="shared" si="18"/>
        <v>#N/A</v>
      </c>
      <c r="J58" t="e">
        <f t="shared" si="18"/>
        <v>#N/A</v>
      </c>
      <c r="K58" t="e">
        <f t="shared" si="18"/>
        <v>#N/A</v>
      </c>
      <c r="L58" t="e">
        <f t="shared" si="18"/>
        <v>#N/A</v>
      </c>
      <c r="M58" t="e">
        <f t="shared" si="18"/>
        <v>#N/A</v>
      </c>
      <c r="N58" t="e">
        <f t="shared" si="18"/>
        <v>#N/A</v>
      </c>
      <c r="O58" t="e">
        <f t="shared" si="18"/>
        <v>#N/A</v>
      </c>
      <c r="P58" t="e">
        <f t="shared" si="18"/>
        <v>#N/A</v>
      </c>
      <c r="Q58" t="e">
        <f t="shared" si="18"/>
        <v>#N/A</v>
      </c>
      <c r="R58" t="e">
        <f t="shared" si="18"/>
        <v>#N/A</v>
      </c>
      <c r="S58" t="e">
        <f t="shared" si="18"/>
        <v>#N/A</v>
      </c>
      <c r="T58" t="e">
        <f t="shared" si="18"/>
        <v>#N/A</v>
      </c>
      <c r="U58" t="e">
        <f t="shared" si="18"/>
        <v>#N/A</v>
      </c>
      <c r="V58" t="e">
        <f t="shared" si="18"/>
        <v>#N/A</v>
      </c>
      <c r="W58" t="e">
        <f t="shared" si="18"/>
        <v>#N/A</v>
      </c>
      <c r="X58" t="e">
        <f t="shared" si="18"/>
        <v>#N/A</v>
      </c>
      <c r="Y58" t="e">
        <f t="shared" si="18"/>
        <v>#N/A</v>
      </c>
      <c r="Z58" t="e">
        <f t="shared" si="18"/>
        <v>#N/A</v>
      </c>
      <c r="AA58" t="e">
        <f t="shared" si="18"/>
        <v>#N/A</v>
      </c>
      <c r="AB58" t="e">
        <f t="shared" si="18"/>
        <v>#N/A</v>
      </c>
      <c r="AC58" t="e">
        <f t="shared" si="18"/>
        <v>#N/A</v>
      </c>
      <c r="AD58" t="e">
        <f t="shared" si="18"/>
        <v>#N/A</v>
      </c>
      <c r="AE58" t="e">
        <f t="shared" si="18"/>
        <v>#N/A</v>
      </c>
      <c r="AF58" t="e">
        <f t="shared" si="18"/>
        <v>#N/A</v>
      </c>
      <c r="AG58" t="e">
        <f t="shared" si="18"/>
        <v>#N/A</v>
      </c>
    </row>
    <row r="59" spans="1:33" x14ac:dyDescent="0.25">
      <c r="B59" t="s">
        <v>23</v>
      </c>
      <c r="C59">
        <f>LOOKUP(C45,17:17,31:31)</f>
        <v>0</v>
      </c>
      <c r="D59">
        <f t="shared" ref="D59:AG59" si="19">LOOKUP(D45,17:17,31:31)</f>
        <v>0</v>
      </c>
      <c r="E59" t="e">
        <f t="shared" si="19"/>
        <v>#N/A</v>
      </c>
      <c r="F59" t="e">
        <f t="shared" si="19"/>
        <v>#N/A</v>
      </c>
      <c r="G59" t="e">
        <f t="shared" si="19"/>
        <v>#N/A</v>
      </c>
      <c r="H59" t="e">
        <f t="shared" si="19"/>
        <v>#N/A</v>
      </c>
      <c r="I59" t="e">
        <f t="shared" si="19"/>
        <v>#N/A</v>
      </c>
      <c r="J59" t="e">
        <f t="shared" si="19"/>
        <v>#N/A</v>
      </c>
      <c r="K59" t="e">
        <f t="shared" si="19"/>
        <v>#N/A</v>
      </c>
      <c r="L59" t="e">
        <f t="shared" si="19"/>
        <v>#N/A</v>
      </c>
      <c r="M59" t="e">
        <f t="shared" si="19"/>
        <v>#N/A</v>
      </c>
      <c r="N59" t="e">
        <f t="shared" si="19"/>
        <v>#N/A</v>
      </c>
      <c r="O59" t="e">
        <f t="shared" si="19"/>
        <v>#N/A</v>
      </c>
      <c r="P59" t="e">
        <f t="shared" si="19"/>
        <v>#N/A</v>
      </c>
      <c r="Q59" t="e">
        <f t="shared" si="19"/>
        <v>#N/A</v>
      </c>
      <c r="R59" t="e">
        <f t="shared" si="19"/>
        <v>#N/A</v>
      </c>
      <c r="S59" t="e">
        <f t="shared" si="19"/>
        <v>#N/A</v>
      </c>
      <c r="T59" t="e">
        <f t="shared" si="19"/>
        <v>#N/A</v>
      </c>
      <c r="U59" t="e">
        <f t="shared" si="19"/>
        <v>#N/A</v>
      </c>
      <c r="V59" t="e">
        <f t="shared" si="19"/>
        <v>#N/A</v>
      </c>
      <c r="W59" t="e">
        <f t="shared" si="19"/>
        <v>#N/A</v>
      </c>
      <c r="X59" t="e">
        <f t="shared" si="19"/>
        <v>#N/A</v>
      </c>
      <c r="Y59" t="e">
        <f t="shared" si="19"/>
        <v>#N/A</v>
      </c>
      <c r="Z59" t="e">
        <f t="shared" si="19"/>
        <v>#N/A</v>
      </c>
      <c r="AA59" t="e">
        <f t="shared" si="19"/>
        <v>#N/A</v>
      </c>
      <c r="AB59" t="e">
        <f t="shared" si="19"/>
        <v>#N/A</v>
      </c>
      <c r="AC59" t="e">
        <f t="shared" si="19"/>
        <v>#N/A</v>
      </c>
      <c r="AD59" t="e">
        <f t="shared" si="19"/>
        <v>#N/A</v>
      </c>
      <c r="AE59" t="e">
        <f t="shared" si="19"/>
        <v>#N/A</v>
      </c>
      <c r="AF59" t="e">
        <f t="shared" si="19"/>
        <v>#N/A</v>
      </c>
      <c r="AG59" t="e">
        <f t="shared" si="19"/>
        <v>#N/A</v>
      </c>
    </row>
    <row r="60" spans="1:33" x14ac:dyDescent="0.25">
      <c r="B60" t="s">
        <v>27</v>
      </c>
      <c r="C60">
        <f>LOOKUP(C45,17:17,32:32)</f>
        <v>0</v>
      </c>
      <c r="D60">
        <f t="shared" ref="D60:AG60" si="20">LOOKUP(D45,17:17,32:32)</f>
        <v>0</v>
      </c>
      <c r="E60" t="e">
        <f t="shared" si="20"/>
        <v>#N/A</v>
      </c>
      <c r="F60" t="e">
        <f t="shared" si="20"/>
        <v>#N/A</v>
      </c>
      <c r="G60" t="e">
        <f t="shared" si="20"/>
        <v>#N/A</v>
      </c>
      <c r="H60" t="e">
        <f t="shared" si="20"/>
        <v>#N/A</v>
      </c>
      <c r="I60" t="e">
        <f t="shared" si="20"/>
        <v>#N/A</v>
      </c>
      <c r="J60" t="e">
        <f t="shared" si="20"/>
        <v>#N/A</v>
      </c>
      <c r="K60" t="e">
        <f t="shared" si="20"/>
        <v>#N/A</v>
      </c>
      <c r="L60" t="e">
        <f t="shared" si="20"/>
        <v>#N/A</v>
      </c>
      <c r="M60" t="e">
        <f t="shared" si="20"/>
        <v>#N/A</v>
      </c>
      <c r="N60" t="e">
        <f t="shared" si="20"/>
        <v>#N/A</v>
      </c>
      <c r="O60" t="e">
        <f t="shared" si="20"/>
        <v>#N/A</v>
      </c>
      <c r="P60" t="e">
        <f t="shared" si="20"/>
        <v>#N/A</v>
      </c>
      <c r="Q60" t="e">
        <f t="shared" si="20"/>
        <v>#N/A</v>
      </c>
      <c r="R60" t="e">
        <f t="shared" si="20"/>
        <v>#N/A</v>
      </c>
      <c r="S60" t="e">
        <f t="shared" si="20"/>
        <v>#N/A</v>
      </c>
      <c r="T60" t="e">
        <f t="shared" si="20"/>
        <v>#N/A</v>
      </c>
      <c r="U60" t="e">
        <f t="shared" si="20"/>
        <v>#N/A</v>
      </c>
      <c r="V60" t="e">
        <f t="shared" si="20"/>
        <v>#N/A</v>
      </c>
      <c r="W60" t="e">
        <f t="shared" si="20"/>
        <v>#N/A</v>
      </c>
      <c r="X60" t="e">
        <f t="shared" si="20"/>
        <v>#N/A</v>
      </c>
      <c r="Y60" t="e">
        <f t="shared" si="20"/>
        <v>#N/A</v>
      </c>
      <c r="Z60" t="e">
        <f t="shared" si="20"/>
        <v>#N/A</v>
      </c>
      <c r="AA60" t="e">
        <f t="shared" si="20"/>
        <v>#N/A</v>
      </c>
      <c r="AB60" t="e">
        <f t="shared" si="20"/>
        <v>#N/A</v>
      </c>
      <c r="AC60" t="e">
        <f t="shared" si="20"/>
        <v>#N/A</v>
      </c>
      <c r="AD60" t="e">
        <f t="shared" si="20"/>
        <v>#N/A</v>
      </c>
      <c r="AE60" t="e">
        <f t="shared" si="20"/>
        <v>#N/A</v>
      </c>
      <c r="AF60" t="e">
        <f t="shared" si="20"/>
        <v>#N/A</v>
      </c>
      <c r="AG60" t="e">
        <f t="shared" si="20"/>
        <v>#N/A</v>
      </c>
    </row>
    <row r="61" spans="1:33" x14ac:dyDescent="0.25">
      <c r="B61" t="s">
        <v>28</v>
      </c>
      <c r="C61" t="e">
        <f>LOOKUP(C45,17:17,33:33)</f>
        <v>#DIV/0!</v>
      </c>
      <c r="D61" t="e">
        <f t="shared" ref="D61:AG61" si="21">LOOKUP(D45,17:17,33:33)</f>
        <v>#DIV/0!</v>
      </c>
      <c r="E61" t="e">
        <f t="shared" si="21"/>
        <v>#N/A</v>
      </c>
      <c r="F61" t="e">
        <f t="shared" si="21"/>
        <v>#N/A</v>
      </c>
      <c r="G61" t="e">
        <f t="shared" si="21"/>
        <v>#N/A</v>
      </c>
      <c r="H61" t="e">
        <f t="shared" si="21"/>
        <v>#N/A</v>
      </c>
      <c r="I61" t="e">
        <f t="shared" si="21"/>
        <v>#N/A</v>
      </c>
      <c r="J61" t="e">
        <f t="shared" si="21"/>
        <v>#N/A</v>
      </c>
      <c r="K61" t="e">
        <f t="shared" si="21"/>
        <v>#N/A</v>
      </c>
      <c r="L61" t="e">
        <f t="shared" si="21"/>
        <v>#N/A</v>
      </c>
      <c r="M61" t="e">
        <f t="shared" si="21"/>
        <v>#N/A</v>
      </c>
      <c r="N61" t="e">
        <f t="shared" si="21"/>
        <v>#N/A</v>
      </c>
      <c r="O61" t="e">
        <f t="shared" si="21"/>
        <v>#N/A</v>
      </c>
      <c r="P61" t="e">
        <f t="shared" si="21"/>
        <v>#N/A</v>
      </c>
      <c r="Q61" t="e">
        <f t="shared" si="21"/>
        <v>#N/A</v>
      </c>
      <c r="R61" t="e">
        <f t="shared" si="21"/>
        <v>#N/A</v>
      </c>
      <c r="S61" t="e">
        <f t="shared" si="21"/>
        <v>#N/A</v>
      </c>
      <c r="T61" t="e">
        <f t="shared" si="21"/>
        <v>#N/A</v>
      </c>
      <c r="U61" t="e">
        <f t="shared" si="21"/>
        <v>#N/A</v>
      </c>
      <c r="V61" t="e">
        <f t="shared" si="21"/>
        <v>#N/A</v>
      </c>
      <c r="W61" t="e">
        <f t="shared" si="21"/>
        <v>#N/A</v>
      </c>
      <c r="X61" t="e">
        <f t="shared" si="21"/>
        <v>#N/A</v>
      </c>
      <c r="Y61" t="e">
        <f t="shared" si="21"/>
        <v>#N/A</v>
      </c>
      <c r="Z61" t="e">
        <f t="shared" si="21"/>
        <v>#N/A</v>
      </c>
      <c r="AA61" t="e">
        <f t="shared" si="21"/>
        <v>#N/A</v>
      </c>
      <c r="AB61" t="e">
        <f t="shared" si="21"/>
        <v>#N/A</v>
      </c>
      <c r="AC61" t="e">
        <f t="shared" si="21"/>
        <v>#N/A</v>
      </c>
      <c r="AD61" t="e">
        <f t="shared" si="21"/>
        <v>#N/A</v>
      </c>
      <c r="AE61" t="e">
        <f t="shared" si="21"/>
        <v>#N/A</v>
      </c>
      <c r="AF61" t="e">
        <f t="shared" si="21"/>
        <v>#N/A</v>
      </c>
      <c r="AG61" t="e">
        <f t="shared" si="21"/>
        <v>#N/A</v>
      </c>
    </row>
    <row r="62" spans="1:33" x14ac:dyDescent="0.25">
      <c r="A62" t="s">
        <v>22</v>
      </c>
      <c r="B62" t="s">
        <v>26</v>
      </c>
      <c r="C62">
        <f>LOOKUP(C45,17:17,34:34)</f>
        <v>0</v>
      </c>
      <c r="D62">
        <f t="shared" ref="D62:AG62" si="22">LOOKUP(D45,17:17,34:34)</f>
        <v>0</v>
      </c>
      <c r="E62" t="e">
        <f t="shared" si="22"/>
        <v>#N/A</v>
      </c>
      <c r="F62" t="e">
        <f t="shared" si="22"/>
        <v>#N/A</v>
      </c>
      <c r="G62" t="e">
        <f t="shared" si="22"/>
        <v>#N/A</v>
      </c>
      <c r="H62" t="e">
        <f t="shared" si="22"/>
        <v>#N/A</v>
      </c>
      <c r="I62" t="e">
        <f t="shared" si="22"/>
        <v>#N/A</v>
      </c>
      <c r="J62" t="e">
        <f t="shared" si="22"/>
        <v>#N/A</v>
      </c>
      <c r="K62" t="e">
        <f t="shared" si="22"/>
        <v>#N/A</v>
      </c>
      <c r="L62" t="e">
        <f t="shared" si="22"/>
        <v>#N/A</v>
      </c>
      <c r="M62" t="e">
        <f t="shared" si="22"/>
        <v>#N/A</v>
      </c>
      <c r="N62" t="e">
        <f t="shared" si="22"/>
        <v>#N/A</v>
      </c>
      <c r="O62" t="e">
        <f t="shared" si="22"/>
        <v>#N/A</v>
      </c>
      <c r="P62" t="e">
        <f t="shared" si="22"/>
        <v>#N/A</v>
      </c>
      <c r="Q62" t="e">
        <f t="shared" si="22"/>
        <v>#N/A</v>
      </c>
      <c r="R62" t="e">
        <f t="shared" si="22"/>
        <v>#N/A</v>
      </c>
      <c r="S62" t="e">
        <f t="shared" si="22"/>
        <v>#N/A</v>
      </c>
      <c r="T62" t="e">
        <f t="shared" si="22"/>
        <v>#N/A</v>
      </c>
      <c r="U62" t="e">
        <f t="shared" si="22"/>
        <v>#N/A</v>
      </c>
      <c r="V62" t="e">
        <f t="shared" si="22"/>
        <v>#N/A</v>
      </c>
      <c r="W62" t="e">
        <f t="shared" si="22"/>
        <v>#N/A</v>
      </c>
      <c r="X62" t="e">
        <f t="shared" si="22"/>
        <v>#N/A</v>
      </c>
      <c r="Y62" t="e">
        <f t="shared" si="22"/>
        <v>#N/A</v>
      </c>
      <c r="Z62" t="e">
        <f t="shared" si="22"/>
        <v>#N/A</v>
      </c>
      <c r="AA62" t="e">
        <f t="shared" si="22"/>
        <v>#N/A</v>
      </c>
      <c r="AB62" t="e">
        <f t="shared" si="22"/>
        <v>#N/A</v>
      </c>
      <c r="AC62" t="e">
        <f t="shared" si="22"/>
        <v>#N/A</v>
      </c>
      <c r="AD62" t="e">
        <f t="shared" si="22"/>
        <v>#N/A</v>
      </c>
      <c r="AE62" t="e">
        <f t="shared" si="22"/>
        <v>#N/A</v>
      </c>
      <c r="AF62" t="e">
        <f t="shared" si="22"/>
        <v>#N/A</v>
      </c>
      <c r="AG62" t="e">
        <f t="shared" si="22"/>
        <v>#N/A</v>
      </c>
    </row>
    <row r="63" spans="1:33" x14ac:dyDescent="0.25">
      <c r="B63" t="s">
        <v>23</v>
      </c>
      <c r="C63">
        <f>LOOKUP(C45,17:17,35:35)</f>
        <v>0</v>
      </c>
      <c r="D63">
        <f t="shared" ref="D63:AG63" si="23">LOOKUP(D45,17:17,35:35)</f>
        <v>0</v>
      </c>
      <c r="E63" t="e">
        <f t="shared" si="23"/>
        <v>#N/A</v>
      </c>
      <c r="F63" t="e">
        <f t="shared" si="23"/>
        <v>#N/A</v>
      </c>
      <c r="G63" t="e">
        <f t="shared" si="23"/>
        <v>#N/A</v>
      </c>
      <c r="H63" t="e">
        <f t="shared" si="23"/>
        <v>#N/A</v>
      </c>
      <c r="I63" t="e">
        <f t="shared" si="23"/>
        <v>#N/A</v>
      </c>
      <c r="J63" t="e">
        <f t="shared" si="23"/>
        <v>#N/A</v>
      </c>
      <c r="K63" t="e">
        <f t="shared" si="23"/>
        <v>#N/A</v>
      </c>
      <c r="L63" t="e">
        <f t="shared" si="23"/>
        <v>#N/A</v>
      </c>
      <c r="M63" t="e">
        <f t="shared" si="23"/>
        <v>#N/A</v>
      </c>
      <c r="N63" t="e">
        <f t="shared" si="23"/>
        <v>#N/A</v>
      </c>
      <c r="O63" t="e">
        <f t="shared" si="23"/>
        <v>#N/A</v>
      </c>
      <c r="P63" t="e">
        <f t="shared" si="23"/>
        <v>#N/A</v>
      </c>
      <c r="Q63" t="e">
        <f t="shared" si="23"/>
        <v>#N/A</v>
      </c>
      <c r="R63" t="e">
        <f t="shared" si="23"/>
        <v>#N/A</v>
      </c>
      <c r="S63" t="e">
        <f t="shared" si="23"/>
        <v>#N/A</v>
      </c>
      <c r="T63" t="e">
        <f t="shared" si="23"/>
        <v>#N/A</v>
      </c>
      <c r="U63" t="e">
        <f t="shared" si="23"/>
        <v>#N/A</v>
      </c>
      <c r="V63" t="e">
        <f t="shared" si="23"/>
        <v>#N/A</v>
      </c>
      <c r="W63" t="e">
        <f t="shared" si="23"/>
        <v>#N/A</v>
      </c>
      <c r="X63" t="e">
        <f t="shared" si="23"/>
        <v>#N/A</v>
      </c>
      <c r="Y63" t="e">
        <f t="shared" si="23"/>
        <v>#N/A</v>
      </c>
      <c r="Z63" t="e">
        <f t="shared" si="23"/>
        <v>#N/A</v>
      </c>
      <c r="AA63" t="e">
        <f t="shared" si="23"/>
        <v>#N/A</v>
      </c>
      <c r="AB63" t="e">
        <f t="shared" si="23"/>
        <v>#N/A</v>
      </c>
      <c r="AC63" t="e">
        <f t="shared" si="23"/>
        <v>#N/A</v>
      </c>
      <c r="AD63" t="e">
        <f t="shared" si="23"/>
        <v>#N/A</v>
      </c>
      <c r="AE63" t="e">
        <f t="shared" si="23"/>
        <v>#N/A</v>
      </c>
      <c r="AF63" t="e">
        <f t="shared" si="23"/>
        <v>#N/A</v>
      </c>
      <c r="AG63" t="e">
        <f t="shared" si="23"/>
        <v>#N/A</v>
      </c>
    </row>
    <row r="64" spans="1:33" x14ac:dyDescent="0.25">
      <c r="B64" t="s">
        <v>27</v>
      </c>
      <c r="C64">
        <f>LOOKUP(C45,17:17,36:36)</f>
        <v>0</v>
      </c>
      <c r="D64">
        <f t="shared" ref="D64:AG64" si="24">LOOKUP(D45,17:17,36:36)</f>
        <v>0</v>
      </c>
      <c r="E64" t="e">
        <f t="shared" si="24"/>
        <v>#N/A</v>
      </c>
      <c r="F64" t="e">
        <f t="shared" si="24"/>
        <v>#N/A</v>
      </c>
      <c r="G64" t="e">
        <f t="shared" si="24"/>
        <v>#N/A</v>
      </c>
      <c r="H64" t="e">
        <f t="shared" si="24"/>
        <v>#N/A</v>
      </c>
      <c r="I64" t="e">
        <f t="shared" si="24"/>
        <v>#N/A</v>
      </c>
      <c r="J64" t="e">
        <f t="shared" si="24"/>
        <v>#N/A</v>
      </c>
      <c r="K64" t="e">
        <f t="shared" si="24"/>
        <v>#N/A</v>
      </c>
      <c r="L64" t="e">
        <f t="shared" si="24"/>
        <v>#N/A</v>
      </c>
      <c r="M64" t="e">
        <f t="shared" si="24"/>
        <v>#N/A</v>
      </c>
      <c r="N64" t="e">
        <f t="shared" si="24"/>
        <v>#N/A</v>
      </c>
      <c r="O64" t="e">
        <f t="shared" si="24"/>
        <v>#N/A</v>
      </c>
      <c r="P64" t="e">
        <f t="shared" si="24"/>
        <v>#N/A</v>
      </c>
      <c r="Q64" t="e">
        <f t="shared" si="24"/>
        <v>#N/A</v>
      </c>
      <c r="R64" t="e">
        <f t="shared" si="24"/>
        <v>#N/A</v>
      </c>
      <c r="S64" t="e">
        <f t="shared" si="24"/>
        <v>#N/A</v>
      </c>
      <c r="T64" t="e">
        <f t="shared" si="24"/>
        <v>#N/A</v>
      </c>
      <c r="U64" t="e">
        <f t="shared" si="24"/>
        <v>#N/A</v>
      </c>
      <c r="V64" t="e">
        <f t="shared" si="24"/>
        <v>#N/A</v>
      </c>
      <c r="W64" t="e">
        <f t="shared" si="24"/>
        <v>#N/A</v>
      </c>
      <c r="X64" t="e">
        <f t="shared" si="24"/>
        <v>#N/A</v>
      </c>
      <c r="Y64" t="e">
        <f t="shared" si="24"/>
        <v>#N/A</v>
      </c>
      <c r="Z64" t="e">
        <f t="shared" si="24"/>
        <v>#N/A</v>
      </c>
      <c r="AA64" t="e">
        <f t="shared" si="24"/>
        <v>#N/A</v>
      </c>
      <c r="AB64" t="e">
        <f t="shared" si="24"/>
        <v>#N/A</v>
      </c>
      <c r="AC64" t="e">
        <f t="shared" si="24"/>
        <v>#N/A</v>
      </c>
      <c r="AD64" t="e">
        <f t="shared" si="24"/>
        <v>#N/A</v>
      </c>
      <c r="AE64" t="e">
        <f t="shared" si="24"/>
        <v>#N/A</v>
      </c>
      <c r="AF64" t="e">
        <f t="shared" si="24"/>
        <v>#N/A</v>
      </c>
      <c r="AG64" t="e">
        <f t="shared" si="24"/>
        <v>#N/A</v>
      </c>
    </row>
    <row r="65" spans="2:33" x14ac:dyDescent="0.25">
      <c r="B65" t="s">
        <v>28</v>
      </c>
      <c r="C65" t="e">
        <f>LOOKUP(C45,17:17,37:37)</f>
        <v>#DIV/0!</v>
      </c>
      <c r="D65" t="e">
        <f t="shared" ref="D65:AG65" si="25">LOOKUP(D45,17:17,37:37)</f>
        <v>#DIV/0!</v>
      </c>
      <c r="E65" t="e">
        <f t="shared" si="25"/>
        <v>#N/A</v>
      </c>
      <c r="F65" t="e">
        <f t="shared" si="25"/>
        <v>#N/A</v>
      </c>
      <c r="G65" t="e">
        <f t="shared" si="25"/>
        <v>#N/A</v>
      </c>
      <c r="H65" t="e">
        <f t="shared" si="25"/>
        <v>#N/A</v>
      </c>
      <c r="I65" t="e">
        <f t="shared" si="25"/>
        <v>#N/A</v>
      </c>
      <c r="J65" t="e">
        <f t="shared" si="25"/>
        <v>#N/A</v>
      </c>
      <c r="K65" t="e">
        <f t="shared" si="25"/>
        <v>#N/A</v>
      </c>
      <c r="L65" t="e">
        <f t="shared" si="25"/>
        <v>#N/A</v>
      </c>
      <c r="M65" t="e">
        <f t="shared" si="25"/>
        <v>#N/A</v>
      </c>
      <c r="N65" t="e">
        <f t="shared" si="25"/>
        <v>#N/A</v>
      </c>
      <c r="O65" t="e">
        <f t="shared" si="25"/>
        <v>#N/A</v>
      </c>
      <c r="P65" t="e">
        <f t="shared" si="25"/>
        <v>#N/A</v>
      </c>
      <c r="Q65" t="e">
        <f t="shared" si="25"/>
        <v>#N/A</v>
      </c>
      <c r="R65" t="e">
        <f t="shared" si="25"/>
        <v>#N/A</v>
      </c>
      <c r="S65" t="e">
        <f t="shared" si="25"/>
        <v>#N/A</v>
      </c>
      <c r="T65" t="e">
        <f t="shared" si="25"/>
        <v>#N/A</v>
      </c>
      <c r="U65" t="e">
        <f t="shared" si="25"/>
        <v>#N/A</v>
      </c>
      <c r="V65" t="e">
        <f t="shared" si="25"/>
        <v>#N/A</v>
      </c>
      <c r="W65" t="e">
        <f t="shared" si="25"/>
        <v>#N/A</v>
      </c>
      <c r="X65" t="e">
        <f t="shared" si="25"/>
        <v>#N/A</v>
      </c>
      <c r="Y65" t="e">
        <f t="shared" si="25"/>
        <v>#N/A</v>
      </c>
      <c r="Z65" t="e">
        <f t="shared" si="25"/>
        <v>#N/A</v>
      </c>
      <c r="AA65" t="e">
        <f t="shared" si="25"/>
        <v>#N/A</v>
      </c>
      <c r="AB65" t="e">
        <f t="shared" si="25"/>
        <v>#N/A</v>
      </c>
      <c r="AC65" t="e">
        <f t="shared" si="25"/>
        <v>#N/A</v>
      </c>
      <c r="AD65" t="e">
        <f t="shared" si="25"/>
        <v>#N/A</v>
      </c>
      <c r="AE65" t="e">
        <f t="shared" si="25"/>
        <v>#N/A</v>
      </c>
      <c r="AF65" t="e">
        <f t="shared" si="25"/>
        <v>#N/A</v>
      </c>
      <c r="AG65" t="e">
        <f t="shared" si="25"/>
        <v>#N/A</v>
      </c>
    </row>
  </sheetData>
  <dataValidations count="1">
    <dataValidation type="list" allowBlank="1" showInputMessage="1" showErrorMessage="1" sqref="B4" xr:uid="{32727894-9A20-493A-AF3A-46F6714ADFA4}">
      <formula1>"1,2,3,4,5"</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4601C-500D-4B4B-904B-C7AE5D5459AC}">
  <dimension ref="A1:AG172"/>
  <sheetViews>
    <sheetView topLeftCell="Q138" workbookViewId="0">
      <selection activeCell="C20" sqref="C20"/>
    </sheetView>
  </sheetViews>
  <sheetFormatPr defaultRowHeight="15" x14ac:dyDescent="0.25"/>
  <cols>
    <col min="1" max="1" width="26.5703125" customWidth="1"/>
    <col min="2" max="2" width="17" customWidth="1"/>
    <col min="3" max="3" width="12.7109375" customWidth="1"/>
    <col min="8" max="8" width="12.28515625" customWidth="1"/>
    <col min="9" max="9" width="12" customWidth="1"/>
    <col min="10" max="10" width="11" bestFit="1" customWidth="1"/>
    <col min="11" max="11" width="15.7109375" bestFit="1" customWidth="1"/>
    <col min="13" max="13" width="24.85546875" bestFit="1" customWidth="1"/>
    <col min="17" max="17" width="8.85546875" customWidth="1"/>
  </cols>
  <sheetData>
    <row r="1" spans="1:33" s="2" customFormat="1" x14ac:dyDescent="0.25">
      <c r="A1" s="2" t="s">
        <v>38</v>
      </c>
    </row>
    <row r="3" spans="1:33" s="1" customFormat="1" x14ac:dyDescent="0.25">
      <c r="A3" s="1" t="s">
        <v>47</v>
      </c>
    </row>
    <row r="4" spans="1:33" x14ac:dyDescent="0.25">
      <c r="H4" t="s">
        <v>154</v>
      </c>
      <c r="I4" s="11">
        <f>100000/365</f>
        <v>273.97260273972603</v>
      </c>
      <c r="J4" t="s">
        <v>156</v>
      </c>
    </row>
    <row r="5" spans="1:33" x14ac:dyDescent="0.25">
      <c r="H5" t="s">
        <v>155</v>
      </c>
      <c r="I5" s="3">
        <v>1200</v>
      </c>
      <c r="J5" t="s">
        <v>156</v>
      </c>
    </row>
    <row r="6" spans="1:33" x14ac:dyDescent="0.25">
      <c r="A6" t="s">
        <v>124</v>
      </c>
      <c r="B6" s="3">
        <v>0.18</v>
      </c>
      <c r="C6" t="s">
        <v>123</v>
      </c>
      <c r="H6" t="s">
        <v>157</v>
      </c>
      <c r="I6" s="3">
        <v>80</v>
      </c>
      <c r="J6" t="s">
        <v>213</v>
      </c>
    </row>
    <row r="7" spans="1:33" x14ac:dyDescent="0.25">
      <c r="H7" t="s">
        <v>158</v>
      </c>
      <c r="I7" s="3">
        <v>63</v>
      </c>
      <c r="J7" t="s">
        <v>213</v>
      </c>
    </row>
    <row r="9" spans="1:33" x14ac:dyDescent="0.25">
      <c r="H9" t="s">
        <v>208</v>
      </c>
      <c r="I9">
        <f>I6/I7*I5/I4</f>
        <v>5.5619047619047608</v>
      </c>
    </row>
    <row r="10" spans="1:33" x14ac:dyDescent="0.25">
      <c r="A10" t="s">
        <v>15</v>
      </c>
      <c r="B10" s="3">
        <v>10000</v>
      </c>
      <c r="C10" t="s">
        <v>128</v>
      </c>
      <c r="E10" t="s">
        <v>212</v>
      </c>
    </row>
    <row r="13" spans="1:33" x14ac:dyDescent="0.25">
      <c r="A13" t="s">
        <v>188</v>
      </c>
      <c r="B13" s="9">
        <f>1/(0.177/B6)</f>
        <v>1.0169491525423728</v>
      </c>
      <c r="C13" t="s">
        <v>189</v>
      </c>
    </row>
    <row r="15" spans="1:33" s="1" customFormat="1" x14ac:dyDescent="0.25">
      <c r="A15" s="1" t="s">
        <v>48</v>
      </c>
    </row>
    <row r="16" spans="1:33" x14ac:dyDescent="0.25">
      <c r="C16">
        <v>2020</v>
      </c>
      <c r="D16">
        <v>2021</v>
      </c>
      <c r="E16">
        <v>2022</v>
      </c>
      <c r="F16">
        <v>2023</v>
      </c>
      <c r="G16">
        <v>2024</v>
      </c>
      <c r="H16">
        <v>2025</v>
      </c>
      <c r="I16">
        <v>2026</v>
      </c>
      <c r="J16">
        <v>2027</v>
      </c>
      <c r="K16">
        <v>2028</v>
      </c>
      <c r="L16">
        <v>2029</v>
      </c>
      <c r="M16">
        <v>2030</v>
      </c>
      <c r="N16">
        <v>2031</v>
      </c>
      <c r="O16">
        <v>2032</v>
      </c>
      <c r="P16">
        <v>2033</v>
      </c>
      <c r="Q16">
        <v>2034</v>
      </c>
      <c r="R16">
        <v>2035</v>
      </c>
      <c r="S16">
        <v>2036</v>
      </c>
      <c r="T16">
        <v>2037</v>
      </c>
      <c r="U16">
        <v>2038</v>
      </c>
      <c r="V16">
        <v>2039</v>
      </c>
      <c r="W16">
        <v>2040</v>
      </c>
      <c r="X16">
        <v>2041</v>
      </c>
      <c r="Y16">
        <v>2042</v>
      </c>
      <c r="Z16">
        <v>2043</v>
      </c>
      <c r="AA16">
        <v>2044</v>
      </c>
      <c r="AB16">
        <v>2045</v>
      </c>
      <c r="AC16">
        <v>2046</v>
      </c>
      <c r="AD16">
        <v>2047</v>
      </c>
      <c r="AE16">
        <v>2048</v>
      </c>
      <c r="AF16">
        <v>2049</v>
      </c>
      <c r="AG16">
        <v>2050</v>
      </c>
    </row>
    <row r="17" spans="1:33" x14ac:dyDescent="0.25">
      <c r="A17" t="s">
        <v>18</v>
      </c>
      <c r="B17" t="s">
        <v>26</v>
      </c>
      <c r="C17" s="3">
        <f>C80*$I$9</f>
        <v>66666666.666666649</v>
      </c>
      <c r="D17" s="3">
        <f t="shared" ref="D17:AG17" si="0">D80*$I$9</f>
        <v>66666666.666666649</v>
      </c>
      <c r="E17" s="3">
        <f t="shared" si="0"/>
        <v>66666666.666666649</v>
      </c>
      <c r="F17" s="3">
        <f t="shared" si="0"/>
        <v>66666666.666666649</v>
      </c>
      <c r="G17" s="3">
        <f t="shared" si="0"/>
        <v>66666666.666666649</v>
      </c>
      <c r="H17" s="3">
        <f t="shared" si="0"/>
        <v>66666666.666666649</v>
      </c>
      <c r="I17" s="3">
        <f t="shared" si="0"/>
        <v>66666666.666666649</v>
      </c>
      <c r="J17" s="3">
        <f t="shared" si="0"/>
        <v>66666666.666666649</v>
      </c>
      <c r="K17" s="3">
        <f t="shared" si="0"/>
        <v>66666666.666666649</v>
      </c>
      <c r="L17" s="3">
        <f t="shared" si="0"/>
        <v>66666666.666666649</v>
      </c>
      <c r="M17" s="3">
        <f t="shared" si="0"/>
        <v>66666666.666666649</v>
      </c>
      <c r="N17" s="3">
        <f t="shared" si="0"/>
        <v>66666666.666666649</v>
      </c>
      <c r="O17" s="3">
        <f t="shared" si="0"/>
        <v>66666666.666666649</v>
      </c>
      <c r="P17" s="3">
        <f t="shared" si="0"/>
        <v>66666666.666666649</v>
      </c>
      <c r="Q17" s="3">
        <f t="shared" si="0"/>
        <v>66666666.666666649</v>
      </c>
      <c r="R17" s="3">
        <f t="shared" si="0"/>
        <v>66666666.666666649</v>
      </c>
      <c r="S17" s="3">
        <f t="shared" si="0"/>
        <v>66666666.666666649</v>
      </c>
      <c r="T17" s="3">
        <f t="shared" si="0"/>
        <v>66666666.666666649</v>
      </c>
      <c r="U17" s="3">
        <f t="shared" si="0"/>
        <v>66666666.666666649</v>
      </c>
      <c r="V17" s="3">
        <f t="shared" si="0"/>
        <v>66666666.666666649</v>
      </c>
      <c r="W17" s="3">
        <f t="shared" si="0"/>
        <v>66666666.666666649</v>
      </c>
      <c r="X17" s="3">
        <f t="shared" si="0"/>
        <v>66666666.666666649</v>
      </c>
      <c r="Y17" s="3">
        <f t="shared" si="0"/>
        <v>66666666.666666649</v>
      </c>
      <c r="Z17" s="3">
        <f t="shared" si="0"/>
        <v>66666666.666666649</v>
      </c>
      <c r="AA17" s="3">
        <f t="shared" si="0"/>
        <v>66666666.666666649</v>
      </c>
      <c r="AB17" s="3">
        <f t="shared" si="0"/>
        <v>66666666.666666649</v>
      </c>
      <c r="AC17" s="3">
        <f t="shared" si="0"/>
        <v>66666666.666666649</v>
      </c>
      <c r="AD17" s="3">
        <f t="shared" si="0"/>
        <v>66666666.666666649</v>
      </c>
      <c r="AE17" s="3">
        <f t="shared" si="0"/>
        <v>66666666.666666649</v>
      </c>
      <c r="AF17" s="3">
        <f t="shared" si="0"/>
        <v>66666666.666666649</v>
      </c>
      <c r="AG17" s="3">
        <f t="shared" si="0"/>
        <v>66666666.666666649</v>
      </c>
    </row>
    <row r="18" spans="1:33" x14ac:dyDescent="0.25">
      <c r="B18" t="s">
        <v>23</v>
      </c>
      <c r="C18" s="3">
        <v>25</v>
      </c>
      <c r="D18" s="3">
        <v>25</v>
      </c>
      <c r="E18" s="3">
        <v>25</v>
      </c>
      <c r="F18" s="3">
        <v>25</v>
      </c>
      <c r="G18" s="3">
        <v>25</v>
      </c>
      <c r="H18" s="3">
        <v>25</v>
      </c>
      <c r="I18" s="3">
        <v>25</v>
      </c>
      <c r="J18" s="3">
        <v>25</v>
      </c>
      <c r="K18" s="3">
        <v>25</v>
      </c>
      <c r="L18" s="3">
        <v>25</v>
      </c>
      <c r="M18" s="3">
        <v>25</v>
      </c>
      <c r="N18" s="3">
        <v>25</v>
      </c>
      <c r="O18" s="3">
        <v>25</v>
      </c>
      <c r="P18" s="3">
        <v>25</v>
      </c>
      <c r="Q18" s="3">
        <v>25</v>
      </c>
      <c r="R18" s="3">
        <v>25</v>
      </c>
      <c r="S18" s="3">
        <v>25</v>
      </c>
      <c r="T18" s="3">
        <v>25</v>
      </c>
      <c r="U18" s="3">
        <v>25</v>
      </c>
      <c r="V18" s="3">
        <v>25</v>
      </c>
      <c r="W18" s="3">
        <v>25</v>
      </c>
      <c r="X18" s="3">
        <v>25</v>
      </c>
      <c r="Y18" s="3">
        <v>25</v>
      </c>
      <c r="Z18" s="3">
        <v>25</v>
      </c>
      <c r="AA18" s="3">
        <v>25</v>
      </c>
      <c r="AB18" s="3">
        <v>25</v>
      </c>
      <c r="AC18" s="3">
        <v>25</v>
      </c>
      <c r="AD18" s="3">
        <v>25</v>
      </c>
      <c r="AE18" s="3">
        <v>25</v>
      </c>
      <c r="AF18" s="3">
        <v>25</v>
      </c>
      <c r="AG18" s="3">
        <v>25</v>
      </c>
    </row>
    <row r="19" spans="1:33" x14ac:dyDescent="0.25">
      <c r="B19" t="s">
        <v>27</v>
      </c>
      <c r="C19" s="3">
        <f>C82*$I$9</f>
        <v>1128747.7954144618</v>
      </c>
      <c r="D19" s="3">
        <f t="shared" ref="D19:AG19" si="1">D82*$I$9</f>
        <v>1128747.7954144618</v>
      </c>
      <c r="E19" s="3">
        <f t="shared" si="1"/>
        <v>1128747.7954144618</v>
      </c>
      <c r="F19" s="3">
        <f t="shared" si="1"/>
        <v>1128747.7954144618</v>
      </c>
      <c r="G19" s="3">
        <f t="shared" si="1"/>
        <v>1128747.7954144618</v>
      </c>
      <c r="H19" s="3">
        <f t="shared" si="1"/>
        <v>1128747.7954144618</v>
      </c>
      <c r="I19" s="3">
        <f t="shared" si="1"/>
        <v>1128747.7954144618</v>
      </c>
      <c r="J19" s="3">
        <f t="shared" si="1"/>
        <v>1128747.7954144618</v>
      </c>
      <c r="K19" s="3">
        <f t="shared" si="1"/>
        <v>1128747.7954144618</v>
      </c>
      <c r="L19" s="3">
        <f t="shared" si="1"/>
        <v>1128747.7954144618</v>
      </c>
      <c r="M19" s="3">
        <f t="shared" si="1"/>
        <v>1128747.7954144618</v>
      </c>
      <c r="N19" s="3">
        <f t="shared" si="1"/>
        <v>1128747.7954144618</v>
      </c>
      <c r="O19" s="3">
        <f t="shared" si="1"/>
        <v>1128747.7954144618</v>
      </c>
      <c r="P19" s="3">
        <f t="shared" si="1"/>
        <v>1128747.7954144618</v>
      </c>
      <c r="Q19" s="3">
        <f t="shared" si="1"/>
        <v>1128747.7954144618</v>
      </c>
      <c r="R19" s="3">
        <f t="shared" si="1"/>
        <v>1128747.7954144618</v>
      </c>
      <c r="S19" s="3">
        <f t="shared" si="1"/>
        <v>1128747.7954144618</v>
      </c>
      <c r="T19" s="3">
        <f t="shared" si="1"/>
        <v>1128747.7954144618</v>
      </c>
      <c r="U19" s="3">
        <f t="shared" si="1"/>
        <v>1128747.7954144618</v>
      </c>
      <c r="V19" s="3">
        <f t="shared" si="1"/>
        <v>1128747.7954144618</v>
      </c>
      <c r="W19" s="3">
        <f t="shared" si="1"/>
        <v>1128747.7954144618</v>
      </c>
      <c r="X19" s="3">
        <f t="shared" si="1"/>
        <v>1128747.7954144618</v>
      </c>
      <c r="Y19" s="3">
        <f t="shared" si="1"/>
        <v>1128747.7954144618</v>
      </c>
      <c r="Z19" s="3">
        <f t="shared" si="1"/>
        <v>1128747.7954144618</v>
      </c>
      <c r="AA19" s="3">
        <f t="shared" si="1"/>
        <v>1128747.7954144618</v>
      </c>
      <c r="AB19" s="3">
        <f t="shared" si="1"/>
        <v>1128747.7954144618</v>
      </c>
      <c r="AC19" s="3">
        <f t="shared" si="1"/>
        <v>1128747.7954144618</v>
      </c>
      <c r="AD19" s="3">
        <f t="shared" si="1"/>
        <v>1128747.7954144618</v>
      </c>
      <c r="AE19" s="3">
        <f t="shared" si="1"/>
        <v>1128747.7954144618</v>
      </c>
      <c r="AF19" s="3">
        <f t="shared" si="1"/>
        <v>1128747.7954144618</v>
      </c>
      <c r="AG19" s="3">
        <f t="shared" si="1"/>
        <v>1128747.7954144618</v>
      </c>
    </row>
    <row r="20" spans="1:33" x14ac:dyDescent="0.25">
      <c r="B20" t="s">
        <v>28</v>
      </c>
      <c r="C20">
        <f>(C17*General!$B$29*(1+General!$B$29)^C18)/((1+General!$B$29)^C18-1)+C19</f>
        <v>7373999.7322123349</v>
      </c>
      <c r="D20">
        <f>(D17*General!$B$29*(1+General!$B$29)^D18)/((1+General!$B$29)^D18-1)+D19</f>
        <v>7373999.7322123349</v>
      </c>
      <c r="E20">
        <f>(E17*General!$B$29*(1+General!$B$29)^E18)/((1+General!$B$29)^E18-1)+E19</f>
        <v>7373999.7322123349</v>
      </c>
      <c r="F20">
        <f>(F17*General!$B$29*(1+General!$B$29)^F18)/((1+General!$B$29)^F18-1)+F19</f>
        <v>7373999.7322123349</v>
      </c>
      <c r="G20">
        <f>(G17*General!$B$29*(1+General!$B$29)^G18)/((1+General!$B$29)^G18-1)+G19</f>
        <v>7373999.7322123349</v>
      </c>
      <c r="H20">
        <f>(H17*General!$B$29*(1+General!$B$29)^H18)/((1+General!$B$29)^H18-1)+H19</f>
        <v>7373999.7322123349</v>
      </c>
      <c r="I20">
        <f>(I17*General!$B$29*(1+General!$B$29)^I18)/((1+General!$B$29)^I18-1)+I19</f>
        <v>7373999.7322123349</v>
      </c>
      <c r="J20">
        <f>(J17*General!$B$29*(1+General!$B$29)^J18)/((1+General!$B$29)^J18-1)+J19</f>
        <v>7373999.7322123349</v>
      </c>
      <c r="K20">
        <f>(K17*General!$B$29*(1+General!$B$29)^K18)/((1+General!$B$29)^K18-1)+K19</f>
        <v>7373999.7322123349</v>
      </c>
      <c r="L20">
        <f>(L17*General!$B$29*(1+General!$B$29)^L18)/((1+General!$B$29)^L18-1)+L19</f>
        <v>7373999.7322123349</v>
      </c>
      <c r="M20">
        <f>(M17*General!$B$29*(1+General!$B$29)^M18)/((1+General!$B$29)^M18-1)+M19</f>
        <v>7373999.7322123349</v>
      </c>
      <c r="N20">
        <f>(N17*General!$B$29*(1+General!$B$29)^N18)/((1+General!$B$29)^N18-1)+N19</f>
        <v>7373999.7322123349</v>
      </c>
      <c r="O20">
        <f>(O17*General!$B$29*(1+General!$B$29)^O18)/((1+General!$B$29)^O18-1)+O19</f>
        <v>7373999.7322123349</v>
      </c>
      <c r="P20">
        <f>(P17*General!$B$29*(1+General!$B$29)^P18)/((1+General!$B$29)^P18-1)+P19</f>
        <v>7373999.7322123349</v>
      </c>
      <c r="Q20">
        <f>(Q17*General!$B$29*(1+General!$B$29)^Q18)/((1+General!$B$29)^Q18-1)+Q19</f>
        <v>7373999.7322123349</v>
      </c>
      <c r="R20">
        <f>(R17*General!$B$29*(1+General!$B$29)^R18)/((1+General!$B$29)^R18-1)+R19</f>
        <v>7373999.7322123349</v>
      </c>
      <c r="S20">
        <f>(S17*General!$B$29*(1+General!$B$29)^S18)/((1+General!$B$29)^S18-1)+S19</f>
        <v>7373999.7322123349</v>
      </c>
      <c r="T20">
        <f>(T17*General!$B$29*(1+General!$B$29)^T18)/((1+General!$B$29)^T18-1)+T19</f>
        <v>7373999.7322123349</v>
      </c>
      <c r="U20">
        <f>(U17*General!$B$29*(1+General!$B$29)^U18)/((1+General!$B$29)^U18-1)+U19</f>
        <v>7373999.7322123349</v>
      </c>
      <c r="V20">
        <f>(V17*General!$B$29*(1+General!$B$29)^V18)/((1+General!$B$29)^V18-1)+V19</f>
        <v>7373999.7322123349</v>
      </c>
      <c r="W20">
        <f>(W17*General!$B$29*(1+General!$B$29)^W18)/((1+General!$B$29)^W18-1)+W19</f>
        <v>7373999.7322123349</v>
      </c>
      <c r="X20">
        <f>(X17*General!$B$29*(1+General!$B$29)^X18)/((1+General!$B$29)^X18-1)+X19</f>
        <v>7373999.7322123349</v>
      </c>
      <c r="Y20">
        <f>(Y17*General!$B$29*(1+General!$B$29)^Y18)/((1+General!$B$29)^Y18-1)+Y19</f>
        <v>7373999.7322123349</v>
      </c>
      <c r="Z20">
        <f>(Z17*General!$B$29*(1+General!$B$29)^Z18)/((1+General!$B$29)^Z18-1)+Z19</f>
        <v>7373999.7322123349</v>
      </c>
      <c r="AA20">
        <f>(AA17*General!$B$29*(1+General!$B$29)^AA18)/((1+General!$B$29)^AA18-1)+AA19</f>
        <v>7373999.7322123349</v>
      </c>
      <c r="AB20">
        <f>(AB17*General!$B$29*(1+General!$B$29)^AB18)/((1+General!$B$29)^AB18-1)+AB19</f>
        <v>7373999.7322123349</v>
      </c>
      <c r="AC20">
        <f>(AC17*General!$B$29*(1+General!$B$29)^AC18)/((1+General!$B$29)^AC18-1)+AC19</f>
        <v>7373999.7322123349</v>
      </c>
      <c r="AD20">
        <f>(AD17*General!$B$29*(1+General!$B$29)^AD18)/((1+General!$B$29)^AD18-1)+AD19</f>
        <v>7373999.7322123349</v>
      </c>
      <c r="AE20">
        <f>(AE17*General!$B$29*(1+General!$B$29)^AE18)/((1+General!$B$29)^AE18-1)+AE19</f>
        <v>7373999.7322123349</v>
      </c>
      <c r="AF20">
        <f>(AF17*General!$B$29*(1+General!$B$29)^AF18)/((1+General!$B$29)^AF18-1)+AF19</f>
        <v>7373999.7322123349</v>
      </c>
      <c r="AG20">
        <f>(AG17*General!$B$29*(1+General!$B$29)^AG18)/((1+General!$B$29)^AG18-1)+AG19</f>
        <v>7373999.7322123349</v>
      </c>
    </row>
    <row r="21" spans="1:33" x14ac:dyDescent="0.25">
      <c r="A21" t="s">
        <v>19</v>
      </c>
      <c r="B21" t="s">
        <v>26</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B22" t="s">
        <v>23</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27</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28</v>
      </c>
      <c r="C24" t="e">
        <f t="shared" ref="C24:AG24" si="2">C21/C22+C23</f>
        <v>#DIV/0!</v>
      </c>
      <c r="D24" t="e">
        <f t="shared" si="2"/>
        <v>#DIV/0!</v>
      </c>
      <c r="E24" t="e">
        <f t="shared" si="2"/>
        <v>#DIV/0!</v>
      </c>
      <c r="F24" t="e">
        <f t="shared" si="2"/>
        <v>#DIV/0!</v>
      </c>
      <c r="G24" t="e">
        <f t="shared" si="2"/>
        <v>#DIV/0!</v>
      </c>
      <c r="H24" t="e">
        <f t="shared" si="2"/>
        <v>#DIV/0!</v>
      </c>
      <c r="I24" t="e">
        <f t="shared" si="2"/>
        <v>#DIV/0!</v>
      </c>
      <c r="J24" t="e">
        <f t="shared" si="2"/>
        <v>#DIV/0!</v>
      </c>
      <c r="K24" t="e">
        <f t="shared" si="2"/>
        <v>#DIV/0!</v>
      </c>
      <c r="L24" t="e">
        <f t="shared" si="2"/>
        <v>#DIV/0!</v>
      </c>
      <c r="M24" t="e">
        <f t="shared" si="2"/>
        <v>#DIV/0!</v>
      </c>
      <c r="N24" t="e">
        <f t="shared" si="2"/>
        <v>#DIV/0!</v>
      </c>
      <c r="O24" t="e">
        <f t="shared" si="2"/>
        <v>#DIV/0!</v>
      </c>
      <c r="P24" t="e">
        <f t="shared" si="2"/>
        <v>#DIV/0!</v>
      </c>
      <c r="Q24" t="e">
        <f t="shared" si="2"/>
        <v>#DIV/0!</v>
      </c>
      <c r="R24" t="e">
        <f t="shared" si="2"/>
        <v>#DIV/0!</v>
      </c>
      <c r="S24" t="e">
        <f t="shared" si="2"/>
        <v>#DIV/0!</v>
      </c>
      <c r="T24" t="e">
        <f t="shared" si="2"/>
        <v>#DIV/0!</v>
      </c>
      <c r="U24" t="e">
        <f t="shared" si="2"/>
        <v>#DIV/0!</v>
      </c>
      <c r="V24" t="e">
        <f t="shared" si="2"/>
        <v>#DIV/0!</v>
      </c>
      <c r="W24" t="e">
        <f t="shared" si="2"/>
        <v>#DIV/0!</v>
      </c>
      <c r="X24" t="e">
        <f t="shared" si="2"/>
        <v>#DIV/0!</v>
      </c>
      <c r="Y24" t="e">
        <f t="shared" si="2"/>
        <v>#DIV/0!</v>
      </c>
      <c r="Z24" t="e">
        <f t="shared" si="2"/>
        <v>#DIV/0!</v>
      </c>
      <c r="AA24" t="e">
        <f t="shared" si="2"/>
        <v>#DIV/0!</v>
      </c>
      <c r="AB24" t="e">
        <f t="shared" si="2"/>
        <v>#DIV/0!</v>
      </c>
      <c r="AC24" t="e">
        <f t="shared" si="2"/>
        <v>#DIV/0!</v>
      </c>
      <c r="AD24" t="e">
        <f t="shared" si="2"/>
        <v>#DIV/0!</v>
      </c>
      <c r="AE24" t="e">
        <f t="shared" si="2"/>
        <v>#DIV/0!</v>
      </c>
      <c r="AF24" t="e">
        <f t="shared" si="2"/>
        <v>#DIV/0!</v>
      </c>
      <c r="AG24" t="e">
        <f t="shared" si="2"/>
        <v>#DIV/0!</v>
      </c>
    </row>
    <row r="25" spans="1:33" x14ac:dyDescent="0.25">
      <c r="A25" t="s">
        <v>20</v>
      </c>
      <c r="B25" t="s">
        <v>26</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23</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27</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28</v>
      </c>
      <c r="C28" t="e">
        <f t="shared" ref="C28:AG28" si="3">C25/C26+C27</f>
        <v>#DIV/0!</v>
      </c>
      <c r="D28" t="e">
        <f t="shared" si="3"/>
        <v>#DIV/0!</v>
      </c>
      <c r="E28" t="e">
        <f t="shared" si="3"/>
        <v>#DIV/0!</v>
      </c>
      <c r="F28" t="e">
        <f t="shared" si="3"/>
        <v>#DIV/0!</v>
      </c>
      <c r="G28" t="e">
        <f t="shared" si="3"/>
        <v>#DIV/0!</v>
      </c>
      <c r="H28" t="e">
        <f t="shared" si="3"/>
        <v>#DIV/0!</v>
      </c>
      <c r="I28" t="e">
        <f t="shared" si="3"/>
        <v>#DIV/0!</v>
      </c>
      <c r="J28" t="e">
        <f t="shared" si="3"/>
        <v>#DIV/0!</v>
      </c>
      <c r="K28" t="e">
        <f t="shared" si="3"/>
        <v>#DIV/0!</v>
      </c>
      <c r="L28" t="e">
        <f t="shared" si="3"/>
        <v>#DIV/0!</v>
      </c>
      <c r="M28" t="e">
        <f t="shared" si="3"/>
        <v>#DIV/0!</v>
      </c>
      <c r="N28" t="e">
        <f t="shared" si="3"/>
        <v>#DIV/0!</v>
      </c>
      <c r="O28" t="e">
        <f t="shared" si="3"/>
        <v>#DIV/0!</v>
      </c>
      <c r="P28" t="e">
        <f t="shared" si="3"/>
        <v>#DIV/0!</v>
      </c>
      <c r="Q28" t="e">
        <f t="shared" si="3"/>
        <v>#DIV/0!</v>
      </c>
      <c r="R28" t="e">
        <f t="shared" si="3"/>
        <v>#DIV/0!</v>
      </c>
      <c r="S28" t="e">
        <f t="shared" si="3"/>
        <v>#DIV/0!</v>
      </c>
      <c r="T28" t="e">
        <f t="shared" si="3"/>
        <v>#DIV/0!</v>
      </c>
      <c r="U28" t="e">
        <f t="shared" si="3"/>
        <v>#DIV/0!</v>
      </c>
      <c r="V28" t="e">
        <f t="shared" si="3"/>
        <v>#DIV/0!</v>
      </c>
      <c r="W28" t="e">
        <f t="shared" si="3"/>
        <v>#DIV/0!</v>
      </c>
      <c r="X28" t="e">
        <f t="shared" si="3"/>
        <v>#DIV/0!</v>
      </c>
      <c r="Y28" t="e">
        <f t="shared" si="3"/>
        <v>#DIV/0!</v>
      </c>
      <c r="Z28" t="e">
        <f t="shared" si="3"/>
        <v>#DIV/0!</v>
      </c>
      <c r="AA28" t="e">
        <f t="shared" si="3"/>
        <v>#DIV/0!</v>
      </c>
      <c r="AB28" t="e">
        <f t="shared" si="3"/>
        <v>#DIV/0!</v>
      </c>
      <c r="AC28" t="e">
        <f t="shared" si="3"/>
        <v>#DIV/0!</v>
      </c>
      <c r="AD28" t="e">
        <f t="shared" si="3"/>
        <v>#DIV/0!</v>
      </c>
      <c r="AE28" t="e">
        <f t="shared" si="3"/>
        <v>#DIV/0!</v>
      </c>
      <c r="AF28" t="e">
        <f t="shared" si="3"/>
        <v>#DIV/0!</v>
      </c>
      <c r="AG28" t="e">
        <f t="shared" si="3"/>
        <v>#DIV/0!</v>
      </c>
    </row>
    <row r="29" spans="1:33" x14ac:dyDescent="0.25">
      <c r="A29" t="s">
        <v>21</v>
      </c>
      <c r="B29" t="s">
        <v>26</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23</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27</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28</v>
      </c>
      <c r="C32" t="e">
        <f t="shared" ref="C32:AG32" si="4">C29/C30+C31</f>
        <v>#DIV/0!</v>
      </c>
      <c r="D32" t="e">
        <f t="shared" si="4"/>
        <v>#DIV/0!</v>
      </c>
      <c r="E32" t="e">
        <f t="shared" si="4"/>
        <v>#DIV/0!</v>
      </c>
      <c r="F32" t="e">
        <f t="shared" si="4"/>
        <v>#DIV/0!</v>
      </c>
      <c r="G32" t="e">
        <f t="shared" si="4"/>
        <v>#DIV/0!</v>
      </c>
      <c r="H32" t="e">
        <f t="shared" si="4"/>
        <v>#DIV/0!</v>
      </c>
      <c r="I32" t="e">
        <f t="shared" si="4"/>
        <v>#DIV/0!</v>
      </c>
      <c r="J32" t="e">
        <f t="shared" si="4"/>
        <v>#DIV/0!</v>
      </c>
      <c r="K32" t="e">
        <f t="shared" si="4"/>
        <v>#DIV/0!</v>
      </c>
      <c r="L32" t="e">
        <f t="shared" si="4"/>
        <v>#DIV/0!</v>
      </c>
      <c r="M32" t="e">
        <f t="shared" si="4"/>
        <v>#DIV/0!</v>
      </c>
      <c r="N32" t="e">
        <f t="shared" si="4"/>
        <v>#DIV/0!</v>
      </c>
      <c r="O32" t="e">
        <f t="shared" si="4"/>
        <v>#DIV/0!</v>
      </c>
      <c r="P32" t="e">
        <f t="shared" si="4"/>
        <v>#DIV/0!</v>
      </c>
      <c r="Q32" t="e">
        <f t="shared" si="4"/>
        <v>#DIV/0!</v>
      </c>
      <c r="R32" t="e">
        <f t="shared" si="4"/>
        <v>#DIV/0!</v>
      </c>
      <c r="S32" t="e">
        <f t="shared" si="4"/>
        <v>#DIV/0!</v>
      </c>
      <c r="T32" t="e">
        <f t="shared" si="4"/>
        <v>#DIV/0!</v>
      </c>
      <c r="U32" t="e">
        <f t="shared" si="4"/>
        <v>#DIV/0!</v>
      </c>
      <c r="V32" t="e">
        <f t="shared" si="4"/>
        <v>#DIV/0!</v>
      </c>
      <c r="W32" t="e">
        <f t="shared" si="4"/>
        <v>#DIV/0!</v>
      </c>
      <c r="X32" t="e">
        <f t="shared" si="4"/>
        <v>#DIV/0!</v>
      </c>
      <c r="Y32" t="e">
        <f t="shared" si="4"/>
        <v>#DIV/0!</v>
      </c>
      <c r="Z32" t="e">
        <f t="shared" si="4"/>
        <v>#DIV/0!</v>
      </c>
      <c r="AA32" t="e">
        <f t="shared" si="4"/>
        <v>#DIV/0!</v>
      </c>
      <c r="AB32" t="e">
        <f t="shared" si="4"/>
        <v>#DIV/0!</v>
      </c>
      <c r="AC32" t="e">
        <f t="shared" si="4"/>
        <v>#DIV/0!</v>
      </c>
      <c r="AD32" t="e">
        <f t="shared" si="4"/>
        <v>#DIV/0!</v>
      </c>
      <c r="AE32" t="e">
        <f t="shared" si="4"/>
        <v>#DIV/0!</v>
      </c>
      <c r="AF32" t="e">
        <f t="shared" si="4"/>
        <v>#DIV/0!</v>
      </c>
      <c r="AG32" t="e">
        <f t="shared" si="4"/>
        <v>#DIV/0!</v>
      </c>
    </row>
    <row r="33" spans="1:33" x14ac:dyDescent="0.25">
      <c r="A33" t="s">
        <v>22</v>
      </c>
      <c r="B33" t="s">
        <v>26</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23</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27</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28</v>
      </c>
      <c r="C36" t="e">
        <f t="shared" ref="C36:AG36" si="5">C33/C34+C35</f>
        <v>#DIV/0!</v>
      </c>
      <c r="D36" t="e">
        <f t="shared" si="5"/>
        <v>#DIV/0!</v>
      </c>
      <c r="E36" t="e">
        <f t="shared" si="5"/>
        <v>#DIV/0!</v>
      </c>
      <c r="F36" t="e">
        <f t="shared" si="5"/>
        <v>#DIV/0!</v>
      </c>
      <c r="G36" t="e">
        <f t="shared" si="5"/>
        <v>#DIV/0!</v>
      </c>
      <c r="H36" t="e">
        <f t="shared" si="5"/>
        <v>#DIV/0!</v>
      </c>
      <c r="I36" t="e">
        <f t="shared" si="5"/>
        <v>#DIV/0!</v>
      </c>
      <c r="J36" t="e">
        <f t="shared" si="5"/>
        <v>#DIV/0!</v>
      </c>
      <c r="K36" t="e">
        <f t="shared" si="5"/>
        <v>#DIV/0!</v>
      </c>
      <c r="L36" t="e">
        <f t="shared" si="5"/>
        <v>#DIV/0!</v>
      </c>
      <c r="M36" t="e">
        <f t="shared" si="5"/>
        <v>#DIV/0!</v>
      </c>
      <c r="N36" t="e">
        <f t="shared" si="5"/>
        <v>#DIV/0!</v>
      </c>
      <c r="O36" t="e">
        <f t="shared" si="5"/>
        <v>#DIV/0!</v>
      </c>
      <c r="P36" t="e">
        <f t="shared" si="5"/>
        <v>#DIV/0!</v>
      </c>
      <c r="Q36" t="e">
        <f t="shared" si="5"/>
        <v>#DIV/0!</v>
      </c>
      <c r="R36" t="e">
        <f t="shared" si="5"/>
        <v>#DIV/0!</v>
      </c>
      <c r="S36" t="e">
        <f t="shared" si="5"/>
        <v>#DIV/0!</v>
      </c>
      <c r="T36" t="e">
        <f t="shared" si="5"/>
        <v>#DIV/0!</v>
      </c>
      <c r="U36" t="e">
        <f t="shared" si="5"/>
        <v>#DIV/0!</v>
      </c>
      <c r="V36" t="e">
        <f t="shared" si="5"/>
        <v>#DIV/0!</v>
      </c>
      <c r="W36" t="e">
        <f t="shared" si="5"/>
        <v>#DIV/0!</v>
      </c>
      <c r="X36" t="e">
        <f t="shared" si="5"/>
        <v>#DIV/0!</v>
      </c>
      <c r="Y36" t="e">
        <f t="shared" si="5"/>
        <v>#DIV/0!</v>
      </c>
      <c r="Z36" t="e">
        <f t="shared" si="5"/>
        <v>#DIV/0!</v>
      </c>
      <c r="AA36" t="e">
        <f t="shared" si="5"/>
        <v>#DIV/0!</v>
      </c>
      <c r="AB36" t="e">
        <f t="shared" si="5"/>
        <v>#DIV/0!</v>
      </c>
      <c r="AC36" t="e">
        <f t="shared" si="5"/>
        <v>#DIV/0!</v>
      </c>
      <c r="AD36" t="e">
        <f t="shared" si="5"/>
        <v>#DIV/0!</v>
      </c>
      <c r="AE36" t="e">
        <f t="shared" si="5"/>
        <v>#DIV/0!</v>
      </c>
      <c r="AF36" t="e">
        <f t="shared" si="5"/>
        <v>#DIV/0!</v>
      </c>
      <c r="AG36" t="e">
        <f t="shared" si="5"/>
        <v>#DIV/0!</v>
      </c>
    </row>
    <row r="40" spans="1:33" x14ac:dyDescent="0.25">
      <c r="C40" t="s">
        <v>67</v>
      </c>
    </row>
    <row r="41" spans="1:33" x14ac:dyDescent="0.25">
      <c r="C41" t="s">
        <v>29</v>
      </c>
    </row>
    <row r="43" spans="1:33" s="1" customFormat="1" x14ac:dyDescent="0.25">
      <c r="A43" s="2" t="s">
        <v>68</v>
      </c>
    </row>
    <row r="44" spans="1:33" x14ac:dyDescent="0.25">
      <c r="C44">
        <f>General!$B$9</f>
        <v>2047</v>
      </c>
      <c r="D44">
        <f>IF(C44=0,0,IF(General!$B$10 &gt; (C44-General!$B$9), C44+General!$B$11,0))</f>
        <v>2050</v>
      </c>
      <c r="E44">
        <f>IF(D44=0,0,IF(General!$B$10 &gt; (D44-General!$B$9), D44+General!$B$11,0))</f>
        <v>0</v>
      </c>
      <c r="F44">
        <f>IF(E44=0,0,IF(General!$B$10 &gt; (E44-General!$B$9), E44+General!$B$11,0))</f>
        <v>0</v>
      </c>
      <c r="G44">
        <f>IF(F44=0,0,IF(General!$B$10 &gt; (F44-General!$B$9), F44+General!$B$11,0))</f>
        <v>0</v>
      </c>
      <c r="H44">
        <f>IF(G44=0,0,IF(General!$B$10 &gt; (G44-General!$B$9), G44+General!$B$11,0))</f>
        <v>0</v>
      </c>
      <c r="I44">
        <f>IF(H44=0,0,IF(General!$B$10 &gt; (H44-General!$B$9), H44+General!$B$11,0))</f>
        <v>0</v>
      </c>
      <c r="J44">
        <f>IF(I44=0,0,IF(General!$B$10 &gt; (I44-General!$B$9), I44+General!$B$11,0))</f>
        <v>0</v>
      </c>
      <c r="K44">
        <f>IF(J44=0,0,IF(General!$B$10 &gt; (J44-General!$B$9), J44+General!$B$11,0))</f>
        <v>0</v>
      </c>
      <c r="L44">
        <f>IF(K44=0,0,IF(General!$B$10 &gt; (K44-General!$B$9), K44+General!$B$11,0))</f>
        <v>0</v>
      </c>
      <c r="M44">
        <f>IF(L44=0,0,IF(General!$B$10 &gt; (L44-General!$B$9), L44+General!$B$11,0))</f>
        <v>0</v>
      </c>
      <c r="N44">
        <f>IF(M44=0,0,IF(General!$B$10 &gt; (M44-General!$B$9), M44+General!$B$11,0))</f>
        <v>0</v>
      </c>
      <c r="O44">
        <f>IF(N44=0,0,IF(General!$B$10 &gt; (N44-General!$B$9), N44+General!$B$11,0))</f>
        <v>0</v>
      </c>
      <c r="P44">
        <f>IF(O44=0,0,IF(General!$B$10 &gt; (O44-General!$B$9), O44+General!$B$11,0))</f>
        <v>0</v>
      </c>
      <c r="Q44">
        <f>IF(P44=0,0,IF(General!$B$10 &gt; (P44-General!$B$9), P44+General!$B$11,0))</f>
        <v>0</v>
      </c>
      <c r="R44">
        <f>IF(Q44=0,0,IF(General!$B$10 &gt; (Q44-General!$B$9), Q44+General!$B$11,0))</f>
        <v>0</v>
      </c>
      <c r="S44">
        <f>IF(R44=0,0,IF(General!$B$10 &gt; (R44-General!$B$9), R44+General!$B$11,0))</f>
        <v>0</v>
      </c>
      <c r="T44">
        <f>IF(S44=0,0,IF(General!$B$10 &gt; (S44-General!$B$9), S44+General!$B$11,0))</f>
        <v>0</v>
      </c>
      <c r="U44">
        <f>IF(T44=0,0,IF(General!$B$10 &gt; (T44-General!$B$9), T44+General!$B$11,0))</f>
        <v>0</v>
      </c>
      <c r="V44">
        <f>IF(U44=0,0,IF(General!$B$10 &gt; (U44-General!$B$9), U44+General!$B$11,0))</f>
        <v>0</v>
      </c>
      <c r="W44">
        <f>IF(V44=0,0,IF(General!$B$10 &gt; (V44-General!$B$9), V44+General!$B$11,0))</f>
        <v>0</v>
      </c>
      <c r="X44">
        <f>IF(W44=0,0,IF(General!$B$10 &gt; (W44-General!$B$9), W44+General!$B$11,0))</f>
        <v>0</v>
      </c>
      <c r="Y44">
        <f>IF(X44=0,0,IF(General!$B$10 &gt; (X44-General!$B$9), X44+General!$B$11,0))</f>
        <v>0</v>
      </c>
      <c r="Z44">
        <f>IF(Y44=0,0,IF(General!$B$10 &gt; (Y44-General!$B$9), Y44+General!$B$11,0))</f>
        <v>0</v>
      </c>
      <c r="AA44">
        <f>IF(Z44=0,0,IF(General!$B$10 &gt; (Z44-General!$B$9), Z44+General!$B$11,0))</f>
        <v>0</v>
      </c>
      <c r="AB44">
        <f>IF(AA44=0,0,IF(General!$B$10 &gt; (AA44-General!$B$9), AA44+General!$B$11,0))</f>
        <v>0</v>
      </c>
      <c r="AC44">
        <f>IF(AB44=0,0,IF(General!$B$10 &gt; (AB44-General!$B$9), AB44+General!$B$11,0))</f>
        <v>0</v>
      </c>
      <c r="AD44">
        <f>IF(AC44=0,0,IF(General!$B$10 &gt; (AC44-General!$B$9), AC44+General!$B$11,0))</f>
        <v>0</v>
      </c>
      <c r="AE44">
        <f>IF(AD44=0,0,IF(General!$B$10 &gt; (AD44-General!$B$9), AD44+General!$B$11,0))</f>
        <v>0</v>
      </c>
      <c r="AF44">
        <f>IF(AE44=0,0,IF(General!$B$10 &gt; (AE44-General!$B$9), AE44+General!$B$11,0))</f>
        <v>0</v>
      </c>
      <c r="AG44">
        <f>IF(AF44=0,0,IF(General!$B$10 &gt; (AF44-General!$B$9), AF44+General!$B$11,0))</f>
        <v>0</v>
      </c>
    </row>
    <row r="45" spans="1:33" x14ac:dyDescent="0.25">
      <c r="A45" t="s">
        <v>18</v>
      </c>
      <c r="B45" t="s">
        <v>26</v>
      </c>
      <c r="C45">
        <f t="shared" ref="C45:AG45" si="6">LOOKUP(C44,16:16,17:17)</f>
        <v>66666666.666666649</v>
      </c>
      <c r="D45">
        <f t="shared" si="6"/>
        <v>66666666.666666649</v>
      </c>
      <c r="E45" t="e">
        <f t="shared" si="6"/>
        <v>#N/A</v>
      </c>
      <c r="F45" t="e">
        <f t="shared" si="6"/>
        <v>#N/A</v>
      </c>
      <c r="G45" t="e">
        <f t="shared" si="6"/>
        <v>#N/A</v>
      </c>
      <c r="H45" t="e">
        <f t="shared" si="6"/>
        <v>#N/A</v>
      </c>
      <c r="I45" t="e">
        <f t="shared" si="6"/>
        <v>#N/A</v>
      </c>
      <c r="J45" t="e">
        <f t="shared" si="6"/>
        <v>#N/A</v>
      </c>
      <c r="K45" t="e">
        <f t="shared" si="6"/>
        <v>#N/A</v>
      </c>
      <c r="L45" t="e">
        <f t="shared" si="6"/>
        <v>#N/A</v>
      </c>
      <c r="M45" t="e">
        <f t="shared" si="6"/>
        <v>#N/A</v>
      </c>
      <c r="N45" t="e">
        <f t="shared" si="6"/>
        <v>#N/A</v>
      </c>
      <c r="O45" t="e">
        <f t="shared" si="6"/>
        <v>#N/A</v>
      </c>
      <c r="P45" t="e">
        <f t="shared" si="6"/>
        <v>#N/A</v>
      </c>
      <c r="Q45" t="e">
        <f t="shared" si="6"/>
        <v>#N/A</v>
      </c>
      <c r="R45" t="e">
        <f t="shared" si="6"/>
        <v>#N/A</v>
      </c>
      <c r="S45" t="e">
        <f t="shared" si="6"/>
        <v>#N/A</v>
      </c>
      <c r="T45" t="e">
        <f t="shared" si="6"/>
        <v>#N/A</v>
      </c>
      <c r="U45" t="e">
        <f t="shared" si="6"/>
        <v>#N/A</v>
      </c>
      <c r="V45" t="e">
        <f t="shared" si="6"/>
        <v>#N/A</v>
      </c>
      <c r="W45" t="e">
        <f t="shared" si="6"/>
        <v>#N/A</v>
      </c>
      <c r="X45" t="e">
        <f t="shared" si="6"/>
        <v>#N/A</v>
      </c>
      <c r="Y45" t="e">
        <f t="shared" si="6"/>
        <v>#N/A</v>
      </c>
      <c r="Z45" t="e">
        <f t="shared" si="6"/>
        <v>#N/A</v>
      </c>
      <c r="AA45" t="e">
        <f t="shared" si="6"/>
        <v>#N/A</v>
      </c>
      <c r="AB45" t="e">
        <f t="shared" si="6"/>
        <v>#N/A</v>
      </c>
      <c r="AC45" t="e">
        <f t="shared" si="6"/>
        <v>#N/A</v>
      </c>
      <c r="AD45" t="e">
        <f t="shared" si="6"/>
        <v>#N/A</v>
      </c>
      <c r="AE45" t="e">
        <f t="shared" si="6"/>
        <v>#N/A</v>
      </c>
      <c r="AF45" t="e">
        <f t="shared" si="6"/>
        <v>#N/A</v>
      </c>
      <c r="AG45" t="e">
        <f t="shared" si="6"/>
        <v>#N/A</v>
      </c>
    </row>
    <row r="46" spans="1:33" x14ac:dyDescent="0.25">
      <c r="B46" t="s">
        <v>23</v>
      </c>
      <c r="C46">
        <f t="shared" ref="C46:AG46" si="7">LOOKUP(C44,16:16,18:18)</f>
        <v>25</v>
      </c>
      <c r="D46">
        <f t="shared" si="7"/>
        <v>25</v>
      </c>
      <c r="E46" t="e">
        <f t="shared" si="7"/>
        <v>#N/A</v>
      </c>
      <c r="F46" t="e">
        <f t="shared" si="7"/>
        <v>#N/A</v>
      </c>
      <c r="G46" t="e">
        <f t="shared" si="7"/>
        <v>#N/A</v>
      </c>
      <c r="H46" t="e">
        <f t="shared" si="7"/>
        <v>#N/A</v>
      </c>
      <c r="I46" t="e">
        <f t="shared" si="7"/>
        <v>#N/A</v>
      </c>
      <c r="J46" t="e">
        <f t="shared" si="7"/>
        <v>#N/A</v>
      </c>
      <c r="K46" t="e">
        <f t="shared" si="7"/>
        <v>#N/A</v>
      </c>
      <c r="L46" t="e">
        <f t="shared" si="7"/>
        <v>#N/A</v>
      </c>
      <c r="M46" t="e">
        <f t="shared" si="7"/>
        <v>#N/A</v>
      </c>
      <c r="N46" t="e">
        <f t="shared" si="7"/>
        <v>#N/A</v>
      </c>
      <c r="O46" t="e">
        <f t="shared" si="7"/>
        <v>#N/A</v>
      </c>
      <c r="P46" t="e">
        <f t="shared" si="7"/>
        <v>#N/A</v>
      </c>
      <c r="Q46" t="e">
        <f t="shared" si="7"/>
        <v>#N/A</v>
      </c>
      <c r="R46" t="e">
        <f t="shared" si="7"/>
        <v>#N/A</v>
      </c>
      <c r="S46" t="e">
        <f t="shared" si="7"/>
        <v>#N/A</v>
      </c>
      <c r="T46" t="e">
        <f t="shared" si="7"/>
        <v>#N/A</v>
      </c>
      <c r="U46" t="e">
        <f t="shared" si="7"/>
        <v>#N/A</v>
      </c>
      <c r="V46" t="e">
        <f t="shared" si="7"/>
        <v>#N/A</v>
      </c>
      <c r="W46" t="e">
        <f t="shared" si="7"/>
        <v>#N/A</v>
      </c>
      <c r="X46" t="e">
        <f t="shared" si="7"/>
        <v>#N/A</v>
      </c>
      <c r="Y46" t="e">
        <f t="shared" si="7"/>
        <v>#N/A</v>
      </c>
      <c r="Z46" t="e">
        <f t="shared" si="7"/>
        <v>#N/A</v>
      </c>
      <c r="AA46" t="e">
        <f t="shared" si="7"/>
        <v>#N/A</v>
      </c>
      <c r="AB46" t="e">
        <f t="shared" si="7"/>
        <v>#N/A</v>
      </c>
      <c r="AC46" t="e">
        <f t="shared" si="7"/>
        <v>#N/A</v>
      </c>
      <c r="AD46" t="e">
        <f t="shared" si="7"/>
        <v>#N/A</v>
      </c>
      <c r="AE46" t="e">
        <f t="shared" si="7"/>
        <v>#N/A</v>
      </c>
      <c r="AF46" t="e">
        <f t="shared" si="7"/>
        <v>#N/A</v>
      </c>
      <c r="AG46" t="e">
        <f t="shared" si="7"/>
        <v>#N/A</v>
      </c>
    </row>
    <row r="47" spans="1:33" x14ac:dyDescent="0.25">
      <c r="B47" t="s">
        <v>27</v>
      </c>
      <c r="C47">
        <f t="shared" ref="C47:AG47" si="8">LOOKUP(C44,16:16,19:19)</f>
        <v>1128747.7954144618</v>
      </c>
      <c r="D47">
        <f t="shared" si="8"/>
        <v>1128747.7954144618</v>
      </c>
      <c r="E47" t="e">
        <f t="shared" si="8"/>
        <v>#N/A</v>
      </c>
      <c r="F47" t="e">
        <f t="shared" si="8"/>
        <v>#N/A</v>
      </c>
      <c r="G47" t="e">
        <f t="shared" si="8"/>
        <v>#N/A</v>
      </c>
      <c r="H47" t="e">
        <f t="shared" si="8"/>
        <v>#N/A</v>
      </c>
      <c r="I47" t="e">
        <f t="shared" si="8"/>
        <v>#N/A</v>
      </c>
      <c r="J47" t="e">
        <f t="shared" si="8"/>
        <v>#N/A</v>
      </c>
      <c r="K47" t="e">
        <f t="shared" si="8"/>
        <v>#N/A</v>
      </c>
      <c r="L47" t="e">
        <f t="shared" si="8"/>
        <v>#N/A</v>
      </c>
      <c r="M47" t="e">
        <f t="shared" si="8"/>
        <v>#N/A</v>
      </c>
      <c r="N47" t="e">
        <f t="shared" si="8"/>
        <v>#N/A</v>
      </c>
      <c r="O47" t="e">
        <f t="shared" si="8"/>
        <v>#N/A</v>
      </c>
      <c r="P47" t="e">
        <f t="shared" si="8"/>
        <v>#N/A</v>
      </c>
      <c r="Q47" t="e">
        <f t="shared" si="8"/>
        <v>#N/A</v>
      </c>
      <c r="R47" t="e">
        <f t="shared" si="8"/>
        <v>#N/A</v>
      </c>
      <c r="S47" t="e">
        <f t="shared" si="8"/>
        <v>#N/A</v>
      </c>
      <c r="T47" t="e">
        <f t="shared" si="8"/>
        <v>#N/A</v>
      </c>
      <c r="U47" t="e">
        <f t="shared" si="8"/>
        <v>#N/A</v>
      </c>
      <c r="V47" t="e">
        <f t="shared" si="8"/>
        <v>#N/A</v>
      </c>
      <c r="W47" t="e">
        <f t="shared" si="8"/>
        <v>#N/A</v>
      </c>
      <c r="X47" t="e">
        <f t="shared" si="8"/>
        <v>#N/A</v>
      </c>
      <c r="Y47" t="e">
        <f t="shared" si="8"/>
        <v>#N/A</v>
      </c>
      <c r="Z47" t="e">
        <f t="shared" si="8"/>
        <v>#N/A</v>
      </c>
      <c r="AA47" t="e">
        <f t="shared" si="8"/>
        <v>#N/A</v>
      </c>
      <c r="AB47" t="e">
        <f t="shared" si="8"/>
        <v>#N/A</v>
      </c>
      <c r="AC47" t="e">
        <f t="shared" si="8"/>
        <v>#N/A</v>
      </c>
      <c r="AD47" t="e">
        <f t="shared" si="8"/>
        <v>#N/A</v>
      </c>
      <c r="AE47" t="e">
        <f t="shared" si="8"/>
        <v>#N/A</v>
      </c>
      <c r="AF47" t="e">
        <f t="shared" si="8"/>
        <v>#N/A</v>
      </c>
      <c r="AG47" t="e">
        <f t="shared" si="8"/>
        <v>#N/A</v>
      </c>
    </row>
    <row r="48" spans="1:33" x14ac:dyDescent="0.25">
      <c r="B48" t="s">
        <v>28</v>
      </c>
      <c r="C48">
        <f t="shared" ref="C48:AG48" si="9">LOOKUP(C44,16:16,20:20)</f>
        <v>7373999.7322123349</v>
      </c>
      <c r="D48">
        <f t="shared" si="9"/>
        <v>7373999.7322123349</v>
      </c>
      <c r="E48" t="e">
        <f t="shared" si="9"/>
        <v>#N/A</v>
      </c>
      <c r="F48" t="e">
        <f t="shared" si="9"/>
        <v>#N/A</v>
      </c>
      <c r="G48" t="e">
        <f t="shared" si="9"/>
        <v>#N/A</v>
      </c>
      <c r="H48" t="e">
        <f t="shared" si="9"/>
        <v>#N/A</v>
      </c>
      <c r="I48" t="e">
        <f t="shared" si="9"/>
        <v>#N/A</v>
      </c>
      <c r="J48" t="e">
        <f t="shared" si="9"/>
        <v>#N/A</v>
      </c>
      <c r="K48" t="e">
        <f t="shared" si="9"/>
        <v>#N/A</v>
      </c>
      <c r="L48" t="e">
        <f t="shared" si="9"/>
        <v>#N/A</v>
      </c>
      <c r="M48" t="e">
        <f t="shared" si="9"/>
        <v>#N/A</v>
      </c>
      <c r="N48" t="e">
        <f t="shared" si="9"/>
        <v>#N/A</v>
      </c>
      <c r="O48" t="e">
        <f t="shared" si="9"/>
        <v>#N/A</v>
      </c>
      <c r="P48" t="e">
        <f t="shared" si="9"/>
        <v>#N/A</v>
      </c>
      <c r="Q48" t="e">
        <f t="shared" si="9"/>
        <v>#N/A</v>
      </c>
      <c r="R48" t="e">
        <f t="shared" si="9"/>
        <v>#N/A</v>
      </c>
      <c r="S48" t="e">
        <f t="shared" si="9"/>
        <v>#N/A</v>
      </c>
      <c r="T48" t="e">
        <f t="shared" si="9"/>
        <v>#N/A</v>
      </c>
      <c r="U48" t="e">
        <f t="shared" si="9"/>
        <v>#N/A</v>
      </c>
      <c r="V48" t="e">
        <f t="shared" si="9"/>
        <v>#N/A</v>
      </c>
      <c r="W48" t="e">
        <f t="shared" si="9"/>
        <v>#N/A</v>
      </c>
      <c r="X48" t="e">
        <f t="shared" si="9"/>
        <v>#N/A</v>
      </c>
      <c r="Y48" t="e">
        <f t="shared" si="9"/>
        <v>#N/A</v>
      </c>
      <c r="Z48" t="e">
        <f t="shared" si="9"/>
        <v>#N/A</v>
      </c>
      <c r="AA48" t="e">
        <f t="shared" si="9"/>
        <v>#N/A</v>
      </c>
      <c r="AB48" t="e">
        <f t="shared" si="9"/>
        <v>#N/A</v>
      </c>
      <c r="AC48" t="e">
        <f t="shared" si="9"/>
        <v>#N/A</v>
      </c>
      <c r="AD48" t="e">
        <f t="shared" si="9"/>
        <v>#N/A</v>
      </c>
      <c r="AE48" t="e">
        <f t="shared" si="9"/>
        <v>#N/A</v>
      </c>
      <c r="AF48" t="e">
        <f t="shared" si="9"/>
        <v>#N/A</v>
      </c>
      <c r="AG48" t="e">
        <f t="shared" si="9"/>
        <v>#N/A</v>
      </c>
    </row>
    <row r="49" spans="1:33" x14ac:dyDescent="0.25">
      <c r="A49" t="s">
        <v>19</v>
      </c>
      <c r="B49" t="s">
        <v>26</v>
      </c>
      <c r="C49">
        <f t="shared" ref="C49:AG49" si="10">LOOKUP(C44,16:16,21:21)</f>
        <v>0</v>
      </c>
      <c r="D49">
        <f t="shared" si="10"/>
        <v>0</v>
      </c>
      <c r="E49" t="e">
        <f t="shared" si="10"/>
        <v>#N/A</v>
      </c>
      <c r="F49" t="e">
        <f t="shared" si="10"/>
        <v>#N/A</v>
      </c>
      <c r="G49" t="e">
        <f t="shared" si="10"/>
        <v>#N/A</v>
      </c>
      <c r="H49" t="e">
        <f t="shared" si="10"/>
        <v>#N/A</v>
      </c>
      <c r="I49" t="e">
        <f t="shared" si="10"/>
        <v>#N/A</v>
      </c>
      <c r="J49" t="e">
        <f t="shared" si="10"/>
        <v>#N/A</v>
      </c>
      <c r="K49" t="e">
        <f t="shared" si="10"/>
        <v>#N/A</v>
      </c>
      <c r="L49" t="e">
        <f t="shared" si="10"/>
        <v>#N/A</v>
      </c>
      <c r="M49" t="e">
        <f t="shared" si="10"/>
        <v>#N/A</v>
      </c>
      <c r="N49" t="e">
        <f t="shared" si="10"/>
        <v>#N/A</v>
      </c>
      <c r="O49" t="e">
        <f t="shared" si="10"/>
        <v>#N/A</v>
      </c>
      <c r="P49" t="e">
        <f t="shared" si="10"/>
        <v>#N/A</v>
      </c>
      <c r="Q49" t="e">
        <f t="shared" si="10"/>
        <v>#N/A</v>
      </c>
      <c r="R49" t="e">
        <f t="shared" si="10"/>
        <v>#N/A</v>
      </c>
      <c r="S49" t="e">
        <f t="shared" si="10"/>
        <v>#N/A</v>
      </c>
      <c r="T49" t="e">
        <f t="shared" si="10"/>
        <v>#N/A</v>
      </c>
      <c r="U49" t="e">
        <f t="shared" si="10"/>
        <v>#N/A</v>
      </c>
      <c r="V49" t="e">
        <f t="shared" si="10"/>
        <v>#N/A</v>
      </c>
      <c r="W49" t="e">
        <f t="shared" si="10"/>
        <v>#N/A</v>
      </c>
      <c r="X49" t="e">
        <f t="shared" si="10"/>
        <v>#N/A</v>
      </c>
      <c r="Y49" t="e">
        <f t="shared" si="10"/>
        <v>#N/A</v>
      </c>
      <c r="Z49" t="e">
        <f t="shared" si="10"/>
        <v>#N/A</v>
      </c>
      <c r="AA49" t="e">
        <f t="shared" si="10"/>
        <v>#N/A</v>
      </c>
      <c r="AB49" t="e">
        <f t="shared" si="10"/>
        <v>#N/A</v>
      </c>
      <c r="AC49" t="e">
        <f t="shared" si="10"/>
        <v>#N/A</v>
      </c>
      <c r="AD49" t="e">
        <f t="shared" si="10"/>
        <v>#N/A</v>
      </c>
      <c r="AE49" t="e">
        <f t="shared" si="10"/>
        <v>#N/A</v>
      </c>
      <c r="AF49" t="e">
        <f t="shared" si="10"/>
        <v>#N/A</v>
      </c>
      <c r="AG49" t="e">
        <f t="shared" si="10"/>
        <v>#N/A</v>
      </c>
    </row>
    <row r="50" spans="1:33" x14ac:dyDescent="0.25">
      <c r="B50" t="s">
        <v>23</v>
      </c>
      <c r="C50">
        <f t="shared" ref="C50:AG50" si="11">LOOKUP(C44,16:16,22:22)</f>
        <v>0</v>
      </c>
      <c r="D50">
        <f t="shared" si="11"/>
        <v>0</v>
      </c>
      <c r="E50" t="e">
        <f t="shared" si="11"/>
        <v>#N/A</v>
      </c>
      <c r="F50" t="e">
        <f t="shared" si="11"/>
        <v>#N/A</v>
      </c>
      <c r="G50" t="e">
        <f t="shared" si="11"/>
        <v>#N/A</v>
      </c>
      <c r="H50" t="e">
        <f t="shared" si="11"/>
        <v>#N/A</v>
      </c>
      <c r="I50" t="e">
        <f t="shared" si="11"/>
        <v>#N/A</v>
      </c>
      <c r="J50" t="e">
        <f t="shared" si="11"/>
        <v>#N/A</v>
      </c>
      <c r="K50" t="e">
        <f t="shared" si="11"/>
        <v>#N/A</v>
      </c>
      <c r="L50" t="e">
        <f t="shared" si="11"/>
        <v>#N/A</v>
      </c>
      <c r="M50" t="e">
        <f t="shared" si="11"/>
        <v>#N/A</v>
      </c>
      <c r="N50" t="e">
        <f t="shared" si="11"/>
        <v>#N/A</v>
      </c>
      <c r="O50" t="e">
        <f t="shared" si="11"/>
        <v>#N/A</v>
      </c>
      <c r="P50" t="e">
        <f t="shared" si="11"/>
        <v>#N/A</v>
      </c>
      <c r="Q50" t="e">
        <f t="shared" si="11"/>
        <v>#N/A</v>
      </c>
      <c r="R50" t="e">
        <f t="shared" si="11"/>
        <v>#N/A</v>
      </c>
      <c r="S50" t="e">
        <f t="shared" si="11"/>
        <v>#N/A</v>
      </c>
      <c r="T50" t="e">
        <f t="shared" si="11"/>
        <v>#N/A</v>
      </c>
      <c r="U50" t="e">
        <f t="shared" si="11"/>
        <v>#N/A</v>
      </c>
      <c r="V50" t="e">
        <f t="shared" si="11"/>
        <v>#N/A</v>
      </c>
      <c r="W50" t="e">
        <f t="shared" si="11"/>
        <v>#N/A</v>
      </c>
      <c r="X50" t="e">
        <f t="shared" si="11"/>
        <v>#N/A</v>
      </c>
      <c r="Y50" t="e">
        <f t="shared" si="11"/>
        <v>#N/A</v>
      </c>
      <c r="Z50" t="e">
        <f t="shared" si="11"/>
        <v>#N/A</v>
      </c>
      <c r="AA50" t="e">
        <f t="shared" si="11"/>
        <v>#N/A</v>
      </c>
      <c r="AB50" t="e">
        <f t="shared" si="11"/>
        <v>#N/A</v>
      </c>
      <c r="AC50" t="e">
        <f t="shared" si="11"/>
        <v>#N/A</v>
      </c>
      <c r="AD50" t="e">
        <f t="shared" si="11"/>
        <v>#N/A</v>
      </c>
      <c r="AE50" t="e">
        <f t="shared" si="11"/>
        <v>#N/A</v>
      </c>
      <c r="AF50" t="e">
        <f t="shared" si="11"/>
        <v>#N/A</v>
      </c>
      <c r="AG50" t="e">
        <f t="shared" si="11"/>
        <v>#N/A</v>
      </c>
    </row>
    <row r="51" spans="1:33" x14ac:dyDescent="0.25">
      <c r="B51" t="s">
        <v>27</v>
      </c>
      <c r="C51">
        <f t="shared" ref="C51:AG51" si="12">LOOKUP(C44,16:16,23:23)</f>
        <v>0</v>
      </c>
      <c r="D51">
        <f t="shared" si="12"/>
        <v>0</v>
      </c>
      <c r="E51" t="e">
        <f t="shared" si="12"/>
        <v>#N/A</v>
      </c>
      <c r="F51" t="e">
        <f t="shared" si="12"/>
        <v>#N/A</v>
      </c>
      <c r="G51" t="e">
        <f t="shared" si="12"/>
        <v>#N/A</v>
      </c>
      <c r="H51" t="e">
        <f t="shared" si="12"/>
        <v>#N/A</v>
      </c>
      <c r="I51" t="e">
        <f t="shared" si="12"/>
        <v>#N/A</v>
      </c>
      <c r="J51" t="e">
        <f t="shared" si="12"/>
        <v>#N/A</v>
      </c>
      <c r="K51" t="e">
        <f t="shared" si="12"/>
        <v>#N/A</v>
      </c>
      <c r="L51" t="e">
        <f t="shared" si="12"/>
        <v>#N/A</v>
      </c>
      <c r="M51" t="e">
        <f t="shared" si="12"/>
        <v>#N/A</v>
      </c>
      <c r="N51" t="e">
        <f t="shared" si="12"/>
        <v>#N/A</v>
      </c>
      <c r="O51" t="e">
        <f t="shared" si="12"/>
        <v>#N/A</v>
      </c>
      <c r="P51" t="e">
        <f t="shared" si="12"/>
        <v>#N/A</v>
      </c>
      <c r="Q51" t="e">
        <f t="shared" si="12"/>
        <v>#N/A</v>
      </c>
      <c r="R51" t="e">
        <f t="shared" si="12"/>
        <v>#N/A</v>
      </c>
      <c r="S51" t="e">
        <f t="shared" si="12"/>
        <v>#N/A</v>
      </c>
      <c r="T51" t="e">
        <f t="shared" si="12"/>
        <v>#N/A</v>
      </c>
      <c r="U51" t="e">
        <f t="shared" si="12"/>
        <v>#N/A</v>
      </c>
      <c r="V51" t="e">
        <f t="shared" si="12"/>
        <v>#N/A</v>
      </c>
      <c r="W51" t="e">
        <f t="shared" si="12"/>
        <v>#N/A</v>
      </c>
      <c r="X51" t="e">
        <f t="shared" si="12"/>
        <v>#N/A</v>
      </c>
      <c r="Y51" t="e">
        <f t="shared" si="12"/>
        <v>#N/A</v>
      </c>
      <c r="Z51" t="e">
        <f t="shared" si="12"/>
        <v>#N/A</v>
      </c>
      <c r="AA51" t="e">
        <f t="shared" si="12"/>
        <v>#N/A</v>
      </c>
      <c r="AB51" t="e">
        <f t="shared" si="12"/>
        <v>#N/A</v>
      </c>
      <c r="AC51" t="e">
        <f t="shared" si="12"/>
        <v>#N/A</v>
      </c>
      <c r="AD51" t="e">
        <f t="shared" si="12"/>
        <v>#N/A</v>
      </c>
      <c r="AE51" t="e">
        <f t="shared" si="12"/>
        <v>#N/A</v>
      </c>
      <c r="AF51" t="e">
        <f t="shared" si="12"/>
        <v>#N/A</v>
      </c>
      <c r="AG51" t="e">
        <f t="shared" si="12"/>
        <v>#N/A</v>
      </c>
    </row>
    <row r="52" spans="1:33" x14ac:dyDescent="0.25">
      <c r="B52" t="s">
        <v>28</v>
      </c>
      <c r="C52" t="e">
        <f t="shared" ref="C52:AG52" si="13">LOOKUP(C44,16:16,24:24)</f>
        <v>#DIV/0!</v>
      </c>
      <c r="D52" t="e">
        <f t="shared" si="13"/>
        <v>#DIV/0!</v>
      </c>
      <c r="E52" t="e">
        <f t="shared" si="13"/>
        <v>#N/A</v>
      </c>
      <c r="F52" t="e">
        <f t="shared" si="13"/>
        <v>#N/A</v>
      </c>
      <c r="G52" t="e">
        <f t="shared" si="13"/>
        <v>#N/A</v>
      </c>
      <c r="H52" t="e">
        <f t="shared" si="13"/>
        <v>#N/A</v>
      </c>
      <c r="I52" t="e">
        <f t="shared" si="13"/>
        <v>#N/A</v>
      </c>
      <c r="J52" t="e">
        <f t="shared" si="13"/>
        <v>#N/A</v>
      </c>
      <c r="K52" t="e">
        <f t="shared" si="13"/>
        <v>#N/A</v>
      </c>
      <c r="L52" t="e">
        <f t="shared" si="13"/>
        <v>#N/A</v>
      </c>
      <c r="M52" t="e">
        <f t="shared" si="13"/>
        <v>#N/A</v>
      </c>
      <c r="N52" t="e">
        <f t="shared" si="13"/>
        <v>#N/A</v>
      </c>
      <c r="O52" t="e">
        <f t="shared" si="13"/>
        <v>#N/A</v>
      </c>
      <c r="P52" t="e">
        <f t="shared" si="13"/>
        <v>#N/A</v>
      </c>
      <c r="Q52" t="e">
        <f t="shared" si="13"/>
        <v>#N/A</v>
      </c>
      <c r="R52" t="e">
        <f t="shared" si="13"/>
        <v>#N/A</v>
      </c>
      <c r="S52" t="e">
        <f t="shared" si="13"/>
        <v>#N/A</v>
      </c>
      <c r="T52" t="e">
        <f t="shared" si="13"/>
        <v>#N/A</v>
      </c>
      <c r="U52" t="e">
        <f t="shared" si="13"/>
        <v>#N/A</v>
      </c>
      <c r="V52" t="e">
        <f t="shared" si="13"/>
        <v>#N/A</v>
      </c>
      <c r="W52" t="e">
        <f t="shared" si="13"/>
        <v>#N/A</v>
      </c>
      <c r="X52" t="e">
        <f t="shared" si="13"/>
        <v>#N/A</v>
      </c>
      <c r="Y52" t="e">
        <f t="shared" si="13"/>
        <v>#N/A</v>
      </c>
      <c r="Z52" t="e">
        <f t="shared" si="13"/>
        <v>#N/A</v>
      </c>
      <c r="AA52" t="e">
        <f t="shared" si="13"/>
        <v>#N/A</v>
      </c>
      <c r="AB52" t="e">
        <f t="shared" si="13"/>
        <v>#N/A</v>
      </c>
      <c r="AC52" t="e">
        <f t="shared" si="13"/>
        <v>#N/A</v>
      </c>
      <c r="AD52" t="e">
        <f t="shared" si="13"/>
        <v>#N/A</v>
      </c>
      <c r="AE52" t="e">
        <f t="shared" si="13"/>
        <v>#N/A</v>
      </c>
      <c r="AF52" t="e">
        <f t="shared" si="13"/>
        <v>#N/A</v>
      </c>
      <c r="AG52" t="e">
        <f t="shared" si="13"/>
        <v>#N/A</v>
      </c>
    </row>
    <row r="53" spans="1:33" x14ac:dyDescent="0.25">
      <c r="A53" t="s">
        <v>20</v>
      </c>
      <c r="B53" t="s">
        <v>26</v>
      </c>
      <c r="C53">
        <f t="shared" ref="C53:AG53" si="14">LOOKUP(C44,16:16,25:25)</f>
        <v>0</v>
      </c>
      <c r="D53">
        <f t="shared" si="14"/>
        <v>0</v>
      </c>
      <c r="E53" t="e">
        <f t="shared" si="14"/>
        <v>#N/A</v>
      </c>
      <c r="F53" t="e">
        <f t="shared" si="14"/>
        <v>#N/A</v>
      </c>
      <c r="G53" t="e">
        <f t="shared" si="14"/>
        <v>#N/A</v>
      </c>
      <c r="H53" t="e">
        <f t="shared" si="14"/>
        <v>#N/A</v>
      </c>
      <c r="I53" t="e">
        <f t="shared" si="14"/>
        <v>#N/A</v>
      </c>
      <c r="J53" t="e">
        <f t="shared" si="14"/>
        <v>#N/A</v>
      </c>
      <c r="K53" t="e">
        <f t="shared" si="14"/>
        <v>#N/A</v>
      </c>
      <c r="L53" t="e">
        <f t="shared" si="14"/>
        <v>#N/A</v>
      </c>
      <c r="M53" t="e">
        <f t="shared" si="14"/>
        <v>#N/A</v>
      </c>
      <c r="N53" t="e">
        <f t="shared" si="14"/>
        <v>#N/A</v>
      </c>
      <c r="O53" t="e">
        <f t="shared" si="14"/>
        <v>#N/A</v>
      </c>
      <c r="P53" t="e">
        <f t="shared" si="14"/>
        <v>#N/A</v>
      </c>
      <c r="Q53" t="e">
        <f t="shared" si="14"/>
        <v>#N/A</v>
      </c>
      <c r="R53" t="e">
        <f t="shared" si="14"/>
        <v>#N/A</v>
      </c>
      <c r="S53" t="e">
        <f t="shared" si="14"/>
        <v>#N/A</v>
      </c>
      <c r="T53" t="e">
        <f t="shared" si="14"/>
        <v>#N/A</v>
      </c>
      <c r="U53" t="e">
        <f t="shared" si="14"/>
        <v>#N/A</v>
      </c>
      <c r="V53" t="e">
        <f t="shared" si="14"/>
        <v>#N/A</v>
      </c>
      <c r="W53" t="e">
        <f t="shared" si="14"/>
        <v>#N/A</v>
      </c>
      <c r="X53" t="e">
        <f t="shared" si="14"/>
        <v>#N/A</v>
      </c>
      <c r="Y53" t="e">
        <f t="shared" si="14"/>
        <v>#N/A</v>
      </c>
      <c r="Z53" t="e">
        <f t="shared" si="14"/>
        <v>#N/A</v>
      </c>
      <c r="AA53" t="e">
        <f t="shared" si="14"/>
        <v>#N/A</v>
      </c>
      <c r="AB53" t="e">
        <f t="shared" si="14"/>
        <v>#N/A</v>
      </c>
      <c r="AC53" t="e">
        <f t="shared" si="14"/>
        <v>#N/A</v>
      </c>
      <c r="AD53" t="e">
        <f t="shared" si="14"/>
        <v>#N/A</v>
      </c>
      <c r="AE53" t="e">
        <f t="shared" si="14"/>
        <v>#N/A</v>
      </c>
      <c r="AF53" t="e">
        <f t="shared" si="14"/>
        <v>#N/A</v>
      </c>
      <c r="AG53" t="e">
        <f t="shared" si="14"/>
        <v>#N/A</v>
      </c>
    </row>
    <row r="54" spans="1:33" x14ac:dyDescent="0.25">
      <c r="B54" t="s">
        <v>23</v>
      </c>
      <c r="C54">
        <f t="shared" ref="C54:AG54" si="15">LOOKUP(C44,16:16,26:26)</f>
        <v>0</v>
      </c>
      <c r="D54">
        <f t="shared" si="15"/>
        <v>0</v>
      </c>
      <c r="E54" t="e">
        <f t="shared" si="15"/>
        <v>#N/A</v>
      </c>
      <c r="F54" t="e">
        <f t="shared" si="15"/>
        <v>#N/A</v>
      </c>
      <c r="G54" t="e">
        <f t="shared" si="15"/>
        <v>#N/A</v>
      </c>
      <c r="H54" t="e">
        <f t="shared" si="15"/>
        <v>#N/A</v>
      </c>
      <c r="I54" t="e">
        <f t="shared" si="15"/>
        <v>#N/A</v>
      </c>
      <c r="J54" t="e">
        <f t="shared" si="15"/>
        <v>#N/A</v>
      </c>
      <c r="K54" t="e">
        <f t="shared" si="15"/>
        <v>#N/A</v>
      </c>
      <c r="L54" t="e">
        <f t="shared" si="15"/>
        <v>#N/A</v>
      </c>
      <c r="M54" t="e">
        <f t="shared" si="15"/>
        <v>#N/A</v>
      </c>
      <c r="N54" t="e">
        <f t="shared" si="15"/>
        <v>#N/A</v>
      </c>
      <c r="O54" t="e">
        <f t="shared" si="15"/>
        <v>#N/A</v>
      </c>
      <c r="P54" t="e">
        <f t="shared" si="15"/>
        <v>#N/A</v>
      </c>
      <c r="Q54" t="e">
        <f t="shared" si="15"/>
        <v>#N/A</v>
      </c>
      <c r="R54" t="e">
        <f t="shared" si="15"/>
        <v>#N/A</v>
      </c>
      <c r="S54" t="e">
        <f t="shared" si="15"/>
        <v>#N/A</v>
      </c>
      <c r="T54" t="e">
        <f t="shared" si="15"/>
        <v>#N/A</v>
      </c>
      <c r="U54" t="e">
        <f t="shared" si="15"/>
        <v>#N/A</v>
      </c>
      <c r="V54" t="e">
        <f t="shared" si="15"/>
        <v>#N/A</v>
      </c>
      <c r="W54" t="e">
        <f t="shared" si="15"/>
        <v>#N/A</v>
      </c>
      <c r="X54" t="e">
        <f t="shared" si="15"/>
        <v>#N/A</v>
      </c>
      <c r="Y54" t="e">
        <f t="shared" si="15"/>
        <v>#N/A</v>
      </c>
      <c r="Z54" t="e">
        <f t="shared" si="15"/>
        <v>#N/A</v>
      </c>
      <c r="AA54" t="e">
        <f t="shared" si="15"/>
        <v>#N/A</v>
      </c>
      <c r="AB54" t="e">
        <f t="shared" si="15"/>
        <v>#N/A</v>
      </c>
      <c r="AC54" t="e">
        <f t="shared" si="15"/>
        <v>#N/A</v>
      </c>
      <c r="AD54" t="e">
        <f t="shared" si="15"/>
        <v>#N/A</v>
      </c>
      <c r="AE54" t="e">
        <f t="shared" si="15"/>
        <v>#N/A</v>
      </c>
      <c r="AF54" t="e">
        <f t="shared" si="15"/>
        <v>#N/A</v>
      </c>
      <c r="AG54" t="e">
        <f t="shared" si="15"/>
        <v>#N/A</v>
      </c>
    </row>
    <row r="55" spans="1:33" x14ac:dyDescent="0.25">
      <c r="B55" t="s">
        <v>27</v>
      </c>
      <c r="C55">
        <f t="shared" ref="C55:AG55" si="16">LOOKUP(C44,16:16,27:27)</f>
        <v>0</v>
      </c>
      <c r="D55">
        <f t="shared" si="16"/>
        <v>0</v>
      </c>
      <c r="E55" t="e">
        <f t="shared" si="16"/>
        <v>#N/A</v>
      </c>
      <c r="F55" t="e">
        <f t="shared" si="16"/>
        <v>#N/A</v>
      </c>
      <c r="G55" t="e">
        <f t="shared" si="16"/>
        <v>#N/A</v>
      </c>
      <c r="H55" t="e">
        <f t="shared" si="16"/>
        <v>#N/A</v>
      </c>
      <c r="I55" t="e">
        <f t="shared" si="16"/>
        <v>#N/A</v>
      </c>
      <c r="J55" t="e">
        <f t="shared" si="16"/>
        <v>#N/A</v>
      </c>
      <c r="K55" t="e">
        <f t="shared" si="16"/>
        <v>#N/A</v>
      </c>
      <c r="L55" t="e">
        <f t="shared" si="16"/>
        <v>#N/A</v>
      </c>
      <c r="M55" t="e">
        <f t="shared" si="16"/>
        <v>#N/A</v>
      </c>
      <c r="N55" t="e">
        <f t="shared" si="16"/>
        <v>#N/A</v>
      </c>
      <c r="O55" t="e">
        <f t="shared" si="16"/>
        <v>#N/A</v>
      </c>
      <c r="P55" t="e">
        <f t="shared" si="16"/>
        <v>#N/A</v>
      </c>
      <c r="Q55" t="e">
        <f t="shared" si="16"/>
        <v>#N/A</v>
      </c>
      <c r="R55" t="e">
        <f t="shared" si="16"/>
        <v>#N/A</v>
      </c>
      <c r="S55" t="e">
        <f t="shared" si="16"/>
        <v>#N/A</v>
      </c>
      <c r="T55" t="e">
        <f t="shared" si="16"/>
        <v>#N/A</v>
      </c>
      <c r="U55" t="e">
        <f t="shared" si="16"/>
        <v>#N/A</v>
      </c>
      <c r="V55" t="e">
        <f t="shared" si="16"/>
        <v>#N/A</v>
      </c>
      <c r="W55" t="e">
        <f t="shared" si="16"/>
        <v>#N/A</v>
      </c>
      <c r="X55" t="e">
        <f t="shared" si="16"/>
        <v>#N/A</v>
      </c>
      <c r="Y55" t="e">
        <f t="shared" si="16"/>
        <v>#N/A</v>
      </c>
      <c r="Z55" t="e">
        <f t="shared" si="16"/>
        <v>#N/A</v>
      </c>
      <c r="AA55" t="e">
        <f t="shared" si="16"/>
        <v>#N/A</v>
      </c>
      <c r="AB55" t="e">
        <f t="shared" si="16"/>
        <v>#N/A</v>
      </c>
      <c r="AC55" t="e">
        <f t="shared" si="16"/>
        <v>#N/A</v>
      </c>
      <c r="AD55" t="e">
        <f t="shared" si="16"/>
        <v>#N/A</v>
      </c>
      <c r="AE55" t="e">
        <f t="shared" si="16"/>
        <v>#N/A</v>
      </c>
      <c r="AF55" t="e">
        <f t="shared" si="16"/>
        <v>#N/A</v>
      </c>
      <c r="AG55" t="e">
        <f t="shared" si="16"/>
        <v>#N/A</v>
      </c>
    </row>
    <row r="56" spans="1:33" x14ac:dyDescent="0.25">
      <c r="B56" t="s">
        <v>28</v>
      </c>
      <c r="C56" t="e">
        <f t="shared" ref="C56:AG56" si="17">LOOKUP(C44,16:16,28:28)</f>
        <v>#DIV/0!</v>
      </c>
      <c r="D56" t="e">
        <f t="shared" si="17"/>
        <v>#DIV/0!</v>
      </c>
      <c r="E56" t="e">
        <f t="shared" si="17"/>
        <v>#N/A</v>
      </c>
      <c r="F56" t="e">
        <f t="shared" si="17"/>
        <v>#N/A</v>
      </c>
      <c r="G56" t="e">
        <f t="shared" si="17"/>
        <v>#N/A</v>
      </c>
      <c r="H56" t="e">
        <f t="shared" si="17"/>
        <v>#N/A</v>
      </c>
      <c r="I56" t="e">
        <f t="shared" si="17"/>
        <v>#N/A</v>
      </c>
      <c r="J56" t="e">
        <f t="shared" si="17"/>
        <v>#N/A</v>
      </c>
      <c r="K56" t="e">
        <f t="shared" si="17"/>
        <v>#N/A</v>
      </c>
      <c r="L56" t="e">
        <f t="shared" si="17"/>
        <v>#N/A</v>
      </c>
      <c r="M56" t="e">
        <f t="shared" si="17"/>
        <v>#N/A</v>
      </c>
      <c r="N56" t="e">
        <f t="shared" si="17"/>
        <v>#N/A</v>
      </c>
      <c r="O56" t="e">
        <f t="shared" si="17"/>
        <v>#N/A</v>
      </c>
      <c r="P56" t="e">
        <f t="shared" si="17"/>
        <v>#N/A</v>
      </c>
      <c r="Q56" t="e">
        <f t="shared" si="17"/>
        <v>#N/A</v>
      </c>
      <c r="R56" t="e">
        <f t="shared" si="17"/>
        <v>#N/A</v>
      </c>
      <c r="S56" t="e">
        <f t="shared" si="17"/>
        <v>#N/A</v>
      </c>
      <c r="T56" t="e">
        <f t="shared" si="17"/>
        <v>#N/A</v>
      </c>
      <c r="U56" t="e">
        <f t="shared" si="17"/>
        <v>#N/A</v>
      </c>
      <c r="V56" t="e">
        <f t="shared" si="17"/>
        <v>#N/A</v>
      </c>
      <c r="W56" t="e">
        <f t="shared" si="17"/>
        <v>#N/A</v>
      </c>
      <c r="X56" t="e">
        <f t="shared" si="17"/>
        <v>#N/A</v>
      </c>
      <c r="Y56" t="e">
        <f t="shared" si="17"/>
        <v>#N/A</v>
      </c>
      <c r="Z56" t="e">
        <f t="shared" si="17"/>
        <v>#N/A</v>
      </c>
      <c r="AA56" t="e">
        <f t="shared" si="17"/>
        <v>#N/A</v>
      </c>
      <c r="AB56" t="e">
        <f t="shared" si="17"/>
        <v>#N/A</v>
      </c>
      <c r="AC56" t="e">
        <f t="shared" si="17"/>
        <v>#N/A</v>
      </c>
      <c r="AD56" t="e">
        <f t="shared" si="17"/>
        <v>#N/A</v>
      </c>
      <c r="AE56" t="e">
        <f t="shared" si="17"/>
        <v>#N/A</v>
      </c>
      <c r="AF56" t="e">
        <f t="shared" si="17"/>
        <v>#N/A</v>
      </c>
      <c r="AG56" t="e">
        <f t="shared" si="17"/>
        <v>#N/A</v>
      </c>
    </row>
    <row r="57" spans="1:33" x14ac:dyDescent="0.25">
      <c r="A57" t="s">
        <v>21</v>
      </c>
      <c r="B57" t="s">
        <v>26</v>
      </c>
      <c r="C57">
        <f t="shared" ref="C57:AG57" si="18">LOOKUP(C44,16:16,29:29)</f>
        <v>0</v>
      </c>
      <c r="D57">
        <f t="shared" si="18"/>
        <v>0</v>
      </c>
      <c r="E57" t="e">
        <f t="shared" si="18"/>
        <v>#N/A</v>
      </c>
      <c r="F57" t="e">
        <f t="shared" si="18"/>
        <v>#N/A</v>
      </c>
      <c r="G57" t="e">
        <f t="shared" si="18"/>
        <v>#N/A</v>
      </c>
      <c r="H57" t="e">
        <f t="shared" si="18"/>
        <v>#N/A</v>
      </c>
      <c r="I57" t="e">
        <f t="shared" si="18"/>
        <v>#N/A</v>
      </c>
      <c r="J57" t="e">
        <f t="shared" si="18"/>
        <v>#N/A</v>
      </c>
      <c r="K57" t="e">
        <f t="shared" si="18"/>
        <v>#N/A</v>
      </c>
      <c r="L57" t="e">
        <f t="shared" si="18"/>
        <v>#N/A</v>
      </c>
      <c r="M57" t="e">
        <f t="shared" si="18"/>
        <v>#N/A</v>
      </c>
      <c r="N57" t="e">
        <f t="shared" si="18"/>
        <v>#N/A</v>
      </c>
      <c r="O57" t="e">
        <f t="shared" si="18"/>
        <v>#N/A</v>
      </c>
      <c r="P57" t="e">
        <f t="shared" si="18"/>
        <v>#N/A</v>
      </c>
      <c r="Q57" t="e">
        <f t="shared" si="18"/>
        <v>#N/A</v>
      </c>
      <c r="R57" t="e">
        <f t="shared" si="18"/>
        <v>#N/A</v>
      </c>
      <c r="S57" t="e">
        <f t="shared" si="18"/>
        <v>#N/A</v>
      </c>
      <c r="T57" t="e">
        <f t="shared" si="18"/>
        <v>#N/A</v>
      </c>
      <c r="U57" t="e">
        <f t="shared" si="18"/>
        <v>#N/A</v>
      </c>
      <c r="V57" t="e">
        <f t="shared" si="18"/>
        <v>#N/A</v>
      </c>
      <c r="W57" t="e">
        <f t="shared" si="18"/>
        <v>#N/A</v>
      </c>
      <c r="X57" t="e">
        <f t="shared" si="18"/>
        <v>#N/A</v>
      </c>
      <c r="Y57" t="e">
        <f t="shared" si="18"/>
        <v>#N/A</v>
      </c>
      <c r="Z57" t="e">
        <f t="shared" si="18"/>
        <v>#N/A</v>
      </c>
      <c r="AA57" t="e">
        <f t="shared" si="18"/>
        <v>#N/A</v>
      </c>
      <c r="AB57" t="e">
        <f t="shared" si="18"/>
        <v>#N/A</v>
      </c>
      <c r="AC57" t="e">
        <f t="shared" si="18"/>
        <v>#N/A</v>
      </c>
      <c r="AD57" t="e">
        <f t="shared" si="18"/>
        <v>#N/A</v>
      </c>
      <c r="AE57" t="e">
        <f t="shared" si="18"/>
        <v>#N/A</v>
      </c>
      <c r="AF57" t="e">
        <f t="shared" si="18"/>
        <v>#N/A</v>
      </c>
      <c r="AG57" t="e">
        <f t="shared" si="18"/>
        <v>#N/A</v>
      </c>
    </row>
    <row r="58" spans="1:33" x14ac:dyDescent="0.25">
      <c r="B58" t="s">
        <v>23</v>
      </c>
      <c r="C58">
        <f t="shared" ref="C58:AG58" si="19">LOOKUP(C44,16:16,30:30)</f>
        <v>0</v>
      </c>
      <c r="D58">
        <f t="shared" si="19"/>
        <v>0</v>
      </c>
      <c r="E58" t="e">
        <f t="shared" si="19"/>
        <v>#N/A</v>
      </c>
      <c r="F58" t="e">
        <f t="shared" si="19"/>
        <v>#N/A</v>
      </c>
      <c r="G58" t="e">
        <f t="shared" si="19"/>
        <v>#N/A</v>
      </c>
      <c r="H58" t="e">
        <f t="shared" si="19"/>
        <v>#N/A</v>
      </c>
      <c r="I58" t="e">
        <f t="shared" si="19"/>
        <v>#N/A</v>
      </c>
      <c r="J58" t="e">
        <f t="shared" si="19"/>
        <v>#N/A</v>
      </c>
      <c r="K58" t="e">
        <f t="shared" si="19"/>
        <v>#N/A</v>
      </c>
      <c r="L58" t="e">
        <f t="shared" si="19"/>
        <v>#N/A</v>
      </c>
      <c r="M58" t="e">
        <f t="shared" si="19"/>
        <v>#N/A</v>
      </c>
      <c r="N58" t="e">
        <f t="shared" si="19"/>
        <v>#N/A</v>
      </c>
      <c r="O58" t="e">
        <f t="shared" si="19"/>
        <v>#N/A</v>
      </c>
      <c r="P58" t="e">
        <f t="shared" si="19"/>
        <v>#N/A</v>
      </c>
      <c r="Q58" t="e">
        <f t="shared" si="19"/>
        <v>#N/A</v>
      </c>
      <c r="R58" t="e">
        <f t="shared" si="19"/>
        <v>#N/A</v>
      </c>
      <c r="S58" t="e">
        <f t="shared" si="19"/>
        <v>#N/A</v>
      </c>
      <c r="T58" t="e">
        <f t="shared" si="19"/>
        <v>#N/A</v>
      </c>
      <c r="U58" t="e">
        <f t="shared" si="19"/>
        <v>#N/A</v>
      </c>
      <c r="V58" t="e">
        <f t="shared" si="19"/>
        <v>#N/A</v>
      </c>
      <c r="W58" t="e">
        <f t="shared" si="19"/>
        <v>#N/A</v>
      </c>
      <c r="X58" t="e">
        <f t="shared" si="19"/>
        <v>#N/A</v>
      </c>
      <c r="Y58" t="e">
        <f t="shared" si="19"/>
        <v>#N/A</v>
      </c>
      <c r="Z58" t="e">
        <f t="shared" si="19"/>
        <v>#N/A</v>
      </c>
      <c r="AA58" t="e">
        <f t="shared" si="19"/>
        <v>#N/A</v>
      </c>
      <c r="AB58" t="e">
        <f t="shared" si="19"/>
        <v>#N/A</v>
      </c>
      <c r="AC58" t="e">
        <f t="shared" si="19"/>
        <v>#N/A</v>
      </c>
      <c r="AD58" t="e">
        <f t="shared" si="19"/>
        <v>#N/A</v>
      </c>
      <c r="AE58" t="e">
        <f t="shared" si="19"/>
        <v>#N/A</v>
      </c>
      <c r="AF58" t="e">
        <f t="shared" si="19"/>
        <v>#N/A</v>
      </c>
      <c r="AG58" t="e">
        <f t="shared" si="19"/>
        <v>#N/A</v>
      </c>
    </row>
    <row r="59" spans="1:33" x14ac:dyDescent="0.25">
      <c r="B59" t="s">
        <v>27</v>
      </c>
      <c r="C59">
        <f t="shared" ref="C59:AG59" si="20">LOOKUP(C44,16:16,31:31)</f>
        <v>0</v>
      </c>
      <c r="D59">
        <f t="shared" si="20"/>
        <v>0</v>
      </c>
      <c r="E59" t="e">
        <f t="shared" si="20"/>
        <v>#N/A</v>
      </c>
      <c r="F59" t="e">
        <f t="shared" si="20"/>
        <v>#N/A</v>
      </c>
      <c r="G59" t="e">
        <f t="shared" si="20"/>
        <v>#N/A</v>
      </c>
      <c r="H59" t="e">
        <f t="shared" si="20"/>
        <v>#N/A</v>
      </c>
      <c r="I59" t="e">
        <f t="shared" si="20"/>
        <v>#N/A</v>
      </c>
      <c r="J59" t="e">
        <f t="shared" si="20"/>
        <v>#N/A</v>
      </c>
      <c r="K59" t="e">
        <f t="shared" si="20"/>
        <v>#N/A</v>
      </c>
      <c r="L59" t="e">
        <f t="shared" si="20"/>
        <v>#N/A</v>
      </c>
      <c r="M59" t="e">
        <f t="shared" si="20"/>
        <v>#N/A</v>
      </c>
      <c r="N59" t="e">
        <f t="shared" si="20"/>
        <v>#N/A</v>
      </c>
      <c r="O59" t="e">
        <f t="shared" si="20"/>
        <v>#N/A</v>
      </c>
      <c r="P59" t="e">
        <f t="shared" si="20"/>
        <v>#N/A</v>
      </c>
      <c r="Q59" t="e">
        <f t="shared" si="20"/>
        <v>#N/A</v>
      </c>
      <c r="R59" t="e">
        <f t="shared" si="20"/>
        <v>#N/A</v>
      </c>
      <c r="S59" t="e">
        <f t="shared" si="20"/>
        <v>#N/A</v>
      </c>
      <c r="T59" t="e">
        <f t="shared" si="20"/>
        <v>#N/A</v>
      </c>
      <c r="U59" t="e">
        <f t="shared" si="20"/>
        <v>#N/A</v>
      </c>
      <c r="V59" t="e">
        <f t="shared" si="20"/>
        <v>#N/A</v>
      </c>
      <c r="W59" t="e">
        <f t="shared" si="20"/>
        <v>#N/A</v>
      </c>
      <c r="X59" t="e">
        <f t="shared" si="20"/>
        <v>#N/A</v>
      </c>
      <c r="Y59" t="e">
        <f t="shared" si="20"/>
        <v>#N/A</v>
      </c>
      <c r="Z59" t="e">
        <f t="shared" si="20"/>
        <v>#N/A</v>
      </c>
      <c r="AA59" t="e">
        <f t="shared" si="20"/>
        <v>#N/A</v>
      </c>
      <c r="AB59" t="e">
        <f t="shared" si="20"/>
        <v>#N/A</v>
      </c>
      <c r="AC59" t="e">
        <f t="shared" si="20"/>
        <v>#N/A</v>
      </c>
      <c r="AD59" t="e">
        <f t="shared" si="20"/>
        <v>#N/A</v>
      </c>
      <c r="AE59" t="e">
        <f t="shared" si="20"/>
        <v>#N/A</v>
      </c>
      <c r="AF59" t="e">
        <f t="shared" si="20"/>
        <v>#N/A</v>
      </c>
      <c r="AG59" t="e">
        <f t="shared" si="20"/>
        <v>#N/A</v>
      </c>
    </row>
    <row r="60" spans="1:33" x14ac:dyDescent="0.25">
      <c r="B60" t="s">
        <v>28</v>
      </c>
      <c r="C60" t="e">
        <f t="shared" ref="C60:AG60" si="21">LOOKUP(C44,16:16,32:32)</f>
        <v>#DIV/0!</v>
      </c>
      <c r="D60" t="e">
        <f t="shared" si="21"/>
        <v>#DIV/0!</v>
      </c>
      <c r="E60" t="e">
        <f t="shared" si="21"/>
        <v>#N/A</v>
      </c>
      <c r="F60" t="e">
        <f t="shared" si="21"/>
        <v>#N/A</v>
      </c>
      <c r="G60" t="e">
        <f t="shared" si="21"/>
        <v>#N/A</v>
      </c>
      <c r="H60" t="e">
        <f t="shared" si="21"/>
        <v>#N/A</v>
      </c>
      <c r="I60" t="e">
        <f t="shared" si="21"/>
        <v>#N/A</v>
      </c>
      <c r="J60" t="e">
        <f t="shared" si="21"/>
        <v>#N/A</v>
      </c>
      <c r="K60" t="e">
        <f t="shared" si="21"/>
        <v>#N/A</v>
      </c>
      <c r="L60" t="e">
        <f t="shared" si="21"/>
        <v>#N/A</v>
      </c>
      <c r="M60" t="e">
        <f t="shared" si="21"/>
        <v>#N/A</v>
      </c>
      <c r="N60" t="e">
        <f t="shared" si="21"/>
        <v>#N/A</v>
      </c>
      <c r="O60" t="e">
        <f t="shared" si="21"/>
        <v>#N/A</v>
      </c>
      <c r="P60" t="e">
        <f t="shared" si="21"/>
        <v>#N/A</v>
      </c>
      <c r="Q60" t="e">
        <f t="shared" si="21"/>
        <v>#N/A</v>
      </c>
      <c r="R60" t="e">
        <f t="shared" si="21"/>
        <v>#N/A</v>
      </c>
      <c r="S60" t="e">
        <f t="shared" si="21"/>
        <v>#N/A</v>
      </c>
      <c r="T60" t="e">
        <f t="shared" si="21"/>
        <v>#N/A</v>
      </c>
      <c r="U60" t="e">
        <f t="shared" si="21"/>
        <v>#N/A</v>
      </c>
      <c r="V60" t="e">
        <f t="shared" si="21"/>
        <v>#N/A</v>
      </c>
      <c r="W60" t="e">
        <f t="shared" si="21"/>
        <v>#N/A</v>
      </c>
      <c r="X60" t="e">
        <f t="shared" si="21"/>
        <v>#N/A</v>
      </c>
      <c r="Y60" t="e">
        <f t="shared" si="21"/>
        <v>#N/A</v>
      </c>
      <c r="Z60" t="e">
        <f t="shared" si="21"/>
        <v>#N/A</v>
      </c>
      <c r="AA60" t="e">
        <f t="shared" si="21"/>
        <v>#N/A</v>
      </c>
      <c r="AB60" t="e">
        <f t="shared" si="21"/>
        <v>#N/A</v>
      </c>
      <c r="AC60" t="e">
        <f t="shared" si="21"/>
        <v>#N/A</v>
      </c>
      <c r="AD60" t="e">
        <f t="shared" si="21"/>
        <v>#N/A</v>
      </c>
      <c r="AE60" t="e">
        <f t="shared" si="21"/>
        <v>#N/A</v>
      </c>
      <c r="AF60" t="e">
        <f t="shared" si="21"/>
        <v>#N/A</v>
      </c>
      <c r="AG60" t="e">
        <f t="shared" si="21"/>
        <v>#N/A</v>
      </c>
    </row>
    <row r="61" spans="1:33" x14ac:dyDescent="0.25">
      <c r="A61" t="s">
        <v>22</v>
      </c>
      <c r="B61" t="s">
        <v>26</v>
      </c>
      <c r="C61">
        <f t="shared" ref="C61:AG61" si="22">LOOKUP(C44,16:16,33:33)</f>
        <v>0</v>
      </c>
      <c r="D61">
        <f t="shared" si="22"/>
        <v>0</v>
      </c>
      <c r="E61" t="e">
        <f t="shared" si="22"/>
        <v>#N/A</v>
      </c>
      <c r="F61" t="e">
        <f t="shared" si="22"/>
        <v>#N/A</v>
      </c>
      <c r="G61" t="e">
        <f t="shared" si="22"/>
        <v>#N/A</v>
      </c>
      <c r="H61" t="e">
        <f t="shared" si="22"/>
        <v>#N/A</v>
      </c>
      <c r="I61" t="e">
        <f t="shared" si="22"/>
        <v>#N/A</v>
      </c>
      <c r="J61" t="e">
        <f t="shared" si="22"/>
        <v>#N/A</v>
      </c>
      <c r="K61" t="e">
        <f t="shared" si="22"/>
        <v>#N/A</v>
      </c>
      <c r="L61" t="e">
        <f t="shared" si="22"/>
        <v>#N/A</v>
      </c>
      <c r="M61" t="e">
        <f t="shared" si="22"/>
        <v>#N/A</v>
      </c>
      <c r="N61" t="e">
        <f t="shared" si="22"/>
        <v>#N/A</v>
      </c>
      <c r="O61" t="e">
        <f t="shared" si="22"/>
        <v>#N/A</v>
      </c>
      <c r="P61" t="e">
        <f t="shared" si="22"/>
        <v>#N/A</v>
      </c>
      <c r="Q61" t="e">
        <f t="shared" si="22"/>
        <v>#N/A</v>
      </c>
      <c r="R61" t="e">
        <f t="shared" si="22"/>
        <v>#N/A</v>
      </c>
      <c r="S61" t="e">
        <f t="shared" si="22"/>
        <v>#N/A</v>
      </c>
      <c r="T61" t="e">
        <f t="shared" si="22"/>
        <v>#N/A</v>
      </c>
      <c r="U61" t="e">
        <f t="shared" si="22"/>
        <v>#N/A</v>
      </c>
      <c r="V61" t="e">
        <f t="shared" si="22"/>
        <v>#N/A</v>
      </c>
      <c r="W61" t="e">
        <f t="shared" si="22"/>
        <v>#N/A</v>
      </c>
      <c r="X61" t="e">
        <f t="shared" si="22"/>
        <v>#N/A</v>
      </c>
      <c r="Y61" t="e">
        <f t="shared" si="22"/>
        <v>#N/A</v>
      </c>
      <c r="Z61" t="e">
        <f t="shared" si="22"/>
        <v>#N/A</v>
      </c>
      <c r="AA61" t="e">
        <f t="shared" si="22"/>
        <v>#N/A</v>
      </c>
      <c r="AB61" t="e">
        <f t="shared" si="22"/>
        <v>#N/A</v>
      </c>
      <c r="AC61" t="e">
        <f t="shared" si="22"/>
        <v>#N/A</v>
      </c>
      <c r="AD61" t="e">
        <f t="shared" si="22"/>
        <v>#N/A</v>
      </c>
      <c r="AE61" t="e">
        <f t="shared" si="22"/>
        <v>#N/A</v>
      </c>
      <c r="AF61" t="e">
        <f t="shared" si="22"/>
        <v>#N/A</v>
      </c>
      <c r="AG61" t="e">
        <f t="shared" si="22"/>
        <v>#N/A</v>
      </c>
    </row>
    <row r="62" spans="1:33" x14ac:dyDescent="0.25">
      <c r="B62" t="s">
        <v>23</v>
      </c>
      <c r="C62">
        <f t="shared" ref="C62:AG62" si="23">LOOKUP(C44,16:16,34:34)</f>
        <v>0</v>
      </c>
      <c r="D62">
        <f t="shared" si="23"/>
        <v>0</v>
      </c>
      <c r="E62" t="e">
        <f t="shared" si="23"/>
        <v>#N/A</v>
      </c>
      <c r="F62" t="e">
        <f t="shared" si="23"/>
        <v>#N/A</v>
      </c>
      <c r="G62" t="e">
        <f t="shared" si="23"/>
        <v>#N/A</v>
      </c>
      <c r="H62" t="e">
        <f t="shared" si="23"/>
        <v>#N/A</v>
      </c>
      <c r="I62" t="e">
        <f t="shared" si="23"/>
        <v>#N/A</v>
      </c>
      <c r="J62" t="e">
        <f t="shared" si="23"/>
        <v>#N/A</v>
      </c>
      <c r="K62" t="e">
        <f t="shared" si="23"/>
        <v>#N/A</v>
      </c>
      <c r="L62" t="e">
        <f t="shared" si="23"/>
        <v>#N/A</v>
      </c>
      <c r="M62" t="e">
        <f t="shared" si="23"/>
        <v>#N/A</v>
      </c>
      <c r="N62" t="e">
        <f t="shared" si="23"/>
        <v>#N/A</v>
      </c>
      <c r="O62" t="e">
        <f t="shared" si="23"/>
        <v>#N/A</v>
      </c>
      <c r="P62" t="e">
        <f t="shared" si="23"/>
        <v>#N/A</v>
      </c>
      <c r="Q62" t="e">
        <f t="shared" si="23"/>
        <v>#N/A</v>
      </c>
      <c r="R62" t="e">
        <f t="shared" si="23"/>
        <v>#N/A</v>
      </c>
      <c r="S62" t="e">
        <f t="shared" si="23"/>
        <v>#N/A</v>
      </c>
      <c r="T62" t="e">
        <f t="shared" si="23"/>
        <v>#N/A</v>
      </c>
      <c r="U62" t="e">
        <f t="shared" si="23"/>
        <v>#N/A</v>
      </c>
      <c r="V62" t="e">
        <f t="shared" si="23"/>
        <v>#N/A</v>
      </c>
      <c r="W62" t="e">
        <f t="shared" si="23"/>
        <v>#N/A</v>
      </c>
      <c r="X62" t="e">
        <f t="shared" si="23"/>
        <v>#N/A</v>
      </c>
      <c r="Y62" t="e">
        <f t="shared" si="23"/>
        <v>#N/A</v>
      </c>
      <c r="Z62" t="e">
        <f t="shared" si="23"/>
        <v>#N/A</v>
      </c>
      <c r="AA62" t="e">
        <f t="shared" si="23"/>
        <v>#N/A</v>
      </c>
      <c r="AB62" t="e">
        <f t="shared" si="23"/>
        <v>#N/A</v>
      </c>
      <c r="AC62" t="e">
        <f t="shared" si="23"/>
        <v>#N/A</v>
      </c>
      <c r="AD62" t="e">
        <f t="shared" si="23"/>
        <v>#N/A</v>
      </c>
      <c r="AE62" t="e">
        <f t="shared" si="23"/>
        <v>#N/A</v>
      </c>
      <c r="AF62" t="e">
        <f t="shared" si="23"/>
        <v>#N/A</v>
      </c>
      <c r="AG62" t="e">
        <f t="shared" si="23"/>
        <v>#N/A</v>
      </c>
    </row>
    <row r="63" spans="1:33" x14ac:dyDescent="0.25">
      <c r="B63" t="s">
        <v>27</v>
      </c>
      <c r="C63">
        <f t="shared" ref="C63:AG63" si="24">LOOKUP(C44,16:16,35:35)</f>
        <v>0</v>
      </c>
      <c r="D63">
        <f t="shared" si="24"/>
        <v>0</v>
      </c>
      <c r="E63" t="e">
        <f t="shared" si="24"/>
        <v>#N/A</v>
      </c>
      <c r="F63" t="e">
        <f t="shared" si="24"/>
        <v>#N/A</v>
      </c>
      <c r="G63" t="e">
        <f t="shared" si="24"/>
        <v>#N/A</v>
      </c>
      <c r="H63" t="e">
        <f t="shared" si="24"/>
        <v>#N/A</v>
      </c>
      <c r="I63" t="e">
        <f t="shared" si="24"/>
        <v>#N/A</v>
      </c>
      <c r="J63" t="e">
        <f t="shared" si="24"/>
        <v>#N/A</v>
      </c>
      <c r="K63" t="e">
        <f t="shared" si="24"/>
        <v>#N/A</v>
      </c>
      <c r="L63" t="e">
        <f t="shared" si="24"/>
        <v>#N/A</v>
      </c>
      <c r="M63" t="e">
        <f t="shared" si="24"/>
        <v>#N/A</v>
      </c>
      <c r="N63" t="e">
        <f t="shared" si="24"/>
        <v>#N/A</v>
      </c>
      <c r="O63" t="e">
        <f t="shared" si="24"/>
        <v>#N/A</v>
      </c>
      <c r="P63" t="e">
        <f t="shared" si="24"/>
        <v>#N/A</v>
      </c>
      <c r="Q63" t="e">
        <f t="shared" si="24"/>
        <v>#N/A</v>
      </c>
      <c r="R63" t="e">
        <f t="shared" si="24"/>
        <v>#N/A</v>
      </c>
      <c r="S63" t="e">
        <f t="shared" si="24"/>
        <v>#N/A</v>
      </c>
      <c r="T63" t="e">
        <f t="shared" si="24"/>
        <v>#N/A</v>
      </c>
      <c r="U63" t="e">
        <f t="shared" si="24"/>
        <v>#N/A</v>
      </c>
      <c r="V63" t="e">
        <f t="shared" si="24"/>
        <v>#N/A</v>
      </c>
      <c r="W63" t="e">
        <f t="shared" si="24"/>
        <v>#N/A</v>
      </c>
      <c r="X63" t="e">
        <f t="shared" si="24"/>
        <v>#N/A</v>
      </c>
      <c r="Y63" t="e">
        <f t="shared" si="24"/>
        <v>#N/A</v>
      </c>
      <c r="Z63" t="e">
        <f t="shared" si="24"/>
        <v>#N/A</v>
      </c>
      <c r="AA63" t="e">
        <f t="shared" si="24"/>
        <v>#N/A</v>
      </c>
      <c r="AB63" t="e">
        <f t="shared" si="24"/>
        <v>#N/A</v>
      </c>
      <c r="AC63" t="e">
        <f t="shared" si="24"/>
        <v>#N/A</v>
      </c>
      <c r="AD63" t="e">
        <f t="shared" si="24"/>
        <v>#N/A</v>
      </c>
      <c r="AE63" t="e">
        <f t="shared" si="24"/>
        <v>#N/A</v>
      </c>
      <c r="AF63" t="e">
        <f t="shared" si="24"/>
        <v>#N/A</v>
      </c>
      <c r="AG63" t="e">
        <f t="shared" si="24"/>
        <v>#N/A</v>
      </c>
    </row>
    <row r="64" spans="1:33" x14ac:dyDescent="0.25">
      <c r="B64" t="s">
        <v>28</v>
      </c>
      <c r="C64" t="e">
        <f t="shared" ref="C64:AG64" si="25">LOOKUP(C44,16:16,36:36)</f>
        <v>#DIV/0!</v>
      </c>
      <c r="D64" t="e">
        <f t="shared" si="25"/>
        <v>#DIV/0!</v>
      </c>
      <c r="E64" t="e">
        <f t="shared" si="25"/>
        <v>#N/A</v>
      </c>
      <c r="F64" t="e">
        <f t="shared" si="25"/>
        <v>#N/A</v>
      </c>
      <c r="G64" t="e">
        <f t="shared" si="25"/>
        <v>#N/A</v>
      </c>
      <c r="H64" t="e">
        <f t="shared" si="25"/>
        <v>#N/A</v>
      </c>
      <c r="I64" t="e">
        <f t="shared" si="25"/>
        <v>#N/A</v>
      </c>
      <c r="J64" t="e">
        <f t="shared" si="25"/>
        <v>#N/A</v>
      </c>
      <c r="K64" t="e">
        <f t="shared" si="25"/>
        <v>#N/A</v>
      </c>
      <c r="L64" t="e">
        <f t="shared" si="25"/>
        <v>#N/A</v>
      </c>
      <c r="M64" t="e">
        <f t="shared" si="25"/>
        <v>#N/A</v>
      </c>
      <c r="N64" t="e">
        <f t="shared" si="25"/>
        <v>#N/A</v>
      </c>
      <c r="O64" t="e">
        <f t="shared" si="25"/>
        <v>#N/A</v>
      </c>
      <c r="P64" t="e">
        <f t="shared" si="25"/>
        <v>#N/A</v>
      </c>
      <c r="Q64" t="e">
        <f t="shared" si="25"/>
        <v>#N/A</v>
      </c>
      <c r="R64" t="e">
        <f t="shared" si="25"/>
        <v>#N/A</v>
      </c>
      <c r="S64" t="e">
        <f t="shared" si="25"/>
        <v>#N/A</v>
      </c>
      <c r="T64" t="e">
        <f t="shared" si="25"/>
        <v>#N/A</v>
      </c>
      <c r="U64" t="e">
        <f t="shared" si="25"/>
        <v>#N/A</v>
      </c>
      <c r="V64" t="e">
        <f t="shared" si="25"/>
        <v>#N/A</v>
      </c>
      <c r="W64" t="e">
        <f t="shared" si="25"/>
        <v>#N/A</v>
      </c>
      <c r="X64" t="e">
        <f t="shared" si="25"/>
        <v>#N/A</v>
      </c>
      <c r="Y64" t="e">
        <f t="shared" si="25"/>
        <v>#N/A</v>
      </c>
      <c r="Z64" t="e">
        <f t="shared" si="25"/>
        <v>#N/A</v>
      </c>
      <c r="AA64" t="e">
        <f t="shared" si="25"/>
        <v>#N/A</v>
      </c>
      <c r="AB64" t="e">
        <f t="shared" si="25"/>
        <v>#N/A</v>
      </c>
      <c r="AC64" t="e">
        <f t="shared" si="25"/>
        <v>#N/A</v>
      </c>
      <c r="AD64" t="e">
        <f t="shared" si="25"/>
        <v>#N/A</v>
      </c>
      <c r="AE64" t="e">
        <f t="shared" si="25"/>
        <v>#N/A</v>
      </c>
      <c r="AF64" t="e">
        <f t="shared" si="25"/>
        <v>#N/A</v>
      </c>
      <c r="AG64" t="e">
        <f t="shared" si="25"/>
        <v>#N/A</v>
      </c>
    </row>
    <row r="67" spans="1:33" s="1" customFormat="1" x14ac:dyDescent="0.25">
      <c r="A67" s="1" t="s">
        <v>49</v>
      </c>
    </row>
    <row r="68" spans="1:33" x14ac:dyDescent="0.25">
      <c r="A68" t="s">
        <v>26</v>
      </c>
      <c r="B68" s="3">
        <f>94500000</f>
        <v>94500000</v>
      </c>
      <c r="C68" t="s">
        <v>105</v>
      </c>
    </row>
    <row r="69" spans="1:33" x14ac:dyDescent="0.25">
      <c r="A69" t="s">
        <v>27</v>
      </c>
      <c r="B69" s="3">
        <f>1600000</f>
        <v>1600000</v>
      </c>
      <c r="C69" t="s">
        <v>209</v>
      </c>
    </row>
    <row r="71" spans="1:33" x14ac:dyDescent="0.25">
      <c r="A71" t="s">
        <v>15</v>
      </c>
      <c r="B71" s="3">
        <v>1200</v>
      </c>
      <c r="C71" t="s">
        <v>214</v>
      </c>
    </row>
    <row r="72" spans="1:33" x14ac:dyDescent="0.25">
      <c r="A72" t="s">
        <v>15</v>
      </c>
      <c r="B72">
        <f>B71*365*B6</f>
        <v>78840</v>
      </c>
      <c r="C72" t="s">
        <v>210</v>
      </c>
    </row>
    <row r="75" spans="1:33" x14ac:dyDescent="0.25">
      <c r="A75" t="s">
        <v>211</v>
      </c>
      <c r="B75" s="3">
        <v>10000</v>
      </c>
      <c r="C75" t="s">
        <v>161</v>
      </c>
    </row>
    <row r="78" spans="1:33" s="1" customFormat="1" x14ac:dyDescent="0.25">
      <c r="A78" s="1" t="s">
        <v>50</v>
      </c>
    </row>
    <row r="79" spans="1:33" x14ac:dyDescent="0.25">
      <c r="C79">
        <v>2020</v>
      </c>
      <c r="D79">
        <v>2021</v>
      </c>
      <c r="E79">
        <v>2022</v>
      </c>
      <c r="F79">
        <v>2023</v>
      </c>
      <c r="G79">
        <v>2024</v>
      </c>
      <c r="H79">
        <v>2025</v>
      </c>
      <c r="I79">
        <v>2026</v>
      </c>
      <c r="J79">
        <v>2027</v>
      </c>
      <c r="K79">
        <v>2028</v>
      </c>
      <c r="L79">
        <v>2029</v>
      </c>
      <c r="M79">
        <v>2030</v>
      </c>
      <c r="N79">
        <v>2031</v>
      </c>
      <c r="O79">
        <v>2032</v>
      </c>
      <c r="P79">
        <v>2033</v>
      </c>
      <c r="Q79">
        <v>2034</v>
      </c>
      <c r="R79">
        <v>2035</v>
      </c>
      <c r="S79">
        <v>2036</v>
      </c>
      <c r="T79">
        <v>2037</v>
      </c>
      <c r="U79">
        <v>2038</v>
      </c>
      <c r="V79">
        <v>2039</v>
      </c>
      <c r="W79">
        <v>2040</v>
      </c>
      <c r="X79">
        <v>2041</v>
      </c>
      <c r="Y79">
        <v>2042</v>
      </c>
      <c r="Z79">
        <v>2043</v>
      </c>
      <c r="AA79">
        <v>2044</v>
      </c>
      <c r="AB79">
        <v>2045</v>
      </c>
      <c r="AC79">
        <v>2046</v>
      </c>
      <c r="AD79">
        <v>2047</v>
      </c>
      <c r="AE79">
        <v>2048</v>
      </c>
      <c r="AF79">
        <v>2049</v>
      </c>
      <c r="AG79">
        <v>2050</v>
      </c>
    </row>
    <row r="80" spans="1:33" x14ac:dyDescent="0.25">
      <c r="A80" t="s">
        <v>18</v>
      </c>
      <c r="B80" t="s">
        <v>26</v>
      </c>
      <c r="C80" s="3">
        <f>$B$68*$B$75/$B$72</f>
        <v>11986301.369863013</v>
      </c>
      <c r="D80" s="3">
        <f t="shared" ref="D80:AG80" si="26">$B$68*$B$75/$B$72</f>
        <v>11986301.369863013</v>
      </c>
      <c r="E80" s="3">
        <f t="shared" si="26"/>
        <v>11986301.369863013</v>
      </c>
      <c r="F80" s="3">
        <f t="shared" si="26"/>
        <v>11986301.369863013</v>
      </c>
      <c r="G80" s="3">
        <f t="shared" si="26"/>
        <v>11986301.369863013</v>
      </c>
      <c r="H80" s="3">
        <f t="shared" si="26"/>
        <v>11986301.369863013</v>
      </c>
      <c r="I80" s="3">
        <f t="shared" si="26"/>
        <v>11986301.369863013</v>
      </c>
      <c r="J80" s="3">
        <f t="shared" si="26"/>
        <v>11986301.369863013</v>
      </c>
      <c r="K80" s="3">
        <f t="shared" si="26"/>
        <v>11986301.369863013</v>
      </c>
      <c r="L80" s="3">
        <f t="shared" si="26"/>
        <v>11986301.369863013</v>
      </c>
      <c r="M80" s="3">
        <f t="shared" si="26"/>
        <v>11986301.369863013</v>
      </c>
      <c r="N80" s="3">
        <f t="shared" si="26"/>
        <v>11986301.369863013</v>
      </c>
      <c r="O80" s="3">
        <f t="shared" si="26"/>
        <v>11986301.369863013</v>
      </c>
      <c r="P80" s="3">
        <f t="shared" si="26"/>
        <v>11986301.369863013</v>
      </c>
      <c r="Q80" s="3">
        <f t="shared" si="26"/>
        <v>11986301.369863013</v>
      </c>
      <c r="R80" s="3">
        <f t="shared" si="26"/>
        <v>11986301.369863013</v>
      </c>
      <c r="S80" s="3">
        <f t="shared" si="26"/>
        <v>11986301.369863013</v>
      </c>
      <c r="T80" s="3">
        <f t="shared" si="26"/>
        <v>11986301.369863013</v>
      </c>
      <c r="U80" s="3">
        <f t="shared" si="26"/>
        <v>11986301.369863013</v>
      </c>
      <c r="V80" s="3">
        <f t="shared" si="26"/>
        <v>11986301.369863013</v>
      </c>
      <c r="W80" s="3">
        <f t="shared" si="26"/>
        <v>11986301.369863013</v>
      </c>
      <c r="X80" s="3">
        <f t="shared" si="26"/>
        <v>11986301.369863013</v>
      </c>
      <c r="Y80" s="3">
        <f t="shared" si="26"/>
        <v>11986301.369863013</v>
      </c>
      <c r="Z80" s="3">
        <f t="shared" si="26"/>
        <v>11986301.369863013</v>
      </c>
      <c r="AA80" s="3">
        <f t="shared" si="26"/>
        <v>11986301.369863013</v>
      </c>
      <c r="AB80" s="3">
        <f t="shared" si="26"/>
        <v>11986301.369863013</v>
      </c>
      <c r="AC80" s="3">
        <f t="shared" si="26"/>
        <v>11986301.369863013</v>
      </c>
      <c r="AD80" s="3">
        <f t="shared" si="26"/>
        <v>11986301.369863013</v>
      </c>
      <c r="AE80" s="3">
        <f t="shared" si="26"/>
        <v>11986301.369863013</v>
      </c>
      <c r="AF80" s="3">
        <f t="shared" si="26"/>
        <v>11986301.369863013</v>
      </c>
      <c r="AG80" s="3">
        <f t="shared" si="26"/>
        <v>11986301.369863013</v>
      </c>
    </row>
    <row r="81" spans="1:33" x14ac:dyDescent="0.25">
      <c r="B81" t="s">
        <v>23</v>
      </c>
      <c r="C81" s="3">
        <v>25</v>
      </c>
      <c r="D81" s="3">
        <v>25</v>
      </c>
      <c r="E81" s="3">
        <v>25</v>
      </c>
      <c r="F81" s="3">
        <v>25</v>
      </c>
      <c r="G81" s="3">
        <v>25</v>
      </c>
      <c r="H81" s="3">
        <v>25</v>
      </c>
      <c r="I81" s="3">
        <v>25</v>
      </c>
      <c r="J81" s="3">
        <v>25</v>
      </c>
      <c r="K81" s="3">
        <v>25</v>
      </c>
      <c r="L81" s="3">
        <v>25</v>
      </c>
      <c r="M81" s="3">
        <v>25</v>
      </c>
      <c r="N81" s="3">
        <v>25</v>
      </c>
      <c r="O81" s="3">
        <v>25</v>
      </c>
      <c r="P81" s="3">
        <v>25</v>
      </c>
      <c r="Q81" s="3">
        <v>25</v>
      </c>
      <c r="R81" s="3">
        <v>25</v>
      </c>
      <c r="S81" s="3">
        <v>25</v>
      </c>
      <c r="T81" s="3">
        <v>25</v>
      </c>
      <c r="U81" s="3">
        <v>25</v>
      </c>
      <c r="V81" s="3">
        <v>25</v>
      </c>
      <c r="W81" s="3">
        <v>25</v>
      </c>
      <c r="X81" s="3">
        <v>25</v>
      </c>
      <c r="Y81" s="3">
        <v>25</v>
      </c>
      <c r="Z81" s="3">
        <v>25</v>
      </c>
      <c r="AA81" s="3">
        <v>25</v>
      </c>
      <c r="AB81" s="3">
        <v>25</v>
      </c>
      <c r="AC81" s="3">
        <v>25</v>
      </c>
      <c r="AD81" s="3">
        <v>25</v>
      </c>
      <c r="AE81" s="3">
        <v>25</v>
      </c>
      <c r="AF81" s="3">
        <v>25</v>
      </c>
      <c r="AG81" s="3">
        <v>25</v>
      </c>
    </row>
    <row r="82" spans="1:33" x14ac:dyDescent="0.25">
      <c r="B82" t="s">
        <v>27</v>
      </c>
      <c r="C82" s="3">
        <f>$B$69*$B$75/$B$72</f>
        <v>202942.66869609334</v>
      </c>
      <c r="D82" s="3">
        <f t="shared" ref="D82:AG82" si="27">$B$69*$B$75/$B$72</f>
        <v>202942.66869609334</v>
      </c>
      <c r="E82" s="3">
        <f t="shared" si="27"/>
        <v>202942.66869609334</v>
      </c>
      <c r="F82" s="3">
        <f t="shared" si="27"/>
        <v>202942.66869609334</v>
      </c>
      <c r="G82" s="3">
        <f t="shared" si="27"/>
        <v>202942.66869609334</v>
      </c>
      <c r="H82" s="3">
        <f t="shared" si="27"/>
        <v>202942.66869609334</v>
      </c>
      <c r="I82" s="3">
        <f t="shared" si="27"/>
        <v>202942.66869609334</v>
      </c>
      <c r="J82" s="3">
        <f t="shared" si="27"/>
        <v>202942.66869609334</v>
      </c>
      <c r="K82" s="3">
        <f t="shared" si="27"/>
        <v>202942.66869609334</v>
      </c>
      <c r="L82" s="3">
        <f t="shared" si="27"/>
        <v>202942.66869609334</v>
      </c>
      <c r="M82" s="3">
        <f t="shared" si="27"/>
        <v>202942.66869609334</v>
      </c>
      <c r="N82" s="3">
        <f t="shared" si="27"/>
        <v>202942.66869609334</v>
      </c>
      <c r="O82" s="3">
        <f t="shared" si="27"/>
        <v>202942.66869609334</v>
      </c>
      <c r="P82" s="3">
        <f t="shared" si="27"/>
        <v>202942.66869609334</v>
      </c>
      <c r="Q82" s="3">
        <f t="shared" si="27"/>
        <v>202942.66869609334</v>
      </c>
      <c r="R82" s="3">
        <f t="shared" si="27"/>
        <v>202942.66869609334</v>
      </c>
      <c r="S82" s="3">
        <f t="shared" si="27"/>
        <v>202942.66869609334</v>
      </c>
      <c r="T82" s="3">
        <f t="shared" si="27"/>
        <v>202942.66869609334</v>
      </c>
      <c r="U82" s="3">
        <f t="shared" si="27"/>
        <v>202942.66869609334</v>
      </c>
      <c r="V82" s="3">
        <f t="shared" si="27"/>
        <v>202942.66869609334</v>
      </c>
      <c r="W82" s="3">
        <f t="shared" si="27"/>
        <v>202942.66869609334</v>
      </c>
      <c r="X82" s="3">
        <f t="shared" si="27"/>
        <v>202942.66869609334</v>
      </c>
      <c r="Y82" s="3">
        <f t="shared" si="27"/>
        <v>202942.66869609334</v>
      </c>
      <c r="Z82" s="3">
        <f t="shared" si="27"/>
        <v>202942.66869609334</v>
      </c>
      <c r="AA82" s="3">
        <f t="shared" si="27"/>
        <v>202942.66869609334</v>
      </c>
      <c r="AB82" s="3">
        <f t="shared" si="27"/>
        <v>202942.66869609334</v>
      </c>
      <c r="AC82" s="3">
        <f t="shared" si="27"/>
        <v>202942.66869609334</v>
      </c>
      <c r="AD82" s="3">
        <f t="shared" si="27"/>
        <v>202942.66869609334</v>
      </c>
      <c r="AE82" s="3">
        <f t="shared" si="27"/>
        <v>202942.66869609334</v>
      </c>
      <c r="AF82" s="3">
        <f t="shared" si="27"/>
        <v>202942.66869609334</v>
      </c>
      <c r="AG82" s="3">
        <f t="shared" si="27"/>
        <v>202942.66869609334</v>
      </c>
    </row>
    <row r="83" spans="1:33" x14ac:dyDescent="0.25">
      <c r="B83" t="s">
        <v>28</v>
      </c>
      <c r="C83">
        <f>(C80*General!$B$29*(1+General!$B$29)^C81)/((1+General!$B$29)^C81-1)+C82</f>
        <v>1325804.7463737933</v>
      </c>
      <c r="D83">
        <f>(D80*General!$B$29*(1+General!$B$29)^D81)/((1+General!$B$29)^D81-1)+D82</f>
        <v>1325804.7463737933</v>
      </c>
      <c r="E83">
        <f>(E80*General!$B$29*(1+General!$B$29)^E81)/((1+General!$B$29)^E81-1)+E82</f>
        <v>1325804.7463737933</v>
      </c>
      <c r="F83">
        <f>(F80*General!$B$29*(1+General!$B$29)^F81)/((1+General!$B$29)^F81-1)+F82</f>
        <v>1325804.7463737933</v>
      </c>
      <c r="G83">
        <f>(G80*General!$B$29*(1+General!$B$29)^G81)/((1+General!$B$29)^G81-1)+G82</f>
        <v>1325804.7463737933</v>
      </c>
      <c r="H83">
        <f>(H80*General!$B$29*(1+General!$B$29)^H81)/((1+General!$B$29)^H81-1)+H82</f>
        <v>1325804.7463737933</v>
      </c>
      <c r="I83">
        <f>(I80*General!$B$29*(1+General!$B$29)^I81)/((1+General!$B$29)^I81-1)+I82</f>
        <v>1325804.7463737933</v>
      </c>
      <c r="J83">
        <f>(J80*General!$B$29*(1+General!$B$29)^J81)/((1+General!$B$29)^J81-1)+J82</f>
        <v>1325804.7463737933</v>
      </c>
      <c r="K83">
        <f>(K80*General!$B$29*(1+General!$B$29)^K81)/((1+General!$B$29)^K81-1)+K82</f>
        <v>1325804.7463737933</v>
      </c>
      <c r="L83">
        <f>(L80*General!$B$29*(1+General!$B$29)^L81)/((1+General!$B$29)^L81-1)+L82</f>
        <v>1325804.7463737933</v>
      </c>
      <c r="M83">
        <f>(M80*General!$B$29*(1+General!$B$29)^M81)/((1+General!$B$29)^M81-1)+M82</f>
        <v>1325804.7463737933</v>
      </c>
      <c r="N83">
        <f>(N80*General!$B$29*(1+General!$B$29)^N81)/((1+General!$B$29)^N81-1)+N82</f>
        <v>1325804.7463737933</v>
      </c>
      <c r="O83">
        <f>(O80*General!$B$29*(1+General!$B$29)^O81)/((1+General!$B$29)^O81-1)+O82</f>
        <v>1325804.7463737933</v>
      </c>
      <c r="P83">
        <f>(P80*General!$B$29*(1+General!$B$29)^P81)/((1+General!$B$29)^P81-1)+P82</f>
        <v>1325804.7463737933</v>
      </c>
      <c r="Q83">
        <f>(Q80*General!$B$29*(1+General!$B$29)^Q81)/((1+General!$B$29)^Q81-1)+Q82</f>
        <v>1325804.7463737933</v>
      </c>
      <c r="R83">
        <f>(R80*General!$B$29*(1+General!$B$29)^R81)/((1+General!$B$29)^R81-1)+R82</f>
        <v>1325804.7463737933</v>
      </c>
      <c r="S83">
        <f>(S80*General!$B$29*(1+General!$B$29)^S81)/((1+General!$B$29)^S81-1)+S82</f>
        <v>1325804.7463737933</v>
      </c>
      <c r="T83">
        <f>(T80*General!$B$29*(1+General!$B$29)^T81)/((1+General!$B$29)^T81-1)+T82</f>
        <v>1325804.7463737933</v>
      </c>
      <c r="U83">
        <f>(U80*General!$B$29*(1+General!$B$29)^U81)/((1+General!$B$29)^U81-1)+U82</f>
        <v>1325804.7463737933</v>
      </c>
      <c r="V83">
        <f>(V80*General!$B$29*(1+General!$B$29)^V81)/((1+General!$B$29)^V81-1)+V82</f>
        <v>1325804.7463737933</v>
      </c>
      <c r="W83">
        <f>(W80*General!$B$29*(1+General!$B$29)^W81)/((1+General!$B$29)^W81-1)+W82</f>
        <v>1325804.7463737933</v>
      </c>
      <c r="X83">
        <f>(X80*General!$B$29*(1+General!$B$29)^X81)/((1+General!$B$29)^X81-1)+X82</f>
        <v>1325804.7463737933</v>
      </c>
      <c r="Y83">
        <f>(Y80*General!$B$29*(1+General!$B$29)^Y81)/((1+General!$B$29)^Y81-1)+Y82</f>
        <v>1325804.7463737933</v>
      </c>
      <c r="Z83">
        <f>(Z80*General!$B$29*(1+General!$B$29)^Z81)/((1+General!$B$29)^Z81-1)+Z82</f>
        <v>1325804.7463737933</v>
      </c>
      <c r="AA83">
        <f>(AA80*General!$B$29*(1+General!$B$29)^AA81)/((1+General!$B$29)^AA81-1)+AA82</f>
        <v>1325804.7463737933</v>
      </c>
      <c r="AB83">
        <f>(AB80*General!$B$29*(1+General!$B$29)^AB81)/((1+General!$B$29)^AB81-1)+AB82</f>
        <v>1325804.7463737933</v>
      </c>
      <c r="AC83">
        <f>(AC80*General!$B$29*(1+General!$B$29)^AC81)/((1+General!$B$29)^AC81-1)+AC82</f>
        <v>1325804.7463737933</v>
      </c>
      <c r="AD83">
        <f>(AD80*General!$B$29*(1+General!$B$29)^AD81)/((1+General!$B$29)^AD81-1)+AD82</f>
        <v>1325804.7463737933</v>
      </c>
      <c r="AE83">
        <f>(AE80*General!$B$29*(1+General!$B$29)^AE81)/((1+General!$B$29)^AE81-1)+AE82</f>
        <v>1325804.7463737933</v>
      </c>
      <c r="AF83">
        <f>(AF80*General!$B$29*(1+General!$B$29)^AF81)/((1+General!$B$29)^AF81-1)+AF82</f>
        <v>1325804.7463737933</v>
      </c>
      <c r="AG83">
        <f>(AG80*General!$B$29*(1+General!$B$29)^AG81)/((1+General!$B$29)^AG81-1)+AG82</f>
        <v>1325804.7463737933</v>
      </c>
    </row>
    <row r="84" spans="1:33" x14ac:dyDescent="0.25">
      <c r="A84" t="s">
        <v>19</v>
      </c>
      <c r="B84" t="s">
        <v>26</v>
      </c>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B85" t="s">
        <v>23</v>
      </c>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B86" t="s">
        <v>27</v>
      </c>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B87" t="s">
        <v>28</v>
      </c>
      <c r="C87" t="e">
        <f t="shared" ref="C87:AG87" si="28">C84/C85+C86</f>
        <v>#DIV/0!</v>
      </c>
      <c r="D87" t="e">
        <f t="shared" si="28"/>
        <v>#DIV/0!</v>
      </c>
      <c r="E87" t="e">
        <f t="shared" si="28"/>
        <v>#DIV/0!</v>
      </c>
      <c r="F87" t="e">
        <f t="shared" si="28"/>
        <v>#DIV/0!</v>
      </c>
      <c r="G87" t="e">
        <f t="shared" si="28"/>
        <v>#DIV/0!</v>
      </c>
      <c r="H87" t="e">
        <f t="shared" si="28"/>
        <v>#DIV/0!</v>
      </c>
      <c r="I87" t="e">
        <f t="shared" si="28"/>
        <v>#DIV/0!</v>
      </c>
      <c r="J87" t="e">
        <f t="shared" si="28"/>
        <v>#DIV/0!</v>
      </c>
      <c r="K87" t="e">
        <f t="shared" si="28"/>
        <v>#DIV/0!</v>
      </c>
      <c r="L87" t="e">
        <f t="shared" si="28"/>
        <v>#DIV/0!</v>
      </c>
      <c r="M87" t="e">
        <f t="shared" si="28"/>
        <v>#DIV/0!</v>
      </c>
      <c r="N87" t="e">
        <f t="shared" si="28"/>
        <v>#DIV/0!</v>
      </c>
      <c r="O87" t="e">
        <f t="shared" si="28"/>
        <v>#DIV/0!</v>
      </c>
      <c r="P87" t="e">
        <f t="shared" si="28"/>
        <v>#DIV/0!</v>
      </c>
      <c r="Q87" t="e">
        <f t="shared" si="28"/>
        <v>#DIV/0!</v>
      </c>
      <c r="R87" t="e">
        <f t="shared" si="28"/>
        <v>#DIV/0!</v>
      </c>
      <c r="S87" t="e">
        <f t="shared" si="28"/>
        <v>#DIV/0!</v>
      </c>
      <c r="T87" t="e">
        <f t="shared" si="28"/>
        <v>#DIV/0!</v>
      </c>
      <c r="U87" t="e">
        <f t="shared" si="28"/>
        <v>#DIV/0!</v>
      </c>
      <c r="V87" t="e">
        <f t="shared" si="28"/>
        <v>#DIV/0!</v>
      </c>
      <c r="W87" t="e">
        <f t="shared" si="28"/>
        <v>#DIV/0!</v>
      </c>
      <c r="X87" t="e">
        <f t="shared" si="28"/>
        <v>#DIV/0!</v>
      </c>
      <c r="Y87" t="e">
        <f t="shared" si="28"/>
        <v>#DIV/0!</v>
      </c>
      <c r="Z87" t="e">
        <f t="shared" si="28"/>
        <v>#DIV/0!</v>
      </c>
      <c r="AA87" t="e">
        <f t="shared" si="28"/>
        <v>#DIV/0!</v>
      </c>
      <c r="AB87" t="e">
        <f t="shared" si="28"/>
        <v>#DIV/0!</v>
      </c>
      <c r="AC87" t="e">
        <f t="shared" si="28"/>
        <v>#DIV/0!</v>
      </c>
      <c r="AD87" t="e">
        <f t="shared" si="28"/>
        <v>#DIV/0!</v>
      </c>
      <c r="AE87" t="e">
        <f t="shared" si="28"/>
        <v>#DIV/0!</v>
      </c>
      <c r="AF87" t="e">
        <f t="shared" si="28"/>
        <v>#DIV/0!</v>
      </c>
      <c r="AG87" t="e">
        <f t="shared" si="28"/>
        <v>#DIV/0!</v>
      </c>
    </row>
    <row r="88" spans="1:33" x14ac:dyDescent="0.25">
      <c r="A88" t="s">
        <v>20</v>
      </c>
      <c r="B88" t="s">
        <v>26</v>
      </c>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B89" t="s">
        <v>23</v>
      </c>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row>
    <row r="90" spans="1:33" x14ac:dyDescent="0.25">
      <c r="B90" t="s">
        <v>27</v>
      </c>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B91" t="s">
        <v>28</v>
      </c>
      <c r="C91" t="e">
        <f t="shared" ref="C91:AG91" si="29">C88/C89+C90</f>
        <v>#DIV/0!</v>
      </c>
      <c r="D91" t="e">
        <f t="shared" si="29"/>
        <v>#DIV/0!</v>
      </c>
      <c r="E91" t="e">
        <f t="shared" si="29"/>
        <v>#DIV/0!</v>
      </c>
      <c r="F91" t="e">
        <f t="shared" si="29"/>
        <v>#DIV/0!</v>
      </c>
      <c r="G91" t="e">
        <f t="shared" si="29"/>
        <v>#DIV/0!</v>
      </c>
      <c r="H91" t="e">
        <f t="shared" si="29"/>
        <v>#DIV/0!</v>
      </c>
      <c r="I91" t="e">
        <f t="shared" si="29"/>
        <v>#DIV/0!</v>
      </c>
      <c r="J91" t="e">
        <f t="shared" si="29"/>
        <v>#DIV/0!</v>
      </c>
      <c r="K91" t="e">
        <f t="shared" si="29"/>
        <v>#DIV/0!</v>
      </c>
      <c r="L91" t="e">
        <f t="shared" si="29"/>
        <v>#DIV/0!</v>
      </c>
      <c r="M91" t="e">
        <f t="shared" si="29"/>
        <v>#DIV/0!</v>
      </c>
      <c r="N91" t="e">
        <f t="shared" si="29"/>
        <v>#DIV/0!</v>
      </c>
      <c r="O91" t="e">
        <f t="shared" si="29"/>
        <v>#DIV/0!</v>
      </c>
      <c r="P91" t="e">
        <f t="shared" si="29"/>
        <v>#DIV/0!</v>
      </c>
      <c r="Q91" t="e">
        <f t="shared" si="29"/>
        <v>#DIV/0!</v>
      </c>
      <c r="R91" t="e">
        <f t="shared" si="29"/>
        <v>#DIV/0!</v>
      </c>
      <c r="S91" t="e">
        <f t="shared" si="29"/>
        <v>#DIV/0!</v>
      </c>
      <c r="T91" t="e">
        <f t="shared" si="29"/>
        <v>#DIV/0!</v>
      </c>
      <c r="U91" t="e">
        <f t="shared" si="29"/>
        <v>#DIV/0!</v>
      </c>
      <c r="V91" t="e">
        <f t="shared" si="29"/>
        <v>#DIV/0!</v>
      </c>
      <c r="W91" t="e">
        <f t="shared" si="29"/>
        <v>#DIV/0!</v>
      </c>
      <c r="X91" t="e">
        <f t="shared" si="29"/>
        <v>#DIV/0!</v>
      </c>
      <c r="Y91" t="e">
        <f t="shared" si="29"/>
        <v>#DIV/0!</v>
      </c>
      <c r="Z91" t="e">
        <f t="shared" si="29"/>
        <v>#DIV/0!</v>
      </c>
      <c r="AA91" t="e">
        <f t="shared" si="29"/>
        <v>#DIV/0!</v>
      </c>
      <c r="AB91" t="e">
        <f t="shared" si="29"/>
        <v>#DIV/0!</v>
      </c>
      <c r="AC91" t="e">
        <f t="shared" si="29"/>
        <v>#DIV/0!</v>
      </c>
      <c r="AD91" t="e">
        <f t="shared" si="29"/>
        <v>#DIV/0!</v>
      </c>
      <c r="AE91" t="e">
        <f t="shared" si="29"/>
        <v>#DIV/0!</v>
      </c>
      <c r="AF91" t="e">
        <f t="shared" si="29"/>
        <v>#DIV/0!</v>
      </c>
      <c r="AG91" t="e">
        <f t="shared" si="29"/>
        <v>#DIV/0!</v>
      </c>
    </row>
    <row r="92" spans="1:33" x14ac:dyDescent="0.25">
      <c r="A92" t="s">
        <v>21</v>
      </c>
      <c r="B92" t="s">
        <v>26</v>
      </c>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B93" t="s">
        <v>23</v>
      </c>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B94" t="s">
        <v>27</v>
      </c>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B95" t="s">
        <v>28</v>
      </c>
      <c r="C95" t="e">
        <f t="shared" ref="C95:AG95" si="30">C92/C93+C94</f>
        <v>#DIV/0!</v>
      </c>
      <c r="D95" t="e">
        <f t="shared" si="30"/>
        <v>#DIV/0!</v>
      </c>
      <c r="E95" t="e">
        <f t="shared" si="30"/>
        <v>#DIV/0!</v>
      </c>
      <c r="F95" t="e">
        <f t="shared" si="30"/>
        <v>#DIV/0!</v>
      </c>
      <c r="G95" t="e">
        <f t="shared" si="30"/>
        <v>#DIV/0!</v>
      </c>
      <c r="H95" t="e">
        <f t="shared" si="30"/>
        <v>#DIV/0!</v>
      </c>
      <c r="I95" t="e">
        <f t="shared" si="30"/>
        <v>#DIV/0!</v>
      </c>
      <c r="J95" t="e">
        <f t="shared" si="30"/>
        <v>#DIV/0!</v>
      </c>
      <c r="K95" t="e">
        <f t="shared" si="30"/>
        <v>#DIV/0!</v>
      </c>
      <c r="L95" t="e">
        <f t="shared" si="30"/>
        <v>#DIV/0!</v>
      </c>
      <c r="M95" t="e">
        <f t="shared" si="30"/>
        <v>#DIV/0!</v>
      </c>
      <c r="N95" t="e">
        <f t="shared" si="30"/>
        <v>#DIV/0!</v>
      </c>
      <c r="O95" t="e">
        <f t="shared" si="30"/>
        <v>#DIV/0!</v>
      </c>
      <c r="P95" t="e">
        <f t="shared" si="30"/>
        <v>#DIV/0!</v>
      </c>
      <c r="Q95" t="e">
        <f t="shared" si="30"/>
        <v>#DIV/0!</v>
      </c>
      <c r="R95" t="e">
        <f t="shared" si="30"/>
        <v>#DIV/0!</v>
      </c>
      <c r="S95" t="e">
        <f t="shared" si="30"/>
        <v>#DIV/0!</v>
      </c>
      <c r="T95" t="e">
        <f t="shared" si="30"/>
        <v>#DIV/0!</v>
      </c>
      <c r="U95" t="e">
        <f t="shared" si="30"/>
        <v>#DIV/0!</v>
      </c>
      <c r="V95" t="e">
        <f t="shared" si="30"/>
        <v>#DIV/0!</v>
      </c>
      <c r="W95" t="e">
        <f t="shared" si="30"/>
        <v>#DIV/0!</v>
      </c>
      <c r="X95" t="e">
        <f t="shared" si="30"/>
        <v>#DIV/0!</v>
      </c>
      <c r="Y95" t="e">
        <f t="shared" si="30"/>
        <v>#DIV/0!</v>
      </c>
      <c r="Z95" t="e">
        <f t="shared" si="30"/>
        <v>#DIV/0!</v>
      </c>
      <c r="AA95" t="e">
        <f t="shared" si="30"/>
        <v>#DIV/0!</v>
      </c>
      <c r="AB95" t="e">
        <f t="shared" si="30"/>
        <v>#DIV/0!</v>
      </c>
      <c r="AC95" t="e">
        <f t="shared" si="30"/>
        <v>#DIV/0!</v>
      </c>
      <c r="AD95" t="e">
        <f t="shared" si="30"/>
        <v>#DIV/0!</v>
      </c>
      <c r="AE95" t="e">
        <f t="shared" si="30"/>
        <v>#DIV/0!</v>
      </c>
      <c r="AF95" t="e">
        <f t="shared" si="30"/>
        <v>#DIV/0!</v>
      </c>
      <c r="AG95" t="e">
        <f t="shared" si="30"/>
        <v>#DIV/0!</v>
      </c>
    </row>
    <row r="96" spans="1:33" x14ac:dyDescent="0.25">
      <c r="A96" t="s">
        <v>22</v>
      </c>
      <c r="B96" t="s">
        <v>26</v>
      </c>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B97" t="s">
        <v>23</v>
      </c>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B98" t="s">
        <v>27</v>
      </c>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B99" t="s">
        <v>28</v>
      </c>
      <c r="C99" t="e">
        <f t="shared" ref="C99:AG99" si="31">C96/C97+C98</f>
        <v>#DIV/0!</v>
      </c>
      <c r="D99" t="e">
        <f t="shared" si="31"/>
        <v>#DIV/0!</v>
      </c>
      <c r="E99" t="e">
        <f t="shared" si="31"/>
        <v>#DIV/0!</v>
      </c>
      <c r="F99" t="e">
        <f t="shared" si="31"/>
        <v>#DIV/0!</v>
      </c>
      <c r="G99" t="e">
        <f t="shared" si="31"/>
        <v>#DIV/0!</v>
      </c>
      <c r="H99" t="e">
        <f t="shared" si="31"/>
        <v>#DIV/0!</v>
      </c>
      <c r="I99" t="e">
        <f t="shared" si="31"/>
        <v>#DIV/0!</v>
      </c>
      <c r="J99" t="e">
        <f t="shared" si="31"/>
        <v>#DIV/0!</v>
      </c>
      <c r="K99" t="e">
        <f t="shared" si="31"/>
        <v>#DIV/0!</v>
      </c>
      <c r="L99" t="e">
        <f t="shared" si="31"/>
        <v>#DIV/0!</v>
      </c>
      <c r="M99" t="e">
        <f t="shared" si="31"/>
        <v>#DIV/0!</v>
      </c>
      <c r="N99" t="e">
        <f t="shared" si="31"/>
        <v>#DIV/0!</v>
      </c>
      <c r="O99" t="e">
        <f t="shared" si="31"/>
        <v>#DIV/0!</v>
      </c>
      <c r="P99" t="e">
        <f t="shared" si="31"/>
        <v>#DIV/0!</v>
      </c>
      <c r="Q99" t="e">
        <f t="shared" si="31"/>
        <v>#DIV/0!</v>
      </c>
      <c r="R99" t="e">
        <f t="shared" si="31"/>
        <v>#DIV/0!</v>
      </c>
      <c r="S99" t="e">
        <f t="shared" si="31"/>
        <v>#DIV/0!</v>
      </c>
      <c r="T99" t="e">
        <f t="shared" si="31"/>
        <v>#DIV/0!</v>
      </c>
      <c r="U99" t="e">
        <f t="shared" si="31"/>
        <v>#DIV/0!</v>
      </c>
      <c r="V99" t="e">
        <f t="shared" si="31"/>
        <v>#DIV/0!</v>
      </c>
      <c r="W99" t="e">
        <f t="shared" si="31"/>
        <v>#DIV/0!</v>
      </c>
      <c r="X99" t="e">
        <f t="shared" si="31"/>
        <v>#DIV/0!</v>
      </c>
      <c r="Y99" t="e">
        <f t="shared" si="31"/>
        <v>#DIV/0!</v>
      </c>
      <c r="Z99" t="e">
        <f t="shared" si="31"/>
        <v>#DIV/0!</v>
      </c>
      <c r="AA99" t="e">
        <f t="shared" si="31"/>
        <v>#DIV/0!</v>
      </c>
      <c r="AB99" t="e">
        <f t="shared" si="31"/>
        <v>#DIV/0!</v>
      </c>
      <c r="AC99" t="e">
        <f t="shared" si="31"/>
        <v>#DIV/0!</v>
      </c>
      <c r="AD99" t="e">
        <f t="shared" si="31"/>
        <v>#DIV/0!</v>
      </c>
      <c r="AE99" t="e">
        <f t="shared" si="31"/>
        <v>#DIV/0!</v>
      </c>
      <c r="AF99" t="e">
        <f t="shared" si="31"/>
        <v>#DIV/0!</v>
      </c>
      <c r="AG99" t="e">
        <f t="shared" si="31"/>
        <v>#DIV/0!</v>
      </c>
    </row>
    <row r="103" spans="1:33" x14ac:dyDescent="0.25">
      <c r="C103" t="s">
        <v>67</v>
      </c>
    </row>
    <row r="104" spans="1:33" x14ac:dyDescent="0.25">
      <c r="C104" t="s">
        <v>29</v>
      </c>
    </row>
    <row r="106" spans="1:33" s="1" customFormat="1" x14ac:dyDescent="0.25">
      <c r="A106" s="2" t="s">
        <v>68</v>
      </c>
    </row>
    <row r="107" spans="1:33" x14ac:dyDescent="0.25">
      <c r="C107">
        <f>General!$B$9</f>
        <v>2047</v>
      </c>
      <c r="D107">
        <f>IF(C107=0,0,IF(General!$B$10 &gt; (C107-General!$B$9), C107+General!$B$11,0))</f>
        <v>2050</v>
      </c>
      <c r="E107">
        <f>IF(D107=0,0,IF(General!$B$10 &gt; (D107-General!$B$9), D107+General!$B$11,0))</f>
        <v>0</v>
      </c>
      <c r="F107">
        <f>IF(E107=0,0,IF(General!$B$10 &gt; (E107-General!$B$9), E107+General!$B$11,0))</f>
        <v>0</v>
      </c>
      <c r="G107">
        <f>IF(F107=0,0,IF(General!$B$10 &gt; (F107-General!$B$9), F107+General!$B$11,0))</f>
        <v>0</v>
      </c>
      <c r="H107">
        <f>IF(G107=0,0,IF(General!$B$10 &gt; (G107-General!$B$9), G107+General!$B$11,0))</f>
        <v>0</v>
      </c>
      <c r="I107">
        <f>IF(H107=0,0,IF(General!$B$10 &gt; (H107-General!$B$9), H107+General!$B$11,0))</f>
        <v>0</v>
      </c>
      <c r="J107">
        <f>IF(I107=0,0,IF(General!$B$10 &gt; (I107-General!$B$9), I107+General!$B$11,0))</f>
        <v>0</v>
      </c>
      <c r="K107">
        <f>IF(J107=0,0,IF(General!$B$10 &gt; (J107-General!$B$9), J107+General!$B$11,0))</f>
        <v>0</v>
      </c>
      <c r="L107">
        <f>IF(K107=0,0,IF(General!$B$10 &gt; (K107-General!$B$9), K107+General!$B$11,0))</f>
        <v>0</v>
      </c>
      <c r="M107">
        <f>IF(L107=0,0,IF(General!$B$10 &gt; (L107-General!$B$9), L107+General!$B$11,0))</f>
        <v>0</v>
      </c>
      <c r="N107">
        <f>IF(M107=0,0,IF(General!$B$10 &gt; (M107-General!$B$9), M107+General!$B$11,0))</f>
        <v>0</v>
      </c>
      <c r="O107">
        <f>IF(N107=0,0,IF(General!$B$10 &gt; (N107-General!$B$9), N107+General!$B$11,0))</f>
        <v>0</v>
      </c>
      <c r="P107">
        <f>IF(O107=0,0,IF(General!$B$10 &gt; (O107-General!$B$9), O107+General!$B$11,0))</f>
        <v>0</v>
      </c>
      <c r="Q107">
        <f>IF(P107=0,0,IF(General!$B$10 &gt; (P107-General!$B$9), P107+General!$B$11,0))</f>
        <v>0</v>
      </c>
      <c r="R107">
        <f>IF(Q107=0,0,IF(General!$B$10 &gt; (Q107-General!$B$9), Q107+General!$B$11,0))</f>
        <v>0</v>
      </c>
      <c r="S107">
        <f>IF(R107=0,0,IF(General!$B$10 &gt; (R107-General!$B$9), R107+General!$B$11,0))</f>
        <v>0</v>
      </c>
      <c r="T107">
        <f>IF(S107=0,0,IF(General!$B$10 &gt; (S107-General!$B$9), S107+General!$B$11,0))</f>
        <v>0</v>
      </c>
      <c r="U107">
        <f>IF(T107=0,0,IF(General!$B$10 &gt; (T107-General!$B$9), T107+General!$B$11,0))</f>
        <v>0</v>
      </c>
      <c r="V107">
        <f>IF(U107=0,0,IF(General!$B$10 &gt; (U107-General!$B$9), U107+General!$B$11,0))</f>
        <v>0</v>
      </c>
      <c r="W107">
        <f>IF(V107=0,0,IF(General!$B$10 &gt; (V107-General!$B$9), V107+General!$B$11,0))</f>
        <v>0</v>
      </c>
      <c r="X107">
        <f>IF(W107=0,0,IF(General!$B$10 &gt; (W107-General!$B$9), W107+General!$B$11,0))</f>
        <v>0</v>
      </c>
      <c r="Y107">
        <f>IF(X107=0,0,IF(General!$B$10 &gt; (X107-General!$B$9), X107+General!$B$11,0))</f>
        <v>0</v>
      </c>
      <c r="Z107">
        <f>IF(Y107=0,0,IF(General!$B$10 &gt; (Y107-General!$B$9), Y107+General!$B$11,0))</f>
        <v>0</v>
      </c>
      <c r="AA107">
        <f>IF(Z107=0,0,IF(General!$B$10 &gt; (Z107-General!$B$9), Z107+General!$B$11,0))</f>
        <v>0</v>
      </c>
      <c r="AB107">
        <f>IF(AA107=0,0,IF(General!$B$10 &gt; (AA107-General!$B$9), AA107+General!$B$11,0))</f>
        <v>0</v>
      </c>
      <c r="AC107">
        <f>IF(AB107=0,0,IF(General!$B$10 &gt; (AB107-General!$B$9), AB107+General!$B$11,0))</f>
        <v>0</v>
      </c>
      <c r="AD107">
        <f>IF(AC107=0,0,IF(General!$B$10 &gt; (AC107-General!$B$9), AC107+General!$B$11,0))</f>
        <v>0</v>
      </c>
      <c r="AE107">
        <f>IF(AD107=0,0,IF(General!$B$10 &gt; (AD107-General!$B$9), AD107+General!$B$11,0))</f>
        <v>0</v>
      </c>
      <c r="AF107">
        <f>IF(AE107=0,0,IF(General!$B$10 &gt; (AE107-General!$B$9), AE107+General!$B$11,0))</f>
        <v>0</v>
      </c>
      <c r="AG107">
        <f>IF(AF107=0,0,IF(General!$B$10 &gt; (AF107-General!$B$9), AF107+General!$B$11,0))</f>
        <v>0</v>
      </c>
    </row>
    <row r="108" spans="1:33" x14ac:dyDescent="0.25">
      <c r="A108" t="s">
        <v>18</v>
      </c>
      <c r="B108" t="s">
        <v>26</v>
      </c>
      <c r="C108">
        <f t="shared" ref="C108:AG108" si="32">LOOKUP(C107,79:79,80:80)</f>
        <v>11986301.369863013</v>
      </c>
      <c r="D108">
        <f t="shared" si="32"/>
        <v>11986301.369863013</v>
      </c>
      <c r="E108" t="e">
        <f t="shared" si="32"/>
        <v>#N/A</v>
      </c>
      <c r="F108" t="e">
        <f t="shared" si="32"/>
        <v>#N/A</v>
      </c>
      <c r="G108" t="e">
        <f t="shared" si="32"/>
        <v>#N/A</v>
      </c>
      <c r="H108" t="e">
        <f t="shared" si="32"/>
        <v>#N/A</v>
      </c>
      <c r="I108" t="e">
        <f t="shared" si="32"/>
        <v>#N/A</v>
      </c>
      <c r="J108" t="e">
        <f t="shared" si="32"/>
        <v>#N/A</v>
      </c>
      <c r="K108" t="e">
        <f t="shared" si="32"/>
        <v>#N/A</v>
      </c>
      <c r="L108" t="e">
        <f t="shared" si="32"/>
        <v>#N/A</v>
      </c>
      <c r="M108" t="e">
        <f t="shared" si="32"/>
        <v>#N/A</v>
      </c>
      <c r="N108" t="e">
        <f t="shared" si="32"/>
        <v>#N/A</v>
      </c>
      <c r="O108" t="e">
        <f t="shared" si="32"/>
        <v>#N/A</v>
      </c>
      <c r="P108" t="e">
        <f t="shared" si="32"/>
        <v>#N/A</v>
      </c>
      <c r="Q108" t="e">
        <f t="shared" si="32"/>
        <v>#N/A</v>
      </c>
      <c r="R108" t="e">
        <f t="shared" si="32"/>
        <v>#N/A</v>
      </c>
      <c r="S108" t="e">
        <f t="shared" si="32"/>
        <v>#N/A</v>
      </c>
      <c r="T108" t="e">
        <f t="shared" si="32"/>
        <v>#N/A</v>
      </c>
      <c r="U108" t="e">
        <f t="shared" si="32"/>
        <v>#N/A</v>
      </c>
      <c r="V108" t="e">
        <f t="shared" si="32"/>
        <v>#N/A</v>
      </c>
      <c r="W108" t="e">
        <f t="shared" si="32"/>
        <v>#N/A</v>
      </c>
      <c r="X108" t="e">
        <f t="shared" si="32"/>
        <v>#N/A</v>
      </c>
      <c r="Y108" t="e">
        <f t="shared" si="32"/>
        <v>#N/A</v>
      </c>
      <c r="Z108" t="e">
        <f t="shared" si="32"/>
        <v>#N/A</v>
      </c>
      <c r="AA108" t="e">
        <f t="shared" si="32"/>
        <v>#N/A</v>
      </c>
      <c r="AB108" t="e">
        <f t="shared" si="32"/>
        <v>#N/A</v>
      </c>
      <c r="AC108" t="e">
        <f t="shared" si="32"/>
        <v>#N/A</v>
      </c>
      <c r="AD108" t="e">
        <f t="shared" si="32"/>
        <v>#N/A</v>
      </c>
      <c r="AE108" t="e">
        <f t="shared" si="32"/>
        <v>#N/A</v>
      </c>
      <c r="AF108" t="e">
        <f t="shared" si="32"/>
        <v>#N/A</v>
      </c>
      <c r="AG108" t="e">
        <f t="shared" si="32"/>
        <v>#N/A</v>
      </c>
    </row>
    <row r="109" spans="1:33" x14ac:dyDescent="0.25">
      <c r="B109" t="s">
        <v>23</v>
      </c>
      <c r="C109">
        <f t="shared" ref="C109:AG109" si="33">LOOKUP(C107,79:79,81:81)</f>
        <v>25</v>
      </c>
      <c r="D109">
        <f t="shared" si="33"/>
        <v>25</v>
      </c>
      <c r="E109" t="e">
        <f t="shared" si="33"/>
        <v>#N/A</v>
      </c>
      <c r="F109" t="e">
        <f t="shared" si="33"/>
        <v>#N/A</v>
      </c>
      <c r="G109" t="e">
        <f t="shared" si="33"/>
        <v>#N/A</v>
      </c>
      <c r="H109" t="e">
        <f t="shared" si="33"/>
        <v>#N/A</v>
      </c>
      <c r="I109" t="e">
        <f t="shared" si="33"/>
        <v>#N/A</v>
      </c>
      <c r="J109" t="e">
        <f t="shared" si="33"/>
        <v>#N/A</v>
      </c>
      <c r="K109" t="e">
        <f t="shared" si="33"/>
        <v>#N/A</v>
      </c>
      <c r="L109" t="e">
        <f t="shared" si="33"/>
        <v>#N/A</v>
      </c>
      <c r="M109" t="e">
        <f t="shared" si="33"/>
        <v>#N/A</v>
      </c>
      <c r="N109" t="e">
        <f t="shared" si="33"/>
        <v>#N/A</v>
      </c>
      <c r="O109" t="e">
        <f t="shared" si="33"/>
        <v>#N/A</v>
      </c>
      <c r="P109" t="e">
        <f t="shared" si="33"/>
        <v>#N/A</v>
      </c>
      <c r="Q109" t="e">
        <f t="shared" si="33"/>
        <v>#N/A</v>
      </c>
      <c r="R109" t="e">
        <f t="shared" si="33"/>
        <v>#N/A</v>
      </c>
      <c r="S109" t="e">
        <f t="shared" si="33"/>
        <v>#N/A</v>
      </c>
      <c r="T109" t="e">
        <f t="shared" si="33"/>
        <v>#N/A</v>
      </c>
      <c r="U109" t="e">
        <f t="shared" si="33"/>
        <v>#N/A</v>
      </c>
      <c r="V109" t="e">
        <f t="shared" si="33"/>
        <v>#N/A</v>
      </c>
      <c r="W109" t="e">
        <f t="shared" si="33"/>
        <v>#N/A</v>
      </c>
      <c r="X109" t="e">
        <f t="shared" si="33"/>
        <v>#N/A</v>
      </c>
      <c r="Y109" t="e">
        <f t="shared" si="33"/>
        <v>#N/A</v>
      </c>
      <c r="Z109" t="e">
        <f t="shared" si="33"/>
        <v>#N/A</v>
      </c>
      <c r="AA109" t="e">
        <f t="shared" si="33"/>
        <v>#N/A</v>
      </c>
      <c r="AB109" t="e">
        <f t="shared" si="33"/>
        <v>#N/A</v>
      </c>
      <c r="AC109" t="e">
        <f t="shared" si="33"/>
        <v>#N/A</v>
      </c>
      <c r="AD109" t="e">
        <f t="shared" si="33"/>
        <v>#N/A</v>
      </c>
      <c r="AE109" t="e">
        <f t="shared" si="33"/>
        <v>#N/A</v>
      </c>
      <c r="AF109" t="e">
        <f t="shared" si="33"/>
        <v>#N/A</v>
      </c>
      <c r="AG109" t="e">
        <f t="shared" si="33"/>
        <v>#N/A</v>
      </c>
    </row>
    <row r="110" spans="1:33" x14ac:dyDescent="0.25">
      <c r="B110" t="s">
        <v>27</v>
      </c>
      <c r="C110">
        <f t="shared" ref="C110:AG110" si="34">LOOKUP(C107,79:79,82:82)</f>
        <v>202942.66869609334</v>
      </c>
      <c r="D110">
        <f t="shared" si="34"/>
        <v>202942.66869609334</v>
      </c>
      <c r="E110" t="e">
        <f t="shared" si="34"/>
        <v>#N/A</v>
      </c>
      <c r="F110" t="e">
        <f t="shared" si="34"/>
        <v>#N/A</v>
      </c>
      <c r="G110" t="e">
        <f t="shared" si="34"/>
        <v>#N/A</v>
      </c>
      <c r="H110" t="e">
        <f t="shared" si="34"/>
        <v>#N/A</v>
      </c>
      <c r="I110" t="e">
        <f t="shared" si="34"/>
        <v>#N/A</v>
      </c>
      <c r="J110" t="e">
        <f t="shared" si="34"/>
        <v>#N/A</v>
      </c>
      <c r="K110" t="e">
        <f t="shared" si="34"/>
        <v>#N/A</v>
      </c>
      <c r="L110" t="e">
        <f t="shared" si="34"/>
        <v>#N/A</v>
      </c>
      <c r="M110" t="e">
        <f t="shared" si="34"/>
        <v>#N/A</v>
      </c>
      <c r="N110" t="e">
        <f t="shared" si="34"/>
        <v>#N/A</v>
      </c>
      <c r="O110" t="e">
        <f t="shared" si="34"/>
        <v>#N/A</v>
      </c>
      <c r="P110" t="e">
        <f t="shared" si="34"/>
        <v>#N/A</v>
      </c>
      <c r="Q110" t="e">
        <f t="shared" si="34"/>
        <v>#N/A</v>
      </c>
      <c r="R110" t="e">
        <f t="shared" si="34"/>
        <v>#N/A</v>
      </c>
      <c r="S110" t="e">
        <f t="shared" si="34"/>
        <v>#N/A</v>
      </c>
      <c r="T110" t="e">
        <f t="shared" si="34"/>
        <v>#N/A</v>
      </c>
      <c r="U110" t="e">
        <f t="shared" si="34"/>
        <v>#N/A</v>
      </c>
      <c r="V110" t="e">
        <f t="shared" si="34"/>
        <v>#N/A</v>
      </c>
      <c r="W110" t="e">
        <f t="shared" si="34"/>
        <v>#N/A</v>
      </c>
      <c r="X110" t="e">
        <f t="shared" si="34"/>
        <v>#N/A</v>
      </c>
      <c r="Y110" t="e">
        <f t="shared" si="34"/>
        <v>#N/A</v>
      </c>
      <c r="Z110" t="e">
        <f t="shared" si="34"/>
        <v>#N/A</v>
      </c>
      <c r="AA110" t="e">
        <f t="shared" si="34"/>
        <v>#N/A</v>
      </c>
      <c r="AB110" t="e">
        <f t="shared" si="34"/>
        <v>#N/A</v>
      </c>
      <c r="AC110" t="e">
        <f t="shared" si="34"/>
        <v>#N/A</v>
      </c>
      <c r="AD110" t="e">
        <f t="shared" si="34"/>
        <v>#N/A</v>
      </c>
      <c r="AE110" t="e">
        <f t="shared" si="34"/>
        <v>#N/A</v>
      </c>
      <c r="AF110" t="e">
        <f t="shared" si="34"/>
        <v>#N/A</v>
      </c>
      <c r="AG110" t="e">
        <f t="shared" si="34"/>
        <v>#N/A</v>
      </c>
    </row>
    <row r="111" spans="1:33" x14ac:dyDescent="0.25">
      <c r="B111" t="s">
        <v>28</v>
      </c>
      <c r="C111">
        <f t="shared" ref="C111:AG111" si="35">LOOKUP(C107,79:79,83:83)</f>
        <v>1325804.7463737933</v>
      </c>
      <c r="D111">
        <f t="shared" si="35"/>
        <v>1325804.7463737933</v>
      </c>
      <c r="E111" t="e">
        <f t="shared" si="35"/>
        <v>#N/A</v>
      </c>
      <c r="F111" t="e">
        <f t="shared" si="35"/>
        <v>#N/A</v>
      </c>
      <c r="G111" t="e">
        <f t="shared" si="35"/>
        <v>#N/A</v>
      </c>
      <c r="H111" t="e">
        <f t="shared" si="35"/>
        <v>#N/A</v>
      </c>
      <c r="I111" t="e">
        <f t="shared" si="35"/>
        <v>#N/A</v>
      </c>
      <c r="J111" t="e">
        <f t="shared" si="35"/>
        <v>#N/A</v>
      </c>
      <c r="K111" t="e">
        <f t="shared" si="35"/>
        <v>#N/A</v>
      </c>
      <c r="L111" t="e">
        <f t="shared" si="35"/>
        <v>#N/A</v>
      </c>
      <c r="M111" t="e">
        <f t="shared" si="35"/>
        <v>#N/A</v>
      </c>
      <c r="N111" t="e">
        <f t="shared" si="35"/>
        <v>#N/A</v>
      </c>
      <c r="O111" t="e">
        <f t="shared" si="35"/>
        <v>#N/A</v>
      </c>
      <c r="P111" t="e">
        <f t="shared" si="35"/>
        <v>#N/A</v>
      </c>
      <c r="Q111" t="e">
        <f t="shared" si="35"/>
        <v>#N/A</v>
      </c>
      <c r="R111" t="e">
        <f t="shared" si="35"/>
        <v>#N/A</v>
      </c>
      <c r="S111" t="e">
        <f t="shared" si="35"/>
        <v>#N/A</v>
      </c>
      <c r="T111" t="e">
        <f t="shared" si="35"/>
        <v>#N/A</v>
      </c>
      <c r="U111" t="e">
        <f t="shared" si="35"/>
        <v>#N/A</v>
      </c>
      <c r="V111" t="e">
        <f t="shared" si="35"/>
        <v>#N/A</v>
      </c>
      <c r="W111" t="e">
        <f t="shared" si="35"/>
        <v>#N/A</v>
      </c>
      <c r="X111" t="e">
        <f t="shared" si="35"/>
        <v>#N/A</v>
      </c>
      <c r="Y111" t="e">
        <f t="shared" si="35"/>
        <v>#N/A</v>
      </c>
      <c r="Z111" t="e">
        <f t="shared" si="35"/>
        <v>#N/A</v>
      </c>
      <c r="AA111" t="e">
        <f t="shared" si="35"/>
        <v>#N/A</v>
      </c>
      <c r="AB111" t="e">
        <f t="shared" si="35"/>
        <v>#N/A</v>
      </c>
      <c r="AC111" t="e">
        <f t="shared" si="35"/>
        <v>#N/A</v>
      </c>
      <c r="AD111" t="e">
        <f t="shared" si="35"/>
        <v>#N/A</v>
      </c>
      <c r="AE111" t="e">
        <f t="shared" si="35"/>
        <v>#N/A</v>
      </c>
      <c r="AF111" t="e">
        <f t="shared" si="35"/>
        <v>#N/A</v>
      </c>
      <c r="AG111" t="e">
        <f t="shared" si="35"/>
        <v>#N/A</v>
      </c>
    </row>
    <row r="112" spans="1:33" x14ac:dyDescent="0.25">
      <c r="A112" t="s">
        <v>19</v>
      </c>
      <c r="B112" t="s">
        <v>26</v>
      </c>
      <c r="C112">
        <f t="shared" ref="C112:AG112" si="36">LOOKUP(C107,79:79,84:84)</f>
        <v>0</v>
      </c>
      <c r="D112">
        <f t="shared" si="36"/>
        <v>0</v>
      </c>
      <c r="E112" t="e">
        <f t="shared" si="36"/>
        <v>#N/A</v>
      </c>
      <c r="F112" t="e">
        <f t="shared" si="36"/>
        <v>#N/A</v>
      </c>
      <c r="G112" t="e">
        <f t="shared" si="36"/>
        <v>#N/A</v>
      </c>
      <c r="H112" t="e">
        <f t="shared" si="36"/>
        <v>#N/A</v>
      </c>
      <c r="I112" t="e">
        <f t="shared" si="36"/>
        <v>#N/A</v>
      </c>
      <c r="J112" t="e">
        <f t="shared" si="36"/>
        <v>#N/A</v>
      </c>
      <c r="K112" t="e">
        <f t="shared" si="36"/>
        <v>#N/A</v>
      </c>
      <c r="L112" t="e">
        <f t="shared" si="36"/>
        <v>#N/A</v>
      </c>
      <c r="M112" t="e">
        <f t="shared" si="36"/>
        <v>#N/A</v>
      </c>
      <c r="N112" t="e">
        <f t="shared" si="36"/>
        <v>#N/A</v>
      </c>
      <c r="O112" t="e">
        <f t="shared" si="36"/>
        <v>#N/A</v>
      </c>
      <c r="P112" t="e">
        <f t="shared" si="36"/>
        <v>#N/A</v>
      </c>
      <c r="Q112" t="e">
        <f t="shared" si="36"/>
        <v>#N/A</v>
      </c>
      <c r="R112" t="e">
        <f t="shared" si="36"/>
        <v>#N/A</v>
      </c>
      <c r="S112" t="e">
        <f t="shared" si="36"/>
        <v>#N/A</v>
      </c>
      <c r="T112" t="e">
        <f t="shared" si="36"/>
        <v>#N/A</v>
      </c>
      <c r="U112" t="e">
        <f t="shared" si="36"/>
        <v>#N/A</v>
      </c>
      <c r="V112" t="e">
        <f t="shared" si="36"/>
        <v>#N/A</v>
      </c>
      <c r="W112" t="e">
        <f t="shared" si="36"/>
        <v>#N/A</v>
      </c>
      <c r="X112" t="e">
        <f t="shared" si="36"/>
        <v>#N/A</v>
      </c>
      <c r="Y112" t="e">
        <f t="shared" si="36"/>
        <v>#N/A</v>
      </c>
      <c r="Z112" t="e">
        <f t="shared" si="36"/>
        <v>#N/A</v>
      </c>
      <c r="AA112" t="e">
        <f t="shared" si="36"/>
        <v>#N/A</v>
      </c>
      <c r="AB112" t="e">
        <f t="shared" si="36"/>
        <v>#N/A</v>
      </c>
      <c r="AC112" t="e">
        <f t="shared" si="36"/>
        <v>#N/A</v>
      </c>
      <c r="AD112" t="e">
        <f t="shared" si="36"/>
        <v>#N/A</v>
      </c>
      <c r="AE112" t="e">
        <f t="shared" si="36"/>
        <v>#N/A</v>
      </c>
      <c r="AF112" t="e">
        <f t="shared" si="36"/>
        <v>#N/A</v>
      </c>
      <c r="AG112" t="e">
        <f t="shared" si="36"/>
        <v>#N/A</v>
      </c>
    </row>
    <row r="113" spans="1:33" x14ac:dyDescent="0.25">
      <c r="B113" t="s">
        <v>23</v>
      </c>
      <c r="C113">
        <f t="shared" ref="C113:AG113" si="37">LOOKUP(C107,79:79,85:85)</f>
        <v>0</v>
      </c>
      <c r="D113">
        <f t="shared" si="37"/>
        <v>0</v>
      </c>
      <c r="E113" t="e">
        <f t="shared" si="37"/>
        <v>#N/A</v>
      </c>
      <c r="F113" t="e">
        <f t="shared" si="37"/>
        <v>#N/A</v>
      </c>
      <c r="G113" t="e">
        <f t="shared" si="37"/>
        <v>#N/A</v>
      </c>
      <c r="H113" t="e">
        <f t="shared" si="37"/>
        <v>#N/A</v>
      </c>
      <c r="I113" t="e">
        <f t="shared" si="37"/>
        <v>#N/A</v>
      </c>
      <c r="J113" t="e">
        <f t="shared" si="37"/>
        <v>#N/A</v>
      </c>
      <c r="K113" t="e">
        <f t="shared" si="37"/>
        <v>#N/A</v>
      </c>
      <c r="L113" t="e">
        <f t="shared" si="37"/>
        <v>#N/A</v>
      </c>
      <c r="M113" t="e">
        <f t="shared" si="37"/>
        <v>#N/A</v>
      </c>
      <c r="N113" t="e">
        <f t="shared" si="37"/>
        <v>#N/A</v>
      </c>
      <c r="O113" t="e">
        <f t="shared" si="37"/>
        <v>#N/A</v>
      </c>
      <c r="P113" t="e">
        <f t="shared" si="37"/>
        <v>#N/A</v>
      </c>
      <c r="Q113" t="e">
        <f t="shared" si="37"/>
        <v>#N/A</v>
      </c>
      <c r="R113" t="e">
        <f t="shared" si="37"/>
        <v>#N/A</v>
      </c>
      <c r="S113" t="e">
        <f t="shared" si="37"/>
        <v>#N/A</v>
      </c>
      <c r="T113" t="e">
        <f t="shared" si="37"/>
        <v>#N/A</v>
      </c>
      <c r="U113" t="e">
        <f t="shared" si="37"/>
        <v>#N/A</v>
      </c>
      <c r="V113" t="e">
        <f t="shared" si="37"/>
        <v>#N/A</v>
      </c>
      <c r="W113" t="e">
        <f t="shared" si="37"/>
        <v>#N/A</v>
      </c>
      <c r="X113" t="e">
        <f t="shared" si="37"/>
        <v>#N/A</v>
      </c>
      <c r="Y113" t="e">
        <f t="shared" si="37"/>
        <v>#N/A</v>
      </c>
      <c r="Z113" t="e">
        <f t="shared" si="37"/>
        <v>#N/A</v>
      </c>
      <c r="AA113" t="e">
        <f t="shared" si="37"/>
        <v>#N/A</v>
      </c>
      <c r="AB113" t="e">
        <f t="shared" si="37"/>
        <v>#N/A</v>
      </c>
      <c r="AC113" t="e">
        <f t="shared" si="37"/>
        <v>#N/A</v>
      </c>
      <c r="AD113" t="e">
        <f t="shared" si="37"/>
        <v>#N/A</v>
      </c>
      <c r="AE113" t="e">
        <f t="shared" si="37"/>
        <v>#N/A</v>
      </c>
      <c r="AF113" t="e">
        <f t="shared" si="37"/>
        <v>#N/A</v>
      </c>
      <c r="AG113" t="e">
        <f t="shared" si="37"/>
        <v>#N/A</v>
      </c>
    </row>
    <row r="114" spans="1:33" x14ac:dyDescent="0.25">
      <c r="B114" t="s">
        <v>27</v>
      </c>
      <c r="C114">
        <f t="shared" ref="C114:AG114" si="38">LOOKUP(C107,79:79,86:86)</f>
        <v>0</v>
      </c>
      <c r="D114">
        <f t="shared" si="38"/>
        <v>0</v>
      </c>
      <c r="E114" t="e">
        <f t="shared" si="38"/>
        <v>#N/A</v>
      </c>
      <c r="F114" t="e">
        <f t="shared" si="38"/>
        <v>#N/A</v>
      </c>
      <c r="G114" t="e">
        <f t="shared" si="38"/>
        <v>#N/A</v>
      </c>
      <c r="H114" t="e">
        <f t="shared" si="38"/>
        <v>#N/A</v>
      </c>
      <c r="I114" t="e">
        <f t="shared" si="38"/>
        <v>#N/A</v>
      </c>
      <c r="J114" t="e">
        <f t="shared" si="38"/>
        <v>#N/A</v>
      </c>
      <c r="K114" t="e">
        <f t="shared" si="38"/>
        <v>#N/A</v>
      </c>
      <c r="L114" t="e">
        <f t="shared" si="38"/>
        <v>#N/A</v>
      </c>
      <c r="M114" t="e">
        <f t="shared" si="38"/>
        <v>#N/A</v>
      </c>
      <c r="N114" t="e">
        <f t="shared" si="38"/>
        <v>#N/A</v>
      </c>
      <c r="O114" t="e">
        <f t="shared" si="38"/>
        <v>#N/A</v>
      </c>
      <c r="P114" t="e">
        <f t="shared" si="38"/>
        <v>#N/A</v>
      </c>
      <c r="Q114" t="e">
        <f t="shared" si="38"/>
        <v>#N/A</v>
      </c>
      <c r="R114" t="e">
        <f t="shared" si="38"/>
        <v>#N/A</v>
      </c>
      <c r="S114" t="e">
        <f t="shared" si="38"/>
        <v>#N/A</v>
      </c>
      <c r="T114" t="e">
        <f t="shared" si="38"/>
        <v>#N/A</v>
      </c>
      <c r="U114" t="e">
        <f t="shared" si="38"/>
        <v>#N/A</v>
      </c>
      <c r="V114" t="e">
        <f t="shared" si="38"/>
        <v>#N/A</v>
      </c>
      <c r="W114" t="e">
        <f t="shared" si="38"/>
        <v>#N/A</v>
      </c>
      <c r="X114" t="e">
        <f t="shared" si="38"/>
        <v>#N/A</v>
      </c>
      <c r="Y114" t="e">
        <f t="shared" si="38"/>
        <v>#N/A</v>
      </c>
      <c r="Z114" t="e">
        <f t="shared" si="38"/>
        <v>#N/A</v>
      </c>
      <c r="AA114" t="e">
        <f t="shared" si="38"/>
        <v>#N/A</v>
      </c>
      <c r="AB114" t="e">
        <f t="shared" si="38"/>
        <v>#N/A</v>
      </c>
      <c r="AC114" t="e">
        <f t="shared" si="38"/>
        <v>#N/A</v>
      </c>
      <c r="AD114" t="e">
        <f t="shared" si="38"/>
        <v>#N/A</v>
      </c>
      <c r="AE114" t="e">
        <f t="shared" si="38"/>
        <v>#N/A</v>
      </c>
      <c r="AF114" t="e">
        <f t="shared" si="38"/>
        <v>#N/A</v>
      </c>
      <c r="AG114" t="e">
        <f t="shared" si="38"/>
        <v>#N/A</v>
      </c>
    </row>
    <row r="115" spans="1:33" x14ac:dyDescent="0.25">
      <c r="B115" t="s">
        <v>28</v>
      </c>
      <c r="C115" t="e">
        <f t="shared" ref="C115:AG115" si="39">LOOKUP(C107,79:79,87:87)</f>
        <v>#DIV/0!</v>
      </c>
      <c r="D115" t="e">
        <f t="shared" si="39"/>
        <v>#DIV/0!</v>
      </c>
      <c r="E115" t="e">
        <f t="shared" si="39"/>
        <v>#N/A</v>
      </c>
      <c r="F115" t="e">
        <f t="shared" si="39"/>
        <v>#N/A</v>
      </c>
      <c r="G115" t="e">
        <f t="shared" si="39"/>
        <v>#N/A</v>
      </c>
      <c r="H115" t="e">
        <f t="shared" si="39"/>
        <v>#N/A</v>
      </c>
      <c r="I115" t="e">
        <f t="shared" si="39"/>
        <v>#N/A</v>
      </c>
      <c r="J115" t="e">
        <f t="shared" si="39"/>
        <v>#N/A</v>
      </c>
      <c r="K115" t="e">
        <f t="shared" si="39"/>
        <v>#N/A</v>
      </c>
      <c r="L115" t="e">
        <f t="shared" si="39"/>
        <v>#N/A</v>
      </c>
      <c r="M115" t="e">
        <f t="shared" si="39"/>
        <v>#N/A</v>
      </c>
      <c r="N115" t="e">
        <f t="shared" si="39"/>
        <v>#N/A</v>
      </c>
      <c r="O115" t="e">
        <f t="shared" si="39"/>
        <v>#N/A</v>
      </c>
      <c r="P115" t="e">
        <f t="shared" si="39"/>
        <v>#N/A</v>
      </c>
      <c r="Q115" t="e">
        <f t="shared" si="39"/>
        <v>#N/A</v>
      </c>
      <c r="R115" t="e">
        <f t="shared" si="39"/>
        <v>#N/A</v>
      </c>
      <c r="S115" t="e">
        <f t="shared" si="39"/>
        <v>#N/A</v>
      </c>
      <c r="T115" t="e">
        <f t="shared" si="39"/>
        <v>#N/A</v>
      </c>
      <c r="U115" t="e">
        <f t="shared" si="39"/>
        <v>#N/A</v>
      </c>
      <c r="V115" t="e">
        <f t="shared" si="39"/>
        <v>#N/A</v>
      </c>
      <c r="W115" t="e">
        <f t="shared" si="39"/>
        <v>#N/A</v>
      </c>
      <c r="X115" t="e">
        <f t="shared" si="39"/>
        <v>#N/A</v>
      </c>
      <c r="Y115" t="e">
        <f t="shared" si="39"/>
        <v>#N/A</v>
      </c>
      <c r="Z115" t="e">
        <f t="shared" si="39"/>
        <v>#N/A</v>
      </c>
      <c r="AA115" t="e">
        <f t="shared" si="39"/>
        <v>#N/A</v>
      </c>
      <c r="AB115" t="e">
        <f t="shared" si="39"/>
        <v>#N/A</v>
      </c>
      <c r="AC115" t="e">
        <f t="shared" si="39"/>
        <v>#N/A</v>
      </c>
      <c r="AD115" t="e">
        <f t="shared" si="39"/>
        <v>#N/A</v>
      </c>
      <c r="AE115" t="e">
        <f t="shared" si="39"/>
        <v>#N/A</v>
      </c>
      <c r="AF115" t="e">
        <f t="shared" si="39"/>
        <v>#N/A</v>
      </c>
      <c r="AG115" t="e">
        <f t="shared" si="39"/>
        <v>#N/A</v>
      </c>
    </row>
    <row r="116" spans="1:33" x14ac:dyDescent="0.25">
      <c r="A116" t="s">
        <v>20</v>
      </c>
      <c r="B116" t="s">
        <v>26</v>
      </c>
      <c r="C116">
        <f t="shared" ref="C116:AG116" si="40">LOOKUP(C107,79:79,88:88)</f>
        <v>0</v>
      </c>
      <c r="D116">
        <f t="shared" si="40"/>
        <v>0</v>
      </c>
      <c r="E116" t="e">
        <f t="shared" si="40"/>
        <v>#N/A</v>
      </c>
      <c r="F116" t="e">
        <f t="shared" si="40"/>
        <v>#N/A</v>
      </c>
      <c r="G116" t="e">
        <f t="shared" si="40"/>
        <v>#N/A</v>
      </c>
      <c r="H116" t="e">
        <f t="shared" si="40"/>
        <v>#N/A</v>
      </c>
      <c r="I116" t="e">
        <f t="shared" si="40"/>
        <v>#N/A</v>
      </c>
      <c r="J116" t="e">
        <f t="shared" si="40"/>
        <v>#N/A</v>
      </c>
      <c r="K116" t="e">
        <f t="shared" si="40"/>
        <v>#N/A</v>
      </c>
      <c r="L116" t="e">
        <f t="shared" si="40"/>
        <v>#N/A</v>
      </c>
      <c r="M116" t="e">
        <f t="shared" si="40"/>
        <v>#N/A</v>
      </c>
      <c r="N116" t="e">
        <f t="shared" si="40"/>
        <v>#N/A</v>
      </c>
      <c r="O116" t="e">
        <f t="shared" si="40"/>
        <v>#N/A</v>
      </c>
      <c r="P116" t="e">
        <f t="shared" si="40"/>
        <v>#N/A</v>
      </c>
      <c r="Q116" t="e">
        <f t="shared" si="40"/>
        <v>#N/A</v>
      </c>
      <c r="R116" t="e">
        <f t="shared" si="40"/>
        <v>#N/A</v>
      </c>
      <c r="S116" t="e">
        <f t="shared" si="40"/>
        <v>#N/A</v>
      </c>
      <c r="T116" t="e">
        <f t="shared" si="40"/>
        <v>#N/A</v>
      </c>
      <c r="U116" t="e">
        <f t="shared" si="40"/>
        <v>#N/A</v>
      </c>
      <c r="V116" t="e">
        <f t="shared" si="40"/>
        <v>#N/A</v>
      </c>
      <c r="W116" t="e">
        <f t="shared" si="40"/>
        <v>#N/A</v>
      </c>
      <c r="X116" t="e">
        <f t="shared" si="40"/>
        <v>#N/A</v>
      </c>
      <c r="Y116" t="e">
        <f t="shared" si="40"/>
        <v>#N/A</v>
      </c>
      <c r="Z116" t="e">
        <f t="shared" si="40"/>
        <v>#N/A</v>
      </c>
      <c r="AA116" t="e">
        <f t="shared" si="40"/>
        <v>#N/A</v>
      </c>
      <c r="AB116" t="e">
        <f t="shared" si="40"/>
        <v>#N/A</v>
      </c>
      <c r="AC116" t="e">
        <f t="shared" si="40"/>
        <v>#N/A</v>
      </c>
      <c r="AD116" t="e">
        <f t="shared" si="40"/>
        <v>#N/A</v>
      </c>
      <c r="AE116" t="e">
        <f t="shared" si="40"/>
        <v>#N/A</v>
      </c>
      <c r="AF116" t="e">
        <f t="shared" si="40"/>
        <v>#N/A</v>
      </c>
      <c r="AG116" t="e">
        <f t="shared" si="40"/>
        <v>#N/A</v>
      </c>
    </row>
    <row r="117" spans="1:33" x14ac:dyDescent="0.25">
      <c r="B117" t="s">
        <v>23</v>
      </c>
      <c r="C117">
        <f t="shared" ref="C117:AG117" si="41">LOOKUP(C107,79:79,89:89)</f>
        <v>0</v>
      </c>
      <c r="D117">
        <f t="shared" si="41"/>
        <v>0</v>
      </c>
      <c r="E117" t="e">
        <f t="shared" si="41"/>
        <v>#N/A</v>
      </c>
      <c r="F117" t="e">
        <f t="shared" si="41"/>
        <v>#N/A</v>
      </c>
      <c r="G117" t="e">
        <f t="shared" si="41"/>
        <v>#N/A</v>
      </c>
      <c r="H117" t="e">
        <f t="shared" si="41"/>
        <v>#N/A</v>
      </c>
      <c r="I117" t="e">
        <f t="shared" si="41"/>
        <v>#N/A</v>
      </c>
      <c r="J117" t="e">
        <f t="shared" si="41"/>
        <v>#N/A</v>
      </c>
      <c r="K117" t="e">
        <f t="shared" si="41"/>
        <v>#N/A</v>
      </c>
      <c r="L117" t="e">
        <f t="shared" si="41"/>
        <v>#N/A</v>
      </c>
      <c r="M117" t="e">
        <f t="shared" si="41"/>
        <v>#N/A</v>
      </c>
      <c r="N117" t="e">
        <f t="shared" si="41"/>
        <v>#N/A</v>
      </c>
      <c r="O117" t="e">
        <f t="shared" si="41"/>
        <v>#N/A</v>
      </c>
      <c r="P117" t="e">
        <f t="shared" si="41"/>
        <v>#N/A</v>
      </c>
      <c r="Q117" t="e">
        <f t="shared" si="41"/>
        <v>#N/A</v>
      </c>
      <c r="R117" t="e">
        <f t="shared" si="41"/>
        <v>#N/A</v>
      </c>
      <c r="S117" t="e">
        <f t="shared" si="41"/>
        <v>#N/A</v>
      </c>
      <c r="T117" t="e">
        <f t="shared" si="41"/>
        <v>#N/A</v>
      </c>
      <c r="U117" t="e">
        <f t="shared" si="41"/>
        <v>#N/A</v>
      </c>
      <c r="V117" t="e">
        <f t="shared" si="41"/>
        <v>#N/A</v>
      </c>
      <c r="W117" t="e">
        <f t="shared" si="41"/>
        <v>#N/A</v>
      </c>
      <c r="X117" t="e">
        <f t="shared" si="41"/>
        <v>#N/A</v>
      </c>
      <c r="Y117" t="e">
        <f t="shared" si="41"/>
        <v>#N/A</v>
      </c>
      <c r="Z117" t="e">
        <f t="shared" si="41"/>
        <v>#N/A</v>
      </c>
      <c r="AA117" t="e">
        <f t="shared" si="41"/>
        <v>#N/A</v>
      </c>
      <c r="AB117" t="e">
        <f t="shared" si="41"/>
        <v>#N/A</v>
      </c>
      <c r="AC117" t="e">
        <f t="shared" si="41"/>
        <v>#N/A</v>
      </c>
      <c r="AD117" t="e">
        <f t="shared" si="41"/>
        <v>#N/A</v>
      </c>
      <c r="AE117" t="e">
        <f t="shared" si="41"/>
        <v>#N/A</v>
      </c>
      <c r="AF117" t="e">
        <f t="shared" si="41"/>
        <v>#N/A</v>
      </c>
      <c r="AG117" t="e">
        <f t="shared" si="41"/>
        <v>#N/A</v>
      </c>
    </row>
    <row r="118" spans="1:33" x14ac:dyDescent="0.25">
      <c r="B118" t="s">
        <v>27</v>
      </c>
      <c r="C118">
        <f t="shared" ref="C118:AG118" si="42">LOOKUP(C107,79:79,90:90)</f>
        <v>0</v>
      </c>
      <c r="D118">
        <f t="shared" si="42"/>
        <v>0</v>
      </c>
      <c r="E118" t="e">
        <f t="shared" si="42"/>
        <v>#N/A</v>
      </c>
      <c r="F118" t="e">
        <f t="shared" si="42"/>
        <v>#N/A</v>
      </c>
      <c r="G118" t="e">
        <f t="shared" si="42"/>
        <v>#N/A</v>
      </c>
      <c r="H118" t="e">
        <f t="shared" si="42"/>
        <v>#N/A</v>
      </c>
      <c r="I118" t="e">
        <f t="shared" si="42"/>
        <v>#N/A</v>
      </c>
      <c r="J118" t="e">
        <f t="shared" si="42"/>
        <v>#N/A</v>
      </c>
      <c r="K118" t="e">
        <f t="shared" si="42"/>
        <v>#N/A</v>
      </c>
      <c r="L118" t="e">
        <f t="shared" si="42"/>
        <v>#N/A</v>
      </c>
      <c r="M118" t="e">
        <f t="shared" si="42"/>
        <v>#N/A</v>
      </c>
      <c r="N118" t="e">
        <f t="shared" si="42"/>
        <v>#N/A</v>
      </c>
      <c r="O118" t="e">
        <f t="shared" si="42"/>
        <v>#N/A</v>
      </c>
      <c r="P118" t="e">
        <f t="shared" si="42"/>
        <v>#N/A</v>
      </c>
      <c r="Q118" t="e">
        <f t="shared" si="42"/>
        <v>#N/A</v>
      </c>
      <c r="R118" t="e">
        <f t="shared" si="42"/>
        <v>#N/A</v>
      </c>
      <c r="S118" t="e">
        <f t="shared" si="42"/>
        <v>#N/A</v>
      </c>
      <c r="T118" t="e">
        <f t="shared" si="42"/>
        <v>#N/A</v>
      </c>
      <c r="U118" t="e">
        <f t="shared" si="42"/>
        <v>#N/A</v>
      </c>
      <c r="V118" t="e">
        <f t="shared" si="42"/>
        <v>#N/A</v>
      </c>
      <c r="W118" t="e">
        <f t="shared" si="42"/>
        <v>#N/A</v>
      </c>
      <c r="X118" t="e">
        <f t="shared" si="42"/>
        <v>#N/A</v>
      </c>
      <c r="Y118" t="e">
        <f t="shared" si="42"/>
        <v>#N/A</v>
      </c>
      <c r="Z118" t="e">
        <f t="shared" si="42"/>
        <v>#N/A</v>
      </c>
      <c r="AA118" t="e">
        <f t="shared" si="42"/>
        <v>#N/A</v>
      </c>
      <c r="AB118" t="e">
        <f t="shared" si="42"/>
        <v>#N/A</v>
      </c>
      <c r="AC118" t="e">
        <f t="shared" si="42"/>
        <v>#N/A</v>
      </c>
      <c r="AD118" t="e">
        <f t="shared" si="42"/>
        <v>#N/A</v>
      </c>
      <c r="AE118" t="e">
        <f t="shared" si="42"/>
        <v>#N/A</v>
      </c>
      <c r="AF118" t="e">
        <f t="shared" si="42"/>
        <v>#N/A</v>
      </c>
      <c r="AG118" t="e">
        <f t="shared" si="42"/>
        <v>#N/A</v>
      </c>
    </row>
    <row r="119" spans="1:33" x14ac:dyDescent="0.25">
      <c r="B119" t="s">
        <v>28</v>
      </c>
      <c r="C119" t="e">
        <f t="shared" ref="C119:AG119" si="43">LOOKUP(C107,79:79,91:91)</f>
        <v>#DIV/0!</v>
      </c>
      <c r="D119" t="e">
        <f t="shared" si="43"/>
        <v>#DIV/0!</v>
      </c>
      <c r="E119" t="e">
        <f t="shared" si="43"/>
        <v>#N/A</v>
      </c>
      <c r="F119" t="e">
        <f t="shared" si="43"/>
        <v>#N/A</v>
      </c>
      <c r="G119" t="e">
        <f t="shared" si="43"/>
        <v>#N/A</v>
      </c>
      <c r="H119" t="e">
        <f t="shared" si="43"/>
        <v>#N/A</v>
      </c>
      <c r="I119" t="e">
        <f t="shared" si="43"/>
        <v>#N/A</v>
      </c>
      <c r="J119" t="e">
        <f t="shared" si="43"/>
        <v>#N/A</v>
      </c>
      <c r="K119" t="e">
        <f t="shared" si="43"/>
        <v>#N/A</v>
      </c>
      <c r="L119" t="e">
        <f t="shared" si="43"/>
        <v>#N/A</v>
      </c>
      <c r="M119" t="e">
        <f t="shared" si="43"/>
        <v>#N/A</v>
      </c>
      <c r="N119" t="e">
        <f t="shared" si="43"/>
        <v>#N/A</v>
      </c>
      <c r="O119" t="e">
        <f t="shared" si="43"/>
        <v>#N/A</v>
      </c>
      <c r="P119" t="e">
        <f t="shared" si="43"/>
        <v>#N/A</v>
      </c>
      <c r="Q119" t="e">
        <f t="shared" si="43"/>
        <v>#N/A</v>
      </c>
      <c r="R119" t="e">
        <f t="shared" si="43"/>
        <v>#N/A</v>
      </c>
      <c r="S119" t="e">
        <f t="shared" si="43"/>
        <v>#N/A</v>
      </c>
      <c r="T119" t="e">
        <f t="shared" si="43"/>
        <v>#N/A</v>
      </c>
      <c r="U119" t="e">
        <f t="shared" si="43"/>
        <v>#N/A</v>
      </c>
      <c r="V119" t="e">
        <f t="shared" si="43"/>
        <v>#N/A</v>
      </c>
      <c r="W119" t="e">
        <f t="shared" si="43"/>
        <v>#N/A</v>
      </c>
      <c r="X119" t="e">
        <f t="shared" si="43"/>
        <v>#N/A</v>
      </c>
      <c r="Y119" t="e">
        <f t="shared" si="43"/>
        <v>#N/A</v>
      </c>
      <c r="Z119" t="e">
        <f t="shared" si="43"/>
        <v>#N/A</v>
      </c>
      <c r="AA119" t="e">
        <f t="shared" si="43"/>
        <v>#N/A</v>
      </c>
      <c r="AB119" t="e">
        <f t="shared" si="43"/>
        <v>#N/A</v>
      </c>
      <c r="AC119" t="e">
        <f t="shared" si="43"/>
        <v>#N/A</v>
      </c>
      <c r="AD119" t="e">
        <f t="shared" si="43"/>
        <v>#N/A</v>
      </c>
      <c r="AE119" t="e">
        <f t="shared" si="43"/>
        <v>#N/A</v>
      </c>
      <c r="AF119" t="e">
        <f t="shared" si="43"/>
        <v>#N/A</v>
      </c>
      <c r="AG119" t="e">
        <f t="shared" si="43"/>
        <v>#N/A</v>
      </c>
    </row>
    <row r="120" spans="1:33" x14ac:dyDescent="0.25">
      <c r="A120" t="s">
        <v>21</v>
      </c>
      <c r="B120" t="s">
        <v>26</v>
      </c>
      <c r="C120">
        <f t="shared" ref="C120:AG120" si="44">LOOKUP(C107,79:79,92:92)</f>
        <v>0</v>
      </c>
      <c r="D120">
        <f t="shared" si="44"/>
        <v>0</v>
      </c>
      <c r="E120" t="e">
        <f t="shared" si="44"/>
        <v>#N/A</v>
      </c>
      <c r="F120" t="e">
        <f t="shared" si="44"/>
        <v>#N/A</v>
      </c>
      <c r="G120" t="e">
        <f t="shared" si="44"/>
        <v>#N/A</v>
      </c>
      <c r="H120" t="e">
        <f t="shared" si="44"/>
        <v>#N/A</v>
      </c>
      <c r="I120" t="e">
        <f t="shared" si="44"/>
        <v>#N/A</v>
      </c>
      <c r="J120" t="e">
        <f t="shared" si="44"/>
        <v>#N/A</v>
      </c>
      <c r="K120" t="e">
        <f t="shared" si="44"/>
        <v>#N/A</v>
      </c>
      <c r="L120" t="e">
        <f t="shared" si="44"/>
        <v>#N/A</v>
      </c>
      <c r="M120" t="e">
        <f t="shared" si="44"/>
        <v>#N/A</v>
      </c>
      <c r="N120" t="e">
        <f t="shared" si="44"/>
        <v>#N/A</v>
      </c>
      <c r="O120" t="e">
        <f t="shared" si="44"/>
        <v>#N/A</v>
      </c>
      <c r="P120" t="e">
        <f t="shared" si="44"/>
        <v>#N/A</v>
      </c>
      <c r="Q120" t="e">
        <f t="shared" si="44"/>
        <v>#N/A</v>
      </c>
      <c r="R120" t="e">
        <f t="shared" si="44"/>
        <v>#N/A</v>
      </c>
      <c r="S120" t="e">
        <f t="shared" si="44"/>
        <v>#N/A</v>
      </c>
      <c r="T120" t="e">
        <f t="shared" si="44"/>
        <v>#N/A</v>
      </c>
      <c r="U120" t="e">
        <f t="shared" si="44"/>
        <v>#N/A</v>
      </c>
      <c r="V120" t="e">
        <f t="shared" si="44"/>
        <v>#N/A</v>
      </c>
      <c r="W120" t="e">
        <f t="shared" si="44"/>
        <v>#N/A</v>
      </c>
      <c r="X120" t="e">
        <f t="shared" si="44"/>
        <v>#N/A</v>
      </c>
      <c r="Y120" t="e">
        <f t="shared" si="44"/>
        <v>#N/A</v>
      </c>
      <c r="Z120" t="e">
        <f t="shared" si="44"/>
        <v>#N/A</v>
      </c>
      <c r="AA120" t="e">
        <f t="shared" si="44"/>
        <v>#N/A</v>
      </c>
      <c r="AB120" t="e">
        <f t="shared" si="44"/>
        <v>#N/A</v>
      </c>
      <c r="AC120" t="e">
        <f t="shared" si="44"/>
        <v>#N/A</v>
      </c>
      <c r="AD120" t="e">
        <f t="shared" si="44"/>
        <v>#N/A</v>
      </c>
      <c r="AE120" t="e">
        <f t="shared" si="44"/>
        <v>#N/A</v>
      </c>
      <c r="AF120" t="e">
        <f t="shared" si="44"/>
        <v>#N/A</v>
      </c>
      <c r="AG120" t="e">
        <f t="shared" si="44"/>
        <v>#N/A</v>
      </c>
    </row>
    <row r="121" spans="1:33" x14ac:dyDescent="0.25">
      <c r="B121" t="s">
        <v>23</v>
      </c>
      <c r="C121">
        <f t="shared" ref="C121:AG121" si="45">LOOKUP(C107,79:79,93:93)</f>
        <v>0</v>
      </c>
      <c r="D121">
        <f t="shared" si="45"/>
        <v>0</v>
      </c>
      <c r="E121" t="e">
        <f t="shared" si="45"/>
        <v>#N/A</v>
      </c>
      <c r="F121" t="e">
        <f t="shared" si="45"/>
        <v>#N/A</v>
      </c>
      <c r="G121" t="e">
        <f t="shared" si="45"/>
        <v>#N/A</v>
      </c>
      <c r="H121" t="e">
        <f t="shared" si="45"/>
        <v>#N/A</v>
      </c>
      <c r="I121" t="e">
        <f t="shared" si="45"/>
        <v>#N/A</v>
      </c>
      <c r="J121" t="e">
        <f t="shared" si="45"/>
        <v>#N/A</v>
      </c>
      <c r="K121" t="e">
        <f t="shared" si="45"/>
        <v>#N/A</v>
      </c>
      <c r="L121" t="e">
        <f t="shared" si="45"/>
        <v>#N/A</v>
      </c>
      <c r="M121" t="e">
        <f t="shared" si="45"/>
        <v>#N/A</v>
      </c>
      <c r="N121" t="e">
        <f t="shared" si="45"/>
        <v>#N/A</v>
      </c>
      <c r="O121" t="e">
        <f t="shared" si="45"/>
        <v>#N/A</v>
      </c>
      <c r="P121" t="e">
        <f t="shared" si="45"/>
        <v>#N/A</v>
      </c>
      <c r="Q121" t="e">
        <f t="shared" si="45"/>
        <v>#N/A</v>
      </c>
      <c r="R121" t="e">
        <f t="shared" si="45"/>
        <v>#N/A</v>
      </c>
      <c r="S121" t="e">
        <f t="shared" si="45"/>
        <v>#N/A</v>
      </c>
      <c r="T121" t="e">
        <f t="shared" si="45"/>
        <v>#N/A</v>
      </c>
      <c r="U121" t="e">
        <f t="shared" si="45"/>
        <v>#N/A</v>
      </c>
      <c r="V121" t="e">
        <f t="shared" si="45"/>
        <v>#N/A</v>
      </c>
      <c r="W121" t="e">
        <f t="shared" si="45"/>
        <v>#N/A</v>
      </c>
      <c r="X121" t="e">
        <f t="shared" si="45"/>
        <v>#N/A</v>
      </c>
      <c r="Y121" t="e">
        <f t="shared" si="45"/>
        <v>#N/A</v>
      </c>
      <c r="Z121" t="e">
        <f t="shared" si="45"/>
        <v>#N/A</v>
      </c>
      <c r="AA121" t="e">
        <f t="shared" si="45"/>
        <v>#N/A</v>
      </c>
      <c r="AB121" t="e">
        <f t="shared" si="45"/>
        <v>#N/A</v>
      </c>
      <c r="AC121" t="e">
        <f t="shared" si="45"/>
        <v>#N/A</v>
      </c>
      <c r="AD121" t="e">
        <f t="shared" si="45"/>
        <v>#N/A</v>
      </c>
      <c r="AE121" t="e">
        <f t="shared" si="45"/>
        <v>#N/A</v>
      </c>
      <c r="AF121" t="e">
        <f t="shared" si="45"/>
        <v>#N/A</v>
      </c>
      <c r="AG121" t="e">
        <f t="shared" si="45"/>
        <v>#N/A</v>
      </c>
    </row>
    <row r="122" spans="1:33" x14ac:dyDescent="0.25">
      <c r="B122" t="s">
        <v>27</v>
      </c>
      <c r="C122">
        <f t="shared" ref="C122:AG122" si="46">LOOKUP(C107,79:79,94:94)</f>
        <v>0</v>
      </c>
      <c r="D122">
        <f t="shared" si="46"/>
        <v>0</v>
      </c>
      <c r="E122" t="e">
        <f t="shared" si="46"/>
        <v>#N/A</v>
      </c>
      <c r="F122" t="e">
        <f t="shared" si="46"/>
        <v>#N/A</v>
      </c>
      <c r="G122" t="e">
        <f t="shared" si="46"/>
        <v>#N/A</v>
      </c>
      <c r="H122" t="e">
        <f t="shared" si="46"/>
        <v>#N/A</v>
      </c>
      <c r="I122" t="e">
        <f t="shared" si="46"/>
        <v>#N/A</v>
      </c>
      <c r="J122" t="e">
        <f t="shared" si="46"/>
        <v>#N/A</v>
      </c>
      <c r="K122" t="e">
        <f t="shared" si="46"/>
        <v>#N/A</v>
      </c>
      <c r="L122" t="e">
        <f t="shared" si="46"/>
        <v>#N/A</v>
      </c>
      <c r="M122" t="e">
        <f t="shared" si="46"/>
        <v>#N/A</v>
      </c>
      <c r="N122" t="e">
        <f t="shared" si="46"/>
        <v>#N/A</v>
      </c>
      <c r="O122" t="e">
        <f t="shared" si="46"/>
        <v>#N/A</v>
      </c>
      <c r="P122" t="e">
        <f t="shared" si="46"/>
        <v>#N/A</v>
      </c>
      <c r="Q122" t="e">
        <f t="shared" si="46"/>
        <v>#N/A</v>
      </c>
      <c r="R122" t="e">
        <f t="shared" si="46"/>
        <v>#N/A</v>
      </c>
      <c r="S122" t="e">
        <f t="shared" si="46"/>
        <v>#N/A</v>
      </c>
      <c r="T122" t="e">
        <f t="shared" si="46"/>
        <v>#N/A</v>
      </c>
      <c r="U122" t="e">
        <f t="shared" si="46"/>
        <v>#N/A</v>
      </c>
      <c r="V122" t="e">
        <f t="shared" si="46"/>
        <v>#N/A</v>
      </c>
      <c r="W122" t="e">
        <f t="shared" si="46"/>
        <v>#N/A</v>
      </c>
      <c r="X122" t="e">
        <f t="shared" si="46"/>
        <v>#N/A</v>
      </c>
      <c r="Y122" t="e">
        <f t="shared" si="46"/>
        <v>#N/A</v>
      </c>
      <c r="Z122" t="e">
        <f t="shared" si="46"/>
        <v>#N/A</v>
      </c>
      <c r="AA122" t="e">
        <f t="shared" si="46"/>
        <v>#N/A</v>
      </c>
      <c r="AB122" t="e">
        <f t="shared" si="46"/>
        <v>#N/A</v>
      </c>
      <c r="AC122" t="e">
        <f t="shared" si="46"/>
        <v>#N/A</v>
      </c>
      <c r="AD122" t="e">
        <f t="shared" si="46"/>
        <v>#N/A</v>
      </c>
      <c r="AE122" t="e">
        <f t="shared" si="46"/>
        <v>#N/A</v>
      </c>
      <c r="AF122" t="e">
        <f t="shared" si="46"/>
        <v>#N/A</v>
      </c>
      <c r="AG122" t="e">
        <f t="shared" si="46"/>
        <v>#N/A</v>
      </c>
    </row>
    <row r="123" spans="1:33" x14ac:dyDescent="0.25">
      <c r="B123" t="s">
        <v>28</v>
      </c>
      <c r="C123" t="e">
        <f t="shared" ref="C123:AG123" si="47">LOOKUP(C107,79:79,95:95)</f>
        <v>#DIV/0!</v>
      </c>
      <c r="D123" t="e">
        <f t="shared" si="47"/>
        <v>#DIV/0!</v>
      </c>
      <c r="E123" t="e">
        <f t="shared" si="47"/>
        <v>#N/A</v>
      </c>
      <c r="F123" t="e">
        <f t="shared" si="47"/>
        <v>#N/A</v>
      </c>
      <c r="G123" t="e">
        <f t="shared" si="47"/>
        <v>#N/A</v>
      </c>
      <c r="H123" t="e">
        <f t="shared" si="47"/>
        <v>#N/A</v>
      </c>
      <c r="I123" t="e">
        <f t="shared" si="47"/>
        <v>#N/A</v>
      </c>
      <c r="J123" t="e">
        <f t="shared" si="47"/>
        <v>#N/A</v>
      </c>
      <c r="K123" t="e">
        <f t="shared" si="47"/>
        <v>#N/A</v>
      </c>
      <c r="L123" t="e">
        <f t="shared" si="47"/>
        <v>#N/A</v>
      </c>
      <c r="M123" t="e">
        <f t="shared" si="47"/>
        <v>#N/A</v>
      </c>
      <c r="N123" t="e">
        <f t="shared" si="47"/>
        <v>#N/A</v>
      </c>
      <c r="O123" t="e">
        <f t="shared" si="47"/>
        <v>#N/A</v>
      </c>
      <c r="P123" t="e">
        <f t="shared" si="47"/>
        <v>#N/A</v>
      </c>
      <c r="Q123" t="e">
        <f t="shared" si="47"/>
        <v>#N/A</v>
      </c>
      <c r="R123" t="e">
        <f t="shared" si="47"/>
        <v>#N/A</v>
      </c>
      <c r="S123" t="e">
        <f t="shared" si="47"/>
        <v>#N/A</v>
      </c>
      <c r="T123" t="e">
        <f t="shared" si="47"/>
        <v>#N/A</v>
      </c>
      <c r="U123" t="e">
        <f t="shared" si="47"/>
        <v>#N/A</v>
      </c>
      <c r="V123" t="e">
        <f t="shared" si="47"/>
        <v>#N/A</v>
      </c>
      <c r="W123" t="e">
        <f t="shared" si="47"/>
        <v>#N/A</v>
      </c>
      <c r="X123" t="e">
        <f t="shared" si="47"/>
        <v>#N/A</v>
      </c>
      <c r="Y123" t="e">
        <f t="shared" si="47"/>
        <v>#N/A</v>
      </c>
      <c r="Z123" t="e">
        <f t="shared" si="47"/>
        <v>#N/A</v>
      </c>
      <c r="AA123" t="e">
        <f t="shared" si="47"/>
        <v>#N/A</v>
      </c>
      <c r="AB123" t="e">
        <f t="shared" si="47"/>
        <v>#N/A</v>
      </c>
      <c r="AC123" t="e">
        <f t="shared" si="47"/>
        <v>#N/A</v>
      </c>
      <c r="AD123" t="e">
        <f t="shared" si="47"/>
        <v>#N/A</v>
      </c>
      <c r="AE123" t="e">
        <f t="shared" si="47"/>
        <v>#N/A</v>
      </c>
      <c r="AF123" t="e">
        <f t="shared" si="47"/>
        <v>#N/A</v>
      </c>
      <c r="AG123" t="e">
        <f t="shared" si="47"/>
        <v>#N/A</v>
      </c>
    </row>
    <row r="124" spans="1:33" x14ac:dyDescent="0.25">
      <c r="A124" t="s">
        <v>22</v>
      </c>
      <c r="B124" t="s">
        <v>26</v>
      </c>
      <c r="C124">
        <f t="shared" ref="C124:AG124" si="48">LOOKUP(C107,79:79,96:96)</f>
        <v>0</v>
      </c>
      <c r="D124">
        <f t="shared" si="48"/>
        <v>0</v>
      </c>
      <c r="E124" t="e">
        <f t="shared" si="48"/>
        <v>#N/A</v>
      </c>
      <c r="F124" t="e">
        <f t="shared" si="48"/>
        <v>#N/A</v>
      </c>
      <c r="G124" t="e">
        <f t="shared" si="48"/>
        <v>#N/A</v>
      </c>
      <c r="H124" t="e">
        <f t="shared" si="48"/>
        <v>#N/A</v>
      </c>
      <c r="I124" t="e">
        <f t="shared" si="48"/>
        <v>#N/A</v>
      </c>
      <c r="J124" t="e">
        <f t="shared" si="48"/>
        <v>#N/A</v>
      </c>
      <c r="K124" t="e">
        <f t="shared" si="48"/>
        <v>#N/A</v>
      </c>
      <c r="L124" t="e">
        <f t="shared" si="48"/>
        <v>#N/A</v>
      </c>
      <c r="M124" t="e">
        <f t="shared" si="48"/>
        <v>#N/A</v>
      </c>
      <c r="N124" t="e">
        <f t="shared" si="48"/>
        <v>#N/A</v>
      </c>
      <c r="O124" t="e">
        <f t="shared" si="48"/>
        <v>#N/A</v>
      </c>
      <c r="P124" t="e">
        <f t="shared" si="48"/>
        <v>#N/A</v>
      </c>
      <c r="Q124" t="e">
        <f t="shared" si="48"/>
        <v>#N/A</v>
      </c>
      <c r="R124" t="e">
        <f t="shared" si="48"/>
        <v>#N/A</v>
      </c>
      <c r="S124" t="e">
        <f t="shared" si="48"/>
        <v>#N/A</v>
      </c>
      <c r="T124" t="e">
        <f t="shared" si="48"/>
        <v>#N/A</v>
      </c>
      <c r="U124" t="e">
        <f t="shared" si="48"/>
        <v>#N/A</v>
      </c>
      <c r="V124" t="e">
        <f t="shared" si="48"/>
        <v>#N/A</v>
      </c>
      <c r="W124" t="e">
        <f t="shared" si="48"/>
        <v>#N/A</v>
      </c>
      <c r="X124" t="e">
        <f t="shared" si="48"/>
        <v>#N/A</v>
      </c>
      <c r="Y124" t="e">
        <f t="shared" si="48"/>
        <v>#N/A</v>
      </c>
      <c r="Z124" t="e">
        <f t="shared" si="48"/>
        <v>#N/A</v>
      </c>
      <c r="AA124" t="e">
        <f t="shared" si="48"/>
        <v>#N/A</v>
      </c>
      <c r="AB124" t="e">
        <f t="shared" si="48"/>
        <v>#N/A</v>
      </c>
      <c r="AC124" t="e">
        <f t="shared" si="48"/>
        <v>#N/A</v>
      </c>
      <c r="AD124" t="e">
        <f t="shared" si="48"/>
        <v>#N/A</v>
      </c>
      <c r="AE124" t="e">
        <f t="shared" si="48"/>
        <v>#N/A</v>
      </c>
      <c r="AF124" t="e">
        <f t="shared" si="48"/>
        <v>#N/A</v>
      </c>
      <c r="AG124" t="e">
        <f t="shared" si="48"/>
        <v>#N/A</v>
      </c>
    </row>
    <row r="125" spans="1:33" x14ac:dyDescent="0.25">
      <c r="B125" t="s">
        <v>23</v>
      </c>
      <c r="C125">
        <f t="shared" ref="C125:AG125" si="49">LOOKUP(C107,79:79,97:97)</f>
        <v>0</v>
      </c>
      <c r="D125">
        <f t="shared" si="49"/>
        <v>0</v>
      </c>
      <c r="E125" t="e">
        <f t="shared" si="49"/>
        <v>#N/A</v>
      </c>
      <c r="F125" t="e">
        <f t="shared" si="49"/>
        <v>#N/A</v>
      </c>
      <c r="G125" t="e">
        <f t="shared" si="49"/>
        <v>#N/A</v>
      </c>
      <c r="H125" t="e">
        <f t="shared" si="49"/>
        <v>#N/A</v>
      </c>
      <c r="I125" t="e">
        <f t="shared" si="49"/>
        <v>#N/A</v>
      </c>
      <c r="J125" t="e">
        <f t="shared" si="49"/>
        <v>#N/A</v>
      </c>
      <c r="K125" t="e">
        <f t="shared" si="49"/>
        <v>#N/A</v>
      </c>
      <c r="L125" t="e">
        <f t="shared" si="49"/>
        <v>#N/A</v>
      </c>
      <c r="M125" t="e">
        <f t="shared" si="49"/>
        <v>#N/A</v>
      </c>
      <c r="N125" t="e">
        <f t="shared" si="49"/>
        <v>#N/A</v>
      </c>
      <c r="O125" t="e">
        <f t="shared" si="49"/>
        <v>#N/A</v>
      </c>
      <c r="P125" t="e">
        <f t="shared" si="49"/>
        <v>#N/A</v>
      </c>
      <c r="Q125" t="e">
        <f t="shared" si="49"/>
        <v>#N/A</v>
      </c>
      <c r="R125" t="e">
        <f t="shared" si="49"/>
        <v>#N/A</v>
      </c>
      <c r="S125" t="e">
        <f t="shared" si="49"/>
        <v>#N/A</v>
      </c>
      <c r="T125" t="e">
        <f t="shared" si="49"/>
        <v>#N/A</v>
      </c>
      <c r="U125" t="e">
        <f t="shared" si="49"/>
        <v>#N/A</v>
      </c>
      <c r="V125" t="e">
        <f t="shared" si="49"/>
        <v>#N/A</v>
      </c>
      <c r="W125" t="e">
        <f t="shared" si="49"/>
        <v>#N/A</v>
      </c>
      <c r="X125" t="e">
        <f t="shared" si="49"/>
        <v>#N/A</v>
      </c>
      <c r="Y125" t="e">
        <f t="shared" si="49"/>
        <v>#N/A</v>
      </c>
      <c r="Z125" t="e">
        <f t="shared" si="49"/>
        <v>#N/A</v>
      </c>
      <c r="AA125" t="e">
        <f t="shared" si="49"/>
        <v>#N/A</v>
      </c>
      <c r="AB125" t="e">
        <f t="shared" si="49"/>
        <v>#N/A</v>
      </c>
      <c r="AC125" t="e">
        <f t="shared" si="49"/>
        <v>#N/A</v>
      </c>
      <c r="AD125" t="e">
        <f t="shared" si="49"/>
        <v>#N/A</v>
      </c>
      <c r="AE125" t="e">
        <f t="shared" si="49"/>
        <v>#N/A</v>
      </c>
      <c r="AF125" t="e">
        <f t="shared" si="49"/>
        <v>#N/A</v>
      </c>
      <c r="AG125" t="e">
        <f t="shared" si="49"/>
        <v>#N/A</v>
      </c>
    </row>
    <row r="126" spans="1:33" x14ac:dyDescent="0.25">
      <c r="B126" t="s">
        <v>27</v>
      </c>
      <c r="C126">
        <f t="shared" ref="C126:AG126" si="50">LOOKUP(C107,79:79,98:98)</f>
        <v>0</v>
      </c>
      <c r="D126">
        <f t="shared" si="50"/>
        <v>0</v>
      </c>
      <c r="E126" t="e">
        <f t="shared" si="50"/>
        <v>#N/A</v>
      </c>
      <c r="F126" t="e">
        <f t="shared" si="50"/>
        <v>#N/A</v>
      </c>
      <c r="G126" t="e">
        <f t="shared" si="50"/>
        <v>#N/A</v>
      </c>
      <c r="H126" t="e">
        <f t="shared" si="50"/>
        <v>#N/A</v>
      </c>
      <c r="I126" t="e">
        <f t="shared" si="50"/>
        <v>#N/A</v>
      </c>
      <c r="J126" t="e">
        <f t="shared" si="50"/>
        <v>#N/A</v>
      </c>
      <c r="K126" t="e">
        <f t="shared" si="50"/>
        <v>#N/A</v>
      </c>
      <c r="L126" t="e">
        <f t="shared" si="50"/>
        <v>#N/A</v>
      </c>
      <c r="M126" t="e">
        <f t="shared" si="50"/>
        <v>#N/A</v>
      </c>
      <c r="N126" t="e">
        <f t="shared" si="50"/>
        <v>#N/A</v>
      </c>
      <c r="O126" t="e">
        <f t="shared" si="50"/>
        <v>#N/A</v>
      </c>
      <c r="P126" t="e">
        <f t="shared" si="50"/>
        <v>#N/A</v>
      </c>
      <c r="Q126" t="e">
        <f t="shared" si="50"/>
        <v>#N/A</v>
      </c>
      <c r="R126" t="e">
        <f t="shared" si="50"/>
        <v>#N/A</v>
      </c>
      <c r="S126" t="e">
        <f t="shared" si="50"/>
        <v>#N/A</v>
      </c>
      <c r="T126" t="e">
        <f t="shared" si="50"/>
        <v>#N/A</v>
      </c>
      <c r="U126" t="e">
        <f t="shared" si="50"/>
        <v>#N/A</v>
      </c>
      <c r="V126" t="e">
        <f t="shared" si="50"/>
        <v>#N/A</v>
      </c>
      <c r="W126" t="e">
        <f t="shared" si="50"/>
        <v>#N/A</v>
      </c>
      <c r="X126" t="e">
        <f t="shared" si="50"/>
        <v>#N/A</v>
      </c>
      <c r="Y126" t="e">
        <f t="shared" si="50"/>
        <v>#N/A</v>
      </c>
      <c r="Z126" t="e">
        <f t="shared" si="50"/>
        <v>#N/A</v>
      </c>
      <c r="AA126" t="e">
        <f t="shared" si="50"/>
        <v>#N/A</v>
      </c>
      <c r="AB126" t="e">
        <f t="shared" si="50"/>
        <v>#N/A</v>
      </c>
      <c r="AC126" t="e">
        <f t="shared" si="50"/>
        <v>#N/A</v>
      </c>
      <c r="AD126" t="e">
        <f t="shared" si="50"/>
        <v>#N/A</v>
      </c>
      <c r="AE126" t="e">
        <f t="shared" si="50"/>
        <v>#N/A</v>
      </c>
      <c r="AF126" t="e">
        <f t="shared" si="50"/>
        <v>#N/A</v>
      </c>
      <c r="AG126" t="e">
        <f t="shared" si="50"/>
        <v>#N/A</v>
      </c>
    </row>
    <row r="127" spans="1:33" x14ac:dyDescent="0.25">
      <c r="B127" t="s">
        <v>28</v>
      </c>
      <c r="C127" t="e">
        <f t="shared" ref="C127:AG127" si="51">LOOKUP(C107,79:79,99:99)</f>
        <v>#DIV/0!</v>
      </c>
      <c r="D127" t="e">
        <f t="shared" si="51"/>
        <v>#DIV/0!</v>
      </c>
      <c r="E127" t="e">
        <f t="shared" si="51"/>
        <v>#N/A</v>
      </c>
      <c r="F127" t="e">
        <f t="shared" si="51"/>
        <v>#N/A</v>
      </c>
      <c r="G127" t="e">
        <f t="shared" si="51"/>
        <v>#N/A</v>
      </c>
      <c r="H127" t="e">
        <f t="shared" si="51"/>
        <v>#N/A</v>
      </c>
      <c r="I127" t="e">
        <f t="shared" si="51"/>
        <v>#N/A</v>
      </c>
      <c r="J127" t="e">
        <f t="shared" si="51"/>
        <v>#N/A</v>
      </c>
      <c r="K127" t="e">
        <f t="shared" si="51"/>
        <v>#N/A</v>
      </c>
      <c r="L127" t="e">
        <f t="shared" si="51"/>
        <v>#N/A</v>
      </c>
      <c r="M127" t="e">
        <f t="shared" si="51"/>
        <v>#N/A</v>
      </c>
      <c r="N127" t="e">
        <f t="shared" si="51"/>
        <v>#N/A</v>
      </c>
      <c r="O127" t="e">
        <f t="shared" si="51"/>
        <v>#N/A</v>
      </c>
      <c r="P127" t="e">
        <f t="shared" si="51"/>
        <v>#N/A</v>
      </c>
      <c r="Q127" t="e">
        <f t="shared" si="51"/>
        <v>#N/A</v>
      </c>
      <c r="R127" t="e">
        <f t="shared" si="51"/>
        <v>#N/A</v>
      </c>
      <c r="S127" t="e">
        <f t="shared" si="51"/>
        <v>#N/A</v>
      </c>
      <c r="T127" t="e">
        <f t="shared" si="51"/>
        <v>#N/A</v>
      </c>
      <c r="U127" t="e">
        <f t="shared" si="51"/>
        <v>#N/A</v>
      </c>
      <c r="V127" t="e">
        <f t="shared" si="51"/>
        <v>#N/A</v>
      </c>
      <c r="W127" t="e">
        <f t="shared" si="51"/>
        <v>#N/A</v>
      </c>
      <c r="X127" t="e">
        <f t="shared" si="51"/>
        <v>#N/A</v>
      </c>
      <c r="Y127" t="e">
        <f t="shared" si="51"/>
        <v>#N/A</v>
      </c>
      <c r="Z127" t="e">
        <f t="shared" si="51"/>
        <v>#N/A</v>
      </c>
      <c r="AA127" t="e">
        <f t="shared" si="51"/>
        <v>#N/A</v>
      </c>
      <c r="AB127" t="e">
        <f t="shared" si="51"/>
        <v>#N/A</v>
      </c>
      <c r="AC127" t="e">
        <f t="shared" si="51"/>
        <v>#N/A</v>
      </c>
      <c r="AD127" t="e">
        <f t="shared" si="51"/>
        <v>#N/A</v>
      </c>
      <c r="AE127" t="e">
        <f t="shared" si="51"/>
        <v>#N/A</v>
      </c>
      <c r="AF127" t="e">
        <f t="shared" si="51"/>
        <v>#N/A</v>
      </c>
      <c r="AG127" t="e">
        <f t="shared" si="51"/>
        <v>#N/A</v>
      </c>
    </row>
    <row r="136" spans="1:4" s="1" customFormat="1" x14ac:dyDescent="0.25">
      <c r="A136" s="1" t="s">
        <v>43</v>
      </c>
    </row>
    <row r="138" spans="1:4" x14ac:dyDescent="0.25">
      <c r="A138" t="s">
        <v>44</v>
      </c>
      <c r="B138" s="3">
        <v>1</v>
      </c>
    </row>
    <row r="140" spans="1:4" s="1" customFormat="1" x14ac:dyDescent="0.25">
      <c r="A140" s="1" t="s">
        <v>45</v>
      </c>
    </row>
    <row r="141" spans="1:4" x14ac:dyDescent="0.25">
      <c r="A141" t="s">
        <v>148</v>
      </c>
      <c r="B141">
        <v>10000</v>
      </c>
      <c r="C141">
        <v>20000</v>
      </c>
      <c r="D141" t="s">
        <v>147</v>
      </c>
    </row>
    <row r="142" spans="1:4" x14ac:dyDescent="0.25">
      <c r="A142" t="s">
        <v>45</v>
      </c>
      <c r="B142" s="3">
        <f>50*0.94</f>
        <v>47</v>
      </c>
      <c r="C142" s="3">
        <f>70*0.94</f>
        <v>65.8</v>
      </c>
      <c r="D142" t="s">
        <v>152</v>
      </c>
    </row>
    <row r="143" spans="1:4" x14ac:dyDescent="0.25">
      <c r="B143" s="6">
        <f>B142/B6</f>
        <v>261.11111111111114</v>
      </c>
      <c r="C143" s="6">
        <f>C142/B6</f>
        <v>365.55555555555554</v>
      </c>
      <c r="D143" t="s">
        <v>122</v>
      </c>
    </row>
    <row r="145" spans="1:33" x14ac:dyDescent="0.25">
      <c r="A145" t="s">
        <v>146</v>
      </c>
      <c r="B145" s="7">
        <f>(C143-B143)/(C141-B141)</f>
        <v>1.044444444444444E-2</v>
      </c>
      <c r="C145" t="s">
        <v>150</v>
      </c>
    </row>
    <row r="146" spans="1:33" x14ac:dyDescent="0.25">
      <c r="A146" t="s">
        <v>149</v>
      </c>
      <c r="B146" s="6">
        <f>B143-B141*B145</f>
        <v>156.66666666666674</v>
      </c>
      <c r="C146" t="s">
        <v>122</v>
      </c>
      <c r="K146" s="12"/>
      <c r="M146" s="6"/>
    </row>
    <row r="147" spans="1:33" x14ac:dyDescent="0.25">
      <c r="K147" s="12"/>
      <c r="M147" s="6"/>
    </row>
    <row r="149" spans="1:33" x14ac:dyDescent="0.25">
      <c r="B149">
        <v>2020</v>
      </c>
      <c r="C149">
        <v>2030</v>
      </c>
      <c r="D149">
        <v>2050</v>
      </c>
      <c r="F149" t="s">
        <v>151</v>
      </c>
    </row>
    <row r="150" spans="1:33" x14ac:dyDescent="0.25">
      <c r="A150" t="s">
        <v>146</v>
      </c>
      <c r="B150">
        <f>B145</f>
        <v>1.044444444444444E-2</v>
      </c>
      <c r="C150" s="7">
        <f>B145</f>
        <v>1.044444444444444E-2</v>
      </c>
      <c r="D150" s="7">
        <f>B145</f>
        <v>1.044444444444444E-2</v>
      </c>
    </row>
    <row r="151" spans="1:33" x14ac:dyDescent="0.25">
      <c r="A151" t="s">
        <v>149</v>
      </c>
      <c r="B151">
        <f>B146</f>
        <v>156.66666666666674</v>
      </c>
      <c r="C151">
        <f>B151</f>
        <v>156.66666666666674</v>
      </c>
      <c r="D151">
        <f>B151</f>
        <v>156.66666666666674</v>
      </c>
    </row>
    <row r="153" spans="1:33" x14ac:dyDescent="0.25">
      <c r="B153">
        <v>2020</v>
      </c>
      <c r="C153">
        <v>2021</v>
      </c>
      <c r="D153">
        <v>2022</v>
      </c>
      <c r="E153">
        <v>2023</v>
      </c>
      <c r="F153">
        <v>2024</v>
      </c>
      <c r="G153">
        <v>2025</v>
      </c>
      <c r="H153">
        <v>2026</v>
      </c>
      <c r="I153">
        <v>2027</v>
      </c>
      <c r="J153">
        <v>2028</v>
      </c>
      <c r="K153">
        <v>2029</v>
      </c>
      <c r="L153">
        <v>2030</v>
      </c>
      <c r="M153">
        <v>2031</v>
      </c>
      <c r="N153">
        <v>2032</v>
      </c>
      <c r="O153">
        <v>2033</v>
      </c>
      <c r="P153">
        <v>2034</v>
      </c>
      <c r="Q153">
        <v>2035</v>
      </c>
      <c r="R153">
        <v>2036</v>
      </c>
      <c r="S153">
        <v>2037</v>
      </c>
      <c r="T153">
        <v>2038</v>
      </c>
      <c r="U153">
        <v>2039</v>
      </c>
      <c r="V153">
        <v>2040</v>
      </c>
      <c r="W153">
        <v>2041</v>
      </c>
      <c r="X153">
        <v>2042</v>
      </c>
      <c r="Y153">
        <v>2043</v>
      </c>
      <c r="Z153">
        <v>2044</v>
      </c>
      <c r="AA153">
        <v>2045</v>
      </c>
      <c r="AB153">
        <v>2046</v>
      </c>
      <c r="AC153">
        <v>2047</v>
      </c>
      <c r="AD153">
        <v>2048</v>
      </c>
      <c r="AE153">
        <v>2049</v>
      </c>
      <c r="AF153">
        <v>2050</v>
      </c>
    </row>
    <row r="154" spans="1:33" x14ac:dyDescent="0.25">
      <c r="A154" t="s">
        <v>146</v>
      </c>
      <c r="B154">
        <f>_xlfn.FORECAST.LINEAR(B153,$B$150:$C$150,$B$149:$C$149)</f>
        <v>1.044444444444444E-2</v>
      </c>
      <c r="C154">
        <f t="shared" ref="C154:L154" si="52">_xlfn.FORECAST.LINEAR(C153,$B$150:$C$150,$B$149:$C$149)</f>
        <v>1.044444444444444E-2</v>
      </c>
      <c r="D154">
        <f t="shared" si="52"/>
        <v>1.044444444444444E-2</v>
      </c>
      <c r="E154">
        <f t="shared" si="52"/>
        <v>1.044444444444444E-2</v>
      </c>
      <c r="F154">
        <f t="shared" si="52"/>
        <v>1.044444444444444E-2</v>
      </c>
      <c r="G154">
        <f t="shared" si="52"/>
        <v>1.044444444444444E-2</v>
      </c>
      <c r="H154">
        <f t="shared" si="52"/>
        <v>1.044444444444444E-2</v>
      </c>
      <c r="I154">
        <f t="shared" si="52"/>
        <v>1.044444444444444E-2</v>
      </c>
      <c r="J154">
        <f t="shared" si="52"/>
        <v>1.044444444444444E-2</v>
      </c>
      <c r="K154">
        <f t="shared" si="52"/>
        <v>1.044444444444444E-2</v>
      </c>
      <c r="L154">
        <f t="shared" si="52"/>
        <v>1.044444444444444E-2</v>
      </c>
      <c r="M154">
        <f>_xlfn.FORECAST.LINEAR(M153,$C$150:$D$150,$C$149:$D$149)</f>
        <v>1.044444444444444E-2</v>
      </c>
      <c r="N154">
        <f t="shared" ref="N154:AF154" si="53">_xlfn.FORECAST.LINEAR(N153,$C$150:$D$150,$C$149:$D$149)</f>
        <v>1.044444444444444E-2</v>
      </c>
      <c r="O154">
        <f t="shared" si="53"/>
        <v>1.044444444444444E-2</v>
      </c>
      <c r="P154">
        <f t="shared" si="53"/>
        <v>1.044444444444444E-2</v>
      </c>
      <c r="Q154">
        <f t="shared" si="53"/>
        <v>1.044444444444444E-2</v>
      </c>
      <c r="R154">
        <f t="shared" si="53"/>
        <v>1.044444444444444E-2</v>
      </c>
      <c r="S154">
        <f t="shared" si="53"/>
        <v>1.044444444444444E-2</v>
      </c>
      <c r="T154">
        <f t="shared" si="53"/>
        <v>1.044444444444444E-2</v>
      </c>
      <c r="U154">
        <f t="shared" si="53"/>
        <v>1.044444444444444E-2</v>
      </c>
      <c r="V154">
        <f t="shared" si="53"/>
        <v>1.044444444444444E-2</v>
      </c>
      <c r="W154">
        <f t="shared" si="53"/>
        <v>1.044444444444444E-2</v>
      </c>
      <c r="X154">
        <f t="shared" si="53"/>
        <v>1.044444444444444E-2</v>
      </c>
      <c r="Y154">
        <f t="shared" si="53"/>
        <v>1.044444444444444E-2</v>
      </c>
      <c r="Z154">
        <f t="shared" si="53"/>
        <v>1.044444444444444E-2</v>
      </c>
      <c r="AA154">
        <f t="shared" si="53"/>
        <v>1.044444444444444E-2</v>
      </c>
      <c r="AB154">
        <f t="shared" si="53"/>
        <v>1.044444444444444E-2</v>
      </c>
      <c r="AC154">
        <f t="shared" si="53"/>
        <v>1.044444444444444E-2</v>
      </c>
      <c r="AD154">
        <f t="shared" si="53"/>
        <v>1.044444444444444E-2</v>
      </c>
      <c r="AE154">
        <f t="shared" si="53"/>
        <v>1.044444444444444E-2</v>
      </c>
      <c r="AF154">
        <f t="shared" si="53"/>
        <v>1.044444444444444E-2</v>
      </c>
    </row>
    <row r="155" spans="1:33" x14ac:dyDescent="0.25">
      <c r="A155" t="s">
        <v>149</v>
      </c>
      <c r="B155">
        <f>_xlfn.FORECAST.LINEAR(B153,$B$151:$C$151,$B$149:$C$149)</f>
        <v>156.66666666666674</v>
      </c>
      <c r="C155">
        <f t="shared" ref="C155:L155" si="54">_xlfn.FORECAST.LINEAR(C153,$B$151:$C$151,$B$149:$C$149)</f>
        <v>156.66666666666674</v>
      </c>
      <c r="D155">
        <f t="shared" si="54"/>
        <v>156.66666666666674</v>
      </c>
      <c r="E155">
        <f t="shared" si="54"/>
        <v>156.66666666666674</v>
      </c>
      <c r="F155">
        <f t="shared" si="54"/>
        <v>156.66666666666674</v>
      </c>
      <c r="G155">
        <f t="shared" si="54"/>
        <v>156.66666666666674</v>
      </c>
      <c r="H155">
        <f t="shared" si="54"/>
        <v>156.66666666666674</v>
      </c>
      <c r="I155">
        <f t="shared" si="54"/>
        <v>156.66666666666674</v>
      </c>
      <c r="J155">
        <f t="shared" si="54"/>
        <v>156.66666666666674</v>
      </c>
      <c r="K155">
        <f t="shared" si="54"/>
        <v>156.66666666666674</v>
      </c>
      <c r="L155">
        <f t="shared" si="54"/>
        <v>156.66666666666674</v>
      </c>
      <c r="M155">
        <f>_xlfn.FORECAST.LINEAR(M153,$C$151:$D$151,$C$149:$D$149)</f>
        <v>156.66666666666674</v>
      </c>
      <c r="N155">
        <f t="shared" ref="N155:AF155" si="55">_xlfn.FORECAST.LINEAR(N153,$C$151:$D$151,$C$149:$D$149)</f>
        <v>156.66666666666674</v>
      </c>
      <c r="O155">
        <f t="shared" si="55"/>
        <v>156.66666666666674</v>
      </c>
      <c r="P155">
        <f t="shared" si="55"/>
        <v>156.66666666666674</v>
      </c>
      <c r="Q155">
        <f t="shared" si="55"/>
        <v>156.66666666666674</v>
      </c>
      <c r="R155">
        <f t="shared" si="55"/>
        <v>156.66666666666674</v>
      </c>
      <c r="S155">
        <f t="shared" si="55"/>
        <v>156.66666666666674</v>
      </c>
      <c r="T155">
        <f t="shared" si="55"/>
        <v>156.66666666666674</v>
      </c>
      <c r="U155">
        <f t="shared" si="55"/>
        <v>156.66666666666674</v>
      </c>
      <c r="V155">
        <f t="shared" si="55"/>
        <v>156.66666666666674</v>
      </c>
      <c r="W155">
        <f t="shared" si="55"/>
        <v>156.66666666666674</v>
      </c>
      <c r="X155">
        <f t="shared" si="55"/>
        <v>156.66666666666674</v>
      </c>
      <c r="Y155">
        <f t="shared" si="55"/>
        <v>156.66666666666674</v>
      </c>
      <c r="Z155">
        <f t="shared" si="55"/>
        <v>156.66666666666674</v>
      </c>
      <c r="AA155">
        <f t="shared" si="55"/>
        <v>156.66666666666674</v>
      </c>
      <c r="AB155">
        <f t="shared" si="55"/>
        <v>156.66666666666674</v>
      </c>
      <c r="AC155">
        <f t="shared" si="55"/>
        <v>156.66666666666674</v>
      </c>
      <c r="AD155">
        <f t="shared" si="55"/>
        <v>156.66666666666674</v>
      </c>
      <c r="AE155">
        <f t="shared" si="55"/>
        <v>156.66666666666674</v>
      </c>
      <c r="AF155">
        <f t="shared" si="55"/>
        <v>156.66666666666674</v>
      </c>
    </row>
    <row r="156" spans="1:33" s="2" customFormat="1" x14ac:dyDescent="0.25">
      <c r="A156" s="2" t="s">
        <v>68</v>
      </c>
    </row>
    <row r="157" spans="1:33" x14ac:dyDescent="0.25">
      <c r="C157">
        <f>General!B9</f>
        <v>2047</v>
      </c>
      <c r="D157">
        <f>IF(C157=0,0,IF(General!$B$10 &gt; (C157-General!$B$9), C157+General!$B$11,0))</f>
        <v>2050</v>
      </c>
      <c r="E157">
        <f>IF(D157=0,0,IF(General!$B$10 &gt; (D157-General!$B$9), D157+General!$B$11,0))</f>
        <v>0</v>
      </c>
      <c r="F157">
        <f>IF(E157=0,0,IF(General!$B$10 &gt; (E157-General!$B$9), E157+General!$B$11,0))</f>
        <v>0</v>
      </c>
      <c r="G157">
        <f>IF(F157=0,0,IF(General!$B$10 &gt; (F157-General!$B$9), F157+General!$B$11,0))</f>
        <v>0</v>
      </c>
      <c r="H157">
        <f>IF(G157=0,0,IF(General!$B$10 &gt; (G157-General!$B$9), G157+General!$B$11,0))</f>
        <v>0</v>
      </c>
      <c r="I157">
        <f>IF(H157=0,0,IF(General!$B$10 &gt; (H157-General!$B$9), H157+General!$B$11,0))</f>
        <v>0</v>
      </c>
      <c r="J157">
        <f>IF(I157=0,0,IF(General!$B$10 &gt; (I157-General!$B$9), I157+General!$B$11,0))</f>
        <v>0</v>
      </c>
      <c r="K157">
        <f>IF(J157=0,0,IF(General!$B$10 &gt; (J157-General!$B$9), J157+General!$B$11,0))</f>
        <v>0</v>
      </c>
      <c r="L157">
        <f>IF(K157=0,0,IF(General!$B$10 &gt; (K157-General!$B$9), K157+General!$B$11,0))</f>
        <v>0</v>
      </c>
      <c r="M157">
        <f>IF(L157=0,0,IF(General!$B$10 &gt; (L157-General!$B$9), L157+General!$B$11,0))</f>
        <v>0</v>
      </c>
      <c r="N157">
        <f>IF(M157=0,0,IF(General!$B$10 &gt; (M157-General!$B$9), M157+General!$B$11,0))</f>
        <v>0</v>
      </c>
      <c r="O157">
        <f>IF(N157=0,0,IF(General!$B$10 &gt; (N157-General!$B$9), N157+General!$B$11,0))</f>
        <v>0</v>
      </c>
      <c r="P157">
        <f>IF(O157=0,0,IF(General!$B$10 &gt; (O157-General!$B$9), O157+General!$B$11,0))</f>
        <v>0</v>
      </c>
      <c r="Q157">
        <f>IF(P157=0,0,IF(General!$B$10 &gt; (P157-General!$B$9), P157+General!$B$11,0))</f>
        <v>0</v>
      </c>
      <c r="R157">
        <f>IF(Q157=0,0,IF(General!$B$10 &gt; (Q157-General!$B$9), Q157+General!$B$11,0))</f>
        <v>0</v>
      </c>
      <c r="S157">
        <f>IF(R157=0,0,IF(General!$B$10 &gt; (R157-General!$B$9), R157+General!$B$11,0))</f>
        <v>0</v>
      </c>
      <c r="T157">
        <f>IF(S157=0,0,IF(General!$B$10 &gt; (S157-General!$B$9), S157+General!$B$11,0))</f>
        <v>0</v>
      </c>
      <c r="U157">
        <f>IF(T157=0,0,IF(General!$B$10 &gt; (T157-General!$B$9), T157+General!$B$11,0))</f>
        <v>0</v>
      </c>
      <c r="V157">
        <f>IF(U157=0,0,IF(General!$B$10 &gt; (U157-General!$B$9), U157+General!$B$11,0))</f>
        <v>0</v>
      </c>
      <c r="W157">
        <f>IF(V157=0,0,IF(General!$B$10 &gt; (V157-General!$B$9), V157+General!$B$11,0))</f>
        <v>0</v>
      </c>
      <c r="X157">
        <f>IF(W157=0,0,IF(General!$B$10 &gt; (W157-General!$B$9), W157+General!$B$11,0))</f>
        <v>0</v>
      </c>
      <c r="Y157">
        <f>IF(X157=0,0,IF(General!$B$10 &gt; (X157-General!$B$9), X157+General!$B$11,0))</f>
        <v>0</v>
      </c>
      <c r="Z157">
        <f>IF(Y157=0,0,IF(General!$B$10 &gt; (Y157-General!$B$9), Y157+General!$B$11,0))</f>
        <v>0</v>
      </c>
      <c r="AA157">
        <f>IF(Z157=0,0,IF(General!$B$10 &gt; (Z157-General!$B$9), Z157+General!$B$11,0))</f>
        <v>0</v>
      </c>
      <c r="AB157">
        <f>IF(AA157=0,0,IF(General!$B$10 &gt; (AA157-General!$B$9), AA157+General!$B$11,0))</f>
        <v>0</v>
      </c>
      <c r="AC157">
        <f>IF(AB157=0,0,IF(General!$B$10 &gt; (AB157-General!$B$9), AB157+General!$B$11,0))</f>
        <v>0</v>
      </c>
      <c r="AD157">
        <f>IF(AC157=0,0,IF(General!$B$10 &gt; (AC157-General!$B$9), AC157+General!$B$11,0))</f>
        <v>0</v>
      </c>
      <c r="AE157">
        <f>IF(AD157=0,0,IF(General!$B$10 &gt; (AD157-General!$B$9), AD157+General!$B$11,0))</f>
        <v>0</v>
      </c>
      <c r="AF157">
        <f>IF(AE157=0,0,IF(General!$B$10 &gt; (AE157-General!$B$9), AE157+General!$B$11,0))</f>
        <v>0</v>
      </c>
      <c r="AG157">
        <f>IF(AF157=0,0,IF(General!$B$10 &gt; (AF157-General!$B$9), AF157+General!$B$11,0))</f>
        <v>0</v>
      </c>
    </row>
    <row r="158" spans="1:33" x14ac:dyDescent="0.25">
      <c r="B158" t="s">
        <v>146</v>
      </c>
      <c r="C158">
        <f t="shared" ref="C158:AG158" si="56">LOOKUP(C157,153:153,154:154)</f>
        <v>1.044444444444444E-2</v>
      </c>
      <c r="D158">
        <f t="shared" si="56"/>
        <v>1.044444444444444E-2</v>
      </c>
      <c r="E158" t="e">
        <f t="shared" si="56"/>
        <v>#N/A</v>
      </c>
      <c r="F158" t="e">
        <f t="shared" si="56"/>
        <v>#N/A</v>
      </c>
      <c r="G158" t="e">
        <f t="shared" si="56"/>
        <v>#N/A</v>
      </c>
      <c r="H158" t="e">
        <f t="shared" si="56"/>
        <v>#N/A</v>
      </c>
      <c r="I158" t="e">
        <f t="shared" si="56"/>
        <v>#N/A</v>
      </c>
      <c r="J158" t="e">
        <f t="shared" si="56"/>
        <v>#N/A</v>
      </c>
      <c r="K158" t="e">
        <f t="shared" si="56"/>
        <v>#N/A</v>
      </c>
      <c r="L158" t="e">
        <f t="shared" si="56"/>
        <v>#N/A</v>
      </c>
      <c r="M158" t="e">
        <f t="shared" si="56"/>
        <v>#N/A</v>
      </c>
      <c r="N158" t="e">
        <f t="shared" si="56"/>
        <v>#N/A</v>
      </c>
      <c r="O158" t="e">
        <f t="shared" si="56"/>
        <v>#N/A</v>
      </c>
      <c r="P158" t="e">
        <f t="shared" si="56"/>
        <v>#N/A</v>
      </c>
      <c r="Q158" t="e">
        <f t="shared" si="56"/>
        <v>#N/A</v>
      </c>
      <c r="R158" t="e">
        <f t="shared" si="56"/>
        <v>#N/A</v>
      </c>
      <c r="S158" t="e">
        <f t="shared" si="56"/>
        <v>#N/A</v>
      </c>
      <c r="T158" t="e">
        <f t="shared" si="56"/>
        <v>#N/A</v>
      </c>
      <c r="U158" t="e">
        <f t="shared" si="56"/>
        <v>#N/A</v>
      </c>
      <c r="V158" t="e">
        <f t="shared" si="56"/>
        <v>#N/A</v>
      </c>
      <c r="W158" t="e">
        <f t="shared" si="56"/>
        <v>#N/A</v>
      </c>
      <c r="X158" t="e">
        <f t="shared" si="56"/>
        <v>#N/A</v>
      </c>
      <c r="Y158" t="e">
        <f t="shared" si="56"/>
        <v>#N/A</v>
      </c>
      <c r="Z158" t="e">
        <f t="shared" si="56"/>
        <v>#N/A</v>
      </c>
      <c r="AA158" t="e">
        <f t="shared" si="56"/>
        <v>#N/A</v>
      </c>
      <c r="AB158" t="e">
        <f t="shared" si="56"/>
        <v>#N/A</v>
      </c>
      <c r="AC158" t="e">
        <f t="shared" si="56"/>
        <v>#N/A</v>
      </c>
      <c r="AD158" t="e">
        <f t="shared" si="56"/>
        <v>#N/A</v>
      </c>
      <c r="AE158" t="e">
        <f t="shared" si="56"/>
        <v>#N/A</v>
      </c>
      <c r="AF158" t="e">
        <f t="shared" si="56"/>
        <v>#N/A</v>
      </c>
      <c r="AG158" t="e">
        <f t="shared" si="56"/>
        <v>#N/A</v>
      </c>
    </row>
    <row r="159" spans="1:33" x14ac:dyDescent="0.25">
      <c r="B159" t="s">
        <v>149</v>
      </c>
      <c r="C159">
        <f t="shared" ref="C159:AG159" si="57">LOOKUP(C157,153:153,155:155)</f>
        <v>156.66666666666674</v>
      </c>
      <c r="D159">
        <f t="shared" si="57"/>
        <v>156.66666666666674</v>
      </c>
      <c r="E159" t="e">
        <f t="shared" si="57"/>
        <v>#N/A</v>
      </c>
      <c r="F159" t="e">
        <f t="shared" si="57"/>
        <v>#N/A</v>
      </c>
      <c r="G159" t="e">
        <f t="shared" si="57"/>
        <v>#N/A</v>
      </c>
      <c r="H159" t="e">
        <f t="shared" si="57"/>
        <v>#N/A</v>
      </c>
      <c r="I159" t="e">
        <f t="shared" si="57"/>
        <v>#N/A</v>
      </c>
      <c r="J159" t="e">
        <f t="shared" si="57"/>
        <v>#N/A</v>
      </c>
      <c r="K159" t="e">
        <f t="shared" si="57"/>
        <v>#N/A</v>
      </c>
      <c r="L159" t="e">
        <f t="shared" si="57"/>
        <v>#N/A</v>
      </c>
      <c r="M159" t="e">
        <f t="shared" si="57"/>
        <v>#N/A</v>
      </c>
      <c r="N159" t="e">
        <f t="shared" si="57"/>
        <v>#N/A</v>
      </c>
      <c r="O159" t="e">
        <f t="shared" si="57"/>
        <v>#N/A</v>
      </c>
      <c r="P159" t="e">
        <f t="shared" si="57"/>
        <v>#N/A</v>
      </c>
      <c r="Q159" t="e">
        <f t="shared" si="57"/>
        <v>#N/A</v>
      </c>
      <c r="R159" t="e">
        <f t="shared" si="57"/>
        <v>#N/A</v>
      </c>
      <c r="S159" t="e">
        <f t="shared" si="57"/>
        <v>#N/A</v>
      </c>
      <c r="T159" t="e">
        <f t="shared" si="57"/>
        <v>#N/A</v>
      </c>
      <c r="U159" t="e">
        <f t="shared" si="57"/>
        <v>#N/A</v>
      </c>
      <c r="V159" t="e">
        <f t="shared" si="57"/>
        <v>#N/A</v>
      </c>
      <c r="W159" t="e">
        <f t="shared" si="57"/>
        <v>#N/A</v>
      </c>
      <c r="X159" t="e">
        <f t="shared" si="57"/>
        <v>#N/A</v>
      </c>
      <c r="Y159" t="e">
        <f t="shared" si="57"/>
        <v>#N/A</v>
      </c>
      <c r="Z159" t="e">
        <f t="shared" si="57"/>
        <v>#N/A</v>
      </c>
      <c r="AA159" t="e">
        <f t="shared" si="57"/>
        <v>#N/A</v>
      </c>
      <c r="AB159" t="e">
        <f t="shared" si="57"/>
        <v>#N/A</v>
      </c>
      <c r="AC159" t="e">
        <f t="shared" si="57"/>
        <v>#N/A</v>
      </c>
      <c r="AD159" t="e">
        <f t="shared" si="57"/>
        <v>#N/A</v>
      </c>
      <c r="AE159" t="e">
        <f t="shared" si="57"/>
        <v>#N/A</v>
      </c>
      <c r="AF159" t="e">
        <f t="shared" si="57"/>
        <v>#N/A</v>
      </c>
      <c r="AG159" t="e">
        <f t="shared" si="57"/>
        <v>#N/A</v>
      </c>
    </row>
    <row r="170" spans="1:1" x14ac:dyDescent="0.25">
      <c r="A170" t="s">
        <v>71</v>
      </c>
    </row>
    <row r="171" spans="1:1" x14ac:dyDescent="0.25">
      <c r="A171" t="s">
        <v>79</v>
      </c>
    </row>
    <row r="172" spans="1:1" x14ac:dyDescent="0.25">
      <c r="A172" t="s">
        <v>80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86993-A1AD-471A-9E00-B022976E03B8}">
  <dimension ref="A1:AG180"/>
  <sheetViews>
    <sheetView topLeftCell="A147" workbookViewId="0">
      <selection activeCell="C152" sqref="C152"/>
    </sheetView>
  </sheetViews>
  <sheetFormatPr defaultRowHeight="15" x14ac:dyDescent="0.25"/>
  <cols>
    <col min="1" max="1" width="24.85546875" customWidth="1"/>
    <col min="2" max="2" width="19.5703125" customWidth="1"/>
    <col min="3" max="3" width="13.7109375" customWidth="1"/>
    <col min="4" max="32" width="10.5703125" bestFit="1" customWidth="1"/>
  </cols>
  <sheetData>
    <row r="1" spans="1:4" s="2" customFormat="1" x14ac:dyDescent="0.25">
      <c r="A1" s="2" t="s">
        <v>51</v>
      </c>
    </row>
    <row r="3" spans="1:4" s="1" customFormat="1" x14ac:dyDescent="0.25">
      <c r="A3" s="1" t="s">
        <v>47</v>
      </c>
    </row>
    <row r="6" spans="1:4" x14ac:dyDescent="0.25">
      <c r="B6" s="4"/>
      <c r="C6" s="4"/>
      <c r="D6" s="4"/>
    </row>
    <row r="16" spans="1:4" x14ac:dyDescent="0.25">
      <c r="A16" t="s">
        <v>188</v>
      </c>
      <c r="B16" s="3">
        <v>1</v>
      </c>
    </row>
    <row r="18" spans="1:33" x14ac:dyDescent="0.25">
      <c r="A18" t="s">
        <v>90</v>
      </c>
      <c r="B18">
        <v>2020</v>
      </c>
      <c r="C18">
        <v>2021</v>
      </c>
      <c r="D18">
        <v>2022</v>
      </c>
      <c r="E18">
        <v>2023</v>
      </c>
      <c r="F18">
        <v>2024</v>
      </c>
      <c r="G18">
        <v>2025</v>
      </c>
      <c r="H18">
        <v>2026</v>
      </c>
      <c r="I18">
        <v>2027</v>
      </c>
      <c r="J18">
        <v>2028</v>
      </c>
      <c r="K18">
        <v>2029</v>
      </c>
      <c r="L18">
        <v>2030</v>
      </c>
      <c r="M18">
        <v>2031</v>
      </c>
      <c r="N18">
        <v>2032</v>
      </c>
      <c r="O18">
        <v>2033</v>
      </c>
      <c r="P18">
        <v>2034</v>
      </c>
      <c r="Q18">
        <v>2035</v>
      </c>
      <c r="R18">
        <v>2036</v>
      </c>
      <c r="S18">
        <v>2037</v>
      </c>
      <c r="T18">
        <v>2038</v>
      </c>
      <c r="U18">
        <v>2039</v>
      </c>
      <c r="V18">
        <v>2040</v>
      </c>
      <c r="W18">
        <v>2041</v>
      </c>
      <c r="X18">
        <v>2042</v>
      </c>
      <c r="Y18">
        <v>2043</v>
      </c>
      <c r="Z18">
        <v>2044</v>
      </c>
      <c r="AA18">
        <v>2045</v>
      </c>
      <c r="AB18">
        <v>2046</v>
      </c>
      <c r="AC18">
        <v>2047</v>
      </c>
      <c r="AD18">
        <v>2048</v>
      </c>
      <c r="AE18">
        <v>2049</v>
      </c>
      <c r="AF18">
        <v>2050</v>
      </c>
    </row>
    <row r="19" spans="1:33" x14ac:dyDescent="0.25">
      <c r="A19" t="s">
        <v>129</v>
      </c>
      <c r="B19" s="6">
        <v>5982.9059829059834</v>
      </c>
      <c r="C19" s="6">
        <v>5923.0769230769238</v>
      </c>
      <c r="D19" s="6">
        <v>5863.2478632478642</v>
      </c>
      <c r="E19" s="6">
        <v>5803.4188034188046</v>
      </c>
      <c r="F19" s="6">
        <v>5743.589743589745</v>
      </c>
      <c r="G19" s="6">
        <v>5683.7606837606854</v>
      </c>
      <c r="H19" s="6">
        <v>5623.9316239316258</v>
      </c>
      <c r="I19" s="6">
        <v>5564.1025641025662</v>
      </c>
      <c r="J19" s="6">
        <v>5504.2735042735067</v>
      </c>
      <c r="K19" s="6">
        <v>5444.4444444444471</v>
      </c>
      <c r="L19" s="6">
        <v>5384.6153846153848</v>
      </c>
      <c r="M19" s="6">
        <v>5330.7692307692305</v>
      </c>
      <c r="N19" s="6">
        <v>5276.9230769230762</v>
      </c>
      <c r="O19" s="6">
        <v>5223.076923076922</v>
      </c>
      <c r="P19" s="6">
        <v>5169.2307692307677</v>
      </c>
      <c r="Q19" s="6">
        <v>5115.3846153846134</v>
      </c>
      <c r="R19" s="6">
        <v>5061.5384615384592</v>
      </c>
      <c r="S19" s="6">
        <v>5007.6923076923049</v>
      </c>
      <c r="T19" s="6">
        <v>4953.8461538461506</v>
      </c>
      <c r="U19" s="6">
        <v>4899.9999999999964</v>
      </c>
      <c r="V19" s="6">
        <v>4846.1538461538421</v>
      </c>
      <c r="W19" s="6">
        <v>4792.3076923076878</v>
      </c>
      <c r="X19" s="6">
        <v>4738.4615384615336</v>
      </c>
      <c r="Y19" s="6">
        <v>4684.6153846153793</v>
      </c>
      <c r="Z19" s="6">
        <v>4630.769230769225</v>
      </c>
      <c r="AA19" s="6">
        <v>4576.9230769230708</v>
      </c>
      <c r="AB19" s="6">
        <v>4523.0769230769165</v>
      </c>
      <c r="AC19" s="6">
        <v>4469.2307692307622</v>
      </c>
      <c r="AD19" s="6">
        <v>4415.384615384608</v>
      </c>
      <c r="AE19" s="6">
        <v>4361.5384615384537</v>
      </c>
      <c r="AF19" s="6">
        <v>4307.6923076923076</v>
      </c>
      <c r="AG19" s="6"/>
    </row>
    <row r="20" spans="1:33" x14ac:dyDescent="0.25">
      <c r="A20" t="s">
        <v>130</v>
      </c>
      <c r="B20" s="6">
        <v>239.31623931623935</v>
      </c>
      <c r="C20" s="6">
        <v>236.92307692307696</v>
      </c>
      <c r="D20" s="6">
        <v>234.52991452991458</v>
      </c>
      <c r="E20" s="6">
        <v>232.13675213675219</v>
      </c>
      <c r="F20" s="6">
        <v>229.74358974358981</v>
      </c>
      <c r="G20" s="6">
        <v>227.35042735042742</v>
      </c>
      <c r="H20" s="6">
        <v>224.95726495726504</v>
      </c>
      <c r="I20" s="6">
        <v>222.56410256410265</v>
      </c>
      <c r="J20" s="6">
        <v>220.17094017094027</v>
      </c>
      <c r="K20" s="6">
        <v>217.77777777777789</v>
      </c>
      <c r="L20" s="6">
        <v>215.38461538461539</v>
      </c>
      <c r="M20" s="6">
        <v>213.23076923076923</v>
      </c>
      <c r="N20" s="6">
        <v>211.07692307692307</v>
      </c>
      <c r="O20" s="6">
        <v>208.92307692307688</v>
      </c>
      <c r="P20" s="6">
        <v>206.76923076923072</v>
      </c>
      <c r="Q20" s="6">
        <v>204.61538461538453</v>
      </c>
      <c r="R20" s="6">
        <v>202.46153846153837</v>
      </c>
      <c r="S20" s="6">
        <v>200.30769230769221</v>
      </c>
      <c r="T20" s="6">
        <v>198.15384615384602</v>
      </c>
      <c r="U20" s="6">
        <v>195.99999999999986</v>
      </c>
      <c r="V20" s="6">
        <v>193.8461538461537</v>
      </c>
      <c r="W20" s="6">
        <v>191.69230769230751</v>
      </c>
      <c r="X20" s="6">
        <v>189.53846153846135</v>
      </c>
      <c r="Y20" s="6">
        <v>187.38461538461519</v>
      </c>
      <c r="Z20" s="6">
        <v>185.230769230769</v>
      </c>
      <c r="AA20" s="6">
        <v>183.07692307692284</v>
      </c>
      <c r="AB20" s="6">
        <v>180.92307692307665</v>
      </c>
      <c r="AC20" s="6">
        <v>178.76923076923049</v>
      </c>
      <c r="AD20" s="6">
        <v>176.61538461538433</v>
      </c>
      <c r="AE20" s="6">
        <v>174.46153846153814</v>
      </c>
      <c r="AF20" s="6">
        <v>172.30769230769232</v>
      </c>
      <c r="AG20" s="6"/>
    </row>
    <row r="21" spans="1:33" x14ac:dyDescent="0.2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row>
    <row r="22" spans="1:33" x14ac:dyDescent="0.25">
      <c r="A22" t="s">
        <v>131</v>
      </c>
      <c r="B22" s="6">
        <f>0.94*B19</f>
        <v>5623.931623931624</v>
      </c>
      <c r="C22" s="6">
        <f t="shared" ref="C22:AF22" si="0">0.94*C19</f>
        <v>5567.6923076923076</v>
      </c>
      <c r="D22" s="6">
        <f t="shared" si="0"/>
        <v>5511.4529914529921</v>
      </c>
      <c r="E22" s="6">
        <f t="shared" si="0"/>
        <v>5455.2136752136757</v>
      </c>
      <c r="F22" s="6">
        <f t="shared" si="0"/>
        <v>5398.9743589743603</v>
      </c>
      <c r="G22" s="6">
        <f t="shared" si="0"/>
        <v>5342.7350427350439</v>
      </c>
      <c r="H22" s="6">
        <f t="shared" si="0"/>
        <v>5286.4957264957284</v>
      </c>
      <c r="I22" s="6">
        <f t="shared" si="0"/>
        <v>5230.256410256412</v>
      </c>
      <c r="J22" s="6">
        <f t="shared" si="0"/>
        <v>5174.0170940170956</v>
      </c>
      <c r="K22" s="6">
        <f t="shared" si="0"/>
        <v>5117.7777777777801</v>
      </c>
      <c r="L22" s="6">
        <f t="shared" si="0"/>
        <v>5061.538461538461</v>
      </c>
      <c r="M22" s="6">
        <f t="shared" si="0"/>
        <v>5010.9230769230762</v>
      </c>
      <c r="N22" s="6">
        <f t="shared" si="0"/>
        <v>4960.3076923076915</v>
      </c>
      <c r="O22" s="6">
        <f t="shared" si="0"/>
        <v>4909.6923076923067</v>
      </c>
      <c r="P22" s="6">
        <f t="shared" si="0"/>
        <v>4859.076923076921</v>
      </c>
      <c r="Q22" s="6">
        <f t="shared" si="0"/>
        <v>4808.4615384615363</v>
      </c>
      <c r="R22" s="6">
        <f t="shared" si="0"/>
        <v>4757.8461538461515</v>
      </c>
      <c r="S22" s="6">
        <f t="shared" si="0"/>
        <v>4707.2307692307668</v>
      </c>
      <c r="T22" s="6">
        <f t="shared" si="0"/>
        <v>4656.6153846153811</v>
      </c>
      <c r="U22" s="6">
        <f t="shared" si="0"/>
        <v>4605.9999999999964</v>
      </c>
      <c r="V22" s="6">
        <f t="shared" si="0"/>
        <v>4555.3846153846116</v>
      </c>
      <c r="W22" s="6">
        <f t="shared" si="0"/>
        <v>4504.7692307692259</v>
      </c>
      <c r="X22" s="6">
        <f t="shared" si="0"/>
        <v>4454.1538461538412</v>
      </c>
      <c r="Y22" s="6">
        <f t="shared" si="0"/>
        <v>4403.5384615384564</v>
      </c>
      <c r="Z22" s="6">
        <f t="shared" si="0"/>
        <v>4352.9230769230717</v>
      </c>
      <c r="AA22" s="6">
        <f t="shared" si="0"/>
        <v>4302.307692307686</v>
      </c>
      <c r="AB22" s="6">
        <f t="shared" si="0"/>
        <v>4251.6923076923013</v>
      </c>
      <c r="AC22" s="6">
        <f t="shared" si="0"/>
        <v>4201.0769230769165</v>
      </c>
      <c r="AD22" s="6">
        <f t="shared" si="0"/>
        <v>4150.4615384615308</v>
      </c>
      <c r="AE22" s="6">
        <f t="shared" si="0"/>
        <v>4099.8461538461461</v>
      </c>
      <c r="AF22" s="6">
        <f t="shared" si="0"/>
        <v>4049.2307692307691</v>
      </c>
      <c r="AG22" s="6"/>
    </row>
    <row r="23" spans="1:33" x14ac:dyDescent="0.25">
      <c r="A23" t="s">
        <v>132</v>
      </c>
      <c r="B23" s="6">
        <f>0.94*B20</f>
        <v>224.95726495726498</v>
      </c>
      <c r="C23" s="6">
        <f t="shared" ref="C23:AF23" si="1">0.94*C20</f>
        <v>222.70769230769233</v>
      </c>
      <c r="D23" s="6">
        <f t="shared" si="1"/>
        <v>220.4581196581197</v>
      </c>
      <c r="E23" s="6">
        <f t="shared" si="1"/>
        <v>218.20854700854704</v>
      </c>
      <c r="F23" s="6">
        <f t="shared" si="1"/>
        <v>215.95897435897442</v>
      </c>
      <c r="G23" s="6">
        <f t="shared" si="1"/>
        <v>213.70940170940176</v>
      </c>
      <c r="H23" s="6">
        <f t="shared" si="1"/>
        <v>211.45982905982913</v>
      </c>
      <c r="I23" s="6">
        <f t="shared" si="1"/>
        <v>209.21025641025648</v>
      </c>
      <c r="J23" s="6">
        <f t="shared" si="1"/>
        <v>206.96068376068385</v>
      </c>
      <c r="K23" s="6">
        <f t="shared" si="1"/>
        <v>204.71111111111119</v>
      </c>
      <c r="L23" s="6">
        <f t="shared" si="1"/>
        <v>202.46153846153845</v>
      </c>
      <c r="M23" s="6">
        <f t="shared" si="1"/>
        <v>200.43692307692305</v>
      </c>
      <c r="N23" s="6">
        <f t="shared" si="1"/>
        <v>198.41230769230768</v>
      </c>
      <c r="O23" s="6">
        <f t="shared" si="1"/>
        <v>196.38769230769225</v>
      </c>
      <c r="P23" s="6">
        <f t="shared" si="1"/>
        <v>194.36307692307687</v>
      </c>
      <c r="Q23" s="6">
        <f t="shared" si="1"/>
        <v>192.33846153846144</v>
      </c>
      <c r="R23" s="6">
        <f t="shared" si="1"/>
        <v>190.31384615384604</v>
      </c>
      <c r="S23" s="6">
        <f t="shared" si="1"/>
        <v>188.28923076923067</v>
      </c>
      <c r="T23" s="6">
        <f t="shared" si="1"/>
        <v>186.26461538461524</v>
      </c>
      <c r="U23" s="6">
        <f t="shared" si="1"/>
        <v>184.23999999999987</v>
      </c>
      <c r="V23" s="6">
        <f t="shared" si="1"/>
        <v>182.21538461538447</v>
      </c>
      <c r="W23" s="6">
        <f t="shared" si="1"/>
        <v>180.19076923076904</v>
      </c>
      <c r="X23" s="6">
        <f t="shared" si="1"/>
        <v>178.16615384615366</v>
      </c>
      <c r="Y23" s="6">
        <f t="shared" si="1"/>
        <v>176.14153846153826</v>
      </c>
      <c r="Z23" s="6">
        <f t="shared" si="1"/>
        <v>174.11692307692286</v>
      </c>
      <c r="AA23" s="6">
        <f t="shared" si="1"/>
        <v>172.09230769230746</v>
      </c>
      <c r="AB23" s="6">
        <f t="shared" si="1"/>
        <v>170.06769230769203</v>
      </c>
      <c r="AC23" s="6">
        <f t="shared" si="1"/>
        <v>168.04307692307665</v>
      </c>
      <c r="AD23" s="6">
        <f t="shared" si="1"/>
        <v>166.01846153846125</v>
      </c>
      <c r="AE23" s="6">
        <f t="shared" si="1"/>
        <v>163.99384615384585</v>
      </c>
      <c r="AF23" s="6">
        <f t="shared" si="1"/>
        <v>161.96923076923076</v>
      </c>
      <c r="AG23" s="6"/>
    </row>
    <row r="25" spans="1:33" x14ac:dyDescent="0.25">
      <c r="A25" t="s">
        <v>133</v>
      </c>
      <c r="B25" s="3">
        <v>10000</v>
      </c>
      <c r="C25" t="s">
        <v>128</v>
      </c>
    </row>
    <row r="28" spans="1:33" s="1" customFormat="1" x14ac:dyDescent="0.25">
      <c r="A28" s="1" t="s">
        <v>48</v>
      </c>
    </row>
    <row r="29" spans="1:33" x14ac:dyDescent="0.25">
      <c r="C29">
        <v>2020</v>
      </c>
      <c r="D29">
        <v>2021</v>
      </c>
      <c r="E29">
        <v>2022</v>
      </c>
      <c r="F29">
        <v>2023</v>
      </c>
      <c r="G29">
        <v>2024</v>
      </c>
      <c r="H29">
        <v>2025</v>
      </c>
      <c r="I29">
        <v>2026</v>
      </c>
      <c r="J29">
        <v>2027</v>
      </c>
      <c r="K29">
        <v>2028</v>
      </c>
      <c r="L29">
        <v>2029</v>
      </c>
      <c r="M29">
        <v>2030</v>
      </c>
      <c r="N29">
        <v>2031</v>
      </c>
      <c r="O29">
        <v>2032</v>
      </c>
      <c r="P29">
        <v>2033</v>
      </c>
      <c r="Q29">
        <v>2034</v>
      </c>
      <c r="R29">
        <v>2035</v>
      </c>
      <c r="S29">
        <v>2036</v>
      </c>
      <c r="T29">
        <v>2037</v>
      </c>
      <c r="U29">
        <v>2038</v>
      </c>
      <c r="V29">
        <v>2039</v>
      </c>
      <c r="W29">
        <v>2040</v>
      </c>
      <c r="X29">
        <v>2041</v>
      </c>
      <c r="Y29">
        <v>2042</v>
      </c>
      <c r="Z29">
        <v>2043</v>
      </c>
      <c r="AA29">
        <v>2044</v>
      </c>
      <c r="AB29">
        <v>2045</v>
      </c>
      <c r="AC29">
        <v>2046</v>
      </c>
      <c r="AD29">
        <v>2047</v>
      </c>
      <c r="AE29">
        <v>2048</v>
      </c>
      <c r="AF29">
        <v>2049</v>
      </c>
      <c r="AG29">
        <v>2050</v>
      </c>
    </row>
    <row r="30" spans="1:33" x14ac:dyDescent="0.25">
      <c r="A30" t="s">
        <v>18</v>
      </c>
      <c r="B30" t="s">
        <v>26</v>
      </c>
      <c r="C30" s="3">
        <f>B22*$B$25</f>
        <v>56239316.23931624</v>
      </c>
      <c r="D30" s="3">
        <f t="shared" ref="D30:AG30" si="2">C22*$B$25</f>
        <v>55676923.07692308</v>
      </c>
      <c r="E30" s="3">
        <f t="shared" si="2"/>
        <v>55114529.91452992</v>
      </c>
      <c r="F30" s="3">
        <f t="shared" si="2"/>
        <v>54552136.752136759</v>
      </c>
      <c r="G30" s="3">
        <f t="shared" si="2"/>
        <v>53989743.589743599</v>
      </c>
      <c r="H30" s="3">
        <f t="shared" si="2"/>
        <v>53427350.427350439</v>
      </c>
      <c r="I30" s="3">
        <f t="shared" si="2"/>
        <v>52864957.264957286</v>
      </c>
      <c r="J30" s="3">
        <f t="shared" si="2"/>
        <v>52302564.102564119</v>
      </c>
      <c r="K30" s="3">
        <f t="shared" si="2"/>
        <v>51740170.940170959</v>
      </c>
      <c r="L30" s="3">
        <f t="shared" si="2"/>
        <v>51177777.777777798</v>
      </c>
      <c r="M30" s="3">
        <f t="shared" si="2"/>
        <v>50615384.615384609</v>
      </c>
      <c r="N30" s="3">
        <f t="shared" si="2"/>
        <v>50109230.769230761</v>
      </c>
      <c r="O30" s="3">
        <f t="shared" si="2"/>
        <v>49603076.923076913</v>
      </c>
      <c r="P30" s="3">
        <f t="shared" si="2"/>
        <v>49096923.076923065</v>
      </c>
      <c r="Q30" s="3">
        <f t="shared" si="2"/>
        <v>48590769.23076921</v>
      </c>
      <c r="R30" s="3">
        <f t="shared" si="2"/>
        <v>48084615.384615362</v>
      </c>
      <c r="S30" s="3">
        <f t="shared" si="2"/>
        <v>47578461.538461514</v>
      </c>
      <c r="T30" s="3">
        <f t="shared" si="2"/>
        <v>47072307.692307666</v>
      </c>
      <c r="U30" s="3">
        <f t="shared" si="2"/>
        <v>46566153.846153811</v>
      </c>
      <c r="V30" s="3">
        <f t="shared" si="2"/>
        <v>46059999.999999963</v>
      </c>
      <c r="W30" s="3">
        <f t="shared" si="2"/>
        <v>45553846.153846115</v>
      </c>
      <c r="X30" s="3">
        <f t="shared" si="2"/>
        <v>45047692.30769226</v>
      </c>
      <c r="Y30" s="3">
        <f t="shared" si="2"/>
        <v>44541538.461538412</v>
      </c>
      <c r="Z30" s="3">
        <f t="shared" si="2"/>
        <v>44035384.615384564</v>
      </c>
      <c r="AA30" s="3">
        <f t="shared" si="2"/>
        <v>43529230.769230716</v>
      </c>
      <c r="AB30" s="3">
        <f t="shared" si="2"/>
        <v>43023076.923076861</v>
      </c>
      <c r="AC30" s="3">
        <f t="shared" si="2"/>
        <v>42516923.076923013</v>
      </c>
      <c r="AD30" s="3">
        <f t="shared" si="2"/>
        <v>42010769.230769165</v>
      </c>
      <c r="AE30" s="3">
        <f t="shared" si="2"/>
        <v>41504615.38461531</v>
      </c>
      <c r="AF30" s="3">
        <f t="shared" si="2"/>
        <v>40998461.538461462</v>
      </c>
      <c r="AG30" s="3">
        <f t="shared" si="2"/>
        <v>40492307.692307688</v>
      </c>
    </row>
    <row r="31" spans="1:33" x14ac:dyDescent="0.25">
      <c r="B31" t="s">
        <v>23</v>
      </c>
      <c r="C31" s="3">
        <v>30</v>
      </c>
      <c r="D31" s="3">
        <v>30</v>
      </c>
      <c r="E31" s="3">
        <v>30</v>
      </c>
      <c r="F31" s="3">
        <v>30</v>
      </c>
      <c r="G31" s="3">
        <v>30</v>
      </c>
      <c r="H31" s="3">
        <v>30</v>
      </c>
      <c r="I31" s="3">
        <v>30</v>
      </c>
      <c r="J31" s="3">
        <v>30</v>
      </c>
      <c r="K31" s="3">
        <v>30</v>
      </c>
      <c r="L31" s="3">
        <v>30</v>
      </c>
      <c r="M31" s="3">
        <v>30</v>
      </c>
      <c r="N31" s="3">
        <v>30</v>
      </c>
      <c r="O31" s="3">
        <v>30</v>
      </c>
      <c r="P31" s="3">
        <v>30</v>
      </c>
      <c r="Q31" s="3">
        <v>30</v>
      </c>
      <c r="R31" s="3">
        <v>30</v>
      </c>
      <c r="S31" s="3">
        <v>30</v>
      </c>
      <c r="T31" s="3">
        <v>30</v>
      </c>
      <c r="U31" s="3">
        <v>30</v>
      </c>
      <c r="V31" s="3">
        <v>30</v>
      </c>
      <c r="W31" s="3">
        <v>30</v>
      </c>
      <c r="X31" s="3">
        <v>30</v>
      </c>
      <c r="Y31" s="3">
        <v>30</v>
      </c>
      <c r="Z31" s="3">
        <v>30</v>
      </c>
      <c r="AA31" s="3">
        <v>30</v>
      </c>
      <c r="AB31" s="3">
        <v>30</v>
      </c>
      <c r="AC31" s="3">
        <v>30</v>
      </c>
      <c r="AD31" s="3">
        <v>30</v>
      </c>
      <c r="AE31" s="3">
        <v>30</v>
      </c>
      <c r="AF31" s="3">
        <v>30</v>
      </c>
      <c r="AG31" s="3">
        <v>30</v>
      </c>
    </row>
    <row r="32" spans="1:33" x14ac:dyDescent="0.25">
      <c r="B32" t="s">
        <v>27</v>
      </c>
      <c r="C32" s="3">
        <f>B23*$B$25</f>
        <v>2249572.64957265</v>
      </c>
      <c r="D32" s="3">
        <f t="shared" ref="D32:AG32" si="3">C23*$B$25</f>
        <v>2227076.9230769235</v>
      </c>
      <c r="E32" s="3">
        <f t="shared" si="3"/>
        <v>2204581.196581197</v>
      </c>
      <c r="F32" s="3">
        <f t="shared" si="3"/>
        <v>2182085.4700854705</v>
      </c>
      <c r="G32" s="3">
        <f t="shared" si="3"/>
        <v>2159589.743589744</v>
      </c>
      <c r="H32" s="3">
        <f t="shared" si="3"/>
        <v>2137094.0170940175</v>
      </c>
      <c r="I32" s="3">
        <f t="shared" si="3"/>
        <v>2114598.2905982914</v>
      </c>
      <c r="J32" s="3">
        <f t="shared" si="3"/>
        <v>2092102.5641025647</v>
      </c>
      <c r="K32" s="3">
        <f t="shared" si="3"/>
        <v>2069606.8376068384</v>
      </c>
      <c r="L32" s="3">
        <f t="shared" si="3"/>
        <v>2047111.1111111119</v>
      </c>
      <c r="M32" s="3">
        <f t="shared" si="3"/>
        <v>2024615.3846153845</v>
      </c>
      <c r="N32" s="3">
        <f t="shared" si="3"/>
        <v>2004369.2307692305</v>
      </c>
      <c r="O32" s="3">
        <f t="shared" si="3"/>
        <v>1984123.0769230768</v>
      </c>
      <c r="P32" s="3">
        <f t="shared" si="3"/>
        <v>1963876.9230769225</v>
      </c>
      <c r="Q32" s="3">
        <f t="shared" si="3"/>
        <v>1943630.7692307688</v>
      </c>
      <c r="R32" s="3">
        <f t="shared" si="3"/>
        <v>1923384.6153846146</v>
      </c>
      <c r="S32" s="3">
        <f t="shared" si="3"/>
        <v>1903138.4615384603</v>
      </c>
      <c r="T32" s="3">
        <f t="shared" si="3"/>
        <v>1882892.3076923068</v>
      </c>
      <c r="U32" s="3">
        <f t="shared" si="3"/>
        <v>1862646.1538461524</v>
      </c>
      <c r="V32" s="3">
        <f t="shared" si="3"/>
        <v>1842399.9999999986</v>
      </c>
      <c r="W32" s="3">
        <f t="shared" si="3"/>
        <v>1822153.8461538446</v>
      </c>
      <c r="X32" s="3">
        <f t="shared" si="3"/>
        <v>1801907.6923076904</v>
      </c>
      <c r="Y32" s="3">
        <f t="shared" si="3"/>
        <v>1781661.5384615366</v>
      </c>
      <c r="Z32" s="3">
        <f t="shared" si="3"/>
        <v>1761415.3846153826</v>
      </c>
      <c r="AA32" s="3">
        <f t="shared" si="3"/>
        <v>1741169.2307692287</v>
      </c>
      <c r="AB32" s="3">
        <f t="shared" si="3"/>
        <v>1720923.0769230747</v>
      </c>
      <c r="AC32" s="3">
        <f t="shared" si="3"/>
        <v>1700676.9230769202</v>
      </c>
      <c r="AD32" s="3">
        <f t="shared" si="3"/>
        <v>1680430.7692307665</v>
      </c>
      <c r="AE32" s="3">
        <f t="shared" si="3"/>
        <v>1660184.6153846125</v>
      </c>
      <c r="AF32" s="3">
        <f t="shared" si="3"/>
        <v>1639938.4615384585</v>
      </c>
      <c r="AG32" s="3">
        <f t="shared" si="3"/>
        <v>1619692.3076923075</v>
      </c>
    </row>
    <row r="33" spans="1:33" x14ac:dyDescent="0.25">
      <c r="B33" t="s">
        <v>28</v>
      </c>
      <c r="C33">
        <f>((C30*General!$B$29*(1+General!$B$29)^C31)/((1+General!$B$29)^C31-1)+C32)</f>
        <v>7245166.7665662523</v>
      </c>
      <c r="D33">
        <f>((D30*General!$B$29*(1+General!$B$29)^D31)/((1+General!$B$29)^D31-1)+D32)</f>
        <v>7172715.0989005901</v>
      </c>
      <c r="E33">
        <f>((E30*General!$B$29*(1+General!$B$29)^E31)/((1+General!$B$29)^E31-1)+E32)</f>
        <v>7100263.4312349288</v>
      </c>
      <c r="F33">
        <f>((F30*General!$B$29*(1+General!$B$29)^F31)/((1+General!$B$29)^F31-1)+F32)</f>
        <v>7027811.7635692656</v>
      </c>
      <c r="G33">
        <f>((G30*General!$B$29*(1+General!$B$29)^G31)/((1+General!$B$29)^G31-1)+G32)</f>
        <v>6955360.0959036043</v>
      </c>
      <c r="H33">
        <f>((H30*General!$B$29*(1+General!$B$29)^H31)/((1+General!$B$29)^H31-1)+H32)</f>
        <v>6882908.4282379411</v>
      </c>
      <c r="I33">
        <f>((I30*General!$B$29*(1+General!$B$29)^I31)/((1+General!$B$29)^I31-1)+I32)</f>
        <v>6810456.7605722807</v>
      </c>
      <c r="J33">
        <f>((J30*General!$B$29*(1+General!$B$29)^J31)/((1+General!$B$29)^J31-1)+J32)</f>
        <v>6738005.0929066166</v>
      </c>
      <c r="K33">
        <f>((K30*General!$B$29*(1+General!$B$29)^K31)/((1+General!$B$29)^K31-1)+K32)</f>
        <v>6665553.4252409544</v>
      </c>
      <c r="L33">
        <f>((L30*General!$B$29*(1+General!$B$29)^L31)/((1+General!$B$29)^L31-1)+L32)</f>
        <v>6593101.7575752931</v>
      </c>
      <c r="M33">
        <f>((M30*General!$B$29*(1+General!$B$29)^M31)/((1+General!$B$29)^M31-1)+M32)</f>
        <v>6520650.0899096262</v>
      </c>
      <c r="N33">
        <f>((N30*General!$B$29*(1+General!$B$29)^N31)/((1+General!$B$29)^N31-1)+N32)</f>
        <v>6455443.5890105311</v>
      </c>
      <c r="O33">
        <f>((O30*General!$B$29*(1+General!$B$29)^O31)/((1+General!$B$29)^O31-1)+O32)</f>
        <v>6390237.0881114341</v>
      </c>
      <c r="P33">
        <f>((P30*General!$B$29*(1+General!$B$29)^P31)/((1+General!$B$29)^P31-1)+P32)</f>
        <v>6325030.5872123372</v>
      </c>
      <c r="Q33">
        <f>((Q30*General!$B$29*(1+General!$B$29)^Q31)/((1+General!$B$29)^Q31-1)+Q32)</f>
        <v>6259824.0863132402</v>
      </c>
      <c r="R33">
        <f>((R30*General!$B$29*(1+General!$B$29)^R31)/((1+General!$B$29)^R31-1)+R32)</f>
        <v>6194617.5854141433</v>
      </c>
      <c r="S33">
        <f>((S30*General!$B$29*(1+General!$B$29)^S31)/((1+General!$B$29)^S31-1)+S32)</f>
        <v>6129411.0845150454</v>
      </c>
      <c r="T33">
        <f>((T30*General!$B$29*(1+General!$B$29)^T31)/((1+General!$B$29)^T31-1)+T32)</f>
        <v>6064204.5836159503</v>
      </c>
      <c r="U33">
        <f>((U30*General!$B$29*(1+General!$B$29)^U31)/((1+General!$B$29)^U31-1)+U32)</f>
        <v>5998998.0827168524</v>
      </c>
      <c r="V33">
        <f>((V30*General!$B$29*(1+General!$B$29)^V31)/((1+General!$B$29)^V31-1)+V32)</f>
        <v>5933791.5818177564</v>
      </c>
      <c r="W33">
        <f>((W30*General!$B$29*(1+General!$B$29)^W31)/((1+General!$B$29)^W31-1)+W32)</f>
        <v>5868585.0809186604</v>
      </c>
      <c r="X33">
        <f>((X30*General!$B$29*(1+General!$B$29)^X31)/((1+General!$B$29)^X31-1)+X32)</f>
        <v>5803378.5800195616</v>
      </c>
      <c r="Y33">
        <f>((Y30*General!$B$29*(1+General!$B$29)^Y31)/((1+General!$B$29)^Y31-1)+Y32)</f>
        <v>5738172.0791204665</v>
      </c>
      <c r="Z33">
        <f>((Z30*General!$B$29*(1+General!$B$29)^Z31)/((1+General!$B$29)^Z31-1)+Z32)</f>
        <v>5672965.5782213695</v>
      </c>
      <c r="AA33">
        <f>((AA30*General!$B$29*(1+General!$B$29)^AA31)/((1+General!$B$29)^AA31-1)+AA32)</f>
        <v>5607759.0773222726</v>
      </c>
      <c r="AB33">
        <f>((AB30*General!$B$29*(1+General!$B$29)^AB31)/((1+General!$B$29)^AB31-1)+AB32)</f>
        <v>5542552.5764231756</v>
      </c>
      <c r="AC33">
        <f>((AC30*General!$B$29*(1+General!$B$29)^AC31)/((1+General!$B$29)^AC31-1)+AC32)</f>
        <v>5477346.0755240787</v>
      </c>
      <c r="AD33">
        <f>((AD30*General!$B$29*(1+General!$B$29)^AD31)/((1+General!$B$29)^AD31-1)+AD32)</f>
        <v>5412139.5746249827</v>
      </c>
      <c r="AE33">
        <f>((AE30*General!$B$29*(1+General!$B$29)^AE31)/((1+General!$B$29)^AE31-1)+AE32)</f>
        <v>5346933.0737258848</v>
      </c>
      <c r="AF33">
        <f>((AF30*General!$B$29*(1+General!$B$29)^AF31)/((1+General!$B$29)^AF31-1)+AF32)</f>
        <v>5281726.5728267888</v>
      </c>
      <c r="AG33">
        <f>((AG30*General!$B$29*(1+General!$B$29)^AG31)/((1+General!$B$29)^AG31-1)+AG32)</f>
        <v>5216520.0719277011</v>
      </c>
    </row>
    <row r="34" spans="1:33" x14ac:dyDescent="0.25">
      <c r="A34" t="s">
        <v>19</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 t="shared" ref="C37:AG37" si="4">C34/C35+C36</f>
        <v>#DIV/0!</v>
      </c>
      <c r="D37" t="e">
        <f t="shared" si="4"/>
        <v>#DIV/0!</v>
      </c>
      <c r="E37" t="e">
        <f t="shared" si="4"/>
        <v>#DIV/0!</v>
      </c>
      <c r="F37" t="e">
        <f t="shared" si="4"/>
        <v>#DIV/0!</v>
      </c>
      <c r="G37" t="e">
        <f t="shared" si="4"/>
        <v>#DIV/0!</v>
      </c>
      <c r="H37" t="e">
        <f t="shared" si="4"/>
        <v>#DIV/0!</v>
      </c>
      <c r="I37" t="e">
        <f t="shared" si="4"/>
        <v>#DIV/0!</v>
      </c>
      <c r="J37" t="e">
        <f t="shared" si="4"/>
        <v>#DIV/0!</v>
      </c>
      <c r="K37" t="e">
        <f t="shared" si="4"/>
        <v>#DIV/0!</v>
      </c>
      <c r="L37" t="e">
        <f t="shared" si="4"/>
        <v>#DIV/0!</v>
      </c>
      <c r="M37" t="e">
        <f t="shared" si="4"/>
        <v>#DIV/0!</v>
      </c>
      <c r="N37" t="e">
        <f t="shared" si="4"/>
        <v>#DIV/0!</v>
      </c>
      <c r="O37" t="e">
        <f t="shared" si="4"/>
        <v>#DIV/0!</v>
      </c>
      <c r="P37" t="e">
        <f t="shared" si="4"/>
        <v>#DIV/0!</v>
      </c>
      <c r="Q37" t="e">
        <f t="shared" si="4"/>
        <v>#DIV/0!</v>
      </c>
      <c r="R37" t="e">
        <f t="shared" si="4"/>
        <v>#DIV/0!</v>
      </c>
      <c r="S37" t="e">
        <f t="shared" si="4"/>
        <v>#DIV/0!</v>
      </c>
      <c r="T37" t="e">
        <f t="shared" si="4"/>
        <v>#DIV/0!</v>
      </c>
      <c r="U37" t="e">
        <f t="shared" si="4"/>
        <v>#DIV/0!</v>
      </c>
      <c r="V37" t="e">
        <f t="shared" si="4"/>
        <v>#DIV/0!</v>
      </c>
      <c r="W37" t="e">
        <f t="shared" si="4"/>
        <v>#DIV/0!</v>
      </c>
      <c r="X37" t="e">
        <f t="shared" si="4"/>
        <v>#DIV/0!</v>
      </c>
      <c r="Y37" t="e">
        <f t="shared" si="4"/>
        <v>#DIV/0!</v>
      </c>
      <c r="Z37" t="e">
        <f t="shared" si="4"/>
        <v>#DIV/0!</v>
      </c>
      <c r="AA37" t="e">
        <f t="shared" si="4"/>
        <v>#DIV/0!</v>
      </c>
      <c r="AB37" t="e">
        <f t="shared" si="4"/>
        <v>#DIV/0!</v>
      </c>
      <c r="AC37" t="e">
        <f t="shared" si="4"/>
        <v>#DIV/0!</v>
      </c>
      <c r="AD37" t="e">
        <f t="shared" si="4"/>
        <v>#DIV/0!</v>
      </c>
      <c r="AE37" t="e">
        <f t="shared" si="4"/>
        <v>#DIV/0!</v>
      </c>
      <c r="AF37" t="e">
        <f t="shared" si="4"/>
        <v>#DIV/0!</v>
      </c>
      <c r="AG37" t="e">
        <f t="shared" si="4"/>
        <v>#DIV/0!</v>
      </c>
    </row>
    <row r="38" spans="1:33" x14ac:dyDescent="0.25">
      <c r="A38" t="s">
        <v>20</v>
      </c>
      <c r="B38" t="s">
        <v>26</v>
      </c>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B39" t="s">
        <v>23</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B40" t="s">
        <v>27</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B41" t="s">
        <v>28</v>
      </c>
      <c r="C41" t="e">
        <f t="shared" ref="C41:AG41" si="5">C38/C39+C40</f>
        <v>#DIV/0!</v>
      </c>
      <c r="D41" t="e">
        <f t="shared" si="5"/>
        <v>#DIV/0!</v>
      </c>
      <c r="E41" t="e">
        <f t="shared" si="5"/>
        <v>#DIV/0!</v>
      </c>
      <c r="F41" t="e">
        <f t="shared" si="5"/>
        <v>#DIV/0!</v>
      </c>
      <c r="G41" t="e">
        <f t="shared" si="5"/>
        <v>#DIV/0!</v>
      </c>
      <c r="H41" t="e">
        <f t="shared" si="5"/>
        <v>#DIV/0!</v>
      </c>
      <c r="I41" t="e">
        <f t="shared" si="5"/>
        <v>#DIV/0!</v>
      </c>
      <c r="J41" t="e">
        <f t="shared" si="5"/>
        <v>#DIV/0!</v>
      </c>
      <c r="K41" t="e">
        <f t="shared" si="5"/>
        <v>#DIV/0!</v>
      </c>
      <c r="L41" t="e">
        <f t="shared" si="5"/>
        <v>#DIV/0!</v>
      </c>
      <c r="M41" t="e">
        <f t="shared" si="5"/>
        <v>#DIV/0!</v>
      </c>
      <c r="N41" t="e">
        <f t="shared" si="5"/>
        <v>#DIV/0!</v>
      </c>
      <c r="O41" t="e">
        <f t="shared" si="5"/>
        <v>#DIV/0!</v>
      </c>
      <c r="P41" t="e">
        <f t="shared" si="5"/>
        <v>#DIV/0!</v>
      </c>
      <c r="Q41" t="e">
        <f t="shared" si="5"/>
        <v>#DIV/0!</v>
      </c>
      <c r="R41" t="e">
        <f t="shared" si="5"/>
        <v>#DIV/0!</v>
      </c>
      <c r="S41" t="e">
        <f t="shared" si="5"/>
        <v>#DIV/0!</v>
      </c>
      <c r="T41" t="e">
        <f t="shared" si="5"/>
        <v>#DIV/0!</v>
      </c>
      <c r="U41" t="e">
        <f t="shared" si="5"/>
        <v>#DIV/0!</v>
      </c>
      <c r="V41" t="e">
        <f t="shared" si="5"/>
        <v>#DIV/0!</v>
      </c>
      <c r="W41" t="e">
        <f t="shared" si="5"/>
        <v>#DIV/0!</v>
      </c>
      <c r="X41" t="e">
        <f t="shared" si="5"/>
        <v>#DIV/0!</v>
      </c>
      <c r="Y41" t="e">
        <f t="shared" si="5"/>
        <v>#DIV/0!</v>
      </c>
      <c r="Z41" t="e">
        <f t="shared" si="5"/>
        <v>#DIV/0!</v>
      </c>
      <c r="AA41" t="e">
        <f t="shared" si="5"/>
        <v>#DIV/0!</v>
      </c>
      <c r="AB41" t="e">
        <f t="shared" si="5"/>
        <v>#DIV/0!</v>
      </c>
      <c r="AC41" t="e">
        <f t="shared" si="5"/>
        <v>#DIV/0!</v>
      </c>
      <c r="AD41" t="e">
        <f t="shared" si="5"/>
        <v>#DIV/0!</v>
      </c>
      <c r="AE41" t="e">
        <f t="shared" si="5"/>
        <v>#DIV/0!</v>
      </c>
      <c r="AF41" t="e">
        <f t="shared" si="5"/>
        <v>#DIV/0!</v>
      </c>
      <c r="AG41" t="e">
        <f t="shared" si="5"/>
        <v>#DIV/0!</v>
      </c>
    </row>
    <row r="42" spans="1:33" x14ac:dyDescent="0.25">
      <c r="A42" t="s">
        <v>21</v>
      </c>
      <c r="B42" t="s">
        <v>26</v>
      </c>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B43" t="s">
        <v>23</v>
      </c>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B44" t="s">
        <v>27</v>
      </c>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B45" t="s">
        <v>28</v>
      </c>
      <c r="C45" t="e">
        <f t="shared" ref="C45:AG45" si="6">C42/C43+C44</f>
        <v>#DIV/0!</v>
      </c>
      <c r="D45" t="e">
        <f t="shared" si="6"/>
        <v>#DIV/0!</v>
      </c>
      <c r="E45" t="e">
        <f t="shared" si="6"/>
        <v>#DIV/0!</v>
      </c>
      <c r="F45" t="e">
        <f t="shared" si="6"/>
        <v>#DIV/0!</v>
      </c>
      <c r="G45" t="e">
        <f t="shared" si="6"/>
        <v>#DIV/0!</v>
      </c>
      <c r="H45" t="e">
        <f t="shared" si="6"/>
        <v>#DIV/0!</v>
      </c>
      <c r="I45" t="e">
        <f t="shared" si="6"/>
        <v>#DIV/0!</v>
      </c>
      <c r="J45" t="e">
        <f t="shared" si="6"/>
        <v>#DIV/0!</v>
      </c>
      <c r="K45" t="e">
        <f t="shared" si="6"/>
        <v>#DIV/0!</v>
      </c>
      <c r="L45" t="e">
        <f t="shared" si="6"/>
        <v>#DIV/0!</v>
      </c>
      <c r="M45" t="e">
        <f t="shared" si="6"/>
        <v>#DIV/0!</v>
      </c>
      <c r="N45" t="e">
        <f t="shared" si="6"/>
        <v>#DIV/0!</v>
      </c>
      <c r="O45" t="e">
        <f t="shared" si="6"/>
        <v>#DIV/0!</v>
      </c>
      <c r="P45" t="e">
        <f t="shared" si="6"/>
        <v>#DIV/0!</v>
      </c>
      <c r="Q45" t="e">
        <f t="shared" si="6"/>
        <v>#DIV/0!</v>
      </c>
      <c r="R45" t="e">
        <f t="shared" si="6"/>
        <v>#DIV/0!</v>
      </c>
      <c r="S45" t="e">
        <f t="shared" si="6"/>
        <v>#DIV/0!</v>
      </c>
      <c r="T45" t="e">
        <f t="shared" si="6"/>
        <v>#DIV/0!</v>
      </c>
      <c r="U45" t="e">
        <f t="shared" si="6"/>
        <v>#DIV/0!</v>
      </c>
      <c r="V45" t="e">
        <f t="shared" si="6"/>
        <v>#DIV/0!</v>
      </c>
      <c r="W45" t="e">
        <f t="shared" si="6"/>
        <v>#DIV/0!</v>
      </c>
      <c r="X45" t="e">
        <f t="shared" si="6"/>
        <v>#DIV/0!</v>
      </c>
      <c r="Y45" t="e">
        <f t="shared" si="6"/>
        <v>#DIV/0!</v>
      </c>
      <c r="Z45" t="e">
        <f t="shared" si="6"/>
        <v>#DIV/0!</v>
      </c>
      <c r="AA45" t="e">
        <f t="shared" si="6"/>
        <v>#DIV/0!</v>
      </c>
      <c r="AB45" t="e">
        <f t="shared" si="6"/>
        <v>#DIV/0!</v>
      </c>
      <c r="AC45" t="e">
        <f t="shared" si="6"/>
        <v>#DIV/0!</v>
      </c>
      <c r="AD45" t="e">
        <f t="shared" si="6"/>
        <v>#DIV/0!</v>
      </c>
      <c r="AE45" t="e">
        <f t="shared" si="6"/>
        <v>#DIV/0!</v>
      </c>
      <c r="AF45" t="e">
        <f t="shared" si="6"/>
        <v>#DIV/0!</v>
      </c>
      <c r="AG45" t="e">
        <f t="shared" si="6"/>
        <v>#DIV/0!</v>
      </c>
    </row>
    <row r="46" spans="1:33" x14ac:dyDescent="0.25">
      <c r="A46" t="s">
        <v>22</v>
      </c>
      <c r="B46" t="s">
        <v>26</v>
      </c>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B47" t="s">
        <v>23</v>
      </c>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B48" t="s">
        <v>27</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B49" t="s">
        <v>28</v>
      </c>
      <c r="C49" t="e">
        <f t="shared" ref="C49:AG49" si="7">C46/C47+C48</f>
        <v>#DIV/0!</v>
      </c>
      <c r="D49" t="e">
        <f t="shared" si="7"/>
        <v>#DIV/0!</v>
      </c>
      <c r="E49" t="e">
        <f t="shared" si="7"/>
        <v>#DIV/0!</v>
      </c>
      <c r="F49" t="e">
        <f t="shared" si="7"/>
        <v>#DIV/0!</v>
      </c>
      <c r="G49" t="e">
        <f t="shared" si="7"/>
        <v>#DIV/0!</v>
      </c>
      <c r="H49" t="e">
        <f t="shared" si="7"/>
        <v>#DIV/0!</v>
      </c>
      <c r="I49" t="e">
        <f t="shared" si="7"/>
        <v>#DIV/0!</v>
      </c>
      <c r="J49" t="e">
        <f t="shared" si="7"/>
        <v>#DIV/0!</v>
      </c>
      <c r="K49" t="e">
        <f t="shared" si="7"/>
        <v>#DIV/0!</v>
      </c>
      <c r="L49" t="e">
        <f t="shared" si="7"/>
        <v>#DIV/0!</v>
      </c>
      <c r="M49" t="e">
        <f t="shared" si="7"/>
        <v>#DIV/0!</v>
      </c>
      <c r="N49" t="e">
        <f t="shared" si="7"/>
        <v>#DIV/0!</v>
      </c>
      <c r="O49" t="e">
        <f t="shared" si="7"/>
        <v>#DIV/0!</v>
      </c>
      <c r="P49" t="e">
        <f t="shared" si="7"/>
        <v>#DIV/0!</v>
      </c>
      <c r="Q49" t="e">
        <f t="shared" si="7"/>
        <v>#DIV/0!</v>
      </c>
      <c r="R49" t="e">
        <f t="shared" si="7"/>
        <v>#DIV/0!</v>
      </c>
      <c r="S49" t="e">
        <f t="shared" si="7"/>
        <v>#DIV/0!</v>
      </c>
      <c r="T49" t="e">
        <f t="shared" si="7"/>
        <v>#DIV/0!</v>
      </c>
      <c r="U49" t="e">
        <f t="shared" si="7"/>
        <v>#DIV/0!</v>
      </c>
      <c r="V49" t="e">
        <f t="shared" si="7"/>
        <v>#DIV/0!</v>
      </c>
      <c r="W49" t="e">
        <f t="shared" si="7"/>
        <v>#DIV/0!</v>
      </c>
      <c r="X49" t="e">
        <f t="shared" si="7"/>
        <v>#DIV/0!</v>
      </c>
      <c r="Y49" t="e">
        <f t="shared" si="7"/>
        <v>#DIV/0!</v>
      </c>
      <c r="Z49" t="e">
        <f t="shared" si="7"/>
        <v>#DIV/0!</v>
      </c>
      <c r="AA49" t="e">
        <f t="shared" si="7"/>
        <v>#DIV/0!</v>
      </c>
      <c r="AB49" t="e">
        <f t="shared" si="7"/>
        <v>#DIV/0!</v>
      </c>
      <c r="AC49" t="e">
        <f t="shared" si="7"/>
        <v>#DIV/0!</v>
      </c>
      <c r="AD49" t="e">
        <f t="shared" si="7"/>
        <v>#DIV/0!</v>
      </c>
      <c r="AE49" t="e">
        <f t="shared" si="7"/>
        <v>#DIV/0!</v>
      </c>
      <c r="AF49" t="e">
        <f t="shared" si="7"/>
        <v>#DIV/0!</v>
      </c>
      <c r="AG49" t="e">
        <f t="shared" si="7"/>
        <v>#DIV/0!</v>
      </c>
    </row>
    <row r="52" spans="1:33" x14ac:dyDescent="0.25">
      <c r="C52" t="s">
        <v>39</v>
      </c>
    </row>
    <row r="53" spans="1:33" x14ac:dyDescent="0.25">
      <c r="C53" t="s">
        <v>67</v>
      </c>
    </row>
    <row r="54" spans="1:33" x14ac:dyDescent="0.25">
      <c r="C54" t="s">
        <v>29</v>
      </c>
    </row>
    <row r="56" spans="1:33" s="1" customFormat="1" x14ac:dyDescent="0.25">
      <c r="A56" s="2" t="s">
        <v>68</v>
      </c>
    </row>
    <row r="57" spans="1:33" x14ac:dyDescent="0.25">
      <c r="C57">
        <f>General!$B$9</f>
        <v>2047</v>
      </c>
      <c r="D57">
        <f>IF(C57=0,0,IF(General!$B$10 &gt; (C57-General!$B$9), C57+General!$B$11,0))</f>
        <v>2050</v>
      </c>
      <c r="E57">
        <f>IF(D57=0,0,IF(General!$B$10 &gt; (D57-General!$B$9), D57+General!$B$11,0))</f>
        <v>0</v>
      </c>
      <c r="F57">
        <f>IF(E57=0,0,IF(General!$B$10 &gt; (E57-General!$B$9), E57+General!$B$11,0))</f>
        <v>0</v>
      </c>
      <c r="G57">
        <f>IF(F57=0,0,IF(General!$B$10 &gt; (F57-General!$B$9), F57+General!$B$11,0))</f>
        <v>0</v>
      </c>
      <c r="H57">
        <f>IF(G57=0,0,IF(General!$B$10 &gt; (G57-General!$B$9), G57+General!$B$11,0))</f>
        <v>0</v>
      </c>
      <c r="I57">
        <f>IF(H57=0,0,IF(General!$B$10 &gt; (H57-General!$B$9), H57+General!$B$11,0))</f>
        <v>0</v>
      </c>
      <c r="J57">
        <f>IF(I57=0,0,IF(General!$B$10 &gt; (I57-General!$B$9), I57+General!$B$11,0))</f>
        <v>0</v>
      </c>
      <c r="K57">
        <f>IF(J57=0,0,IF(General!$B$10 &gt; (J57-General!$B$9), J57+General!$B$11,0))</f>
        <v>0</v>
      </c>
      <c r="L57">
        <f>IF(K57=0,0,IF(General!$B$10 &gt; (K57-General!$B$9), K57+General!$B$11,0))</f>
        <v>0</v>
      </c>
      <c r="M57">
        <f>IF(L57=0,0,IF(General!$B$10 &gt; (L57-General!$B$9), L57+General!$B$11,0))</f>
        <v>0</v>
      </c>
      <c r="N57">
        <f>IF(M57=0,0,IF(General!$B$10 &gt; (M57-General!$B$9), M57+General!$B$11,0))</f>
        <v>0</v>
      </c>
      <c r="O57">
        <f>IF(N57=0,0,IF(General!$B$10 &gt; (N57-General!$B$9), N57+General!$B$11,0))</f>
        <v>0</v>
      </c>
      <c r="P57">
        <f>IF(O57=0,0,IF(General!$B$10 &gt; (O57-General!$B$9), O57+General!$B$11,0))</f>
        <v>0</v>
      </c>
      <c r="Q57">
        <f>IF(P57=0,0,IF(General!$B$10 &gt; (P57-General!$B$9), P57+General!$B$11,0))</f>
        <v>0</v>
      </c>
      <c r="R57">
        <f>IF(Q57=0,0,IF(General!$B$10 &gt; (Q57-General!$B$9), Q57+General!$B$11,0))</f>
        <v>0</v>
      </c>
      <c r="S57">
        <f>IF(R57=0,0,IF(General!$B$10 &gt; (R57-General!$B$9), R57+General!$B$11,0))</f>
        <v>0</v>
      </c>
      <c r="T57">
        <f>IF(S57=0,0,IF(General!$B$10 &gt; (S57-General!$B$9), S57+General!$B$11,0))</f>
        <v>0</v>
      </c>
      <c r="U57">
        <f>IF(T57=0,0,IF(General!$B$10 &gt; (T57-General!$B$9), T57+General!$B$11,0))</f>
        <v>0</v>
      </c>
      <c r="V57">
        <f>IF(U57=0,0,IF(General!$B$10 &gt; (U57-General!$B$9), U57+General!$B$11,0))</f>
        <v>0</v>
      </c>
      <c r="W57">
        <f>IF(V57=0,0,IF(General!$B$10 &gt; (V57-General!$B$9), V57+General!$B$11,0))</f>
        <v>0</v>
      </c>
      <c r="X57">
        <f>IF(W57=0,0,IF(General!$B$10 &gt; (W57-General!$B$9), W57+General!$B$11,0))</f>
        <v>0</v>
      </c>
      <c r="Y57">
        <f>IF(X57=0,0,IF(General!$B$10 &gt; (X57-General!$B$9), X57+General!$B$11,0))</f>
        <v>0</v>
      </c>
      <c r="Z57">
        <f>IF(Y57=0,0,IF(General!$B$10 &gt; (Y57-General!$B$9), Y57+General!$B$11,0))</f>
        <v>0</v>
      </c>
      <c r="AA57">
        <f>IF(Z57=0,0,IF(General!$B$10 &gt; (Z57-General!$B$9), Z57+General!$B$11,0))</f>
        <v>0</v>
      </c>
      <c r="AB57">
        <f>IF(AA57=0,0,IF(General!$B$10 &gt; (AA57-General!$B$9), AA57+General!$B$11,0))</f>
        <v>0</v>
      </c>
      <c r="AC57">
        <f>IF(AB57=0,0,IF(General!$B$10 &gt; (AB57-General!$B$9), AB57+General!$B$11,0))</f>
        <v>0</v>
      </c>
      <c r="AD57">
        <f>IF(AC57=0,0,IF(General!$B$10 &gt; (AC57-General!$B$9), AC57+General!$B$11,0))</f>
        <v>0</v>
      </c>
      <c r="AE57">
        <f>IF(AD57=0,0,IF(General!$B$10 &gt; (AD57-General!$B$9), AD57+General!$B$11,0))</f>
        <v>0</v>
      </c>
      <c r="AF57">
        <f>IF(AE57=0,0,IF(General!$B$10 &gt; (AE57-General!$B$9), AE57+General!$B$11,0))</f>
        <v>0</v>
      </c>
      <c r="AG57">
        <f>IF(AF57=0,0,IF(General!$B$10 &gt; (AF57-General!$B$9), AF57+General!$B$11,0))</f>
        <v>0</v>
      </c>
    </row>
    <row r="58" spans="1:33" x14ac:dyDescent="0.25">
      <c r="A58" t="s">
        <v>18</v>
      </c>
      <c r="B58" t="s">
        <v>26</v>
      </c>
      <c r="C58">
        <f>LOOKUP(C57,29:29,30:30)</f>
        <v>42010769.230769165</v>
      </c>
      <c r="D58">
        <f t="shared" ref="D58:AG58" si="8">LOOKUP(D57,29:29,30:30)</f>
        <v>40492307.692307688</v>
      </c>
      <c r="E58" t="e">
        <f t="shared" si="8"/>
        <v>#N/A</v>
      </c>
      <c r="F58" t="e">
        <f t="shared" si="8"/>
        <v>#N/A</v>
      </c>
      <c r="G58" t="e">
        <f t="shared" si="8"/>
        <v>#N/A</v>
      </c>
      <c r="H58" t="e">
        <f t="shared" si="8"/>
        <v>#N/A</v>
      </c>
      <c r="I58" t="e">
        <f t="shared" si="8"/>
        <v>#N/A</v>
      </c>
      <c r="J58" t="e">
        <f t="shared" si="8"/>
        <v>#N/A</v>
      </c>
      <c r="K58" t="e">
        <f t="shared" si="8"/>
        <v>#N/A</v>
      </c>
      <c r="L58" t="e">
        <f t="shared" si="8"/>
        <v>#N/A</v>
      </c>
      <c r="M58" t="e">
        <f t="shared" si="8"/>
        <v>#N/A</v>
      </c>
      <c r="N58" t="e">
        <f t="shared" si="8"/>
        <v>#N/A</v>
      </c>
      <c r="O58" t="e">
        <f t="shared" si="8"/>
        <v>#N/A</v>
      </c>
      <c r="P58" t="e">
        <f t="shared" si="8"/>
        <v>#N/A</v>
      </c>
      <c r="Q58" t="e">
        <f t="shared" si="8"/>
        <v>#N/A</v>
      </c>
      <c r="R58" t="e">
        <f t="shared" si="8"/>
        <v>#N/A</v>
      </c>
      <c r="S58" t="e">
        <f t="shared" si="8"/>
        <v>#N/A</v>
      </c>
      <c r="T58" t="e">
        <f t="shared" si="8"/>
        <v>#N/A</v>
      </c>
      <c r="U58" t="e">
        <f t="shared" si="8"/>
        <v>#N/A</v>
      </c>
      <c r="V58" t="e">
        <f t="shared" si="8"/>
        <v>#N/A</v>
      </c>
      <c r="W58" t="e">
        <f t="shared" si="8"/>
        <v>#N/A</v>
      </c>
      <c r="X58" t="e">
        <f t="shared" si="8"/>
        <v>#N/A</v>
      </c>
      <c r="Y58" t="e">
        <f t="shared" si="8"/>
        <v>#N/A</v>
      </c>
      <c r="Z58" t="e">
        <f t="shared" si="8"/>
        <v>#N/A</v>
      </c>
      <c r="AA58" t="e">
        <f t="shared" si="8"/>
        <v>#N/A</v>
      </c>
      <c r="AB58" t="e">
        <f t="shared" si="8"/>
        <v>#N/A</v>
      </c>
      <c r="AC58" t="e">
        <f t="shared" si="8"/>
        <v>#N/A</v>
      </c>
      <c r="AD58" t="e">
        <f t="shared" si="8"/>
        <v>#N/A</v>
      </c>
      <c r="AE58" t="e">
        <f t="shared" si="8"/>
        <v>#N/A</v>
      </c>
      <c r="AF58" t="e">
        <f t="shared" si="8"/>
        <v>#N/A</v>
      </c>
      <c r="AG58" t="e">
        <f t="shared" si="8"/>
        <v>#N/A</v>
      </c>
    </row>
    <row r="59" spans="1:33" x14ac:dyDescent="0.25">
      <c r="B59" t="s">
        <v>23</v>
      </c>
      <c r="C59">
        <f t="shared" ref="C59:AG59" si="9">LOOKUP(C57,29:29,31:31)</f>
        <v>30</v>
      </c>
      <c r="D59">
        <f t="shared" si="9"/>
        <v>30</v>
      </c>
      <c r="E59" t="e">
        <f t="shared" si="9"/>
        <v>#N/A</v>
      </c>
      <c r="F59" t="e">
        <f t="shared" si="9"/>
        <v>#N/A</v>
      </c>
      <c r="G59" t="e">
        <f t="shared" si="9"/>
        <v>#N/A</v>
      </c>
      <c r="H59" t="e">
        <f t="shared" si="9"/>
        <v>#N/A</v>
      </c>
      <c r="I59" t="e">
        <f t="shared" si="9"/>
        <v>#N/A</v>
      </c>
      <c r="J59" t="e">
        <f t="shared" si="9"/>
        <v>#N/A</v>
      </c>
      <c r="K59" t="e">
        <f t="shared" si="9"/>
        <v>#N/A</v>
      </c>
      <c r="L59" t="e">
        <f t="shared" si="9"/>
        <v>#N/A</v>
      </c>
      <c r="M59" t="e">
        <f t="shared" si="9"/>
        <v>#N/A</v>
      </c>
      <c r="N59" t="e">
        <f t="shared" si="9"/>
        <v>#N/A</v>
      </c>
      <c r="O59" t="e">
        <f t="shared" si="9"/>
        <v>#N/A</v>
      </c>
      <c r="P59" t="e">
        <f t="shared" si="9"/>
        <v>#N/A</v>
      </c>
      <c r="Q59" t="e">
        <f t="shared" si="9"/>
        <v>#N/A</v>
      </c>
      <c r="R59" t="e">
        <f t="shared" si="9"/>
        <v>#N/A</v>
      </c>
      <c r="S59" t="e">
        <f t="shared" si="9"/>
        <v>#N/A</v>
      </c>
      <c r="T59" t="e">
        <f t="shared" si="9"/>
        <v>#N/A</v>
      </c>
      <c r="U59" t="e">
        <f t="shared" si="9"/>
        <v>#N/A</v>
      </c>
      <c r="V59" t="e">
        <f t="shared" si="9"/>
        <v>#N/A</v>
      </c>
      <c r="W59" t="e">
        <f t="shared" si="9"/>
        <v>#N/A</v>
      </c>
      <c r="X59" t="e">
        <f t="shared" si="9"/>
        <v>#N/A</v>
      </c>
      <c r="Y59" t="e">
        <f t="shared" si="9"/>
        <v>#N/A</v>
      </c>
      <c r="Z59" t="e">
        <f t="shared" si="9"/>
        <v>#N/A</v>
      </c>
      <c r="AA59" t="e">
        <f t="shared" si="9"/>
        <v>#N/A</v>
      </c>
      <c r="AB59" t="e">
        <f t="shared" si="9"/>
        <v>#N/A</v>
      </c>
      <c r="AC59" t="e">
        <f t="shared" si="9"/>
        <v>#N/A</v>
      </c>
      <c r="AD59" t="e">
        <f t="shared" si="9"/>
        <v>#N/A</v>
      </c>
      <c r="AE59" t="e">
        <f t="shared" si="9"/>
        <v>#N/A</v>
      </c>
      <c r="AF59" t="e">
        <f t="shared" si="9"/>
        <v>#N/A</v>
      </c>
      <c r="AG59" t="e">
        <f t="shared" si="9"/>
        <v>#N/A</v>
      </c>
    </row>
    <row r="60" spans="1:33" x14ac:dyDescent="0.25">
      <c r="B60" t="s">
        <v>27</v>
      </c>
      <c r="C60">
        <f>LOOKUP(C57,29:29,32:32)</f>
        <v>1680430.7692307665</v>
      </c>
      <c r="D60">
        <f t="shared" ref="D60:AG60" si="10">LOOKUP(D57,29:29,32:32)</f>
        <v>1619692.3076923075</v>
      </c>
      <c r="E60" t="e">
        <f t="shared" si="10"/>
        <v>#N/A</v>
      </c>
      <c r="F60" t="e">
        <f t="shared" si="10"/>
        <v>#N/A</v>
      </c>
      <c r="G60" t="e">
        <f t="shared" si="10"/>
        <v>#N/A</v>
      </c>
      <c r="H60" t="e">
        <f t="shared" si="10"/>
        <v>#N/A</v>
      </c>
      <c r="I60" t="e">
        <f t="shared" si="10"/>
        <v>#N/A</v>
      </c>
      <c r="J60" t="e">
        <f t="shared" si="10"/>
        <v>#N/A</v>
      </c>
      <c r="K60" t="e">
        <f t="shared" si="10"/>
        <v>#N/A</v>
      </c>
      <c r="L60" t="e">
        <f t="shared" si="10"/>
        <v>#N/A</v>
      </c>
      <c r="M60" t="e">
        <f t="shared" si="10"/>
        <v>#N/A</v>
      </c>
      <c r="N60" t="e">
        <f t="shared" si="10"/>
        <v>#N/A</v>
      </c>
      <c r="O60" t="e">
        <f t="shared" si="10"/>
        <v>#N/A</v>
      </c>
      <c r="P60" t="e">
        <f t="shared" si="10"/>
        <v>#N/A</v>
      </c>
      <c r="Q60" t="e">
        <f t="shared" si="10"/>
        <v>#N/A</v>
      </c>
      <c r="R60" t="e">
        <f t="shared" si="10"/>
        <v>#N/A</v>
      </c>
      <c r="S60" t="e">
        <f t="shared" si="10"/>
        <v>#N/A</v>
      </c>
      <c r="T60" t="e">
        <f t="shared" si="10"/>
        <v>#N/A</v>
      </c>
      <c r="U60" t="e">
        <f t="shared" si="10"/>
        <v>#N/A</v>
      </c>
      <c r="V60" t="e">
        <f t="shared" si="10"/>
        <v>#N/A</v>
      </c>
      <c r="W60" t="e">
        <f t="shared" si="10"/>
        <v>#N/A</v>
      </c>
      <c r="X60" t="e">
        <f t="shared" si="10"/>
        <v>#N/A</v>
      </c>
      <c r="Y60" t="e">
        <f t="shared" si="10"/>
        <v>#N/A</v>
      </c>
      <c r="Z60" t="e">
        <f t="shared" si="10"/>
        <v>#N/A</v>
      </c>
      <c r="AA60" t="e">
        <f t="shared" si="10"/>
        <v>#N/A</v>
      </c>
      <c r="AB60" t="e">
        <f t="shared" si="10"/>
        <v>#N/A</v>
      </c>
      <c r="AC60" t="e">
        <f t="shared" si="10"/>
        <v>#N/A</v>
      </c>
      <c r="AD60" t="e">
        <f t="shared" si="10"/>
        <v>#N/A</v>
      </c>
      <c r="AE60" t="e">
        <f t="shared" si="10"/>
        <v>#N/A</v>
      </c>
      <c r="AF60" t="e">
        <f t="shared" si="10"/>
        <v>#N/A</v>
      </c>
      <c r="AG60" t="e">
        <f t="shared" si="10"/>
        <v>#N/A</v>
      </c>
    </row>
    <row r="61" spans="1:33" x14ac:dyDescent="0.25">
      <c r="B61" t="s">
        <v>28</v>
      </c>
      <c r="C61">
        <f>LOOKUP(C57,29:29,33:33)</f>
        <v>5412139.5746249827</v>
      </c>
      <c r="D61">
        <f t="shared" ref="D61:AG61" si="11">LOOKUP(D57,29:29,33:33)</f>
        <v>5216520.0719277011</v>
      </c>
      <c r="E61" t="e">
        <f t="shared" si="11"/>
        <v>#N/A</v>
      </c>
      <c r="F61" t="e">
        <f t="shared" si="11"/>
        <v>#N/A</v>
      </c>
      <c r="G61" t="e">
        <f t="shared" si="11"/>
        <v>#N/A</v>
      </c>
      <c r="H61" t="e">
        <f t="shared" si="11"/>
        <v>#N/A</v>
      </c>
      <c r="I61" t="e">
        <f t="shared" si="11"/>
        <v>#N/A</v>
      </c>
      <c r="J61" t="e">
        <f t="shared" si="11"/>
        <v>#N/A</v>
      </c>
      <c r="K61" t="e">
        <f t="shared" si="11"/>
        <v>#N/A</v>
      </c>
      <c r="L61" t="e">
        <f t="shared" si="11"/>
        <v>#N/A</v>
      </c>
      <c r="M61" t="e">
        <f t="shared" si="11"/>
        <v>#N/A</v>
      </c>
      <c r="N61" t="e">
        <f t="shared" si="11"/>
        <v>#N/A</v>
      </c>
      <c r="O61" t="e">
        <f t="shared" si="11"/>
        <v>#N/A</v>
      </c>
      <c r="P61" t="e">
        <f t="shared" si="11"/>
        <v>#N/A</v>
      </c>
      <c r="Q61" t="e">
        <f t="shared" si="11"/>
        <v>#N/A</v>
      </c>
      <c r="R61" t="e">
        <f t="shared" si="11"/>
        <v>#N/A</v>
      </c>
      <c r="S61" t="e">
        <f t="shared" si="11"/>
        <v>#N/A</v>
      </c>
      <c r="T61" t="e">
        <f t="shared" si="11"/>
        <v>#N/A</v>
      </c>
      <c r="U61" t="e">
        <f t="shared" si="11"/>
        <v>#N/A</v>
      </c>
      <c r="V61" t="e">
        <f t="shared" si="11"/>
        <v>#N/A</v>
      </c>
      <c r="W61" t="e">
        <f t="shared" si="11"/>
        <v>#N/A</v>
      </c>
      <c r="X61" t="e">
        <f t="shared" si="11"/>
        <v>#N/A</v>
      </c>
      <c r="Y61" t="e">
        <f t="shared" si="11"/>
        <v>#N/A</v>
      </c>
      <c r="Z61" t="e">
        <f t="shared" si="11"/>
        <v>#N/A</v>
      </c>
      <c r="AA61" t="e">
        <f t="shared" si="11"/>
        <v>#N/A</v>
      </c>
      <c r="AB61" t="e">
        <f t="shared" si="11"/>
        <v>#N/A</v>
      </c>
      <c r="AC61" t="e">
        <f t="shared" si="11"/>
        <v>#N/A</v>
      </c>
      <c r="AD61" t="e">
        <f t="shared" si="11"/>
        <v>#N/A</v>
      </c>
      <c r="AE61" t="e">
        <f t="shared" si="11"/>
        <v>#N/A</v>
      </c>
      <c r="AF61" t="e">
        <f t="shared" si="11"/>
        <v>#N/A</v>
      </c>
      <c r="AG61" t="e">
        <f t="shared" si="11"/>
        <v>#N/A</v>
      </c>
    </row>
    <row r="62" spans="1:33" x14ac:dyDescent="0.25">
      <c r="A62" t="s">
        <v>19</v>
      </c>
      <c r="B62" t="s">
        <v>26</v>
      </c>
      <c r="C62">
        <f>LOOKUP(C57,29:29,34:34)</f>
        <v>0</v>
      </c>
      <c r="D62">
        <f t="shared" ref="D62:AG62" si="12">LOOKUP(D57,29:29,34:34)</f>
        <v>0</v>
      </c>
      <c r="E62" t="e">
        <f t="shared" si="12"/>
        <v>#N/A</v>
      </c>
      <c r="F62" t="e">
        <f t="shared" si="12"/>
        <v>#N/A</v>
      </c>
      <c r="G62" t="e">
        <f t="shared" si="12"/>
        <v>#N/A</v>
      </c>
      <c r="H62" t="e">
        <f t="shared" si="12"/>
        <v>#N/A</v>
      </c>
      <c r="I62" t="e">
        <f t="shared" si="12"/>
        <v>#N/A</v>
      </c>
      <c r="J62" t="e">
        <f t="shared" si="12"/>
        <v>#N/A</v>
      </c>
      <c r="K62" t="e">
        <f t="shared" si="12"/>
        <v>#N/A</v>
      </c>
      <c r="L62" t="e">
        <f t="shared" si="12"/>
        <v>#N/A</v>
      </c>
      <c r="M62" t="e">
        <f t="shared" si="12"/>
        <v>#N/A</v>
      </c>
      <c r="N62" t="e">
        <f t="shared" si="12"/>
        <v>#N/A</v>
      </c>
      <c r="O62" t="e">
        <f t="shared" si="12"/>
        <v>#N/A</v>
      </c>
      <c r="P62" t="e">
        <f t="shared" si="12"/>
        <v>#N/A</v>
      </c>
      <c r="Q62" t="e">
        <f t="shared" si="12"/>
        <v>#N/A</v>
      </c>
      <c r="R62" t="e">
        <f t="shared" si="12"/>
        <v>#N/A</v>
      </c>
      <c r="S62" t="e">
        <f t="shared" si="12"/>
        <v>#N/A</v>
      </c>
      <c r="T62" t="e">
        <f t="shared" si="12"/>
        <v>#N/A</v>
      </c>
      <c r="U62" t="e">
        <f t="shared" si="12"/>
        <v>#N/A</v>
      </c>
      <c r="V62" t="e">
        <f t="shared" si="12"/>
        <v>#N/A</v>
      </c>
      <c r="W62" t="e">
        <f t="shared" si="12"/>
        <v>#N/A</v>
      </c>
      <c r="X62" t="e">
        <f t="shared" si="12"/>
        <v>#N/A</v>
      </c>
      <c r="Y62" t="e">
        <f t="shared" si="12"/>
        <v>#N/A</v>
      </c>
      <c r="Z62" t="e">
        <f t="shared" si="12"/>
        <v>#N/A</v>
      </c>
      <c r="AA62" t="e">
        <f t="shared" si="12"/>
        <v>#N/A</v>
      </c>
      <c r="AB62" t="e">
        <f t="shared" si="12"/>
        <v>#N/A</v>
      </c>
      <c r="AC62" t="e">
        <f t="shared" si="12"/>
        <v>#N/A</v>
      </c>
      <c r="AD62" t="e">
        <f t="shared" si="12"/>
        <v>#N/A</v>
      </c>
      <c r="AE62" t="e">
        <f t="shared" si="12"/>
        <v>#N/A</v>
      </c>
      <c r="AF62" t="e">
        <f t="shared" si="12"/>
        <v>#N/A</v>
      </c>
      <c r="AG62" t="e">
        <f t="shared" si="12"/>
        <v>#N/A</v>
      </c>
    </row>
    <row r="63" spans="1:33" x14ac:dyDescent="0.25">
      <c r="B63" t="s">
        <v>23</v>
      </c>
      <c r="C63">
        <f>LOOKUP(C57,29:29,35:35)</f>
        <v>0</v>
      </c>
      <c r="D63">
        <f t="shared" ref="D63:AG63" si="13">LOOKUP(D57,29:29,35:35)</f>
        <v>0</v>
      </c>
      <c r="E63" t="e">
        <f t="shared" si="13"/>
        <v>#N/A</v>
      </c>
      <c r="F63" t="e">
        <f t="shared" si="13"/>
        <v>#N/A</v>
      </c>
      <c r="G63" t="e">
        <f t="shared" si="13"/>
        <v>#N/A</v>
      </c>
      <c r="H63" t="e">
        <f t="shared" si="13"/>
        <v>#N/A</v>
      </c>
      <c r="I63" t="e">
        <f t="shared" si="13"/>
        <v>#N/A</v>
      </c>
      <c r="J63" t="e">
        <f t="shared" si="13"/>
        <v>#N/A</v>
      </c>
      <c r="K63" t="e">
        <f t="shared" si="13"/>
        <v>#N/A</v>
      </c>
      <c r="L63" t="e">
        <f t="shared" si="13"/>
        <v>#N/A</v>
      </c>
      <c r="M63" t="e">
        <f t="shared" si="13"/>
        <v>#N/A</v>
      </c>
      <c r="N63" t="e">
        <f t="shared" si="13"/>
        <v>#N/A</v>
      </c>
      <c r="O63" t="e">
        <f t="shared" si="13"/>
        <v>#N/A</v>
      </c>
      <c r="P63" t="e">
        <f t="shared" si="13"/>
        <v>#N/A</v>
      </c>
      <c r="Q63" t="e">
        <f t="shared" si="13"/>
        <v>#N/A</v>
      </c>
      <c r="R63" t="e">
        <f t="shared" si="13"/>
        <v>#N/A</v>
      </c>
      <c r="S63" t="e">
        <f t="shared" si="13"/>
        <v>#N/A</v>
      </c>
      <c r="T63" t="e">
        <f t="shared" si="13"/>
        <v>#N/A</v>
      </c>
      <c r="U63" t="e">
        <f t="shared" si="13"/>
        <v>#N/A</v>
      </c>
      <c r="V63" t="e">
        <f t="shared" si="13"/>
        <v>#N/A</v>
      </c>
      <c r="W63" t="e">
        <f t="shared" si="13"/>
        <v>#N/A</v>
      </c>
      <c r="X63" t="e">
        <f t="shared" si="13"/>
        <v>#N/A</v>
      </c>
      <c r="Y63" t="e">
        <f t="shared" si="13"/>
        <v>#N/A</v>
      </c>
      <c r="Z63" t="e">
        <f t="shared" si="13"/>
        <v>#N/A</v>
      </c>
      <c r="AA63" t="e">
        <f t="shared" si="13"/>
        <v>#N/A</v>
      </c>
      <c r="AB63" t="e">
        <f t="shared" si="13"/>
        <v>#N/A</v>
      </c>
      <c r="AC63" t="e">
        <f t="shared" si="13"/>
        <v>#N/A</v>
      </c>
      <c r="AD63" t="e">
        <f t="shared" si="13"/>
        <v>#N/A</v>
      </c>
      <c r="AE63" t="e">
        <f t="shared" si="13"/>
        <v>#N/A</v>
      </c>
      <c r="AF63" t="e">
        <f t="shared" si="13"/>
        <v>#N/A</v>
      </c>
      <c r="AG63" t="e">
        <f t="shared" si="13"/>
        <v>#N/A</v>
      </c>
    </row>
    <row r="64" spans="1:33" x14ac:dyDescent="0.25">
      <c r="B64" t="s">
        <v>27</v>
      </c>
      <c r="C64">
        <f>LOOKUP(C57,29:29,36:36)</f>
        <v>0</v>
      </c>
      <c r="D64">
        <f t="shared" ref="D64:AG64" si="14">LOOKUP(D57,29:29,36:36)</f>
        <v>0</v>
      </c>
      <c r="E64" t="e">
        <f t="shared" si="14"/>
        <v>#N/A</v>
      </c>
      <c r="F64" t="e">
        <f t="shared" si="14"/>
        <v>#N/A</v>
      </c>
      <c r="G64" t="e">
        <f t="shared" si="14"/>
        <v>#N/A</v>
      </c>
      <c r="H64" t="e">
        <f t="shared" si="14"/>
        <v>#N/A</v>
      </c>
      <c r="I64" t="e">
        <f t="shared" si="14"/>
        <v>#N/A</v>
      </c>
      <c r="J64" t="e">
        <f t="shared" si="14"/>
        <v>#N/A</v>
      </c>
      <c r="K64" t="e">
        <f t="shared" si="14"/>
        <v>#N/A</v>
      </c>
      <c r="L64" t="e">
        <f t="shared" si="14"/>
        <v>#N/A</v>
      </c>
      <c r="M64" t="e">
        <f t="shared" si="14"/>
        <v>#N/A</v>
      </c>
      <c r="N64" t="e">
        <f t="shared" si="14"/>
        <v>#N/A</v>
      </c>
      <c r="O64" t="e">
        <f t="shared" si="14"/>
        <v>#N/A</v>
      </c>
      <c r="P64" t="e">
        <f t="shared" si="14"/>
        <v>#N/A</v>
      </c>
      <c r="Q64" t="e">
        <f t="shared" si="14"/>
        <v>#N/A</v>
      </c>
      <c r="R64" t="e">
        <f t="shared" si="14"/>
        <v>#N/A</v>
      </c>
      <c r="S64" t="e">
        <f t="shared" si="14"/>
        <v>#N/A</v>
      </c>
      <c r="T64" t="e">
        <f t="shared" si="14"/>
        <v>#N/A</v>
      </c>
      <c r="U64" t="e">
        <f t="shared" si="14"/>
        <v>#N/A</v>
      </c>
      <c r="V64" t="e">
        <f t="shared" si="14"/>
        <v>#N/A</v>
      </c>
      <c r="W64" t="e">
        <f t="shared" si="14"/>
        <v>#N/A</v>
      </c>
      <c r="X64" t="e">
        <f t="shared" si="14"/>
        <v>#N/A</v>
      </c>
      <c r="Y64" t="e">
        <f t="shared" si="14"/>
        <v>#N/A</v>
      </c>
      <c r="Z64" t="e">
        <f t="shared" si="14"/>
        <v>#N/A</v>
      </c>
      <c r="AA64" t="e">
        <f t="shared" si="14"/>
        <v>#N/A</v>
      </c>
      <c r="AB64" t="e">
        <f t="shared" si="14"/>
        <v>#N/A</v>
      </c>
      <c r="AC64" t="e">
        <f t="shared" si="14"/>
        <v>#N/A</v>
      </c>
      <c r="AD64" t="e">
        <f t="shared" si="14"/>
        <v>#N/A</v>
      </c>
      <c r="AE64" t="e">
        <f t="shared" si="14"/>
        <v>#N/A</v>
      </c>
      <c r="AF64" t="e">
        <f t="shared" si="14"/>
        <v>#N/A</v>
      </c>
      <c r="AG64" t="e">
        <f t="shared" si="14"/>
        <v>#N/A</v>
      </c>
    </row>
    <row r="65" spans="1:33" x14ac:dyDescent="0.25">
      <c r="B65" t="s">
        <v>28</v>
      </c>
      <c r="C65" t="e">
        <f>LOOKUP(C57,29:29,37:37)</f>
        <v>#DIV/0!</v>
      </c>
      <c r="D65" t="e">
        <f t="shared" ref="D65:AG65" si="15">LOOKUP(D57,29:29,37:37)</f>
        <v>#DIV/0!</v>
      </c>
      <c r="E65" t="e">
        <f t="shared" si="15"/>
        <v>#N/A</v>
      </c>
      <c r="F65" t="e">
        <f t="shared" si="15"/>
        <v>#N/A</v>
      </c>
      <c r="G65" t="e">
        <f t="shared" si="15"/>
        <v>#N/A</v>
      </c>
      <c r="H65" t="e">
        <f t="shared" si="15"/>
        <v>#N/A</v>
      </c>
      <c r="I65" t="e">
        <f t="shared" si="15"/>
        <v>#N/A</v>
      </c>
      <c r="J65" t="e">
        <f t="shared" si="15"/>
        <v>#N/A</v>
      </c>
      <c r="K65" t="e">
        <f t="shared" si="15"/>
        <v>#N/A</v>
      </c>
      <c r="L65" t="e">
        <f t="shared" si="15"/>
        <v>#N/A</v>
      </c>
      <c r="M65" t="e">
        <f t="shared" si="15"/>
        <v>#N/A</v>
      </c>
      <c r="N65" t="e">
        <f t="shared" si="15"/>
        <v>#N/A</v>
      </c>
      <c r="O65" t="e">
        <f t="shared" si="15"/>
        <v>#N/A</v>
      </c>
      <c r="P65" t="e">
        <f t="shared" si="15"/>
        <v>#N/A</v>
      </c>
      <c r="Q65" t="e">
        <f t="shared" si="15"/>
        <v>#N/A</v>
      </c>
      <c r="R65" t="e">
        <f t="shared" si="15"/>
        <v>#N/A</v>
      </c>
      <c r="S65" t="e">
        <f t="shared" si="15"/>
        <v>#N/A</v>
      </c>
      <c r="T65" t="e">
        <f t="shared" si="15"/>
        <v>#N/A</v>
      </c>
      <c r="U65" t="e">
        <f t="shared" si="15"/>
        <v>#N/A</v>
      </c>
      <c r="V65" t="e">
        <f t="shared" si="15"/>
        <v>#N/A</v>
      </c>
      <c r="W65" t="e">
        <f t="shared" si="15"/>
        <v>#N/A</v>
      </c>
      <c r="X65" t="e">
        <f t="shared" si="15"/>
        <v>#N/A</v>
      </c>
      <c r="Y65" t="e">
        <f t="shared" si="15"/>
        <v>#N/A</v>
      </c>
      <c r="Z65" t="e">
        <f t="shared" si="15"/>
        <v>#N/A</v>
      </c>
      <c r="AA65" t="e">
        <f t="shared" si="15"/>
        <v>#N/A</v>
      </c>
      <c r="AB65" t="e">
        <f t="shared" si="15"/>
        <v>#N/A</v>
      </c>
      <c r="AC65" t="e">
        <f t="shared" si="15"/>
        <v>#N/A</v>
      </c>
      <c r="AD65" t="e">
        <f t="shared" si="15"/>
        <v>#N/A</v>
      </c>
      <c r="AE65" t="e">
        <f t="shared" si="15"/>
        <v>#N/A</v>
      </c>
      <c r="AF65" t="e">
        <f t="shared" si="15"/>
        <v>#N/A</v>
      </c>
      <c r="AG65" t="e">
        <f t="shared" si="15"/>
        <v>#N/A</v>
      </c>
    </row>
    <row r="66" spans="1:33" x14ac:dyDescent="0.25">
      <c r="A66" t="s">
        <v>20</v>
      </c>
      <c r="B66" t="s">
        <v>26</v>
      </c>
      <c r="C66">
        <f>LOOKUP(C57,29:29,38:38)</f>
        <v>0</v>
      </c>
      <c r="D66">
        <f t="shared" ref="D66:AG66" si="16">LOOKUP(D57,29:29,38:38)</f>
        <v>0</v>
      </c>
      <c r="E66" t="e">
        <f t="shared" si="16"/>
        <v>#N/A</v>
      </c>
      <c r="F66" t="e">
        <f t="shared" si="16"/>
        <v>#N/A</v>
      </c>
      <c r="G66" t="e">
        <f t="shared" si="16"/>
        <v>#N/A</v>
      </c>
      <c r="H66" t="e">
        <f t="shared" si="16"/>
        <v>#N/A</v>
      </c>
      <c r="I66" t="e">
        <f t="shared" si="16"/>
        <v>#N/A</v>
      </c>
      <c r="J66" t="e">
        <f t="shared" si="16"/>
        <v>#N/A</v>
      </c>
      <c r="K66" t="e">
        <f t="shared" si="16"/>
        <v>#N/A</v>
      </c>
      <c r="L66" t="e">
        <f t="shared" si="16"/>
        <v>#N/A</v>
      </c>
      <c r="M66" t="e">
        <f t="shared" si="16"/>
        <v>#N/A</v>
      </c>
      <c r="N66" t="e">
        <f t="shared" si="16"/>
        <v>#N/A</v>
      </c>
      <c r="O66" t="e">
        <f t="shared" si="16"/>
        <v>#N/A</v>
      </c>
      <c r="P66" t="e">
        <f t="shared" si="16"/>
        <v>#N/A</v>
      </c>
      <c r="Q66" t="e">
        <f t="shared" si="16"/>
        <v>#N/A</v>
      </c>
      <c r="R66" t="e">
        <f t="shared" si="16"/>
        <v>#N/A</v>
      </c>
      <c r="S66" t="e">
        <f t="shared" si="16"/>
        <v>#N/A</v>
      </c>
      <c r="T66" t="e">
        <f t="shared" si="16"/>
        <v>#N/A</v>
      </c>
      <c r="U66" t="e">
        <f t="shared" si="16"/>
        <v>#N/A</v>
      </c>
      <c r="V66" t="e">
        <f t="shared" si="16"/>
        <v>#N/A</v>
      </c>
      <c r="W66" t="e">
        <f t="shared" si="16"/>
        <v>#N/A</v>
      </c>
      <c r="X66" t="e">
        <f t="shared" si="16"/>
        <v>#N/A</v>
      </c>
      <c r="Y66" t="e">
        <f t="shared" si="16"/>
        <v>#N/A</v>
      </c>
      <c r="Z66" t="e">
        <f t="shared" si="16"/>
        <v>#N/A</v>
      </c>
      <c r="AA66" t="e">
        <f t="shared" si="16"/>
        <v>#N/A</v>
      </c>
      <c r="AB66" t="e">
        <f t="shared" si="16"/>
        <v>#N/A</v>
      </c>
      <c r="AC66" t="e">
        <f t="shared" si="16"/>
        <v>#N/A</v>
      </c>
      <c r="AD66" t="e">
        <f t="shared" si="16"/>
        <v>#N/A</v>
      </c>
      <c r="AE66" t="e">
        <f t="shared" si="16"/>
        <v>#N/A</v>
      </c>
      <c r="AF66" t="e">
        <f t="shared" si="16"/>
        <v>#N/A</v>
      </c>
      <c r="AG66" t="e">
        <f t="shared" si="16"/>
        <v>#N/A</v>
      </c>
    </row>
    <row r="67" spans="1:33" x14ac:dyDescent="0.25">
      <c r="B67" t="s">
        <v>23</v>
      </c>
      <c r="C67">
        <f>LOOKUP(C57,29:29,39:39)</f>
        <v>0</v>
      </c>
      <c r="D67">
        <f t="shared" ref="D67:AG67" si="17">LOOKUP(D57,29:29,39:39)</f>
        <v>0</v>
      </c>
      <c r="E67" t="e">
        <f t="shared" si="17"/>
        <v>#N/A</v>
      </c>
      <c r="F67" t="e">
        <f t="shared" si="17"/>
        <v>#N/A</v>
      </c>
      <c r="G67" t="e">
        <f t="shared" si="17"/>
        <v>#N/A</v>
      </c>
      <c r="H67" t="e">
        <f t="shared" si="17"/>
        <v>#N/A</v>
      </c>
      <c r="I67" t="e">
        <f t="shared" si="17"/>
        <v>#N/A</v>
      </c>
      <c r="J67" t="e">
        <f t="shared" si="17"/>
        <v>#N/A</v>
      </c>
      <c r="K67" t="e">
        <f t="shared" si="17"/>
        <v>#N/A</v>
      </c>
      <c r="L67" t="e">
        <f t="shared" si="17"/>
        <v>#N/A</v>
      </c>
      <c r="M67" t="e">
        <f t="shared" si="17"/>
        <v>#N/A</v>
      </c>
      <c r="N67" t="e">
        <f t="shared" si="17"/>
        <v>#N/A</v>
      </c>
      <c r="O67" t="e">
        <f t="shared" si="17"/>
        <v>#N/A</v>
      </c>
      <c r="P67" t="e">
        <f t="shared" si="17"/>
        <v>#N/A</v>
      </c>
      <c r="Q67" t="e">
        <f t="shared" si="17"/>
        <v>#N/A</v>
      </c>
      <c r="R67" t="e">
        <f t="shared" si="17"/>
        <v>#N/A</v>
      </c>
      <c r="S67" t="e">
        <f t="shared" si="17"/>
        <v>#N/A</v>
      </c>
      <c r="T67" t="e">
        <f t="shared" si="17"/>
        <v>#N/A</v>
      </c>
      <c r="U67" t="e">
        <f t="shared" si="17"/>
        <v>#N/A</v>
      </c>
      <c r="V67" t="e">
        <f t="shared" si="17"/>
        <v>#N/A</v>
      </c>
      <c r="W67" t="e">
        <f t="shared" si="17"/>
        <v>#N/A</v>
      </c>
      <c r="X67" t="e">
        <f t="shared" si="17"/>
        <v>#N/A</v>
      </c>
      <c r="Y67" t="e">
        <f t="shared" si="17"/>
        <v>#N/A</v>
      </c>
      <c r="Z67" t="e">
        <f t="shared" si="17"/>
        <v>#N/A</v>
      </c>
      <c r="AA67" t="e">
        <f t="shared" si="17"/>
        <v>#N/A</v>
      </c>
      <c r="AB67" t="e">
        <f t="shared" si="17"/>
        <v>#N/A</v>
      </c>
      <c r="AC67" t="e">
        <f t="shared" si="17"/>
        <v>#N/A</v>
      </c>
      <c r="AD67" t="e">
        <f t="shared" si="17"/>
        <v>#N/A</v>
      </c>
      <c r="AE67" t="e">
        <f t="shared" si="17"/>
        <v>#N/A</v>
      </c>
      <c r="AF67" t="e">
        <f t="shared" si="17"/>
        <v>#N/A</v>
      </c>
      <c r="AG67" t="e">
        <f t="shared" si="17"/>
        <v>#N/A</v>
      </c>
    </row>
    <row r="68" spans="1:33" x14ac:dyDescent="0.25">
      <c r="B68" t="s">
        <v>27</v>
      </c>
      <c r="C68">
        <f>LOOKUP(C57,29:29,40:40)</f>
        <v>0</v>
      </c>
      <c r="D68">
        <f t="shared" ref="D68:AG68" si="18">LOOKUP(D57,29:29,40:40)</f>
        <v>0</v>
      </c>
      <c r="E68" t="e">
        <f t="shared" si="18"/>
        <v>#N/A</v>
      </c>
      <c r="F68" t="e">
        <f t="shared" si="18"/>
        <v>#N/A</v>
      </c>
      <c r="G68" t="e">
        <f t="shared" si="18"/>
        <v>#N/A</v>
      </c>
      <c r="H68" t="e">
        <f t="shared" si="18"/>
        <v>#N/A</v>
      </c>
      <c r="I68" t="e">
        <f t="shared" si="18"/>
        <v>#N/A</v>
      </c>
      <c r="J68" t="e">
        <f t="shared" si="18"/>
        <v>#N/A</v>
      </c>
      <c r="K68" t="e">
        <f t="shared" si="18"/>
        <v>#N/A</v>
      </c>
      <c r="L68" t="e">
        <f t="shared" si="18"/>
        <v>#N/A</v>
      </c>
      <c r="M68" t="e">
        <f t="shared" si="18"/>
        <v>#N/A</v>
      </c>
      <c r="N68" t="e">
        <f t="shared" si="18"/>
        <v>#N/A</v>
      </c>
      <c r="O68" t="e">
        <f t="shared" si="18"/>
        <v>#N/A</v>
      </c>
      <c r="P68" t="e">
        <f t="shared" si="18"/>
        <v>#N/A</v>
      </c>
      <c r="Q68" t="e">
        <f t="shared" si="18"/>
        <v>#N/A</v>
      </c>
      <c r="R68" t="e">
        <f t="shared" si="18"/>
        <v>#N/A</v>
      </c>
      <c r="S68" t="e">
        <f t="shared" si="18"/>
        <v>#N/A</v>
      </c>
      <c r="T68" t="e">
        <f t="shared" si="18"/>
        <v>#N/A</v>
      </c>
      <c r="U68" t="e">
        <f t="shared" si="18"/>
        <v>#N/A</v>
      </c>
      <c r="V68" t="e">
        <f t="shared" si="18"/>
        <v>#N/A</v>
      </c>
      <c r="W68" t="e">
        <f t="shared" si="18"/>
        <v>#N/A</v>
      </c>
      <c r="X68" t="e">
        <f t="shared" si="18"/>
        <v>#N/A</v>
      </c>
      <c r="Y68" t="e">
        <f t="shared" si="18"/>
        <v>#N/A</v>
      </c>
      <c r="Z68" t="e">
        <f t="shared" si="18"/>
        <v>#N/A</v>
      </c>
      <c r="AA68" t="e">
        <f t="shared" si="18"/>
        <v>#N/A</v>
      </c>
      <c r="AB68" t="e">
        <f t="shared" si="18"/>
        <v>#N/A</v>
      </c>
      <c r="AC68" t="e">
        <f t="shared" si="18"/>
        <v>#N/A</v>
      </c>
      <c r="AD68" t="e">
        <f t="shared" si="18"/>
        <v>#N/A</v>
      </c>
      <c r="AE68" t="e">
        <f t="shared" si="18"/>
        <v>#N/A</v>
      </c>
      <c r="AF68" t="e">
        <f t="shared" si="18"/>
        <v>#N/A</v>
      </c>
      <c r="AG68" t="e">
        <f t="shared" si="18"/>
        <v>#N/A</v>
      </c>
    </row>
    <row r="69" spans="1:33" x14ac:dyDescent="0.25">
      <c r="B69" t="s">
        <v>28</v>
      </c>
      <c r="C69" t="e">
        <f>LOOKUP(C57,29:29,41:41)</f>
        <v>#DIV/0!</v>
      </c>
      <c r="D69" t="e">
        <f t="shared" ref="D69:AG69" si="19">LOOKUP(D57,29:29,41:41)</f>
        <v>#DIV/0!</v>
      </c>
      <c r="E69" t="e">
        <f t="shared" si="19"/>
        <v>#N/A</v>
      </c>
      <c r="F69" t="e">
        <f t="shared" si="19"/>
        <v>#N/A</v>
      </c>
      <c r="G69" t="e">
        <f t="shared" si="19"/>
        <v>#N/A</v>
      </c>
      <c r="H69" t="e">
        <f t="shared" si="19"/>
        <v>#N/A</v>
      </c>
      <c r="I69" t="e">
        <f t="shared" si="19"/>
        <v>#N/A</v>
      </c>
      <c r="J69" t="e">
        <f t="shared" si="19"/>
        <v>#N/A</v>
      </c>
      <c r="K69" t="e">
        <f t="shared" si="19"/>
        <v>#N/A</v>
      </c>
      <c r="L69" t="e">
        <f t="shared" si="19"/>
        <v>#N/A</v>
      </c>
      <c r="M69" t="e">
        <f t="shared" si="19"/>
        <v>#N/A</v>
      </c>
      <c r="N69" t="e">
        <f t="shared" si="19"/>
        <v>#N/A</v>
      </c>
      <c r="O69" t="e">
        <f t="shared" si="19"/>
        <v>#N/A</v>
      </c>
      <c r="P69" t="e">
        <f t="shared" si="19"/>
        <v>#N/A</v>
      </c>
      <c r="Q69" t="e">
        <f t="shared" si="19"/>
        <v>#N/A</v>
      </c>
      <c r="R69" t="e">
        <f t="shared" si="19"/>
        <v>#N/A</v>
      </c>
      <c r="S69" t="e">
        <f t="shared" si="19"/>
        <v>#N/A</v>
      </c>
      <c r="T69" t="e">
        <f t="shared" si="19"/>
        <v>#N/A</v>
      </c>
      <c r="U69" t="e">
        <f t="shared" si="19"/>
        <v>#N/A</v>
      </c>
      <c r="V69" t="e">
        <f t="shared" si="19"/>
        <v>#N/A</v>
      </c>
      <c r="W69" t="e">
        <f t="shared" si="19"/>
        <v>#N/A</v>
      </c>
      <c r="X69" t="e">
        <f t="shared" si="19"/>
        <v>#N/A</v>
      </c>
      <c r="Y69" t="e">
        <f t="shared" si="19"/>
        <v>#N/A</v>
      </c>
      <c r="Z69" t="e">
        <f t="shared" si="19"/>
        <v>#N/A</v>
      </c>
      <c r="AA69" t="e">
        <f t="shared" si="19"/>
        <v>#N/A</v>
      </c>
      <c r="AB69" t="e">
        <f t="shared" si="19"/>
        <v>#N/A</v>
      </c>
      <c r="AC69" t="e">
        <f t="shared" si="19"/>
        <v>#N/A</v>
      </c>
      <c r="AD69" t="e">
        <f t="shared" si="19"/>
        <v>#N/A</v>
      </c>
      <c r="AE69" t="e">
        <f t="shared" si="19"/>
        <v>#N/A</v>
      </c>
      <c r="AF69" t="e">
        <f t="shared" si="19"/>
        <v>#N/A</v>
      </c>
      <c r="AG69" t="e">
        <f t="shared" si="19"/>
        <v>#N/A</v>
      </c>
    </row>
    <row r="70" spans="1:33" x14ac:dyDescent="0.25">
      <c r="A70" t="s">
        <v>21</v>
      </c>
      <c r="B70" t="s">
        <v>26</v>
      </c>
      <c r="C70">
        <f>LOOKUP(C57,29:29,42:42)</f>
        <v>0</v>
      </c>
      <c r="D70">
        <f t="shared" ref="D70:AG70" si="20">LOOKUP(D57,29:29,42:42)</f>
        <v>0</v>
      </c>
      <c r="E70" t="e">
        <f t="shared" si="20"/>
        <v>#N/A</v>
      </c>
      <c r="F70" t="e">
        <f t="shared" si="20"/>
        <v>#N/A</v>
      </c>
      <c r="G70" t="e">
        <f t="shared" si="20"/>
        <v>#N/A</v>
      </c>
      <c r="H70" t="e">
        <f t="shared" si="20"/>
        <v>#N/A</v>
      </c>
      <c r="I70" t="e">
        <f t="shared" si="20"/>
        <v>#N/A</v>
      </c>
      <c r="J70" t="e">
        <f t="shared" si="20"/>
        <v>#N/A</v>
      </c>
      <c r="K70" t="e">
        <f t="shared" si="20"/>
        <v>#N/A</v>
      </c>
      <c r="L70" t="e">
        <f t="shared" si="20"/>
        <v>#N/A</v>
      </c>
      <c r="M70" t="e">
        <f t="shared" si="20"/>
        <v>#N/A</v>
      </c>
      <c r="N70" t="e">
        <f t="shared" si="20"/>
        <v>#N/A</v>
      </c>
      <c r="O70" t="e">
        <f t="shared" si="20"/>
        <v>#N/A</v>
      </c>
      <c r="P70" t="e">
        <f t="shared" si="20"/>
        <v>#N/A</v>
      </c>
      <c r="Q70" t="e">
        <f t="shared" si="20"/>
        <v>#N/A</v>
      </c>
      <c r="R70" t="e">
        <f t="shared" si="20"/>
        <v>#N/A</v>
      </c>
      <c r="S70" t="e">
        <f t="shared" si="20"/>
        <v>#N/A</v>
      </c>
      <c r="T70" t="e">
        <f t="shared" si="20"/>
        <v>#N/A</v>
      </c>
      <c r="U70" t="e">
        <f t="shared" si="20"/>
        <v>#N/A</v>
      </c>
      <c r="V70" t="e">
        <f t="shared" si="20"/>
        <v>#N/A</v>
      </c>
      <c r="W70" t="e">
        <f t="shared" si="20"/>
        <v>#N/A</v>
      </c>
      <c r="X70" t="e">
        <f t="shared" si="20"/>
        <v>#N/A</v>
      </c>
      <c r="Y70" t="e">
        <f t="shared" si="20"/>
        <v>#N/A</v>
      </c>
      <c r="Z70" t="e">
        <f t="shared" si="20"/>
        <v>#N/A</v>
      </c>
      <c r="AA70" t="e">
        <f t="shared" si="20"/>
        <v>#N/A</v>
      </c>
      <c r="AB70" t="e">
        <f t="shared" si="20"/>
        <v>#N/A</v>
      </c>
      <c r="AC70" t="e">
        <f t="shared" si="20"/>
        <v>#N/A</v>
      </c>
      <c r="AD70" t="e">
        <f t="shared" si="20"/>
        <v>#N/A</v>
      </c>
      <c r="AE70" t="e">
        <f t="shared" si="20"/>
        <v>#N/A</v>
      </c>
      <c r="AF70" t="e">
        <f t="shared" si="20"/>
        <v>#N/A</v>
      </c>
      <c r="AG70" t="e">
        <f t="shared" si="20"/>
        <v>#N/A</v>
      </c>
    </row>
    <row r="71" spans="1:33" x14ac:dyDescent="0.25">
      <c r="B71" t="s">
        <v>23</v>
      </c>
      <c r="C71">
        <f>LOOKUP(C57,29:29,43:43)</f>
        <v>0</v>
      </c>
      <c r="D71">
        <f t="shared" ref="D71:AG71" si="21">LOOKUP(D57,29:29,43:43)</f>
        <v>0</v>
      </c>
      <c r="E71" t="e">
        <f t="shared" si="21"/>
        <v>#N/A</v>
      </c>
      <c r="F71" t="e">
        <f t="shared" si="21"/>
        <v>#N/A</v>
      </c>
      <c r="G71" t="e">
        <f t="shared" si="21"/>
        <v>#N/A</v>
      </c>
      <c r="H71" t="e">
        <f t="shared" si="21"/>
        <v>#N/A</v>
      </c>
      <c r="I71" t="e">
        <f t="shared" si="21"/>
        <v>#N/A</v>
      </c>
      <c r="J71" t="e">
        <f t="shared" si="21"/>
        <v>#N/A</v>
      </c>
      <c r="K71" t="e">
        <f t="shared" si="21"/>
        <v>#N/A</v>
      </c>
      <c r="L71" t="e">
        <f t="shared" si="21"/>
        <v>#N/A</v>
      </c>
      <c r="M71" t="e">
        <f t="shared" si="21"/>
        <v>#N/A</v>
      </c>
      <c r="N71" t="e">
        <f t="shared" si="21"/>
        <v>#N/A</v>
      </c>
      <c r="O71" t="e">
        <f t="shared" si="21"/>
        <v>#N/A</v>
      </c>
      <c r="P71" t="e">
        <f t="shared" si="21"/>
        <v>#N/A</v>
      </c>
      <c r="Q71" t="e">
        <f t="shared" si="21"/>
        <v>#N/A</v>
      </c>
      <c r="R71" t="e">
        <f t="shared" si="21"/>
        <v>#N/A</v>
      </c>
      <c r="S71" t="e">
        <f t="shared" si="21"/>
        <v>#N/A</v>
      </c>
      <c r="T71" t="e">
        <f t="shared" si="21"/>
        <v>#N/A</v>
      </c>
      <c r="U71" t="e">
        <f t="shared" si="21"/>
        <v>#N/A</v>
      </c>
      <c r="V71" t="e">
        <f t="shared" si="21"/>
        <v>#N/A</v>
      </c>
      <c r="W71" t="e">
        <f t="shared" si="21"/>
        <v>#N/A</v>
      </c>
      <c r="X71" t="e">
        <f t="shared" si="21"/>
        <v>#N/A</v>
      </c>
      <c r="Y71" t="e">
        <f t="shared" si="21"/>
        <v>#N/A</v>
      </c>
      <c r="Z71" t="e">
        <f t="shared" si="21"/>
        <v>#N/A</v>
      </c>
      <c r="AA71" t="e">
        <f t="shared" si="21"/>
        <v>#N/A</v>
      </c>
      <c r="AB71" t="e">
        <f t="shared" si="21"/>
        <v>#N/A</v>
      </c>
      <c r="AC71" t="e">
        <f t="shared" si="21"/>
        <v>#N/A</v>
      </c>
      <c r="AD71" t="e">
        <f t="shared" si="21"/>
        <v>#N/A</v>
      </c>
      <c r="AE71" t="e">
        <f t="shared" si="21"/>
        <v>#N/A</v>
      </c>
      <c r="AF71" t="e">
        <f t="shared" si="21"/>
        <v>#N/A</v>
      </c>
      <c r="AG71" t="e">
        <f t="shared" si="21"/>
        <v>#N/A</v>
      </c>
    </row>
    <row r="72" spans="1:33" x14ac:dyDescent="0.25">
      <c r="B72" t="s">
        <v>27</v>
      </c>
      <c r="C72">
        <f>LOOKUP(C57,29:29,44:44)</f>
        <v>0</v>
      </c>
      <c r="D72">
        <f t="shared" ref="D72:AG72" si="22">LOOKUP(D57,29:29,44:44)</f>
        <v>0</v>
      </c>
      <c r="E72" t="e">
        <f t="shared" si="22"/>
        <v>#N/A</v>
      </c>
      <c r="F72" t="e">
        <f t="shared" si="22"/>
        <v>#N/A</v>
      </c>
      <c r="G72" t="e">
        <f t="shared" si="22"/>
        <v>#N/A</v>
      </c>
      <c r="H72" t="e">
        <f t="shared" si="22"/>
        <v>#N/A</v>
      </c>
      <c r="I72" t="e">
        <f t="shared" si="22"/>
        <v>#N/A</v>
      </c>
      <c r="J72" t="e">
        <f t="shared" si="22"/>
        <v>#N/A</v>
      </c>
      <c r="K72" t="e">
        <f t="shared" si="22"/>
        <v>#N/A</v>
      </c>
      <c r="L72" t="e">
        <f t="shared" si="22"/>
        <v>#N/A</v>
      </c>
      <c r="M72" t="e">
        <f t="shared" si="22"/>
        <v>#N/A</v>
      </c>
      <c r="N72" t="e">
        <f t="shared" si="22"/>
        <v>#N/A</v>
      </c>
      <c r="O72" t="e">
        <f t="shared" si="22"/>
        <v>#N/A</v>
      </c>
      <c r="P72" t="e">
        <f t="shared" si="22"/>
        <v>#N/A</v>
      </c>
      <c r="Q72" t="e">
        <f t="shared" si="22"/>
        <v>#N/A</v>
      </c>
      <c r="R72" t="e">
        <f t="shared" si="22"/>
        <v>#N/A</v>
      </c>
      <c r="S72" t="e">
        <f t="shared" si="22"/>
        <v>#N/A</v>
      </c>
      <c r="T72" t="e">
        <f t="shared" si="22"/>
        <v>#N/A</v>
      </c>
      <c r="U72" t="e">
        <f t="shared" si="22"/>
        <v>#N/A</v>
      </c>
      <c r="V72" t="e">
        <f t="shared" si="22"/>
        <v>#N/A</v>
      </c>
      <c r="W72" t="e">
        <f t="shared" si="22"/>
        <v>#N/A</v>
      </c>
      <c r="X72" t="e">
        <f t="shared" si="22"/>
        <v>#N/A</v>
      </c>
      <c r="Y72" t="e">
        <f t="shared" si="22"/>
        <v>#N/A</v>
      </c>
      <c r="Z72" t="e">
        <f t="shared" si="22"/>
        <v>#N/A</v>
      </c>
      <c r="AA72" t="e">
        <f t="shared" si="22"/>
        <v>#N/A</v>
      </c>
      <c r="AB72" t="e">
        <f t="shared" si="22"/>
        <v>#N/A</v>
      </c>
      <c r="AC72" t="e">
        <f t="shared" si="22"/>
        <v>#N/A</v>
      </c>
      <c r="AD72" t="e">
        <f t="shared" si="22"/>
        <v>#N/A</v>
      </c>
      <c r="AE72" t="e">
        <f t="shared" si="22"/>
        <v>#N/A</v>
      </c>
      <c r="AF72" t="e">
        <f t="shared" si="22"/>
        <v>#N/A</v>
      </c>
      <c r="AG72" t="e">
        <f t="shared" si="22"/>
        <v>#N/A</v>
      </c>
    </row>
    <row r="73" spans="1:33" x14ac:dyDescent="0.25">
      <c r="B73" t="s">
        <v>28</v>
      </c>
      <c r="C73" t="e">
        <f>LOOKUP(C57,29:29,45:45)</f>
        <v>#DIV/0!</v>
      </c>
      <c r="D73" t="e">
        <f t="shared" ref="D73:AG73" si="23">LOOKUP(D57,29:29,45:45)</f>
        <v>#DIV/0!</v>
      </c>
      <c r="E73" t="e">
        <f t="shared" si="23"/>
        <v>#N/A</v>
      </c>
      <c r="F73" t="e">
        <f t="shared" si="23"/>
        <v>#N/A</v>
      </c>
      <c r="G73" t="e">
        <f t="shared" si="23"/>
        <v>#N/A</v>
      </c>
      <c r="H73" t="e">
        <f t="shared" si="23"/>
        <v>#N/A</v>
      </c>
      <c r="I73" t="e">
        <f t="shared" si="23"/>
        <v>#N/A</v>
      </c>
      <c r="J73" t="e">
        <f t="shared" si="23"/>
        <v>#N/A</v>
      </c>
      <c r="K73" t="e">
        <f t="shared" si="23"/>
        <v>#N/A</v>
      </c>
      <c r="L73" t="e">
        <f t="shared" si="23"/>
        <v>#N/A</v>
      </c>
      <c r="M73" t="e">
        <f t="shared" si="23"/>
        <v>#N/A</v>
      </c>
      <c r="N73" t="e">
        <f t="shared" si="23"/>
        <v>#N/A</v>
      </c>
      <c r="O73" t="e">
        <f t="shared" si="23"/>
        <v>#N/A</v>
      </c>
      <c r="P73" t="e">
        <f t="shared" si="23"/>
        <v>#N/A</v>
      </c>
      <c r="Q73" t="e">
        <f t="shared" si="23"/>
        <v>#N/A</v>
      </c>
      <c r="R73" t="e">
        <f t="shared" si="23"/>
        <v>#N/A</v>
      </c>
      <c r="S73" t="e">
        <f t="shared" si="23"/>
        <v>#N/A</v>
      </c>
      <c r="T73" t="e">
        <f t="shared" si="23"/>
        <v>#N/A</v>
      </c>
      <c r="U73" t="e">
        <f t="shared" si="23"/>
        <v>#N/A</v>
      </c>
      <c r="V73" t="e">
        <f t="shared" si="23"/>
        <v>#N/A</v>
      </c>
      <c r="W73" t="e">
        <f t="shared" si="23"/>
        <v>#N/A</v>
      </c>
      <c r="X73" t="e">
        <f t="shared" si="23"/>
        <v>#N/A</v>
      </c>
      <c r="Y73" t="e">
        <f t="shared" si="23"/>
        <v>#N/A</v>
      </c>
      <c r="Z73" t="e">
        <f t="shared" si="23"/>
        <v>#N/A</v>
      </c>
      <c r="AA73" t="e">
        <f t="shared" si="23"/>
        <v>#N/A</v>
      </c>
      <c r="AB73" t="e">
        <f t="shared" si="23"/>
        <v>#N/A</v>
      </c>
      <c r="AC73" t="e">
        <f t="shared" si="23"/>
        <v>#N/A</v>
      </c>
      <c r="AD73" t="e">
        <f t="shared" si="23"/>
        <v>#N/A</v>
      </c>
      <c r="AE73" t="e">
        <f t="shared" si="23"/>
        <v>#N/A</v>
      </c>
      <c r="AF73" t="e">
        <f t="shared" si="23"/>
        <v>#N/A</v>
      </c>
      <c r="AG73" t="e">
        <f t="shared" si="23"/>
        <v>#N/A</v>
      </c>
    </row>
    <row r="74" spans="1:33" x14ac:dyDescent="0.25">
      <c r="A74" t="s">
        <v>22</v>
      </c>
      <c r="B74" t="s">
        <v>26</v>
      </c>
      <c r="C74">
        <f>LOOKUP(C57,29:29,46:46)</f>
        <v>0</v>
      </c>
      <c r="D74">
        <f t="shared" ref="D74:AG74" si="24">LOOKUP(D57,29:29,46:46)</f>
        <v>0</v>
      </c>
      <c r="E74" t="e">
        <f t="shared" si="24"/>
        <v>#N/A</v>
      </c>
      <c r="F74" t="e">
        <f t="shared" si="24"/>
        <v>#N/A</v>
      </c>
      <c r="G74" t="e">
        <f t="shared" si="24"/>
        <v>#N/A</v>
      </c>
      <c r="H74" t="e">
        <f t="shared" si="24"/>
        <v>#N/A</v>
      </c>
      <c r="I74" t="e">
        <f t="shared" si="24"/>
        <v>#N/A</v>
      </c>
      <c r="J74" t="e">
        <f t="shared" si="24"/>
        <v>#N/A</v>
      </c>
      <c r="K74" t="e">
        <f t="shared" si="24"/>
        <v>#N/A</v>
      </c>
      <c r="L74" t="e">
        <f t="shared" si="24"/>
        <v>#N/A</v>
      </c>
      <c r="M74" t="e">
        <f t="shared" si="24"/>
        <v>#N/A</v>
      </c>
      <c r="N74" t="e">
        <f t="shared" si="24"/>
        <v>#N/A</v>
      </c>
      <c r="O74" t="e">
        <f t="shared" si="24"/>
        <v>#N/A</v>
      </c>
      <c r="P74" t="e">
        <f t="shared" si="24"/>
        <v>#N/A</v>
      </c>
      <c r="Q74" t="e">
        <f t="shared" si="24"/>
        <v>#N/A</v>
      </c>
      <c r="R74" t="e">
        <f t="shared" si="24"/>
        <v>#N/A</v>
      </c>
      <c r="S74" t="e">
        <f t="shared" si="24"/>
        <v>#N/A</v>
      </c>
      <c r="T74" t="e">
        <f t="shared" si="24"/>
        <v>#N/A</v>
      </c>
      <c r="U74" t="e">
        <f t="shared" si="24"/>
        <v>#N/A</v>
      </c>
      <c r="V74" t="e">
        <f t="shared" si="24"/>
        <v>#N/A</v>
      </c>
      <c r="W74" t="e">
        <f t="shared" si="24"/>
        <v>#N/A</v>
      </c>
      <c r="X74" t="e">
        <f t="shared" si="24"/>
        <v>#N/A</v>
      </c>
      <c r="Y74" t="e">
        <f t="shared" si="24"/>
        <v>#N/A</v>
      </c>
      <c r="Z74" t="e">
        <f t="shared" si="24"/>
        <v>#N/A</v>
      </c>
      <c r="AA74" t="e">
        <f t="shared" si="24"/>
        <v>#N/A</v>
      </c>
      <c r="AB74" t="e">
        <f t="shared" si="24"/>
        <v>#N/A</v>
      </c>
      <c r="AC74" t="e">
        <f t="shared" si="24"/>
        <v>#N/A</v>
      </c>
      <c r="AD74" t="e">
        <f t="shared" si="24"/>
        <v>#N/A</v>
      </c>
      <c r="AE74" t="e">
        <f t="shared" si="24"/>
        <v>#N/A</v>
      </c>
      <c r="AF74" t="e">
        <f t="shared" si="24"/>
        <v>#N/A</v>
      </c>
      <c r="AG74" t="e">
        <f t="shared" si="24"/>
        <v>#N/A</v>
      </c>
    </row>
    <row r="75" spans="1:33" x14ac:dyDescent="0.25">
      <c r="B75" t="s">
        <v>23</v>
      </c>
      <c r="C75">
        <f>LOOKUP(C57,29:29,47:47)</f>
        <v>0</v>
      </c>
      <c r="D75">
        <f t="shared" ref="D75:AG75" si="25">LOOKUP(D57,29:29,47:47)</f>
        <v>0</v>
      </c>
      <c r="E75" t="e">
        <f t="shared" si="25"/>
        <v>#N/A</v>
      </c>
      <c r="F75" t="e">
        <f t="shared" si="25"/>
        <v>#N/A</v>
      </c>
      <c r="G75" t="e">
        <f t="shared" si="25"/>
        <v>#N/A</v>
      </c>
      <c r="H75" t="e">
        <f t="shared" si="25"/>
        <v>#N/A</v>
      </c>
      <c r="I75" t="e">
        <f t="shared" si="25"/>
        <v>#N/A</v>
      </c>
      <c r="J75" t="e">
        <f t="shared" si="25"/>
        <v>#N/A</v>
      </c>
      <c r="K75" t="e">
        <f t="shared" si="25"/>
        <v>#N/A</v>
      </c>
      <c r="L75" t="e">
        <f t="shared" si="25"/>
        <v>#N/A</v>
      </c>
      <c r="M75" t="e">
        <f t="shared" si="25"/>
        <v>#N/A</v>
      </c>
      <c r="N75" t="e">
        <f t="shared" si="25"/>
        <v>#N/A</v>
      </c>
      <c r="O75" t="e">
        <f t="shared" si="25"/>
        <v>#N/A</v>
      </c>
      <c r="P75" t="e">
        <f t="shared" si="25"/>
        <v>#N/A</v>
      </c>
      <c r="Q75" t="e">
        <f t="shared" si="25"/>
        <v>#N/A</v>
      </c>
      <c r="R75" t="e">
        <f t="shared" si="25"/>
        <v>#N/A</v>
      </c>
      <c r="S75" t="e">
        <f t="shared" si="25"/>
        <v>#N/A</v>
      </c>
      <c r="T75" t="e">
        <f t="shared" si="25"/>
        <v>#N/A</v>
      </c>
      <c r="U75" t="e">
        <f t="shared" si="25"/>
        <v>#N/A</v>
      </c>
      <c r="V75" t="e">
        <f t="shared" si="25"/>
        <v>#N/A</v>
      </c>
      <c r="W75" t="e">
        <f t="shared" si="25"/>
        <v>#N/A</v>
      </c>
      <c r="X75" t="e">
        <f t="shared" si="25"/>
        <v>#N/A</v>
      </c>
      <c r="Y75" t="e">
        <f t="shared" si="25"/>
        <v>#N/A</v>
      </c>
      <c r="Z75" t="e">
        <f t="shared" si="25"/>
        <v>#N/A</v>
      </c>
      <c r="AA75" t="e">
        <f t="shared" si="25"/>
        <v>#N/A</v>
      </c>
      <c r="AB75" t="e">
        <f t="shared" si="25"/>
        <v>#N/A</v>
      </c>
      <c r="AC75" t="e">
        <f t="shared" si="25"/>
        <v>#N/A</v>
      </c>
      <c r="AD75" t="e">
        <f t="shared" si="25"/>
        <v>#N/A</v>
      </c>
      <c r="AE75" t="e">
        <f t="shared" si="25"/>
        <v>#N/A</v>
      </c>
      <c r="AF75" t="e">
        <f t="shared" si="25"/>
        <v>#N/A</v>
      </c>
      <c r="AG75" t="e">
        <f t="shared" si="25"/>
        <v>#N/A</v>
      </c>
    </row>
    <row r="76" spans="1:33" x14ac:dyDescent="0.25">
      <c r="B76" t="s">
        <v>27</v>
      </c>
      <c r="C76">
        <f>LOOKUP(C57,29:29,48:48)</f>
        <v>0</v>
      </c>
      <c r="D76">
        <f t="shared" ref="D76:AG76" si="26">LOOKUP(D57,29:29,48:48)</f>
        <v>0</v>
      </c>
      <c r="E76" t="e">
        <f t="shared" si="26"/>
        <v>#N/A</v>
      </c>
      <c r="F76" t="e">
        <f t="shared" si="26"/>
        <v>#N/A</v>
      </c>
      <c r="G76" t="e">
        <f t="shared" si="26"/>
        <v>#N/A</v>
      </c>
      <c r="H76" t="e">
        <f t="shared" si="26"/>
        <v>#N/A</v>
      </c>
      <c r="I76" t="e">
        <f t="shared" si="26"/>
        <v>#N/A</v>
      </c>
      <c r="J76" t="e">
        <f t="shared" si="26"/>
        <v>#N/A</v>
      </c>
      <c r="K76" t="e">
        <f t="shared" si="26"/>
        <v>#N/A</v>
      </c>
      <c r="L76" t="e">
        <f t="shared" si="26"/>
        <v>#N/A</v>
      </c>
      <c r="M76" t="e">
        <f t="shared" si="26"/>
        <v>#N/A</v>
      </c>
      <c r="N76" t="e">
        <f t="shared" si="26"/>
        <v>#N/A</v>
      </c>
      <c r="O76" t="e">
        <f t="shared" si="26"/>
        <v>#N/A</v>
      </c>
      <c r="P76" t="e">
        <f t="shared" si="26"/>
        <v>#N/A</v>
      </c>
      <c r="Q76" t="e">
        <f t="shared" si="26"/>
        <v>#N/A</v>
      </c>
      <c r="R76" t="e">
        <f t="shared" si="26"/>
        <v>#N/A</v>
      </c>
      <c r="S76" t="e">
        <f t="shared" si="26"/>
        <v>#N/A</v>
      </c>
      <c r="T76" t="e">
        <f t="shared" si="26"/>
        <v>#N/A</v>
      </c>
      <c r="U76" t="e">
        <f t="shared" si="26"/>
        <v>#N/A</v>
      </c>
      <c r="V76" t="e">
        <f t="shared" si="26"/>
        <v>#N/A</v>
      </c>
      <c r="W76" t="e">
        <f t="shared" si="26"/>
        <v>#N/A</v>
      </c>
      <c r="X76" t="e">
        <f t="shared" si="26"/>
        <v>#N/A</v>
      </c>
      <c r="Y76" t="e">
        <f t="shared" si="26"/>
        <v>#N/A</v>
      </c>
      <c r="Z76" t="e">
        <f t="shared" si="26"/>
        <v>#N/A</v>
      </c>
      <c r="AA76" t="e">
        <f t="shared" si="26"/>
        <v>#N/A</v>
      </c>
      <c r="AB76" t="e">
        <f t="shared" si="26"/>
        <v>#N/A</v>
      </c>
      <c r="AC76" t="e">
        <f t="shared" si="26"/>
        <v>#N/A</v>
      </c>
      <c r="AD76" t="e">
        <f t="shared" si="26"/>
        <v>#N/A</v>
      </c>
      <c r="AE76" t="e">
        <f t="shared" si="26"/>
        <v>#N/A</v>
      </c>
      <c r="AF76" t="e">
        <f t="shared" si="26"/>
        <v>#N/A</v>
      </c>
      <c r="AG76" t="e">
        <f t="shared" si="26"/>
        <v>#N/A</v>
      </c>
    </row>
    <row r="77" spans="1:33" x14ac:dyDescent="0.25">
      <c r="B77" t="s">
        <v>28</v>
      </c>
      <c r="C77" t="e">
        <f>LOOKUP(C57,29:29,49:49)</f>
        <v>#DIV/0!</v>
      </c>
      <c r="D77" t="e">
        <f t="shared" ref="D77:AG77" si="27">LOOKUP(D57,29:29,49:49)</f>
        <v>#DIV/0!</v>
      </c>
      <c r="E77" t="e">
        <f t="shared" si="27"/>
        <v>#N/A</v>
      </c>
      <c r="F77" t="e">
        <f t="shared" si="27"/>
        <v>#N/A</v>
      </c>
      <c r="G77" t="e">
        <f t="shared" si="27"/>
        <v>#N/A</v>
      </c>
      <c r="H77" t="e">
        <f t="shared" si="27"/>
        <v>#N/A</v>
      </c>
      <c r="I77" t="e">
        <f t="shared" si="27"/>
        <v>#N/A</v>
      </c>
      <c r="J77" t="e">
        <f t="shared" si="27"/>
        <v>#N/A</v>
      </c>
      <c r="K77" t="e">
        <f t="shared" si="27"/>
        <v>#N/A</v>
      </c>
      <c r="L77" t="e">
        <f t="shared" si="27"/>
        <v>#N/A</v>
      </c>
      <c r="M77" t="e">
        <f t="shared" si="27"/>
        <v>#N/A</v>
      </c>
      <c r="N77" t="e">
        <f t="shared" si="27"/>
        <v>#N/A</v>
      </c>
      <c r="O77" t="e">
        <f t="shared" si="27"/>
        <v>#N/A</v>
      </c>
      <c r="P77" t="e">
        <f t="shared" si="27"/>
        <v>#N/A</v>
      </c>
      <c r="Q77" t="e">
        <f t="shared" si="27"/>
        <v>#N/A</v>
      </c>
      <c r="R77" t="e">
        <f t="shared" si="27"/>
        <v>#N/A</v>
      </c>
      <c r="S77" t="e">
        <f t="shared" si="27"/>
        <v>#N/A</v>
      </c>
      <c r="T77" t="e">
        <f t="shared" si="27"/>
        <v>#N/A</v>
      </c>
      <c r="U77" t="e">
        <f t="shared" si="27"/>
        <v>#N/A</v>
      </c>
      <c r="V77" t="e">
        <f t="shared" si="27"/>
        <v>#N/A</v>
      </c>
      <c r="W77" t="e">
        <f t="shared" si="27"/>
        <v>#N/A</v>
      </c>
      <c r="X77" t="e">
        <f t="shared" si="27"/>
        <v>#N/A</v>
      </c>
      <c r="Y77" t="e">
        <f t="shared" si="27"/>
        <v>#N/A</v>
      </c>
      <c r="Z77" t="e">
        <f t="shared" si="27"/>
        <v>#N/A</v>
      </c>
      <c r="AA77" t="e">
        <f t="shared" si="27"/>
        <v>#N/A</v>
      </c>
      <c r="AB77" t="e">
        <f t="shared" si="27"/>
        <v>#N/A</v>
      </c>
      <c r="AC77" t="e">
        <f t="shared" si="27"/>
        <v>#N/A</v>
      </c>
      <c r="AD77" t="e">
        <f t="shared" si="27"/>
        <v>#N/A</v>
      </c>
      <c r="AE77" t="e">
        <f t="shared" si="27"/>
        <v>#N/A</v>
      </c>
      <c r="AF77" t="e">
        <f t="shared" si="27"/>
        <v>#N/A</v>
      </c>
      <c r="AG77" t="e">
        <f t="shared" si="27"/>
        <v>#N/A</v>
      </c>
    </row>
    <row r="80" spans="1:33" s="1" customFormat="1" x14ac:dyDescent="0.25">
      <c r="A80" s="1" t="s">
        <v>49</v>
      </c>
    </row>
    <row r="82" spans="1:33" x14ac:dyDescent="0.25">
      <c r="A82" t="s">
        <v>159</v>
      </c>
      <c r="B82" s="3">
        <v>0.2</v>
      </c>
    </row>
    <row r="83" spans="1:33" x14ac:dyDescent="0.25">
      <c r="B83" s="4"/>
      <c r="C83" s="4"/>
      <c r="D83" s="4"/>
    </row>
    <row r="84" spans="1:33" x14ac:dyDescent="0.25">
      <c r="A84" t="s">
        <v>133</v>
      </c>
      <c r="B84" s="3">
        <v>10000</v>
      </c>
      <c r="C84" t="s">
        <v>161</v>
      </c>
      <c r="E84" t="s">
        <v>160</v>
      </c>
    </row>
    <row r="92" spans="1:33" s="1" customFormat="1" x14ac:dyDescent="0.25">
      <c r="A92" s="1" t="s">
        <v>50</v>
      </c>
    </row>
    <row r="93" spans="1:33" x14ac:dyDescent="0.25">
      <c r="C93">
        <v>2020</v>
      </c>
      <c r="D93">
        <v>2021</v>
      </c>
      <c r="E93">
        <v>2022</v>
      </c>
      <c r="F93">
        <v>2023</v>
      </c>
      <c r="G93">
        <v>2024</v>
      </c>
      <c r="H93">
        <v>2025</v>
      </c>
      <c r="I93">
        <v>2026</v>
      </c>
      <c r="J93">
        <v>2027</v>
      </c>
      <c r="K93">
        <v>2028</v>
      </c>
      <c r="L93">
        <v>2029</v>
      </c>
      <c r="M93">
        <v>2030</v>
      </c>
      <c r="N93">
        <v>2031</v>
      </c>
      <c r="O93">
        <v>2032</v>
      </c>
      <c r="P93">
        <v>2033</v>
      </c>
      <c r="Q93">
        <v>2034</v>
      </c>
      <c r="R93">
        <v>2035</v>
      </c>
      <c r="S93">
        <v>2036</v>
      </c>
      <c r="T93">
        <v>2037</v>
      </c>
      <c r="U93">
        <v>2038</v>
      </c>
      <c r="V93">
        <v>2039</v>
      </c>
      <c r="W93">
        <v>2040</v>
      </c>
      <c r="X93">
        <v>2041</v>
      </c>
      <c r="Y93">
        <v>2042</v>
      </c>
      <c r="Z93">
        <v>2043</v>
      </c>
      <c r="AA93">
        <v>2044</v>
      </c>
      <c r="AB93">
        <v>2045</v>
      </c>
      <c r="AC93">
        <v>2046</v>
      </c>
      <c r="AD93">
        <v>2047</v>
      </c>
      <c r="AE93">
        <v>2048</v>
      </c>
      <c r="AF93">
        <v>2049</v>
      </c>
      <c r="AG93">
        <v>2050</v>
      </c>
    </row>
    <row r="94" spans="1:33" x14ac:dyDescent="0.25">
      <c r="A94" t="s">
        <v>18</v>
      </c>
      <c r="B94" t="s">
        <v>26</v>
      </c>
      <c r="C94" s="3">
        <f t="shared" ref="C94:AG94" si="28">$B$82*C30</f>
        <v>11247863.247863248</v>
      </c>
      <c r="D94" s="3">
        <f t="shared" si="28"/>
        <v>11135384.615384616</v>
      </c>
      <c r="E94" s="3">
        <f t="shared" si="28"/>
        <v>11022905.982905984</v>
      </c>
      <c r="F94" s="3">
        <f t="shared" si="28"/>
        <v>10910427.350427352</v>
      </c>
      <c r="G94" s="3">
        <f t="shared" si="28"/>
        <v>10797948.71794872</v>
      </c>
      <c r="H94" s="3">
        <f t="shared" si="28"/>
        <v>10685470.085470088</v>
      </c>
      <c r="I94" s="3">
        <f t="shared" si="28"/>
        <v>10572991.452991458</v>
      </c>
      <c r="J94" s="3">
        <f t="shared" si="28"/>
        <v>10460512.820512824</v>
      </c>
      <c r="K94" s="3">
        <f t="shared" si="28"/>
        <v>10348034.188034192</v>
      </c>
      <c r="L94" s="3">
        <f t="shared" si="28"/>
        <v>10235555.55555556</v>
      </c>
      <c r="M94" s="3">
        <f t="shared" si="28"/>
        <v>10123076.923076922</v>
      </c>
      <c r="N94" s="3">
        <f t="shared" si="28"/>
        <v>10021846.153846152</v>
      </c>
      <c r="O94" s="3">
        <f t="shared" si="28"/>
        <v>9920615.3846153822</v>
      </c>
      <c r="P94" s="3">
        <f t="shared" si="28"/>
        <v>9819384.6153846141</v>
      </c>
      <c r="Q94" s="3">
        <f t="shared" si="28"/>
        <v>9718153.8461538423</v>
      </c>
      <c r="R94" s="3">
        <f t="shared" si="28"/>
        <v>9616923.0769230723</v>
      </c>
      <c r="S94" s="3">
        <f t="shared" si="28"/>
        <v>9515692.3076923024</v>
      </c>
      <c r="T94" s="3">
        <f t="shared" si="28"/>
        <v>9414461.5384615343</v>
      </c>
      <c r="U94" s="3">
        <f t="shared" si="28"/>
        <v>9313230.7692307625</v>
      </c>
      <c r="V94" s="3">
        <f t="shared" si="28"/>
        <v>9211999.9999999925</v>
      </c>
      <c r="W94" s="3">
        <f t="shared" si="28"/>
        <v>9110769.2307692226</v>
      </c>
      <c r="X94" s="3">
        <f t="shared" si="28"/>
        <v>9009538.4615384527</v>
      </c>
      <c r="Y94" s="3">
        <f t="shared" si="28"/>
        <v>8908307.6923076827</v>
      </c>
      <c r="Z94" s="3">
        <f t="shared" si="28"/>
        <v>8807076.9230769128</v>
      </c>
      <c r="AA94" s="3">
        <f t="shared" si="28"/>
        <v>8705846.1538461428</v>
      </c>
      <c r="AB94" s="3">
        <f t="shared" si="28"/>
        <v>8604615.3846153729</v>
      </c>
      <c r="AC94" s="3">
        <f t="shared" si="28"/>
        <v>8503384.6153846029</v>
      </c>
      <c r="AD94" s="3">
        <f t="shared" si="28"/>
        <v>8402153.846153833</v>
      </c>
      <c r="AE94" s="3">
        <f t="shared" si="28"/>
        <v>8300923.0769230621</v>
      </c>
      <c r="AF94" s="3">
        <f t="shared" si="28"/>
        <v>8199692.3076922931</v>
      </c>
      <c r="AG94" s="3">
        <f t="shared" si="28"/>
        <v>8098461.538461538</v>
      </c>
    </row>
    <row r="95" spans="1:33" x14ac:dyDescent="0.25">
      <c r="B95" t="s">
        <v>23</v>
      </c>
      <c r="C95" s="3">
        <v>30</v>
      </c>
      <c r="D95" s="3">
        <v>30</v>
      </c>
      <c r="E95" s="3">
        <v>30</v>
      </c>
      <c r="F95" s="3">
        <v>30</v>
      </c>
      <c r="G95" s="3">
        <v>30</v>
      </c>
      <c r="H95" s="3">
        <v>30</v>
      </c>
      <c r="I95" s="3">
        <v>30</v>
      </c>
      <c r="J95" s="3">
        <v>30</v>
      </c>
      <c r="K95" s="3">
        <v>30</v>
      </c>
      <c r="L95" s="3">
        <v>30</v>
      </c>
      <c r="M95" s="3">
        <v>30</v>
      </c>
      <c r="N95" s="3">
        <v>30</v>
      </c>
      <c r="O95" s="3">
        <v>30</v>
      </c>
      <c r="P95" s="3">
        <v>30</v>
      </c>
      <c r="Q95" s="3">
        <v>30</v>
      </c>
      <c r="R95" s="3">
        <v>30</v>
      </c>
      <c r="S95" s="3">
        <v>30</v>
      </c>
      <c r="T95" s="3">
        <v>30</v>
      </c>
      <c r="U95" s="3">
        <v>30</v>
      </c>
      <c r="V95" s="3">
        <v>30</v>
      </c>
      <c r="W95" s="3">
        <v>30</v>
      </c>
      <c r="X95" s="3">
        <v>30</v>
      </c>
      <c r="Y95" s="3">
        <v>30</v>
      </c>
      <c r="Z95" s="3">
        <v>30</v>
      </c>
      <c r="AA95" s="3">
        <v>30</v>
      </c>
      <c r="AB95" s="3">
        <v>30</v>
      </c>
      <c r="AC95" s="3">
        <v>30</v>
      </c>
      <c r="AD95" s="3">
        <v>30</v>
      </c>
      <c r="AE95" s="3">
        <v>30</v>
      </c>
      <c r="AF95" s="3">
        <v>30</v>
      </c>
      <c r="AG95" s="3">
        <v>30</v>
      </c>
    </row>
    <row r="96" spans="1:33" x14ac:dyDescent="0.25">
      <c r="B96" t="s">
        <v>27</v>
      </c>
      <c r="C96" s="3">
        <f t="shared" ref="C96:AG96" si="29">$B$82*C32</f>
        <v>449914.52991452999</v>
      </c>
      <c r="D96" s="3">
        <f t="shared" si="29"/>
        <v>445415.38461538474</v>
      </c>
      <c r="E96" s="3">
        <f t="shared" si="29"/>
        <v>440916.23931623943</v>
      </c>
      <c r="F96" s="3">
        <f t="shared" si="29"/>
        <v>436417.09401709412</v>
      </c>
      <c r="G96" s="3">
        <f t="shared" si="29"/>
        <v>431917.94871794881</v>
      </c>
      <c r="H96" s="3">
        <f t="shared" si="29"/>
        <v>427418.80341880349</v>
      </c>
      <c r="I96" s="3">
        <f t="shared" si="29"/>
        <v>422919.6581196583</v>
      </c>
      <c r="J96" s="3">
        <f t="shared" si="29"/>
        <v>418420.51282051299</v>
      </c>
      <c r="K96" s="3">
        <f t="shared" si="29"/>
        <v>413921.36752136773</v>
      </c>
      <c r="L96" s="3">
        <f t="shared" si="29"/>
        <v>409422.22222222242</v>
      </c>
      <c r="M96" s="3">
        <f t="shared" si="29"/>
        <v>404923.07692307694</v>
      </c>
      <c r="N96" s="3">
        <f t="shared" si="29"/>
        <v>400873.84615384613</v>
      </c>
      <c r="O96" s="3">
        <f t="shared" si="29"/>
        <v>396824.61538461538</v>
      </c>
      <c r="P96" s="3">
        <f t="shared" si="29"/>
        <v>392775.38461538451</v>
      </c>
      <c r="Q96" s="3">
        <f t="shared" si="29"/>
        <v>388726.15384615376</v>
      </c>
      <c r="R96" s="3">
        <f t="shared" si="29"/>
        <v>384676.92307692295</v>
      </c>
      <c r="S96" s="3">
        <f t="shared" si="29"/>
        <v>380627.69230769208</v>
      </c>
      <c r="T96" s="3">
        <f t="shared" si="29"/>
        <v>376578.46153846139</v>
      </c>
      <c r="U96" s="3">
        <f t="shared" si="29"/>
        <v>372529.23076923052</v>
      </c>
      <c r="V96" s="3">
        <f t="shared" si="29"/>
        <v>368479.99999999977</v>
      </c>
      <c r="W96" s="3">
        <f t="shared" si="29"/>
        <v>364430.76923076896</v>
      </c>
      <c r="X96" s="3">
        <f t="shared" si="29"/>
        <v>360381.53846153809</v>
      </c>
      <c r="Y96" s="3">
        <f t="shared" si="29"/>
        <v>356332.30769230734</v>
      </c>
      <c r="Z96" s="3">
        <f t="shared" si="29"/>
        <v>352283.07692307653</v>
      </c>
      <c r="AA96" s="3">
        <f t="shared" si="29"/>
        <v>348233.84615384578</v>
      </c>
      <c r="AB96" s="3">
        <f t="shared" si="29"/>
        <v>344184.61538461497</v>
      </c>
      <c r="AC96" s="3">
        <f t="shared" si="29"/>
        <v>340135.38461538404</v>
      </c>
      <c r="AD96" s="3">
        <f t="shared" si="29"/>
        <v>336086.15384615329</v>
      </c>
      <c r="AE96" s="3">
        <f t="shared" si="29"/>
        <v>332036.92307692254</v>
      </c>
      <c r="AF96" s="3">
        <f t="shared" si="29"/>
        <v>327987.69230769173</v>
      </c>
      <c r="AG96" s="3">
        <f t="shared" si="29"/>
        <v>323938.4615384615</v>
      </c>
    </row>
    <row r="97" spans="1:33" x14ac:dyDescent="0.25">
      <c r="B97" t="s">
        <v>28</v>
      </c>
      <c r="C97">
        <f t="shared" ref="C97:AG97" si="30">$B$82*C33</f>
        <v>1449033.3533132505</v>
      </c>
      <c r="D97">
        <f t="shared" si="30"/>
        <v>1434543.019780118</v>
      </c>
      <c r="E97">
        <f t="shared" si="30"/>
        <v>1420052.6862469858</v>
      </c>
      <c r="F97">
        <f t="shared" si="30"/>
        <v>1405562.3527138531</v>
      </c>
      <c r="G97">
        <f t="shared" si="30"/>
        <v>1391072.0191807209</v>
      </c>
      <c r="H97">
        <f t="shared" si="30"/>
        <v>1376581.6856475882</v>
      </c>
      <c r="I97">
        <f t="shared" si="30"/>
        <v>1362091.3521144562</v>
      </c>
      <c r="J97">
        <f t="shared" si="30"/>
        <v>1347601.0185813233</v>
      </c>
      <c r="K97">
        <f t="shared" si="30"/>
        <v>1333110.6850481909</v>
      </c>
      <c r="L97">
        <f t="shared" si="30"/>
        <v>1318620.3515150587</v>
      </c>
      <c r="M97">
        <f t="shared" si="30"/>
        <v>1304130.0179819253</v>
      </c>
      <c r="N97">
        <f t="shared" si="30"/>
        <v>1291088.7178021064</v>
      </c>
      <c r="O97">
        <f t="shared" si="30"/>
        <v>1278047.4176222868</v>
      </c>
      <c r="P97">
        <f t="shared" si="30"/>
        <v>1265006.1174424675</v>
      </c>
      <c r="Q97">
        <f t="shared" si="30"/>
        <v>1251964.8172626481</v>
      </c>
      <c r="R97">
        <f t="shared" si="30"/>
        <v>1238923.5170828288</v>
      </c>
      <c r="S97">
        <f t="shared" si="30"/>
        <v>1225882.2169030092</v>
      </c>
      <c r="T97">
        <f t="shared" si="30"/>
        <v>1212840.9167231901</v>
      </c>
      <c r="U97">
        <f t="shared" si="30"/>
        <v>1199799.6165433705</v>
      </c>
      <c r="V97">
        <f t="shared" si="30"/>
        <v>1186758.3163635514</v>
      </c>
      <c r="W97">
        <f t="shared" si="30"/>
        <v>1173717.0161837321</v>
      </c>
      <c r="X97">
        <f t="shared" si="30"/>
        <v>1160675.7160039123</v>
      </c>
      <c r="Y97">
        <f t="shared" si="30"/>
        <v>1147634.4158240934</v>
      </c>
      <c r="Z97">
        <f t="shared" si="30"/>
        <v>1134593.115644274</v>
      </c>
      <c r="AA97">
        <f t="shared" si="30"/>
        <v>1121551.8154644545</v>
      </c>
      <c r="AB97">
        <f t="shared" si="30"/>
        <v>1108510.5152846351</v>
      </c>
      <c r="AC97">
        <f t="shared" si="30"/>
        <v>1095469.2151048158</v>
      </c>
      <c r="AD97">
        <f t="shared" si="30"/>
        <v>1082427.9149249967</v>
      </c>
      <c r="AE97">
        <f t="shared" si="30"/>
        <v>1069386.6147451771</v>
      </c>
      <c r="AF97">
        <f t="shared" si="30"/>
        <v>1056345.3145653578</v>
      </c>
      <c r="AG97">
        <f t="shared" si="30"/>
        <v>1043304.0143855403</v>
      </c>
    </row>
    <row r="98" spans="1:33" x14ac:dyDescent="0.25">
      <c r="A98" t="s">
        <v>19</v>
      </c>
      <c r="B98" t="s">
        <v>26</v>
      </c>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B99" t="s">
        <v>23</v>
      </c>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B100" t="s">
        <v>27</v>
      </c>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B101" t="s">
        <v>28</v>
      </c>
      <c r="C101" t="e">
        <f t="shared" ref="C101:AG101" si="31">C98/C99+C100</f>
        <v>#DIV/0!</v>
      </c>
      <c r="D101" t="e">
        <f t="shared" si="31"/>
        <v>#DIV/0!</v>
      </c>
      <c r="E101" t="e">
        <f t="shared" si="31"/>
        <v>#DIV/0!</v>
      </c>
      <c r="F101" t="e">
        <f t="shared" si="31"/>
        <v>#DIV/0!</v>
      </c>
      <c r="G101" t="e">
        <f t="shared" si="31"/>
        <v>#DIV/0!</v>
      </c>
      <c r="H101" t="e">
        <f t="shared" si="31"/>
        <v>#DIV/0!</v>
      </c>
      <c r="I101" t="e">
        <f t="shared" si="31"/>
        <v>#DIV/0!</v>
      </c>
      <c r="J101" t="e">
        <f t="shared" si="31"/>
        <v>#DIV/0!</v>
      </c>
      <c r="K101" t="e">
        <f t="shared" si="31"/>
        <v>#DIV/0!</v>
      </c>
      <c r="L101" t="e">
        <f t="shared" si="31"/>
        <v>#DIV/0!</v>
      </c>
      <c r="M101" t="e">
        <f t="shared" si="31"/>
        <v>#DIV/0!</v>
      </c>
      <c r="N101" t="e">
        <f t="shared" si="31"/>
        <v>#DIV/0!</v>
      </c>
      <c r="O101" t="e">
        <f t="shared" si="31"/>
        <v>#DIV/0!</v>
      </c>
      <c r="P101" t="e">
        <f t="shared" si="31"/>
        <v>#DIV/0!</v>
      </c>
      <c r="Q101" t="e">
        <f t="shared" si="31"/>
        <v>#DIV/0!</v>
      </c>
      <c r="R101" t="e">
        <f t="shared" si="31"/>
        <v>#DIV/0!</v>
      </c>
      <c r="S101" t="e">
        <f t="shared" si="31"/>
        <v>#DIV/0!</v>
      </c>
      <c r="T101" t="e">
        <f t="shared" si="31"/>
        <v>#DIV/0!</v>
      </c>
      <c r="U101" t="e">
        <f t="shared" si="31"/>
        <v>#DIV/0!</v>
      </c>
      <c r="V101" t="e">
        <f t="shared" si="31"/>
        <v>#DIV/0!</v>
      </c>
      <c r="W101" t="e">
        <f t="shared" si="31"/>
        <v>#DIV/0!</v>
      </c>
      <c r="X101" t="e">
        <f t="shared" si="31"/>
        <v>#DIV/0!</v>
      </c>
      <c r="Y101" t="e">
        <f t="shared" si="31"/>
        <v>#DIV/0!</v>
      </c>
      <c r="Z101" t="e">
        <f t="shared" si="31"/>
        <v>#DIV/0!</v>
      </c>
      <c r="AA101" t="e">
        <f t="shared" si="31"/>
        <v>#DIV/0!</v>
      </c>
      <c r="AB101" t="e">
        <f t="shared" si="31"/>
        <v>#DIV/0!</v>
      </c>
      <c r="AC101" t="e">
        <f t="shared" si="31"/>
        <v>#DIV/0!</v>
      </c>
      <c r="AD101" t="e">
        <f t="shared" si="31"/>
        <v>#DIV/0!</v>
      </c>
      <c r="AE101" t="e">
        <f t="shared" si="31"/>
        <v>#DIV/0!</v>
      </c>
      <c r="AF101" t="e">
        <f t="shared" si="31"/>
        <v>#DIV/0!</v>
      </c>
      <c r="AG101" t="e">
        <f t="shared" si="31"/>
        <v>#DIV/0!</v>
      </c>
    </row>
    <row r="102" spans="1:33" x14ac:dyDescent="0.25">
      <c r="A102" t="s">
        <v>20</v>
      </c>
      <c r="B102" t="s">
        <v>26</v>
      </c>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B103" t="s">
        <v>23</v>
      </c>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row>
    <row r="104" spans="1:33" x14ac:dyDescent="0.25">
      <c r="B104" t="s">
        <v>27</v>
      </c>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B105" t="s">
        <v>28</v>
      </c>
      <c r="C105" t="e">
        <f t="shared" ref="C105:AG105" si="32">C102/C103+C104</f>
        <v>#DIV/0!</v>
      </c>
      <c r="D105" t="e">
        <f t="shared" si="32"/>
        <v>#DIV/0!</v>
      </c>
      <c r="E105" t="e">
        <f t="shared" si="32"/>
        <v>#DIV/0!</v>
      </c>
      <c r="F105" t="e">
        <f t="shared" si="32"/>
        <v>#DIV/0!</v>
      </c>
      <c r="G105" t="e">
        <f t="shared" si="32"/>
        <v>#DIV/0!</v>
      </c>
      <c r="H105" t="e">
        <f t="shared" si="32"/>
        <v>#DIV/0!</v>
      </c>
      <c r="I105" t="e">
        <f t="shared" si="32"/>
        <v>#DIV/0!</v>
      </c>
      <c r="J105" t="e">
        <f t="shared" si="32"/>
        <v>#DIV/0!</v>
      </c>
      <c r="K105" t="e">
        <f t="shared" si="32"/>
        <v>#DIV/0!</v>
      </c>
      <c r="L105" t="e">
        <f t="shared" si="32"/>
        <v>#DIV/0!</v>
      </c>
      <c r="M105" t="e">
        <f t="shared" si="32"/>
        <v>#DIV/0!</v>
      </c>
      <c r="N105" t="e">
        <f t="shared" si="32"/>
        <v>#DIV/0!</v>
      </c>
      <c r="O105" t="e">
        <f t="shared" si="32"/>
        <v>#DIV/0!</v>
      </c>
      <c r="P105" t="e">
        <f t="shared" si="32"/>
        <v>#DIV/0!</v>
      </c>
      <c r="Q105" t="e">
        <f t="shared" si="32"/>
        <v>#DIV/0!</v>
      </c>
      <c r="R105" t="e">
        <f t="shared" si="32"/>
        <v>#DIV/0!</v>
      </c>
      <c r="S105" t="e">
        <f t="shared" si="32"/>
        <v>#DIV/0!</v>
      </c>
      <c r="T105" t="e">
        <f t="shared" si="32"/>
        <v>#DIV/0!</v>
      </c>
      <c r="U105" t="e">
        <f t="shared" si="32"/>
        <v>#DIV/0!</v>
      </c>
      <c r="V105" t="e">
        <f t="shared" si="32"/>
        <v>#DIV/0!</v>
      </c>
      <c r="W105" t="e">
        <f t="shared" si="32"/>
        <v>#DIV/0!</v>
      </c>
      <c r="X105" t="e">
        <f t="shared" si="32"/>
        <v>#DIV/0!</v>
      </c>
      <c r="Y105" t="e">
        <f t="shared" si="32"/>
        <v>#DIV/0!</v>
      </c>
      <c r="Z105" t="e">
        <f t="shared" si="32"/>
        <v>#DIV/0!</v>
      </c>
      <c r="AA105" t="e">
        <f t="shared" si="32"/>
        <v>#DIV/0!</v>
      </c>
      <c r="AB105" t="e">
        <f t="shared" si="32"/>
        <v>#DIV/0!</v>
      </c>
      <c r="AC105" t="e">
        <f t="shared" si="32"/>
        <v>#DIV/0!</v>
      </c>
      <c r="AD105" t="e">
        <f t="shared" si="32"/>
        <v>#DIV/0!</v>
      </c>
      <c r="AE105" t="e">
        <f t="shared" si="32"/>
        <v>#DIV/0!</v>
      </c>
      <c r="AF105" t="e">
        <f t="shared" si="32"/>
        <v>#DIV/0!</v>
      </c>
      <c r="AG105" t="e">
        <f t="shared" si="32"/>
        <v>#DIV/0!</v>
      </c>
    </row>
    <row r="106" spans="1:33" x14ac:dyDescent="0.25">
      <c r="A106" t="s">
        <v>21</v>
      </c>
      <c r="B106" t="s">
        <v>26</v>
      </c>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B107" t="s">
        <v>23</v>
      </c>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B108" t="s">
        <v>27</v>
      </c>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B109" t="s">
        <v>28</v>
      </c>
      <c r="C109" t="e">
        <f t="shared" ref="C109:AG109" si="33">C106/C107+C108</f>
        <v>#DIV/0!</v>
      </c>
      <c r="D109" t="e">
        <f t="shared" si="33"/>
        <v>#DIV/0!</v>
      </c>
      <c r="E109" t="e">
        <f t="shared" si="33"/>
        <v>#DIV/0!</v>
      </c>
      <c r="F109" t="e">
        <f t="shared" si="33"/>
        <v>#DIV/0!</v>
      </c>
      <c r="G109" t="e">
        <f t="shared" si="33"/>
        <v>#DIV/0!</v>
      </c>
      <c r="H109" t="e">
        <f t="shared" si="33"/>
        <v>#DIV/0!</v>
      </c>
      <c r="I109" t="e">
        <f t="shared" si="33"/>
        <v>#DIV/0!</v>
      </c>
      <c r="J109" t="e">
        <f t="shared" si="33"/>
        <v>#DIV/0!</v>
      </c>
      <c r="K109" t="e">
        <f t="shared" si="33"/>
        <v>#DIV/0!</v>
      </c>
      <c r="L109" t="e">
        <f t="shared" si="33"/>
        <v>#DIV/0!</v>
      </c>
      <c r="M109" t="e">
        <f t="shared" si="33"/>
        <v>#DIV/0!</v>
      </c>
      <c r="N109" t="e">
        <f t="shared" si="33"/>
        <v>#DIV/0!</v>
      </c>
      <c r="O109" t="e">
        <f t="shared" si="33"/>
        <v>#DIV/0!</v>
      </c>
      <c r="P109" t="e">
        <f t="shared" si="33"/>
        <v>#DIV/0!</v>
      </c>
      <c r="Q109" t="e">
        <f t="shared" si="33"/>
        <v>#DIV/0!</v>
      </c>
      <c r="R109" t="e">
        <f t="shared" si="33"/>
        <v>#DIV/0!</v>
      </c>
      <c r="S109" t="e">
        <f t="shared" si="33"/>
        <v>#DIV/0!</v>
      </c>
      <c r="T109" t="e">
        <f t="shared" si="33"/>
        <v>#DIV/0!</v>
      </c>
      <c r="U109" t="e">
        <f t="shared" si="33"/>
        <v>#DIV/0!</v>
      </c>
      <c r="V109" t="e">
        <f t="shared" si="33"/>
        <v>#DIV/0!</v>
      </c>
      <c r="W109" t="e">
        <f t="shared" si="33"/>
        <v>#DIV/0!</v>
      </c>
      <c r="X109" t="e">
        <f t="shared" si="33"/>
        <v>#DIV/0!</v>
      </c>
      <c r="Y109" t="e">
        <f t="shared" si="33"/>
        <v>#DIV/0!</v>
      </c>
      <c r="Z109" t="e">
        <f t="shared" si="33"/>
        <v>#DIV/0!</v>
      </c>
      <c r="AA109" t="e">
        <f t="shared" si="33"/>
        <v>#DIV/0!</v>
      </c>
      <c r="AB109" t="e">
        <f t="shared" si="33"/>
        <v>#DIV/0!</v>
      </c>
      <c r="AC109" t="e">
        <f t="shared" si="33"/>
        <v>#DIV/0!</v>
      </c>
      <c r="AD109" t="e">
        <f t="shared" si="33"/>
        <v>#DIV/0!</v>
      </c>
      <c r="AE109" t="e">
        <f t="shared" si="33"/>
        <v>#DIV/0!</v>
      </c>
      <c r="AF109" t="e">
        <f t="shared" si="33"/>
        <v>#DIV/0!</v>
      </c>
      <c r="AG109" t="e">
        <f t="shared" si="33"/>
        <v>#DIV/0!</v>
      </c>
    </row>
    <row r="110" spans="1:33" x14ac:dyDescent="0.25">
      <c r="A110" t="s">
        <v>22</v>
      </c>
      <c r="B110" t="s">
        <v>26</v>
      </c>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B111" t="s">
        <v>23</v>
      </c>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B112" t="s">
        <v>27</v>
      </c>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B113" t="s">
        <v>28</v>
      </c>
      <c r="C113" t="e">
        <f t="shared" ref="C113:AG113" si="34">C110/C111+C112</f>
        <v>#DIV/0!</v>
      </c>
      <c r="D113" t="e">
        <f t="shared" si="34"/>
        <v>#DIV/0!</v>
      </c>
      <c r="E113" t="e">
        <f t="shared" si="34"/>
        <v>#DIV/0!</v>
      </c>
      <c r="F113" t="e">
        <f t="shared" si="34"/>
        <v>#DIV/0!</v>
      </c>
      <c r="G113" t="e">
        <f t="shared" si="34"/>
        <v>#DIV/0!</v>
      </c>
      <c r="H113" t="e">
        <f t="shared" si="34"/>
        <v>#DIV/0!</v>
      </c>
      <c r="I113" t="e">
        <f t="shared" si="34"/>
        <v>#DIV/0!</v>
      </c>
      <c r="J113" t="e">
        <f t="shared" si="34"/>
        <v>#DIV/0!</v>
      </c>
      <c r="K113" t="e">
        <f t="shared" si="34"/>
        <v>#DIV/0!</v>
      </c>
      <c r="L113" t="e">
        <f t="shared" si="34"/>
        <v>#DIV/0!</v>
      </c>
      <c r="M113" t="e">
        <f t="shared" si="34"/>
        <v>#DIV/0!</v>
      </c>
      <c r="N113" t="e">
        <f t="shared" si="34"/>
        <v>#DIV/0!</v>
      </c>
      <c r="O113" t="e">
        <f t="shared" si="34"/>
        <v>#DIV/0!</v>
      </c>
      <c r="P113" t="e">
        <f t="shared" si="34"/>
        <v>#DIV/0!</v>
      </c>
      <c r="Q113" t="e">
        <f t="shared" si="34"/>
        <v>#DIV/0!</v>
      </c>
      <c r="R113" t="e">
        <f t="shared" si="34"/>
        <v>#DIV/0!</v>
      </c>
      <c r="S113" t="e">
        <f t="shared" si="34"/>
        <v>#DIV/0!</v>
      </c>
      <c r="T113" t="e">
        <f t="shared" si="34"/>
        <v>#DIV/0!</v>
      </c>
      <c r="U113" t="e">
        <f t="shared" si="34"/>
        <v>#DIV/0!</v>
      </c>
      <c r="V113" t="e">
        <f t="shared" si="34"/>
        <v>#DIV/0!</v>
      </c>
      <c r="W113" t="e">
        <f t="shared" si="34"/>
        <v>#DIV/0!</v>
      </c>
      <c r="X113" t="e">
        <f t="shared" si="34"/>
        <v>#DIV/0!</v>
      </c>
      <c r="Y113" t="e">
        <f t="shared" si="34"/>
        <v>#DIV/0!</v>
      </c>
      <c r="Z113" t="e">
        <f t="shared" si="34"/>
        <v>#DIV/0!</v>
      </c>
      <c r="AA113" t="e">
        <f t="shared" si="34"/>
        <v>#DIV/0!</v>
      </c>
      <c r="AB113" t="e">
        <f t="shared" si="34"/>
        <v>#DIV/0!</v>
      </c>
      <c r="AC113" t="e">
        <f t="shared" si="34"/>
        <v>#DIV/0!</v>
      </c>
      <c r="AD113" t="e">
        <f t="shared" si="34"/>
        <v>#DIV/0!</v>
      </c>
      <c r="AE113" t="e">
        <f t="shared" si="34"/>
        <v>#DIV/0!</v>
      </c>
      <c r="AF113" t="e">
        <f t="shared" si="34"/>
        <v>#DIV/0!</v>
      </c>
      <c r="AG113" t="e">
        <f t="shared" si="34"/>
        <v>#DIV/0!</v>
      </c>
    </row>
    <row r="116" spans="1:33" x14ac:dyDescent="0.25">
      <c r="C116" t="s">
        <v>39</v>
      </c>
    </row>
    <row r="117" spans="1:33" x14ac:dyDescent="0.25">
      <c r="C117" t="s">
        <v>67</v>
      </c>
    </row>
    <row r="118" spans="1:33" x14ac:dyDescent="0.25">
      <c r="C118" t="s">
        <v>29</v>
      </c>
    </row>
    <row r="120" spans="1:33" s="1" customFormat="1" x14ac:dyDescent="0.25">
      <c r="A120" s="2" t="s">
        <v>68</v>
      </c>
    </row>
    <row r="121" spans="1:33" x14ac:dyDescent="0.25">
      <c r="C121">
        <f>General!$B$9</f>
        <v>2047</v>
      </c>
      <c r="D121">
        <f>IF(C121=0,0,IF(General!$B$10 &gt; (C121-General!$B$9), C121+General!$B$11,0))</f>
        <v>2050</v>
      </c>
      <c r="E121">
        <f>IF(D121=0,0,IF(General!$B$10 &gt; (D121-General!$B$9), D121+General!$B$11,0))</f>
        <v>0</v>
      </c>
      <c r="F121">
        <f>IF(E121=0,0,IF(General!$B$10 &gt; (E121-General!$B$9), E121+General!$B$11,0))</f>
        <v>0</v>
      </c>
      <c r="G121">
        <f>IF(F121=0,0,IF(General!$B$10 &gt; (F121-General!$B$9), F121+General!$B$11,0))</f>
        <v>0</v>
      </c>
      <c r="H121">
        <f>IF(G121=0,0,IF(General!$B$10 &gt; (G121-General!$B$9), G121+General!$B$11,0))</f>
        <v>0</v>
      </c>
      <c r="I121">
        <f>IF(H121=0,0,IF(General!$B$10 &gt; (H121-General!$B$9), H121+General!$B$11,0))</f>
        <v>0</v>
      </c>
      <c r="J121">
        <f>IF(I121=0,0,IF(General!$B$10 &gt; (I121-General!$B$9), I121+General!$B$11,0))</f>
        <v>0</v>
      </c>
      <c r="K121">
        <f>IF(J121=0,0,IF(General!$B$10 &gt; (J121-General!$B$9), J121+General!$B$11,0))</f>
        <v>0</v>
      </c>
      <c r="L121">
        <f>IF(K121=0,0,IF(General!$B$10 &gt; (K121-General!$B$9), K121+General!$B$11,0))</f>
        <v>0</v>
      </c>
      <c r="M121">
        <f>IF(L121=0,0,IF(General!$B$10 &gt; (L121-General!$B$9), L121+General!$B$11,0))</f>
        <v>0</v>
      </c>
      <c r="N121">
        <f>IF(M121=0,0,IF(General!$B$10 &gt; (M121-General!$B$9), M121+General!$B$11,0))</f>
        <v>0</v>
      </c>
      <c r="O121">
        <f>IF(N121=0,0,IF(General!$B$10 &gt; (N121-General!$B$9), N121+General!$B$11,0))</f>
        <v>0</v>
      </c>
      <c r="P121">
        <f>IF(O121=0,0,IF(General!$B$10 &gt; (O121-General!$B$9), O121+General!$B$11,0))</f>
        <v>0</v>
      </c>
      <c r="Q121">
        <f>IF(P121=0,0,IF(General!$B$10 &gt; (P121-General!$B$9), P121+General!$B$11,0))</f>
        <v>0</v>
      </c>
      <c r="R121">
        <f>IF(Q121=0,0,IF(General!$B$10 &gt; (Q121-General!$B$9), Q121+General!$B$11,0))</f>
        <v>0</v>
      </c>
      <c r="S121">
        <f>IF(R121=0,0,IF(General!$B$10 &gt; (R121-General!$B$9), R121+General!$B$11,0))</f>
        <v>0</v>
      </c>
      <c r="T121">
        <f>IF(S121=0,0,IF(General!$B$10 &gt; (S121-General!$B$9), S121+General!$B$11,0))</f>
        <v>0</v>
      </c>
      <c r="U121">
        <f>IF(T121=0,0,IF(General!$B$10 &gt; (T121-General!$B$9), T121+General!$B$11,0))</f>
        <v>0</v>
      </c>
      <c r="V121">
        <f>IF(U121=0,0,IF(General!$B$10 &gt; (U121-General!$B$9), U121+General!$B$11,0))</f>
        <v>0</v>
      </c>
      <c r="W121">
        <f>IF(V121=0,0,IF(General!$B$10 &gt; (V121-General!$B$9), V121+General!$B$11,0))</f>
        <v>0</v>
      </c>
      <c r="X121">
        <f>IF(W121=0,0,IF(General!$B$10 &gt; (W121-General!$B$9), W121+General!$B$11,0))</f>
        <v>0</v>
      </c>
      <c r="Y121">
        <f>IF(X121=0,0,IF(General!$B$10 &gt; (X121-General!$B$9), X121+General!$B$11,0))</f>
        <v>0</v>
      </c>
      <c r="Z121">
        <f>IF(Y121=0,0,IF(General!$B$10 &gt; (Y121-General!$B$9), Y121+General!$B$11,0))</f>
        <v>0</v>
      </c>
      <c r="AA121">
        <f>IF(Z121=0,0,IF(General!$B$10 &gt; (Z121-General!$B$9), Z121+General!$B$11,0))</f>
        <v>0</v>
      </c>
      <c r="AB121">
        <f>IF(AA121=0,0,IF(General!$B$10 &gt; (AA121-General!$B$9), AA121+General!$B$11,0))</f>
        <v>0</v>
      </c>
      <c r="AC121">
        <f>IF(AB121=0,0,IF(General!$B$10 &gt; (AB121-General!$B$9), AB121+General!$B$11,0))</f>
        <v>0</v>
      </c>
      <c r="AD121">
        <f>IF(AC121=0,0,IF(General!$B$10 &gt; (AC121-General!$B$9), AC121+General!$B$11,0))</f>
        <v>0</v>
      </c>
      <c r="AE121">
        <f>IF(AD121=0,0,IF(General!$B$10 &gt; (AD121-General!$B$9), AD121+General!$B$11,0))</f>
        <v>0</v>
      </c>
      <c r="AF121">
        <f>IF(AE121=0,0,IF(General!$B$10 &gt; (AE121-General!$B$9), AE121+General!$B$11,0))</f>
        <v>0</v>
      </c>
      <c r="AG121">
        <f>IF(AF121=0,0,IF(General!$B$10 &gt; (AF121-General!$B$9), AF121+General!$B$11,0))</f>
        <v>0</v>
      </c>
    </row>
    <row r="122" spans="1:33" x14ac:dyDescent="0.25">
      <c r="A122" t="s">
        <v>18</v>
      </c>
      <c r="B122" t="s">
        <v>26</v>
      </c>
      <c r="C122">
        <f t="shared" ref="C122:AG122" si="35">LOOKUP(C121,93:93,94:94)</f>
        <v>8402153.846153833</v>
      </c>
      <c r="D122">
        <f t="shared" si="35"/>
        <v>8098461.538461538</v>
      </c>
      <c r="E122" t="e">
        <f t="shared" si="35"/>
        <v>#N/A</v>
      </c>
      <c r="F122" t="e">
        <f t="shared" si="35"/>
        <v>#N/A</v>
      </c>
      <c r="G122" t="e">
        <f t="shared" si="35"/>
        <v>#N/A</v>
      </c>
      <c r="H122" t="e">
        <f t="shared" si="35"/>
        <v>#N/A</v>
      </c>
      <c r="I122" t="e">
        <f t="shared" si="35"/>
        <v>#N/A</v>
      </c>
      <c r="J122" t="e">
        <f t="shared" si="35"/>
        <v>#N/A</v>
      </c>
      <c r="K122" t="e">
        <f t="shared" si="35"/>
        <v>#N/A</v>
      </c>
      <c r="L122" t="e">
        <f t="shared" si="35"/>
        <v>#N/A</v>
      </c>
      <c r="M122" t="e">
        <f t="shared" si="35"/>
        <v>#N/A</v>
      </c>
      <c r="N122" t="e">
        <f t="shared" si="35"/>
        <v>#N/A</v>
      </c>
      <c r="O122" t="e">
        <f t="shared" si="35"/>
        <v>#N/A</v>
      </c>
      <c r="P122" t="e">
        <f t="shared" si="35"/>
        <v>#N/A</v>
      </c>
      <c r="Q122" t="e">
        <f t="shared" si="35"/>
        <v>#N/A</v>
      </c>
      <c r="R122" t="e">
        <f t="shared" si="35"/>
        <v>#N/A</v>
      </c>
      <c r="S122" t="e">
        <f t="shared" si="35"/>
        <v>#N/A</v>
      </c>
      <c r="T122" t="e">
        <f t="shared" si="35"/>
        <v>#N/A</v>
      </c>
      <c r="U122" t="e">
        <f t="shared" si="35"/>
        <v>#N/A</v>
      </c>
      <c r="V122" t="e">
        <f t="shared" si="35"/>
        <v>#N/A</v>
      </c>
      <c r="W122" t="e">
        <f t="shared" si="35"/>
        <v>#N/A</v>
      </c>
      <c r="X122" t="e">
        <f t="shared" si="35"/>
        <v>#N/A</v>
      </c>
      <c r="Y122" t="e">
        <f t="shared" si="35"/>
        <v>#N/A</v>
      </c>
      <c r="Z122" t="e">
        <f t="shared" si="35"/>
        <v>#N/A</v>
      </c>
      <c r="AA122" t="e">
        <f t="shared" si="35"/>
        <v>#N/A</v>
      </c>
      <c r="AB122" t="e">
        <f t="shared" si="35"/>
        <v>#N/A</v>
      </c>
      <c r="AC122" t="e">
        <f t="shared" si="35"/>
        <v>#N/A</v>
      </c>
      <c r="AD122" t="e">
        <f t="shared" si="35"/>
        <v>#N/A</v>
      </c>
      <c r="AE122" t="e">
        <f t="shared" si="35"/>
        <v>#N/A</v>
      </c>
      <c r="AF122" t="e">
        <f t="shared" si="35"/>
        <v>#N/A</v>
      </c>
      <c r="AG122" t="e">
        <f t="shared" si="35"/>
        <v>#N/A</v>
      </c>
    </row>
    <row r="123" spans="1:33" x14ac:dyDescent="0.25">
      <c r="B123" t="s">
        <v>23</v>
      </c>
      <c r="C123">
        <f t="shared" ref="C123:AG123" si="36">LOOKUP(C121,93:93,95:95)</f>
        <v>30</v>
      </c>
      <c r="D123">
        <f t="shared" si="36"/>
        <v>30</v>
      </c>
      <c r="E123" t="e">
        <f t="shared" si="36"/>
        <v>#N/A</v>
      </c>
      <c r="F123" t="e">
        <f t="shared" si="36"/>
        <v>#N/A</v>
      </c>
      <c r="G123" t="e">
        <f t="shared" si="36"/>
        <v>#N/A</v>
      </c>
      <c r="H123" t="e">
        <f t="shared" si="36"/>
        <v>#N/A</v>
      </c>
      <c r="I123" t="e">
        <f t="shared" si="36"/>
        <v>#N/A</v>
      </c>
      <c r="J123" t="e">
        <f t="shared" si="36"/>
        <v>#N/A</v>
      </c>
      <c r="K123" t="e">
        <f t="shared" si="36"/>
        <v>#N/A</v>
      </c>
      <c r="L123" t="e">
        <f t="shared" si="36"/>
        <v>#N/A</v>
      </c>
      <c r="M123" t="e">
        <f t="shared" si="36"/>
        <v>#N/A</v>
      </c>
      <c r="N123" t="e">
        <f t="shared" si="36"/>
        <v>#N/A</v>
      </c>
      <c r="O123" t="e">
        <f t="shared" si="36"/>
        <v>#N/A</v>
      </c>
      <c r="P123" t="e">
        <f t="shared" si="36"/>
        <v>#N/A</v>
      </c>
      <c r="Q123" t="e">
        <f t="shared" si="36"/>
        <v>#N/A</v>
      </c>
      <c r="R123" t="e">
        <f t="shared" si="36"/>
        <v>#N/A</v>
      </c>
      <c r="S123" t="e">
        <f t="shared" si="36"/>
        <v>#N/A</v>
      </c>
      <c r="T123" t="e">
        <f t="shared" si="36"/>
        <v>#N/A</v>
      </c>
      <c r="U123" t="e">
        <f t="shared" si="36"/>
        <v>#N/A</v>
      </c>
      <c r="V123" t="e">
        <f t="shared" si="36"/>
        <v>#N/A</v>
      </c>
      <c r="W123" t="e">
        <f t="shared" si="36"/>
        <v>#N/A</v>
      </c>
      <c r="X123" t="e">
        <f t="shared" si="36"/>
        <v>#N/A</v>
      </c>
      <c r="Y123" t="e">
        <f t="shared" si="36"/>
        <v>#N/A</v>
      </c>
      <c r="Z123" t="e">
        <f t="shared" si="36"/>
        <v>#N/A</v>
      </c>
      <c r="AA123" t="e">
        <f t="shared" si="36"/>
        <v>#N/A</v>
      </c>
      <c r="AB123" t="e">
        <f t="shared" si="36"/>
        <v>#N/A</v>
      </c>
      <c r="AC123" t="e">
        <f t="shared" si="36"/>
        <v>#N/A</v>
      </c>
      <c r="AD123" t="e">
        <f t="shared" si="36"/>
        <v>#N/A</v>
      </c>
      <c r="AE123" t="e">
        <f t="shared" si="36"/>
        <v>#N/A</v>
      </c>
      <c r="AF123" t="e">
        <f t="shared" si="36"/>
        <v>#N/A</v>
      </c>
      <c r="AG123" t="e">
        <f t="shared" si="36"/>
        <v>#N/A</v>
      </c>
    </row>
    <row r="124" spans="1:33" x14ac:dyDescent="0.25">
      <c r="B124" t="s">
        <v>27</v>
      </c>
      <c r="C124">
        <f t="shared" ref="C124:AG124" si="37">LOOKUP(C121,93:93,96:96)</f>
        <v>336086.15384615329</v>
      </c>
      <c r="D124">
        <f t="shared" si="37"/>
        <v>323938.4615384615</v>
      </c>
      <c r="E124" t="e">
        <f t="shared" si="37"/>
        <v>#N/A</v>
      </c>
      <c r="F124" t="e">
        <f t="shared" si="37"/>
        <v>#N/A</v>
      </c>
      <c r="G124" t="e">
        <f t="shared" si="37"/>
        <v>#N/A</v>
      </c>
      <c r="H124" t="e">
        <f t="shared" si="37"/>
        <v>#N/A</v>
      </c>
      <c r="I124" t="e">
        <f t="shared" si="37"/>
        <v>#N/A</v>
      </c>
      <c r="J124" t="e">
        <f t="shared" si="37"/>
        <v>#N/A</v>
      </c>
      <c r="K124" t="e">
        <f t="shared" si="37"/>
        <v>#N/A</v>
      </c>
      <c r="L124" t="e">
        <f t="shared" si="37"/>
        <v>#N/A</v>
      </c>
      <c r="M124" t="e">
        <f t="shared" si="37"/>
        <v>#N/A</v>
      </c>
      <c r="N124" t="e">
        <f t="shared" si="37"/>
        <v>#N/A</v>
      </c>
      <c r="O124" t="e">
        <f t="shared" si="37"/>
        <v>#N/A</v>
      </c>
      <c r="P124" t="e">
        <f t="shared" si="37"/>
        <v>#N/A</v>
      </c>
      <c r="Q124" t="e">
        <f t="shared" si="37"/>
        <v>#N/A</v>
      </c>
      <c r="R124" t="e">
        <f t="shared" si="37"/>
        <v>#N/A</v>
      </c>
      <c r="S124" t="e">
        <f t="shared" si="37"/>
        <v>#N/A</v>
      </c>
      <c r="T124" t="e">
        <f t="shared" si="37"/>
        <v>#N/A</v>
      </c>
      <c r="U124" t="e">
        <f t="shared" si="37"/>
        <v>#N/A</v>
      </c>
      <c r="V124" t="e">
        <f t="shared" si="37"/>
        <v>#N/A</v>
      </c>
      <c r="W124" t="e">
        <f t="shared" si="37"/>
        <v>#N/A</v>
      </c>
      <c r="X124" t="e">
        <f t="shared" si="37"/>
        <v>#N/A</v>
      </c>
      <c r="Y124" t="e">
        <f t="shared" si="37"/>
        <v>#N/A</v>
      </c>
      <c r="Z124" t="e">
        <f t="shared" si="37"/>
        <v>#N/A</v>
      </c>
      <c r="AA124" t="e">
        <f t="shared" si="37"/>
        <v>#N/A</v>
      </c>
      <c r="AB124" t="e">
        <f t="shared" si="37"/>
        <v>#N/A</v>
      </c>
      <c r="AC124" t="e">
        <f t="shared" si="37"/>
        <v>#N/A</v>
      </c>
      <c r="AD124" t="e">
        <f t="shared" si="37"/>
        <v>#N/A</v>
      </c>
      <c r="AE124" t="e">
        <f t="shared" si="37"/>
        <v>#N/A</v>
      </c>
      <c r="AF124" t="e">
        <f t="shared" si="37"/>
        <v>#N/A</v>
      </c>
      <c r="AG124" t="e">
        <f t="shared" si="37"/>
        <v>#N/A</v>
      </c>
    </row>
    <row r="125" spans="1:33" x14ac:dyDescent="0.25">
      <c r="B125" t="s">
        <v>28</v>
      </c>
      <c r="C125">
        <f t="shared" ref="C125:AG125" si="38">LOOKUP(C121,93:93,97:97)</f>
        <v>1082427.9149249967</v>
      </c>
      <c r="D125">
        <f t="shared" si="38"/>
        <v>1043304.0143855403</v>
      </c>
      <c r="E125" t="e">
        <f t="shared" si="38"/>
        <v>#N/A</v>
      </c>
      <c r="F125" t="e">
        <f t="shared" si="38"/>
        <v>#N/A</v>
      </c>
      <c r="G125" t="e">
        <f t="shared" si="38"/>
        <v>#N/A</v>
      </c>
      <c r="H125" t="e">
        <f t="shared" si="38"/>
        <v>#N/A</v>
      </c>
      <c r="I125" t="e">
        <f t="shared" si="38"/>
        <v>#N/A</v>
      </c>
      <c r="J125" t="e">
        <f t="shared" si="38"/>
        <v>#N/A</v>
      </c>
      <c r="K125" t="e">
        <f t="shared" si="38"/>
        <v>#N/A</v>
      </c>
      <c r="L125" t="e">
        <f t="shared" si="38"/>
        <v>#N/A</v>
      </c>
      <c r="M125" t="e">
        <f t="shared" si="38"/>
        <v>#N/A</v>
      </c>
      <c r="N125" t="e">
        <f t="shared" si="38"/>
        <v>#N/A</v>
      </c>
      <c r="O125" t="e">
        <f t="shared" si="38"/>
        <v>#N/A</v>
      </c>
      <c r="P125" t="e">
        <f t="shared" si="38"/>
        <v>#N/A</v>
      </c>
      <c r="Q125" t="e">
        <f t="shared" si="38"/>
        <v>#N/A</v>
      </c>
      <c r="R125" t="e">
        <f t="shared" si="38"/>
        <v>#N/A</v>
      </c>
      <c r="S125" t="e">
        <f t="shared" si="38"/>
        <v>#N/A</v>
      </c>
      <c r="T125" t="e">
        <f t="shared" si="38"/>
        <v>#N/A</v>
      </c>
      <c r="U125" t="e">
        <f t="shared" si="38"/>
        <v>#N/A</v>
      </c>
      <c r="V125" t="e">
        <f t="shared" si="38"/>
        <v>#N/A</v>
      </c>
      <c r="W125" t="e">
        <f t="shared" si="38"/>
        <v>#N/A</v>
      </c>
      <c r="X125" t="e">
        <f t="shared" si="38"/>
        <v>#N/A</v>
      </c>
      <c r="Y125" t="e">
        <f t="shared" si="38"/>
        <v>#N/A</v>
      </c>
      <c r="Z125" t="e">
        <f t="shared" si="38"/>
        <v>#N/A</v>
      </c>
      <c r="AA125" t="e">
        <f t="shared" si="38"/>
        <v>#N/A</v>
      </c>
      <c r="AB125" t="e">
        <f t="shared" si="38"/>
        <v>#N/A</v>
      </c>
      <c r="AC125" t="e">
        <f t="shared" si="38"/>
        <v>#N/A</v>
      </c>
      <c r="AD125" t="e">
        <f t="shared" si="38"/>
        <v>#N/A</v>
      </c>
      <c r="AE125" t="e">
        <f t="shared" si="38"/>
        <v>#N/A</v>
      </c>
      <c r="AF125" t="e">
        <f t="shared" si="38"/>
        <v>#N/A</v>
      </c>
      <c r="AG125" t="e">
        <f t="shared" si="38"/>
        <v>#N/A</v>
      </c>
    </row>
    <row r="126" spans="1:33" x14ac:dyDescent="0.25">
      <c r="A126" t="s">
        <v>19</v>
      </c>
      <c r="B126" t="s">
        <v>26</v>
      </c>
      <c r="C126">
        <f t="shared" ref="C126:AG126" si="39">LOOKUP(C121,93:93,98:98)</f>
        <v>0</v>
      </c>
      <c r="D126">
        <f t="shared" si="39"/>
        <v>0</v>
      </c>
      <c r="E126" t="e">
        <f t="shared" si="39"/>
        <v>#N/A</v>
      </c>
      <c r="F126" t="e">
        <f t="shared" si="39"/>
        <v>#N/A</v>
      </c>
      <c r="G126" t="e">
        <f t="shared" si="39"/>
        <v>#N/A</v>
      </c>
      <c r="H126" t="e">
        <f t="shared" si="39"/>
        <v>#N/A</v>
      </c>
      <c r="I126" t="e">
        <f t="shared" si="39"/>
        <v>#N/A</v>
      </c>
      <c r="J126" t="e">
        <f t="shared" si="39"/>
        <v>#N/A</v>
      </c>
      <c r="K126" t="e">
        <f t="shared" si="39"/>
        <v>#N/A</v>
      </c>
      <c r="L126" t="e">
        <f t="shared" si="39"/>
        <v>#N/A</v>
      </c>
      <c r="M126" t="e">
        <f t="shared" si="39"/>
        <v>#N/A</v>
      </c>
      <c r="N126" t="e">
        <f t="shared" si="39"/>
        <v>#N/A</v>
      </c>
      <c r="O126" t="e">
        <f t="shared" si="39"/>
        <v>#N/A</v>
      </c>
      <c r="P126" t="e">
        <f t="shared" si="39"/>
        <v>#N/A</v>
      </c>
      <c r="Q126" t="e">
        <f t="shared" si="39"/>
        <v>#N/A</v>
      </c>
      <c r="R126" t="e">
        <f t="shared" si="39"/>
        <v>#N/A</v>
      </c>
      <c r="S126" t="e">
        <f t="shared" si="39"/>
        <v>#N/A</v>
      </c>
      <c r="T126" t="e">
        <f t="shared" si="39"/>
        <v>#N/A</v>
      </c>
      <c r="U126" t="e">
        <f t="shared" si="39"/>
        <v>#N/A</v>
      </c>
      <c r="V126" t="e">
        <f t="shared" si="39"/>
        <v>#N/A</v>
      </c>
      <c r="W126" t="e">
        <f t="shared" si="39"/>
        <v>#N/A</v>
      </c>
      <c r="X126" t="e">
        <f t="shared" si="39"/>
        <v>#N/A</v>
      </c>
      <c r="Y126" t="e">
        <f t="shared" si="39"/>
        <v>#N/A</v>
      </c>
      <c r="Z126" t="e">
        <f t="shared" si="39"/>
        <v>#N/A</v>
      </c>
      <c r="AA126" t="e">
        <f t="shared" si="39"/>
        <v>#N/A</v>
      </c>
      <c r="AB126" t="e">
        <f t="shared" si="39"/>
        <v>#N/A</v>
      </c>
      <c r="AC126" t="e">
        <f t="shared" si="39"/>
        <v>#N/A</v>
      </c>
      <c r="AD126" t="e">
        <f t="shared" si="39"/>
        <v>#N/A</v>
      </c>
      <c r="AE126" t="e">
        <f t="shared" si="39"/>
        <v>#N/A</v>
      </c>
      <c r="AF126" t="e">
        <f t="shared" si="39"/>
        <v>#N/A</v>
      </c>
      <c r="AG126" t="e">
        <f t="shared" si="39"/>
        <v>#N/A</v>
      </c>
    </row>
    <row r="127" spans="1:33" x14ac:dyDescent="0.25">
      <c r="B127" t="s">
        <v>23</v>
      </c>
      <c r="C127">
        <f t="shared" ref="C127:AG127" si="40">LOOKUP(C121,93:93,99:99)</f>
        <v>0</v>
      </c>
      <c r="D127">
        <f t="shared" si="40"/>
        <v>0</v>
      </c>
      <c r="E127" t="e">
        <f t="shared" si="40"/>
        <v>#N/A</v>
      </c>
      <c r="F127" t="e">
        <f t="shared" si="40"/>
        <v>#N/A</v>
      </c>
      <c r="G127" t="e">
        <f t="shared" si="40"/>
        <v>#N/A</v>
      </c>
      <c r="H127" t="e">
        <f t="shared" si="40"/>
        <v>#N/A</v>
      </c>
      <c r="I127" t="e">
        <f t="shared" si="40"/>
        <v>#N/A</v>
      </c>
      <c r="J127" t="e">
        <f t="shared" si="40"/>
        <v>#N/A</v>
      </c>
      <c r="K127" t="e">
        <f t="shared" si="40"/>
        <v>#N/A</v>
      </c>
      <c r="L127" t="e">
        <f t="shared" si="40"/>
        <v>#N/A</v>
      </c>
      <c r="M127" t="e">
        <f t="shared" si="40"/>
        <v>#N/A</v>
      </c>
      <c r="N127" t="e">
        <f t="shared" si="40"/>
        <v>#N/A</v>
      </c>
      <c r="O127" t="e">
        <f t="shared" si="40"/>
        <v>#N/A</v>
      </c>
      <c r="P127" t="e">
        <f t="shared" si="40"/>
        <v>#N/A</v>
      </c>
      <c r="Q127" t="e">
        <f t="shared" si="40"/>
        <v>#N/A</v>
      </c>
      <c r="R127" t="e">
        <f t="shared" si="40"/>
        <v>#N/A</v>
      </c>
      <c r="S127" t="e">
        <f t="shared" si="40"/>
        <v>#N/A</v>
      </c>
      <c r="T127" t="e">
        <f t="shared" si="40"/>
        <v>#N/A</v>
      </c>
      <c r="U127" t="e">
        <f t="shared" si="40"/>
        <v>#N/A</v>
      </c>
      <c r="V127" t="e">
        <f t="shared" si="40"/>
        <v>#N/A</v>
      </c>
      <c r="W127" t="e">
        <f t="shared" si="40"/>
        <v>#N/A</v>
      </c>
      <c r="X127" t="e">
        <f t="shared" si="40"/>
        <v>#N/A</v>
      </c>
      <c r="Y127" t="e">
        <f t="shared" si="40"/>
        <v>#N/A</v>
      </c>
      <c r="Z127" t="e">
        <f t="shared" si="40"/>
        <v>#N/A</v>
      </c>
      <c r="AA127" t="e">
        <f t="shared" si="40"/>
        <v>#N/A</v>
      </c>
      <c r="AB127" t="e">
        <f t="shared" si="40"/>
        <v>#N/A</v>
      </c>
      <c r="AC127" t="e">
        <f t="shared" si="40"/>
        <v>#N/A</v>
      </c>
      <c r="AD127" t="e">
        <f t="shared" si="40"/>
        <v>#N/A</v>
      </c>
      <c r="AE127" t="e">
        <f t="shared" si="40"/>
        <v>#N/A</v>
      </c>
      <c r="AF127" t="e">
        <f t="shared" si="40"/>
        <v>#N/A</v>
      </c>
      <c r="AG127" t="e">
        <f t="shared" si="40"/>
        <v>#N/A</v>
      </c>
    </row>
    <row r="128" spans="1:33" x14ac:dyDescent="0.25">
      <c r="B128" t="s">
        <v>27</v>
      </c>
      <c r="C128">
        <f t="shared" ref="C128:AG128" si="41">LOOKUP(C121,93:93,100:100)</f>
        <v>0</v>
      </c>
      <c r="D128">
        <f t="shared" si="41"/>
        <v>0</v>
      </c>
      <c r="E128" t="e">
        <f t="shared" si="41"/>
        <v>#N/A</v>
      </c>
      <c r="F128" t="e">
        <f t="shared" si="41"/>
        <v>#N/A</v>
      </c>
      <c r="G128" t="e">
        <f t="shared" si="41"/>
        <v>#N/A</v>
      </c>
      <c r="H128" t="e">
        <f t="shared" si="41"/>
        <v>#N/A</v>
      </c>
      <c r="I128" t="e">
        <f t="shared" si="41"/>
        <v>#N/A</v>
      </c>
      <c r="J128" t="e">
        <f t="shared" si="41"/>
        <v>#N/A</v>
      </c>
      <c r="K128" t="e">
        <f t="shared" si="41"/>
        <v>#N/A</v>
      </c>
      <c r="L128" t="e">
        <f t="shared" si="41"/>
        <v>#N/A</v>
      </c>
      <c r="M128" t="e">
        <f t="shared" si="41"/>
        <v>#N/A</v>
      </c>
      <c r="N128" t="e">
        <f t="shared" si="41"/>
        <v>#N/A</v>
      </c>
      <c r="O128" t="e">
        <f t="shared" si="41"/>
        <v>#N/A</v>
      </c>
      <c r="P128" t="e">
        <f t="shared" si="41"/>
        <v>#N/A</v>
      </c>
      <c r="Q128" t="e">
        <f t="shared" si="41"/>
        <v>#N/A</v>
      </c>
      <c r="R128" t="e">
        <f t="shared" si="41"/>
        <v>#N/A</v>
      </c>
      <c r="S128" t="e">
        <f t="shared" si="41"/>
        <v>#N/A</v>
      </c>
      <c r="T128" t="e">
        <f t="shared" si="41"/>
        <v>#N/A</v>
      </c>
      <c r="U128" t="e">
        <f t="shared" si="41"/>
        <v>#N/A</v>
      </c>
      <c r="V128" t="e">
        <f t="shared" si="41"/>
        <v>#N/A</v>
      </c>
      <c r="W128" t="e">
        <f t="shared" si="41"/>
        <v>#N/A</v>
      </c>
      <c r="X128" t="e">
        <f t="shared" si="41"/>
        <v>#N/A</v>
      </c>
      <c r="Y128" t="e">
        <f t="shared" si="41"/>
        <v>#N/A</v>
      </c>
      <c r="Z128" t="e">
        <f t="shared" si="41"/>
        <v>#N/A</v>
      </c>
      <c r="AA128" t="e">
        <f t="shared" si="41"/>
        <v>#N/A</v>
      </c>
      <c r="AB128" t="e">
        <f t="shared" si="41"/>
        <v>#N/A</v>
      </c>
      <c r="AC128" t="e">
        <f t="shared" si="41"/>
        <v>#N/A</v>
      </c>
      <c r="AD128" t="e">
        <f t="shared" si="41"/>
        <v>#N/A</v>
      </c>
      <c r="AE128" t="e">
        <f t="shared" si="41"/>
        <v>#N/A</v>
      </c>
      <c r="AF128" t="e">
        <f t="shared" si="41"/>
        <v>#N/A</v>
      </c>
      <c r="AG128" t="e">
        <f t="shared" si="41"/>
        <v>#N/A</v>
      </c>
    </row>
    <row r="129" spans="1:33" x14ac:dyDescent="0.25">
      <c r="B129" t="s">
        <v>28</v>
      </c>
      <c r="C129" t="e">
        <f t="shared" ref="C129:AG129" si="42">LOOKUP(C121,93:93,101:101)</f>
        <v>#DIV/0!</v>
      </c>
      <c r="D129" t="e">
        <f t="shared" si="42"/>
        <v>#DIV/0!</v>
      </c>
      <c r="E129" t="e">
        <f t="shared" si="42"/>
        <v>#N/A</v>
      </c>
      <c r="F129" t="e">
        <f t="shared" si="42"/>
        <v>#N/A</v>
      </c>
      <c r="G129" t="e">
        <f t="shared" si="42"/>
        <v>#N/A</v>
      </c>
      <c r="H129" t="e">
        <f t="shared" si="42"/>
        <v>#N/A</v>
      </c>
      <c r="I129" t="e">
        <f t="shared" si="42"/>
        <v>#N/A</v>
      </c>
      <c r="J129" t="e">
        <f t="shared" si="42"/>
        <v>#N/A</v>
      </c>
      <c r="K129" t="e">
        <f t="shared" si="42"/>
        <v>#N/A</v>
      </c>
      <c r="L129" t="e">
        <f t="shared" si="42"/>
        <v>#N/A</v>
      </c>
      <c r="M129" t="e">
        <f t="shared" si="42"/>
        <v>#N/A</v>
      </c>
      <c r="N129" t="e">
        <f t="shared" si="42"/>
        <v>#N/A</v>
      </c>
      <c r="O129" t="e">
        <f t="shared" si="42"/>
        <v>#N/A</v>
      </c>
      <c r="P129" t="e">
        <f t="shared" si="42"/>
        <v>#N/A</v>
      </c>
      <c r="Q129" t="e">
        <f t="shared" si="42"/>
        <v>#N/A</v>
      </c>
      <c r="R129" t="e">
        <f t="shared" si="42"/>
        <v>#N/A</v>
      </c>
      <c r="S129" t="e">
        <f t="shared" si="42"/>
        <v>#N/A</v>
      </c>
      <c r="T129" t="e">
        <f t="shared" si="42"/>
        <v>#N/A</v>
      </c>
      <c r="U129" t="e">
        <f t="shared" si="42"/>
        <v>#N/A</v>
      </c>
      <c r="V129" t="e">
        <f t="shared" si="42"/>
        <v>#N/A</v>
      </c>
      <c r="W129" t="e">
        <f t="shared" si="42"/>
        <v>#N/A</v>
      </c>
      <c r="X129" t="e">
        <f t="shared" si="42"/>
        <v>#N/A</v>
      </c>
      <c r="Y129" t="e">
        <f t="shared" si="42"/>
        <v>#N/A</v>
      </c>
      <c r="Z129" t="e">
        <f t="shared" si="42"/>
        <v>#N/A</v>
      </c>
      <c r="AA129" t="e">
        <f t="shared" si="42"/>
        <v>#N/A</v>
      </c>
      <c r="AB129" t="e">
        <f t="shared" si="42"/>
        <v>#N/A</v>
      </c>
      <c r="AC129" t="e">
        <f t="shared" si="42"/>
        <v>#N/A</v>
      </c>
      <c r="AD129" t="e">
        <f t="shared" si="42"/>
        <v>#N/A</v>
      </c>
      <c r="AE129" t="e">
        <f t="shared" si="42"/>
        <v>#N/A</v>
      </c>
      <c r="AF129" t="e">
        <f t="shared" si="42"/>
        <v>#N/A</v>
      </c>
      <c r="AG129" t="e">
        <f t="shared" si="42"/>
        <v>#N/A</v>
      </c>
    </row>
    <row r="130" spans="1:33" x14ac:dyDescent="0.25">
      <c r="A130" t="s">
        <v>20</v>
      </c>
      <c r="B130" t="s">
        <v>26</v>
      </c>
      <c r="C130">
        <f t="shared" ref="C130:AG130" si="43">LOOKUP(C121,93:93,102:102)</f>
        <v>0</v>
      </c>
      <c r="D130">
        <f t="shared" si="43"/>
        <v>0</v>
      </c>
      <c r="E130" t="e">
        <f t="shared" si="43"/>
        <v>#N/A</v>
      </c>
      <c r="F130" t="e">
        <f t="shared" si="43"/>
        <v>#N/A</v>
      </c>
      <c r="G130" t="e">
        <f t="shared" si="43"/>
        <v>#N/A</v>
      </c>
      <c r="H130" t="e">
        <f t="shared" si="43"/>
        <v>#N/A</v>
      </c>
      <c r="I130" t="e">
        <f t="shared" si="43"/>
        <v>#N/A</v>
      </c>
      <c r="J130" t="e">
        <f t="shared" si="43"/>
        <v>#N/A</v>
      </c>
      <c r="K130" t="e">
        <f t="shared" si="43"/>
        <v>#N/A</v>
      </c>
      <c r="L130" t="e">
        <f t="shared" si="43"/>
        <v>#N/A</v>
      </c>
      <c r="M130" t="e">
        <f t="shared" si="43"/>
        <v>#N/A</v>
      </c>
      <c r="N130" t="e">
        <f t="shared" si="43"/>
        <v>#N/A</v>
      </c>
      <c r="O130" t="e">
        <f t="shared" si="43"/>
        <v>#N/A</v>
      </c>
      <c r="P130" t="e">
        <f t="shared" si="43"/>
        <v>#N/A</v>
      </c>
      <c r="Q130" t="e">
        <f t="shared" si="43"/>
        <v>#N/A</v>
      </c>
      <c r="R130" t="e">
        <f t="shared" si="43"/>
        <v>#N/A</v>
      </c>
      <c r="S130" t="e">
        <f t="shared" si="43"/>
        <v>#N/A</v>
      </c>
      <c r="T130" t="e">
        <f t="shared" si="43"/>
        <v>#N/A</v>
      </c>
      <c r="U130" t="e">
        <f t="shared" si="43"/>
        <v>#N/A</v>
      </c>
      <c r="V130" t="e">
        <f t="shared" si="43"/>
        <v>#N/A</v>
      </c>
      <c r="W130" t="e">
        <f t="shared" si="43"/>
        <v>#N/A</v>
      </c>
      <c r="X130" t="e">
        <f t="shared" si="43"/>
        <v>#N/A</v>
      </c>
      <c r="Y130" t="e">
        <f t="shared" si="43"/>
        <v>#N/A</v>
      </c>
      <c r="Z130" t="e">
        <f t="shared" si="43"/>
        <v>#N/A</v>
      </c>
      <c r="AA130" t="e">
        <f t="shared" si="43"/>
        <v>#N/A</v>
      </c>
      <c r="AB130" t="e">
        <f t="shared" si="43"/>
        <v>#N/A</v>
      </c>
      <c r="AC130" t="e">
        <f t="shared" si="43"/>
        <v>#N/A</v>
      </c>
      <c r="AD130" t="e">
        <f t="shared" si="43"/>
        <v>#N/A</v>
      </c>
      <c r="AE130" t="e">
        <f t="shared" si="43"/>
        <v>#N/A</v>
      </c>
      <c r="AF130" t="e">
        <f t="shared" si="43"/>
        <v>#N/A</v>
      </c>
      <c r="AG130" t="e">
        <f t="shared" si="43"/>
        <v>#N/A</v>
      </c>
    </row>
    <row r="131" spans="1:33" x14ac:dyDescent="0.25">
      <c r="B131" t="s">
        <v>23</v>
      </c>
      <c r="C131">
        <f t="shared" ref="C131:AG131" si="44">LOOKUP(C121,93:93,103:103)</f>
        <v>0</v>
      </c>
      <c r="D131">
        <f t="shared" si="44"/>
        <v>0</v>
      </c>
      <c r="E131" t="e">
        <f t="shared" si="44"/>
        <v>#N/A</v>
      </c>
      <c r="F131" t="e">
        <f t="shared" si="44"/>
        <v>#N/A</v>
      </c>
      <c r="G131" t="e">
        <f t="shared" si="44"/>
        <v>#N/A</v>
      </c>
      <c r="H131" t="e">
        <f t="shared" si="44"/>
        <v>#N/A</v>
      </c>
      <c r="I131" t="e">
        <f t="shared" si="44"/>
        <v>#N/A</v>
      </c>
      <c r="J131" t="e">
        <f t="shared" si="44"/>
        <v>#N/A</v>
      </c>
      <c r="K131" t="e">
        <f t="shared" si="44"/>
        <v>#N/A</v>
      </c>
      <c r="L131" t="e">
        <f t="shared" si="44"/>
        <v>#N/A</v>
      </c>
      <c r="M131" t="e">
        <f t="shared" si="44"/>
        <v>#N/A</v>
      </c>
      <c r="N131" t="e">
        <f t="shared" si="44"/>
        <v>#N/A</v>
      </c>
      <c r="O131" t="e">
        <f t="shared" si="44"/>
        <v>#N/A</v>
      </c>
      <c r="P131" t="e">
        <f t="shared" si="44"/>
        <v>#N/A</v>
      </c>
      <c r="Q131" t="e">
        <f t="shared" si="44"/>
        <v>#N/A</v>
      </c>
      <c r="R131" t="e">
        <f t="shared" si="44"/>
        <v>#N/A</v>
      </c>
      <c r="S131" t="e">
        <f t="shared" si="44"/>
        <v>#N/A</v>
      </c>
      <c r="T131" t="e">
        <f t="shared" si="44"/>
        <v>#N/A</v>
      </c>
      <c r="U131" t="e">
        <f t="shared" si="44"/>
        <v>#N/A</v>
      </c>
      <c r="V131" t="e">
        <f t="shared" si="44"/>
        <v>#N/A</v>
      </c>
      <c r="W131" t="e">
        <f t="shared" si="44"/>
        <v>#N/A</v>
      </c>
      <c r="X131" t="e">
        <f t="shared" si="44"/>
        <v>#N/A</v>
      </c>
      <c r="Y131" t="e">
        <f t="shared" si="44"/>
        <v>#N/A</v>
      </c>
      <c r="Z131" t="e">
        <f t="shared" si="44"/>
        <v>#N/A</v>
      </c>
      <c r="AA131" t="e">
        <f t="shared" si="44"/>
        <v>#N/A</v>
      </c>
      <c r="AB131" t="e">
        <f t="shared" si="44"/>
        <v>#N/A</v>
      </c>
      <c r="AC131" t="e">
        <f t="shared" si="44"/>
        <v>#N/A</v>
      </c>
      <c r="AD131" t="e">
        <f t="shared" si="44"/>
        <v>#N/A</v>
      </c>
      <c r="AE131" t="e">
        <f t="shared" si="44"/>
        <v>#N/A</v>
      </c>
      <c r="AF131" t="e">
        <f t="shared" si="44"/>
        <v>#N/A</v>
      </c>
      <c r="AG131" t="e">
        <f t="shared" si="44"/>
        <v>#N/A</v>
      </c>
    </row>
    <row r="132" spans="1:33" x14ac:dyDescent="0.25">
      <c r="B132" t="s">
        <v>27</v>
      </c>
      <c r="C132">
        <f t="shared" ref="C132:AG132" si="45">LOOKUP(C121,93:93,104:104)</f>
        <v>0</v>
      </c>
      <c r="D132">
        <f t="shared" si="45"/>
        <v>0</v>
      </c>
      <c r="E132" t="e">
        <f t="shared" si="45"/>
        <v>#N/A</v>
      </c>
      <c r="F132" t="e">
        <f t="shared" si="45"/>
        <v>#N/A</v>
      </c>
      <c r="G132" t="e">
        <f t="shared" si="45"/>
        <v>#N/A</v>
      </c>
      <c r="H132" t="e">
        <f t="shared" si="45"/>
        <v>#N/A</v>
      </c>
      <c r="I132" t="e">
        <f t="shared" si="45"/>
        <v>#N/A</v>
      </c>
      <c r="J132" t="e">
        <f t="shared" si="45"/>
        <v>#N/A</v>
      </c>
      <c r="K132" t="e">
        <f t="shared" si="45"/>
        <v>#N/A</v>
      </c>
      <c r="L132" t="e">
        <f t="shared" si="45"/>
        <v>#N/A</v>
      </c>
      <c r="M132" t="e">
        <f t="shared" si="45"/>
        <v>#N/A</v>
      </c>
      <c r="N132" t="e">
        <f t="shared" si="45"/>
        <v>#N/A</v>
      </c>
      <c r="O132" t="e">
        <f t="shared" si="45"/>
        <v>#N/A</v>
      </c>
      <c r="P132" t="e">
        <f t="shared" si="45"/>
        <v>#N/A</v>
      </c>
      <c r="Q132" t="e">
        <f t="shared" si="45"/>
        <v>#N/A</v>
      </c>
      <c r="R132" t="e">
        <f t="shared" si="45"/>
        <v>#N/A</v>
      </c>
      <c r="S132" t="e">
        <f t="shared" si="45"/>
        <v>#N/A</v>
      </c>
      <c r="T132" t="e">
        <f t="shared" si="45"/>
        <v>#N/A</v>
      </c>
      <c r="U132" t="e">
        <f t="shared" si="45"/>
        <v>#N/A</v>
      </c>
      <c r="V132" t="e">
        <f t="shared" si="45"/>
        <v>#N/A</v>
      </c>
      <c r="W132" t="e">
        <f t="shared" si="45"/>
        <v>#N/A</v>
      </c>
      <c r="X132" t="e">
        <f t="shared" si="45"/>
        <v>#N/A</v>
      </c>
      <c r="Y132" t="e">
        <f t="shared" si="45"/>
        <v>#N/A</v>
      </c>
      <c r="Z132" t="e">
        <f t="shared" si="45"/>
        <v>#N/A</v>
      </c>
      <c r="AA132" t="e">
        <f t="shared" si="45"/>
        <v>#N/A</v>
      </c>
      <c r="AB132" t="e">
        <f t="shared" si="45"/>
        <v>#N/A</v>
      </c>
      <c r="AC132" t="e">
        <f t="shared" si="45"/>
        <v>#N/A</v>
      </c>
      <c r="AD132" t="e">
        <f t="shared" si="45"/>
        <v>#N/A</v>
      </c>
      <c r="AE132" t="e">
        <f t="shared" si="45"/>
        <v>#N/A</v>
      </c>
      <c r="AF132" t="e">
        <f t="shared" si="45"/>
        <v>#N/A</v>
      </c>
      <c r="AG132" t="e">
        <f t="shared" si="45"/>
        <v>#N/A</v>
      </c>
    </row>
    <row r="133" spans="1:33" x14ac:dyDescent="0.25">
      <c r="B133" t="s">
        <v>28</v>
      </c>
      <c r="C133" t="e">
        <f t="shared" ref="C133:AG133" si="46">LOOKUP(C121,93:93,105:105)</f>
        <v>#DIV/0!</v>
      </c>
      <c r="D133" t="e">
        <f t="shared" si="46"/>
        <v>#DIV/0!</v>
      </c>
      <c r="E133" t="e">
        <f t="shared" si="46"/>
        <v>#N/A</v>
      </c>
      <c r="F133" t="e">
        <f t="shared" si="46"/>
        <v>#N/A</v>
      </c>
      <c r="G133" t="e">
        <f t="shared" si="46"/>
        <v>#N/A</v>
      </c>
      <c r="H133" t="e">
        <f t="shared" si="46"/>
        <v>#N/A</v>
      </c>
      <c r="I133" t="e">
        <f t="shared" si="46"/>
        <v>#N/A</v>
      </c>
      <c r="J133" t="e">
        <f t="shared" si="46"/>
        <v>#N/A</v>
      </c>
      <c r="K133" t="e">
        <f t="shared" si="46"/>
        <v>#N/A</v>
      </c>
      <c r="L133" t="e">
        <f t="shared" si="46"/>
        <v>#N/A</v>
      </c>
      <c r="M133" t="e">
        <f t="shared" si="46"/>
        <v>#N/A</v>
      </c>
      <c r="N133" t="e">
        <f t="shared" si="46"/>
        <v>#N/A</v>
      </c>
      <c r="O133" t="e">
        <f t="shared" si="46"/>
        <v>#N/A</v>
      </c>
      <c r="P133" t="e">
        <f t="shared" si="46"/>
        <v>#N/A</v>
      </c>
      <c r="Q133" t="e">
        <f t="shared" si="46"/>
        <v>#N/A</v>
      </c>
      <c r="R133" t="e">
        <f t="shared" si="46"/>
        <v>#N/A</v>
      </c>
      <c r="S133" t="e">
        <f t="shared" si="46"/>
        <v>#N/A</v>
      </c>
      <c r="T133" t="e">
        <f t="shared" si="46"/>
        <v>#N/A</v>
      </c>
      <c r="U133" t="e">
        <f t="shared" si="46"/>
        <v>#N/A</v>
      </c>
      <c r="V133" t="e">
        <f t="shared" si="46"/>
        <v>#N/A</v>
      </c>
      <c r="W133" t="e">
        <f t="shared" si="46"/>
        <v>#N/A</v>
      </c>
      <c r="X133" t="e">
        <f t="shared" si="46"/>
        <v>#N/A</v>
      </c>
      <c r="Y133" t="e">
        <f t="shared" si="46"/>
        <v>#N/A</v>
      </c>
      <c r="Z133" t="e">
        <f t="shared" si="46"/>
        <v>#N/A</v>
      </c>
      <c r="AA133" t="e">
        <f t="shared" si="46"/>
        <v>#N/A</v>
      </c>
      <c r="AB133" t="e">
        <f t="shared" si="46"/>
        <v>#N/A</v>
      </c>
      <c r="AC133" t="e">
        <f t="shared" si="46"/>
        <v>#N/A</v>
      </c>
      <c r="AD133" t="e">
        <f t="shared" si="46"/>
        <v>#N/A</v>
      </c>
      <c r="AE133" t="e">
        <f t="shared" si="46"/>
        <v>#N/A</v>
      </c>
      <c r="AF133" t="e">
        <f t="shared" si="46"/>
        <v>#N/A</v>
      </c>
      <c r="AG133" t="e">
        <f t="shared" si="46"/>
        <v>#N/A</v>
      </c>
    </row>
    <row r="134" spans="1:33" x14ac:dyDescent="0.25">
      <c r="A134" t="s">
        <v>21</v>
      </c>
      <c r="B134" t="s">
        <v>26</v>
      </c>
      <c r="C134">
        <f t="shared" ref="C134:AG134" si="47">LOOKUP(C121,93:93,106:106)</f>
        <v>0</v>
      </c>
      <c r="D134">
        <f t="shared" si="47"/>
        <v>0</v>
      </c>
      <c r="E134" t="e">
        <f t="shared" si="47"/>
        <v>#N/A</v>
      </c>
      <c r="F134" t="e">
        <f t="shared" si="47"/>
        <v>#N/A</v>
      </c>
      <c r="G134" t="e">
        <f t="shared" si="47"/>
        <v>#N/A</v>
      </c>
      <c r="H134" t="e">
        <f t="shared" si="47"/>
        <v>#N/A</v>
      </c>
      <c r="I134" t="e">
        <f t="shared" si="47"/>
        <v>#N/A</v>
      </c>
      <c r="J134" t="e">
        <f t="shared" si="47"/>
        <v>#N/A</v>
      </c>
      <c r="K134" t="e">
        <f t="shared" si="47"/>
        <v>#N/A</v>
      </c>
      <c r="L134" t="e">
        <f t="shared" si="47"/>
        <v>#N/A</v>
      </c>
      <c r="M134" t="e">
        <f t="shared" si="47"/>
        <v>#N/A</v>
      </c>
      <c r="N134" t="e">
        <f t="shared" si="47"/>
        <v>#N/A</v>
      </c>
      <c r="O134" t="e">
        <f t="shared" si="47"/>
        <v>#N/A</v>
      </c>
      <c r="P134" t="e">
        <f t="shared" si="47"/>
        <v>#N/A</v>
      </c>
      <c r="Q134" t="e">
        <f t="shared" si="47"/>
        <v>#N/A</v>
      </c>
      <c r="R134" t="e">
        <f t="shared" si="47"/>
        <v>#N/A</v>
      </c>
      <c r="S134" t="e">
        <f t="shared" si="47"/>
        <v>#N/A</v>
      </c>
      <c r="T134" t="e">
        <f t="shared" si="47"/>
        <v>#N/A</v>
      </c>
      <c r="U134" t="e">
        <f t="shared" si="47"/>
        <v>#N/A</v>
      </c>
      <c r="V134" t="e">
        <f t="shared" si="47"/>
        <v>#N/A</v>
      </c>
      <c r="W134" t="e">
        <f t="shared" si="47"/>
        <v>#N/A</v>
      </c>
      <c r="X134" t="e">
        <f t="shared" si="47"/>
        <v>#N/A</v>
      </c>
      <c r="Y134" t="e">
        <f t="shared" si="47"/>
        <v>#N/A</v>
      </c>
      <c r="Z134" t="e">
        <f t="shared" si="47"/>
        <v>#N/A</v>
      </c>
      <c r="AA134" t="e">
        <f t="shared" si="47"/>
        <v>#N/A</v>
      </c>
      <c r="AB134" t="e">
        <f t="shared" si="47"/>
        <v>#N/A</v>
      </c>
      <c r="AC134" t="e">
        <f t="shared" si="47"/>
        <v>#N/A</v>
      </c>
      <c r="AD134" t="e">
        <f t="shared" si="47"/>
        <v>#N/A</v>
      </c>
      <c r="AE134" t="e">
        <f t="shared" si="47"/>
        <v>#N/A</v>
      </c>
      <c r="AF134" t="e">
        <f t="shared" si="47"/>
        <v>#N/A</v>
      </c>
      <c r="AG134" t="e">
        <f t="shared" si="47"/>
        <v>#N/A</v>
      </c>
    </row>
    <row r="135" spans="1:33" x14ac:dyDescent="0.25">
      <c r="B135" t="s">
        <v>23</v>
      </c>
      <c r="C135">
        <f t="shared" ref="C135:AG135" si="48">LOOKUP(C121,93:93,107:107)</f>
        <v>0</v>
      </c>
      <c r="D135">
        <f t="shared" si="48"/>
        <v>0</v>
      </c>
      <c r="E135" t="e">
        <f t="shared" si="48"/>
        <v>#N/A</v>
      </c>
      <c r="F135" t="e">
        <f t="shared" si="48"/>
        <v>#N/A</v>
      </c>
      <c r="G135" t="e">
        <f t="shared" si="48"/>
        <v>#N/A</v>
      </c>
      <c r="H135" t="e">
        <f t="shared" si="48"/>
        <v>#N/A</v>
      </c>
      <c r="I135" t="e">
        <f t="shared" si="48"/>
        <v>#N/A</v>
      </c>
      <c r="J135" t="e">
        <f t="shared" si="48"/>
        <v>#N/A</v>
      </c>
      <c r="K135" t="e">
        <f t="shared" si="48"/>
        <v>#N/A</v>
      </c>
      <c r="L135" t="e">
        <f t="shared" si="48"/>
        <v>#N/A</v>
      </c>
      <c r="M135" t="e">
        <f t="shared" si="48"/>
        <v>#N/A</v>
      </c>
      <c r="N135" t="e">
        <f t="shared" si="48"/>
        <v>#N/A</v>
      </c>
      <c r="O135" t="e">
        <f t="shared" si="48"/>
        <v>#N/A</v>
      </c>
      <c r="P135" t="e">
        <f t="shared" si="48"/>
        <v>#N/A</v>
      </c>
      <c r="Q135" t="e">
        <f t="shared" si="48"/>
        <v>#N/A</v>
      </c>
      <c r="R135" t="e">
        <f t="shared" si="48"/>
        <v>#N/A</v>
      </c>
      <c r="S135" t="e">
        <f t="shared" si="48"/>
        <v>#N/A</v>
      </c>
      <c r="T135" t="e">
        <f t="shared" si="48"/>
        <v>#N/A</v>
      </c>
      <c r="U135" t="e">
        <f t="shared" si="48"/>
        <v>#N/A</v>
      </c>
      <c r="V135" t="e">
        <f t="shared" si="48"/>
        <v>#N/A</v>
      </c>
      <c r="W135" t="e">
        <f t="shared" si="48"/>
        <v>#N/A</v>
      </c>
      <c r="X135" t="e">
        <f t="shared" si="48"/>
        <v>#N/A</v>
      </c>
      <c r="Y135" t="e">
        <f t="shared" si="48"/>
        <v>#N/A</v>
      </c>
      <c r="Z135" t="e">
        <f t="shared" si="48"/>
        <v>#N/A</v>
      </c>
      <c r="AA135" t="e">
        <f t="shared" si="48"/>
        <v>#N/A</v>
      </c>
      <c r="AB135" t="e">
        <f t="shared" si="48"/>
        <v>#N/A</v>
      </c>
      <c r="AC135" t="e">
        <f t="shared" si="48"/>
        <v>#N/A</v>
      </c>
      <c r="AD135" t="e">
        <f t="shared" si="48"/>
        <v>#N/A</v>
      </c>
      <c r="AE135" t="e">
        <f t="shared" si="48"/>
        <v>#N/A</v>
      </c>
      <c r="AF135" t="e">
        <f t="shared" si="48"/>
        <v>#N/A</v>
      </c>
      <c r="AG135" t="e">
        <f t="shared" si="48"/>
        <v>#N/A</v>
      </c>
    </row>
    <row r="136" spans="1:33" x14ac:dyDescent="0.25">
      <c r="B136" t="s">
        <v>27</v>
      </c>
      <c r="C136">
        <f t="shared" ref="C136:AG136" si="49">LOOKUP(C121,93:93,108:108)</f>
        <v>0</v>
      </c>
      <c r="D136">
        <f t="shared" si="49"/>
        <v>0</v>
      </c>
      <c r="E136" t="e">
        <f t="shared" si="49"/>
        <v>#N/A</v>
      </c>
      <c r="F136" t="e">
        <f t="shared" si="49"/>
        <v>#N/A</v>
      </c>
      <c r="G136" t="e">
        <f t="shared" si="49"/>
        <v>#N/A</v>
      </c>
      <c r="H136" t="e">
        <f t="shared" si="49"/>
        <v>#N/A</v>
      </c>
      <c r="I136" t="e">
        <f t="shared" si="49"/>
        <v>#N/A</v>
      </c>
      <c r="J136" t="e">
        <f t="shared" si="49"/>
        <v>#N/A</v>
      </c>
      <c r="K136" t="e">
        <f t="shared" si="49"/>
        <v>#N/A</v>
      </c>
      <c r="L136" t="e">
        <f t="shared" si="49"/>
        <v>#N/A</v>
      </c>
      <c r="M136" t="e">
        <f t="shared" si="49"/>
        <v>#N/A</v>
      </c>
      <c r="N136" t="e">
        <f t="shared" si="49"/>
        <v>#N/A</v>
      </c>
      <c r="O136" t="e">
        <f t="shared" si="49"/>
        <v>#N/A</v>
      </c>
      <c r="P136" t="e">
        <f t="shared" si="49"/>
        <v>#N/A</v>
      </c>
      <c r="Q136" t="e">
        <f t="shared" si="49"/>
        <v>#N/A</v>
      </c>
      <c r="R136" t="e">
        <f t="shared" si="49"/>
        <v>#N/A</v>
      </c>
      <c r="S136" t="e">
        <f t="shared" si="49"/>
        <v>#N/A</v>
      </c>
      <c r="T136" t="e">
        <f t="shared" si="49"/>
        <v>#N/A</v>
      </c>
      <c r="U136" t="e">
        <f t="shared" si="49"/>
        <v>#N/A</v>
      </c>
      <c r="V136" t="e">
        <f t="shared" si="49"/>
        <v>#N/A</v>
      </c>
      <c r="W136" t="e">
        <f t="shared" si="49"/>
        <v>#N/A</v>
      </c>
      <c r="X136" t="e">
        <f t="shared" si="49"/>
        <v>#N/A</v>
      </c>
      <c r="Y136" t="e">
        <f t="shared" si="49"/>
        <v>#N/A</v>
      </c>
      <c r="Z136" t="e">
        <f t="shared" si="49"/>
        <v>#N/A</v>
      </c>
      <c r="AA136" t="e">
        <f t="shared" si="49"/>
        <v>#N/A</v>
      </c>
      <c r="AB136" t="e">
        <f t="shared" si="49"/>
        <v>#N/A</v>
      </c>
      <c r="AC136" t="e">
        <f t="shared" si="49"/>
        <v>#N/A</v>
      </c>
      <c r="AD136" t="e">
        <f t="shared" si="49"/>
        <v>#N/A</v>
      </c>
      <c r="AE136" t="e">
        <f t="shared" si="49"/>
        <v>#N/A</v>
      </c>
      <c r="AF136" t="e">
        <f t="shared" si="49"/>
        <v>#N/A</v>
      </c>
      <c r="AG136" t="e">
        <f t="shared" si="49"/>
        <v>#N/A</v>
      </c>
    </row>
    <row r="137" spans="1:33" x14ac:dyDescent="0.25">
      <c r="B137" t="s">
        <v>28</v>
      </c>
      <c r="C137" t="e">
        <f t="shared" ref="C137:AG137" si="50">LOOKUP(C121,93:93,109:109)</f>
        <v>#DIV/0!</v>
      </c>
      <c r="D137" t="e">
        <f t="shared" si="50"/>
        <v>#DIV/0!</v>
      </c>
      <c r="E137" t="e">
        <f t="shared" si="50"/>
        <v>#N/A</v>
      </c>
      <c r="F137" t="e">
        <f t="shared" si="50"/>
        <v>#N/A</v>
      </c>
      <c r="G137" t="e">
        <f t="shared" si="50"/>
        <v>#N/A</v>
      </c>
      <c r="H137" t="e">
        <f t="shared" si="50"/>
        <v>#N/A</v>
      </c>
      <c r="I137" t="e">
        <f t="shared" si="50"/>
        <v>#N/A</v>
      </c>
      <c r="J137" t="e">
        <f t="shared" si="50"/>
        <v>#N/A</v>
      </c>
      <c r="K137" t="e">
        <f t="shared" si="50"/>
        <v>#N/A</v>
      </c>
      <c r="L137" t="e">
        <f t="shared" si="50"/>
        <v>#N/A</v>
      </c>
      <c r="M137" t="e">
        <f t="shared" si="50"/>
        <v>#N/A</v>
      </c>
      <c r="N137" t="e">
        <f t="shared" si="50"/>
        <v>#N/A</v>
      </c>
      <c r="O137" t="e">
        <f t="shared" si="50"/>
        <v>#N/A</v>
      </c>
      <c r="P137" t="e">
        <f t="shared" si="50"/>
        <v>#N/A</v>
      </c>
      <c r="Q137" t="e">
        <f t="shared" si="50"/>
        <v>#N/A</v>
      </c>
      <c r="R137" t="e">
        <f t="shared" si="50"/>
        <v>#N/A</v>
      </c>
      <c r="S137" t="e">
        <f t="shared" si="50"/>
        <v>#N/A</v>
      </c>
      <c r="T137" t="e">
        <f t="shared" si="50"/>
        <v>#N/A</v>
      </c>
      <c r="U137" t="e">
        <f t="shared" si="50"/>
        <v>#N/A</v>
      </c>
      <c r="V137" t="e">
        <f t="shared" si="50"/>
        <v>#N/A</v>
      </c>
      <c r="W137" t="e">
        <f t="shared" si="50"/>
        <v>#N/A</v>
      </c>
      <c r="X137" t="e">
        <f t="shared" si="50"/>
        <v>#N/A</v>
      </c>
      <c r="Y137" t="e">
        <f t="shared" si="50"/>
        <v>#N/A</v>
      </c>
      <c r="Z137" t="e">
        <f t="shared" si="50"/>
        <v>#N/A</v>
      </c>
      <c r="AA137" t="e">
        <f t="shared" si="50"/>
        <v>#N/A</v>
      </c>
      <c r="AB137" t="e">
        <f t="shared" si="50"/>
        <v>#N/A</v>
      </c>
      <c r="AC137" t="e">
        <f t="shared" si="50"/>
        <v>#N/A</v>
      </c>
      <c r="AD137" t="e">
        <f t="shared" si="50"/>
        <v>#N/A</v>
      </c>
      <c r="AE137" t="e">
        <f t="shared" si="50"/>
        <v>#N/A</v>
      </c>
      <c r="AF137" t="e">
        <f t="shared" si="50"/>
        <v>#N/A</v>
      </c>
      <c r="AG137" t="e">
        <f t="shared" si="50"/>
        <v>#N/A</v>
      </c>
    </row>
    <row r="138" spans="1:33" x14ac:dyDescent="0.25">
      <c r="A138" t="s">
        <v>22</v>
      </c>
      <c r="B138" t="s">
        <v>26</v>
      </c>
      <c r="C138">
        <f t="shared" ref="C138:AG138" si="51">LOOKUP(C121,93:93,110:110)</f>
        <v>0</v>
      </c>
      <c r="D138">
        <f t="shared" si="51"/>
        <v>0</v>
      </c>
      <c r="E138" t="e">
        <f t="shared" si="51"/>
        <v>#N/A</v>
      </c>
      <c r="F138" t="e">
        <f t="shared" si="51"/>
        <v>#N/A</v>
      </c>
      <c r="G138" t="e">
        <f t="shared" si="51"/>
        <v>#N/A</v>
      </c>
      <c r="H138" t="e">
        <f t="shared" si="51"/>
        <v>#N/A</v>
      </c>
      <c r="I138" t="e">
        <f t="shared" si="51"/>
        <v>#N/A</v>
      </c>
      <c r="J138" t="e">
        <f t="shared" si="51"/>
        <v>#N/A</v>
      </c>
      <c r="K138" t="e">
        <f t="shared" si="51"/>
        <v>#N/A</v>
      </c>
      <c r="L138" t="e">
        <f t="shared" si="51"/>
        <v>#N/A</v>
      </c>
      <c r="M138" t="e">
        <f t="shared" si="51"/>
        <v>#N/A</v>
      </c>
      <c r="N138" t="e">
        <f t="shared" si="51"/>
        <v>#N/A</v>
      </c>
      <c r="O138" t="e">
        <f t="shared" si="51"/>
        <v>#N/A</v>
      </c>
      <c r="P138" t="e">
        <f t="shared" si="51"/>
        <v>#N/A</v>
      </c>
      <c r="Q138" t="e">
        <f t="shared" si="51"/>
        <v>#N/A</v>
      </c>
      <c r="R138" t="e">
        <f t="shared" si="51"/>
        <v>#N/A</v>
      </c>
      <c r="S138" t="e">
        <f t="shared" si="51"/>
        <v>#N/A</v>
      </c>
      <c r="T138" t="e">
        <f t="shared" si="51"/>
        <v>#N/A</v>
      </c>
      <c r="U138" t="e">
        <f t="shared" si="51"/>
        <v>#N/A</v>
      </c>
      <c r="V138" t="e">
        <f t="shared" si="51"/>
        <v>#N/A</v>
      </c>
      <c r="W138" t="e">
        <f t="shared" si="51"/>
        <v>#N/A</v>
      </c>
      <c r="X138" t="e">
        <f t="shared" si="51"/>
        <v>#N/A</v>
      </c>
      <c r="Y138" t="e">
        <f t="shared" si="51"/>
        <v>#N/A</v>
      </c>
      <c r="Z138" t="e">
        <f t="shared" si="51"/>
        <v>#N/A</v>
      </c>
      <c r="AA138" t="e">
        <f t="shared" si="51"/>
        <v>#N/A</v>
      </c>
      <c r="AB138" t="e">
        <f t="shared" si="51"/>
        <v>#N/A</v>
      </c>
      <c r="AC138" t="e">
        <f t="shared" si="51"/>
        <v>#N/A</v>
      </c>
      <c r="AD138" t="e">
        <f t="shared" si="51"/>
        <v>#N/A</v>
      </c>
      <c r="AE138" t="e">
        <f t="shared" si="51"/>
        <v>#N/A</v>
      </c>
      <c r="AF138" t="e">
        <f t="shared" si="51"/>
        <v>#N/A</v>
      </c>
      <c r="AG138" t="e">
        <f t="shared" si="51"/>
        <v>#N/A</v>
      </c>
    </row>
    <row r="139" spans="1:33" x14ac:dyDescent="0.25">
      <c r="B139" t="s">
        <v>23</v>
      </c>
      <c r="C139">
        <f t="shared" ref="C139:AG139" si="52">LOOKUP(C121,93:93,111:111)</f>
        <v>0</v>
      </c>
      <c r="D139">
        <f t="shared" si="52"/>
        <v>0</v>
      </c>
      <c r="E139" t="e">
        <f t="shared" si="52"/>
        <v>#N/A</v>
      </c>
      <c r="F139" t="e">
        <f t="shared" si="52"/>
        <v>#N/A</v>
      </c>
      <c r="G139" t="e">
        <f t="shared" si="52"/>
        <v>#N/A</v>
      </c>
      <c r="H139" t="e">
        <f t="shared" si="52"/>
        <v>#N/A</v>
      </c>
      <c r="I139" t="e">
        <f t="shared" si="52"/>
        <v>#N/A</v>
      </c>
      <c r="J139" t="e">
        <f t="shared" si="52"/>
        <v>#N/A</v>
      </c>
      <c r="K139" t="e">
        <f t="shared" si="52"/>
        <v>#N/A</v>
      </c>
      <c r="L139" t="e">
        <f t="shared" si="52"/>
        <v>#N/A</v>
      </c>
      <c r="M139" t="e">
        <f t="shared" si="52"/>
        <v>#N/A</v>
      </c>
      <c r="N139" t="e">
        <f t="shared" si="52"/>
        <v>#N/A</v>
      </c>
      <c r="O139" t="e">
        <f t="shared" si="52"/>
        <v>#N/A</v>
      </c>
      <c r="P139" t="e">
        <f t="shared" si="52"/>
        <v>#N/A</v>
      </c>
      <c r="Q139" t="e">
        <f t="shared" si="52"/>
        <v>#N/A</v>
      </c>
      <c r="R139" t="e">
        <f t="shared" si="52"/>
        <v>#N/A</v>
      </c>
      <c r="S139" t="e">
        <f t="shared" si="52"/>
        <v>#N/A</v>
      </c>
      <c r="T139" t="e">
        <f t="shared" si="52"/>
        <v>#N/A</v>
      </c>
      <c r="U139" t="e">
        <f t="shared" si="52"/>
        <v>#N/A</v>
      </c>
      <c r="V139" t="e">
        <f t="shared" si="52"/>
        <v>#N/A</v>
      </c>
      <c r="W139" t="e">
        <f t="shared" si="52"/>
        <v>#N/A</v>
      </c>
      <c r="X139" t="e">
        <f t="shared" si="52"/>
        <v>#N/A</v>
      </c>
      <c r="Y139" t="e">
        <f t="shared" si="52"/>
        <v>#N/A</v>
      </c>
      <c r="Z139" t="e">
        <f t="shared" si="52"/>
        <v>#N/A</v>
      </c>
      <c r="AA139" t="e">
        <f t="shared" si="52"/>
        <v>#N/A</v>
      </c>
      <c r="AB139" t="e">
        <f t="shared" si="52"/>
        <v>#N/A</v>
      </c>
      <c r="AC139" t="e">
        <f t="shared" si="52"/>
        <v>#N/A</v>
      </c>
      <c r="AD139" t="e">
        <f t="shared" si="52"/>
        <v>#N/A</v>
      </c>
      <c r="AE139" t="e">
        <f t="shared" si="52"/>
        <v>#N/A</v>
      </c>
      <c r="AF139" t="e">
        <f t="shared" si="52"/>
        <v>#N/A</v>
      </c>
      <c r="AG139" t="e">
        <f t="shared" si="52"/>
        <v>#N/A</v>
      </c>
    </row>
    <row r="140" spans="1:33" x14ac:dyDescent="0.25">
      <c r="B140" t="s">
        <v>27</v>
      </c>
      <c r="C140">
        <f t="shared" ref="C140:AG140" si="53">LOOKUP(C121,93:93,112:112)</f>
        <v>0</v>
      </c>
      <c r="D140">
        <f t="shared" si="53"/>
        <v>0</v>
      </c>
      <c r="E140" t="e">
        <f t="shared" si="53"/>
        <v>#N/A</v>
      </c>
      <c r="F140" t="e">
        <f t="shared" si="53"/>
        <v>#N/A</v>
      </c>
      <c r="G140" t="e">
        <f t="shared" si="53"/>
        <v>#N/A</v>
      </c>
      <c r="H140" t="e">
        <f t="shared" si="53"/>
        <v>#N/A</v>
      </c>
      <c r="I140" t="e">
        <f t="shared" si="53"/>
        <v>#N/A</v>
      </c>
      <c r="J140" t="e">
        <f t="shared" si="53"/>
        <v>#N/A</v>
      </c>
      <c r="K140" t="e">
        <f t="shared" si="53"/>
        <v>#N/A</v>
      </c>
      <c r="L140" t="e">
        <f t="shared" si="53"/>
        <v>#N/A</v>
      </c>
      <c r="M140" t="e">
        <f t="shared" si="53"/>
        <v>#N/A</v>
      </c>
      <c r="N140" t="e">
        <f t="shared" si="53"/>
        <v>#N/A</v>
      </c>
      <c r="O140" t="e">
        <f t="shared" si="53"/>
        <v>#N/A</v>
      </c>
      <c r="P140" t="e">
        <f t="shared" si="53"/>
        <v>#N/A</v>
      </c>
      <c r="Q140" t="e">
        <f t="shared" si="53"/>
        <v>#N/A</v>
      </c>
      <c r="R140" t="e">
        <f t="shared" si="53"/>
        <v>#N/A</v>
      </c>
      <c r="S140" t="e">
        <f t="shared" si="53"/>
        <v>#N/A</v>
      </c>
      <c r="T140" t="e">
        <f t="shared" si="53"/>
        <v>#N/A</v>
      </c>
      <c r="U140" t="e">
        <f t="shared" si="53"/>
        <v>#N/A</v>
      </c>
      <c r="V140" t="e">
        <f t="shared" si="53"/>
        <v>#N/A</v>
      </c>
      <c r="W140" t="e">
        <f t="shared" si="53"/>
        <v>#N/A</v>
      </c>
      <c r="X140" t="e">
        <f t="shared" si="53"/>
        <v>#N/A</v>
      </c>
      <c r="Y140" t="e">
        <f t="shared" si="53"/>
        <v>#N/A</v>
      </c>
      <c r="Z140" t="e">
        <f t="shared" si="53"/>
        <v>#N/A</v>
      </c>
      <c r="AA140" t="e">
        <f t="shared" si="53"/>
        <v>#N/A</v>
      </c>
      <c r="AB140" t="e">
        <f t="shared" si="53"/>
        <v>#N/A</v>
      </c>
      <c r="AC140" t="e">
        <f t="shared" si="53"/>
        <v>#N/A</v>
      </c>
      <c r="AD140" t="e">
        <f t="shared" si="53"/>
        <v>#N/A</v>
      </c>
      <c r="AE140" t="e">
        <f t="shared" si="53"/>
        <v>#N/A</v>
      </c>
      <c r="AF140" t="e">
        <f t="shared" si="53"/>
        <v>#N/A</v>
      </c>
      <c r="AG140" t="e">
        <f t="shared" si="53"/>
        <v>#N/A</v>
      </c>
    </row>
    <row r="141" spans="1:33" x14ac:dyDescent="0.25">
      <c r="B141" t="s">
        <v>28</v>
      </c>
      <c r="C141" t="e">
        <f t="shared" ref="C141:AG141" si="54">LOOKUP(C121,93:93,113:113)</f>
        <v>#DIV/0!</v>
      </c>
      <c r="D141" t="e">
        <f t="shared" si="54"/>
        <v>#DIV/0!</v>
      </c>
      <c r="E141" t="e">
        <f t="shared" si="54"/>
        <v>#N/A</v>
      </c>
      <c r="F141" t="e">
        <f t="shared" si="54"/>
        <v>#N/A</v>
      </c>
      <c r="G141" t="e">
        <f t="shared" si="54"/>
        <v>#N/A</v>
      </c>
      <c r="H141" t="e">
        <f t="shared" si="54"/>
        <v>#N/A</v>
      </c>
      <c r="I141" t="e">
        <f t="shared" si="54"/>
        <v>#N/A</v>
      </c>
      <c r="J141" t="e">
        <f t="shared" si="54"/>
        <v>#N/A</v>
      </c>
      <c r="K141" t="e">
        <f t="shared" si="54"/>
        <v>#N/A</v>
      </c>
      <c r="L141" t="e">
        <f t="shared" si="54"/>
        <v>#N/A</v>
      </c>
      <c r="M141" t="e">
        <f t="shared" si="54"/>
        <v>#N/A</v>
      </c>
      <c r="N141" t="e">
        <f t="shared" si="54"/>
        <v>#N/A</v>
      </c>
      <c r="O141" t="e">
        <f t="shared" si="54"/>
        <v>#N/A</v>
      </c>
      <c r="P141" t="e">
        <f t="shared" si="54"/>
        <v>#N/A</v>
      </c>
      <c r="Q141" t="e">
        <f t="shared" si="54"/>
        <v>#N/A</v>
      </c>
      <c r="R141" t="e">
        <f t="shared" si="54"/>
        <v>#N/A</v>
      </c>
      <c r="S141" t="e">
        <f t="shared" si="54"/>
        <v>#N/A</v>
      </c>
      <c r="T141" t="e">
        <f t="shared" si="54"/>
        <v>#N/A</v>
      </c>
      <c r="U141" t="e">
        <f t="shared" si="54"/>
        <v>#N/A</v>
      </c>
      <c r="V141" t="e">
        <f t="shared" si="54"/>
        <v>#N/A</v>
      </c>
      <c r="W141" t="e">
        <f t="shared" si="54"/>
        <v>#N/A</v>
      </c>
      <c r="X141" t="e">
        <f t="shared" si="54"/>
        <v>#N/A</v>
      </c>
      <c r="Y141" t="e">
        <f t="shared" si="54"/>
        <v>#N/A</v>
      </c>
      <c r="Z141" t="e">
        <f t="shared" si="54"/>
        <v>#N/A</v>
      </c>
      <c r="AA141" t="e">
        <f t="shared" si="54"/>
        <v>#N/A</v>
      </c>
      <c r="AB141" t="e">
        <f t="shared" si="54"/>
        <v>#N/A</v>
      </c>
      <c r="AC141" t="e">
        <f t="shared" si="54"/>
        <v>#N/A</v>
      </c>
      <c r="AD141" t="e">
        <f t="shared" si="54"/>
        <v>#N/A</v>
      </c>
      <c r="AE141" t="e">
        <f t="shared" si="54"/>
        <v>#N/A</v>
      </c>
      <c r="AF141" t="e">
        <f t="shared" si="54"/>
        <v>#N/A</v>
      </c>
      <c r="AG141" t="e">
        <f t="shared" si="54"/>
        <v>#N/A</v>
      </c>
    </row>
    <row r="146" spans="1:31" s="1" customFormat="1" x14ac:dyDescent="0.25">
      <c r="A146" s="1" t="s">
        <v>43</v>
      </c>
    </row>
    <row r="148" spans="1:31" x14ac:dyDescent="0.25">
      <c r="A148" t="s">
        <v>44</v>
      </c>
      <c r="B148" s="3">
        <f>Ammonia!B138</f>
        <v>1</v>
      </c>
    </row>
    <row r="150" spans="1:31" s="1" customFormat="1" x14ac:dyDescent="0.25">
      <c r="A150" s="1" t="s">
        <v>45</v>
      </c>
    </row>
    <row r="151" spans="1:31" x14ac:dyDescent="0.25">
      <c r="A151" t="s">
        <v>148</v>
      </c>
      <c r="B151">
        <v>10000</v>
      </c>
      <c r="C151">
        <v>20000</v>
      </c>
      <c r="D151" t="s">
        <v>147</v>
      </c>
    </row>
    <row r="152" spans="1:31" x14ac:dyDescent="0.25">
      <c r="A152" t="s">
        <v>45</v>
      </c>
      <c r="B152" s="3">
        <f>(2000*0.94-(2000*0.94)*0.41)</f>
        <v>1109.2</v>
      </c>
      <c r="C152" s="3">
        <f>(2350*0.94-(2000*0.94)*0.41)</f>
        <v>1438.2</v>
      </c>
      <c r="D152" t="s">
        <v>122</v>
      </c>
    </row>
    <row r="154" spans="1:31" x14ac:dyDescent="0.25">
      <c r="A154" t="s">
        <v>146</v>
      </c>
      <c r="B154">
        <f>(C152-B152)/(C151-B151)</f>
        <v>3.2899999999999999E-2</v>
      </c>
      <c r="C154" t="s">
        <v>150</v>
      </c>
    </row>
    <row r="155" spans="1:31" x14ac:dyDescent="0.25">
      <c r="A155" t="s">
        <v>149</v>
      </c>
      <c r="B155">
        <f>B152-B151*B154</f>
        <v>780.2</v>
      </c>
      <c r="C155" t="s">
        <v>122</v>
      </c>
    </row>
    <row r="156" spans="1:31" x14ac:dyDescent="0.25">
      <c r="AE156">
        <f>4.999575-AF163</f>
        <v>4.9847700000000001</v>
      </c>
    </row>
    <row r="158" spans="1:31" x14ac:dyDescent="0.25">
      <c r="B158">
        <v>2020</v>
      </c>
      <c r="C158">
        <v>2030</v>
      </c>
      <c r="D158">
        <v>2050</v>
      </c>
      <c r="F158" t="s">
        <v>151</v>
      </c>
    </row>
    <row r="159" spans="1:31" x14ac:dyDescent="0.25">
      <c r="A159" t="s">
        <v>146</v>
      </c>
      <c r="B159">
        <f>B154</f>
        <v>3.2899999999999999E-2</v>
      </c>
      <c r="C159">
        <f>B159*0.9</f>
        <v>2.9610000000000001E-2</v>
      </c>
      <c r="D159">
        <f>C159*0.5</f>
        <v>1.4805E-2</v>
      </c>
    </row>
    <row r="160" spans="1:31" x14ac:dyDescent="0.25">
      <c r="A160" t="s">
        <v>149</v>
      </c>
      <c r="B160">
        <f>B155</f>
        <v>780.2</v>
      </c>
      <c r="C160">
        <f>B160*0.9</f>
        <v>702.18000000000006</v>
      </c>
      <c r="D160">
        <f>C160*0.5</f>
        <v>351.09000000000003</v>
      </c>
    </row>
    <row r="162" spans="1:33" x14ac:dyDescent="0.25">
      <c r="B162">
        <v>2020</v>
      </c>
      <c r="C162">
        <v>2021</v>
      </c>
      <c r="D162">
        <v>2022</v>
      </c>
      <c r="E162">
        <v>2023</v>
      </c>
      <c r="F162">
        <v>2024</v>
      </c>
      <c r="G162">
        <v>2025</v>
      </c>
      <c r="H162">
        <v>2026</v>
      </c>
      <c r="I162">
        <v>2027</v>
      </c>
      <c r="J162">
        <v>2028</v>
      </c>
      <c r="K162">
        <v>2029</v>
      </c>
      <c r="L162">
        <v>2030</v>
      </c>
      <c r="M162">
        <v>2031</v>
      </c>
      <c r="N162">
        <v>2032</v>
      </c>
      <c r="O162">
        <v>2033</v>
      </c>
      <c r="P162">
        <v>2034</v>
      </c>
      <c r="Q162">
        <v>2035</v>
      </c>
      <c r="R162">
        <v>2036</v>
      </c>
      <c r="S162">
        <v>2037</v>
      </c>
      <c r="T162">
        <v>2038</v>
      </c>
      <c r="U162">
        <v>2039</v>
      </c>
      <c r="V162">
        <v>2040</v>
      </c>
      <c r="W162">
        <v>2041</v>
      </c>
      <c r="X162">
        <v>2042</v>
      </c>
      <c r="Y162">
        <v>2043</v>
      </c>
      <c r="Z162">
        <v>2044</v>
      </c>
      <c r="AA162">
        <v>2045</v>
      </c>
      <c r="AB162">
        <v>2046</v>
      </c>
      <c r="AC162">
        <v>2047</v>
      </c>
      <c r="AD162">
        <v>2048</v>
      </c>
      <c r="AE162">
        <v>2049</v>
      </c>
      <c r="AF162">
        <v>2050</v>
      </c>
    </row>
    <row r="163" spans="1:33" x14ac:dyDescent="0.25">
      <c r="A163" t="s">
        <v>146</v>
      </c>
      <c r="B163">
        <f>_xlfn.FORECAST.LINEAR(B162,$B$159:$C$159,$B$158:$C$158)</f>
        <v>3.290000000000004E-2</v>
      </c>
      <c r="C163">
        <f t="shared" ref="C163:L163" si="55">_xlfn.FORECAST.LINEAR(C162,$B$159:$C$159,$B$158:$C$158)</f>
        <v>3.2571000000000017E-2</v>
      </c>
      <c r="D163">
        <f t="shared" si="55"/>
        <v>3.2241999999999993E-2</v>
      </c>
      <c r="E163">
        <f t="shared" si="55"/>
        <v>3.191300000000008E-2</v>
      </c>
      <c r="F163">
        <f t="shared" si="55"/>
        <v>3.1584000000000056E-2</v>
      </c>
      <c r="G163">
        <f t="shared" si="55"/>
        <v>3.1255000000000033E-2</v>
      </c>
      <c r="H163">
        <f t="shared" si="55"/>
        <v>3.0926000000000009E-2</v>
      </c>
      <c r="I163">
        <f t="shared" si="55"/>
        <v>3.0596999999999985E-2</v>
      </c>
      <c r="J163">
        <f t="shared" si="55"/>
        <v>3.0268000000000073E-2</v>
      </c>
      <c r="K163">
        <f t="shared" si="55"/>
        <v>2.9939000000000049E-2</v>
      </c>
      <c r="L163">
        <f t="shared" si="55"/>
        <v>2.9610000000000025E-2</v>
      </c>
      <c r="M163">
        <f>_xlfn.FORECAST.LINEAR(M162,$C$159:$D$159,$C$158:$D$158)</f>
        <v>2.8869749999999916E-2</v>
      </c>
      <c r="N163">
        <f t="shared" ref="N163:V163" si="56">_xlfn.FORECAST.LINEAR(N162,$C$159:$D$159,$C$158:$D$158)</f>
        <v>2.8129499999999918E-2</v>
      </c>
      <c r="O163">
        <f t="shared" si="56"/>
        <v>2.7389249999999921E-2</v>
      </c>
      <c r="P163">
        <f t="shared" si="56"/>
        <v>2.6648999999999923E-2</v>
      </c>
      <c r="Q163">
        <f t="shared" si="56"/>
        <v>2.5908749999999925E-2</v>
      </c>
      <c r="R163">
        <f t="shared" si="56"/>
        <v>2.5168499999999927E-2</v>
      </c>
      <c r="S163">
        <f t="shared" si="56"/>
        <v>2.4428249999999929E-2</v>
      </c>
      <c r="T163">
        <f t="shared" si="56"/>
        <v>2.3687999999999931E-2</v>
      </c>
      <c r="U163">
        <f t="shared" si="56"/>
        <v>2.2947749999999933E-2</v>
      </c>
      <c r="V163">
        <f t="shared" si="56"/>
        <v>2.2207499999999936E-2</v>
      </c>
      <c r="W163">
        <f>_xlfn.FORECAST.LINEAR(W162,$C$159:$D$159,$C$158:$D$158)</f>
        <v>2.1467249999999938E-2</v>
      </c>
      <c r="X163">
        <f t="shared" ref="X163" si="57">_xlfn.FORECAST.LINEAR(X162,$C$159:$D$159,$C$158:$D$158)</f>
        <v>2.072699999999994E-2</v>
      </c>
      <c r="Y163">
        <f t="shared" ref="Y163" si="58">_xlfn.FORECAST.LINEAR(Y162,$C$159:$D$159,$C$158:$D$158)</f>
        <v>1.9986749999999942E-2</v>
      </c>
      <c r="Z163">
        <f t="shared" ref="Z163" si="59">_xlfn.FORECAST.LINEAR(Z162,$C$159:$D$159,$C$158:$D$158)</f>
        <v>1.9246499999999944E-2</v>
      </c>
      <c r="AA163">
        <f t="shared" ref="AA163" si="60">_xlfn.FORECAST.LINEAR(AA162,$C$159:$D$159,$C$158:$D$158)</f>
        <v>1.8506249999999946E-2</v>
      </c>
      <c r="AB163">
        <f t="shared" ref="AB163" si="61">_xlfn.FORECAST.LINEAR(AB162,$C$159:$D$159,$C$158:$D$158)</f>
        <v>1.7765999999999948E-2</v>
      </c>
      <c r="AC163">
        <f t="shared" ref="AC163" si="62">_xlfn.FORECAST.LINEAR(AC162,$C$159:$D$159,$C$158:$D$158)</f>
        <v>1.7025749999999951E-2</v>
      </c>
      <c r="AD163">
        <f t="shared" ref="AD163" si="63">_xlfn.FORECAST.LINEAR(AD162,$C$159:$D$159,$C$158:$D$158)</f>
        <v>1.6285499999999953E-2</v>
      </c>
      <c r="AE163">
        <f t="shared" ref="AE163" si="64">_xlfn.FORECAST.LINEAR(AE162,$C$159:$D$159,$C$158:$D$158)</f>
        <v>1.5545249999999955E-2</v>
      </c>
      <c r="AF163">
        <f t="shared" ref="AF163" si="65">_xlfn.FORECAST.LINEAR(AF162,$C$159:$D$159,$C$158:$D$158)</f>
        <v>1.4804999999999957E-2</v>
      </c>
    </row>
    <row r="164" spans="1:33" x14ac:dyDescent="0.25">
      <c r="A164" t="s">
        <v>149</v>
      </c>
      <c r="B164">
        <f>_xlfn.FORECAST.LINEAR(B162,$B$160:$C$160,$B$158:$C$158)</f>
        <v>780.19999999999891</v>
      </c>
      <c r="C164">
        <f t="shared" ref="C164:L164" si="66">_xlfn.FORECAST.LINEAR(C162,$B$160:$C$160,$B$158:$C$158)</f>
        <v>772.39799999999923</v>
      </c>
      <c r="D164">
        <f t="shared" si="66"/>
        <v>764.59599999999955</v>
      </c>
      <c r="E164">
        <f t="shared" si="66"/>
        <v>756.79399999999805</v>
      </c>
      <c r="F164">
        <f t="shared" si="66"/>
        <v>748.99199999999837</v>
      </c>
      <c r="G164">
        <f t="shared" si="66"/>
        <v>741.18999999999869</v>
      </c>
      <c r="H164">
        <f t="shared" si="66"/>
        <v>733.38799999999901</v>
      </c>
      <c r="I164">
        <f t="shared" si="66"/>
        <v>725.58599999999933</v>
      </c>
      <c r="J164">
        <f t="shared" si="66"/>
        <v>717.78399999999783</v>
      </c>
      <c r="K164">
        <f t="shared" si="66"/>
        <v>709.98199999999815</v>
      </c>
      <c r="L164">
        <f t="shared" si="66"/>
        <v>702.17999999999847</v>
      </c>
      <c r="M164">
        <f>_xlfn.FORECAST.LINEAR(M162,$C$160:$D$160,$C$158:$D$158)</f>
        <v>684.62550000000192</v>
      </c>
      <c r="N164">
        <f t="shared" ref="N164:AF164" si="67">_xlfn.FORECAST.LINEAR(N162,$C$160:$D$160,$C$158:$D$158)</f>
        <v>667.07100000000355</v>
      </c>
      <c r="O164">
        <f t="shared" si="67"/>
        <v>649.5164999999979</v>
      </c>
      <c r="P164">
        <f t="shared" si="67"/>
        <v>631.96199999999953</v>
      </c>
      <c r="Q164">
        <f t="shared" si="67"/>
        <v>614.40750000000116</v>
      </c>
      <c r="R164">
        <f t="shared" si="67"/>
        <v>596.85300000000279</v>
      </c>
      <c r="S164">
        <f t="shared" si="67"/>
        <v>579.29849999999715</v>
      </c>
      <c r="T164">
        <f t="shared" si="67"/>
        <v>561.74399999999878</v>
      </c>
      <c r="U164">
        <f t="shared" si="67"/>
        <v>544.18950000000041</v>
      </c>
      <c r="V164">
        <f t="shared" si="67"/>
        <v>526.63500000000204</v>
      </c>
      <c r="W164">
        <f t="shared" si="67"/>
        <v>509.08050000000367</v>
      </c>
      <c r="X164">
        <f t="shared" si="67"/>
        <v>491.52599999999802</v>
      </c>
      <c r="Y164">
        <f t="shared" si="67"/>
        <v>473.97149999999965</v>
      </c>
      <c r="Z164">
        <f t="shared" si="67"/>
        <v>456.41700000000128</v>
      </c>
      <c r="AA164">
        <f t="shared" si="67"/>
        <v>438.86250000000291</v>
      </c>
      <c r="AB164">
        <f t="shared" si="67"/>
        <v>421.30799999999726</v>
      </c>
      <c r="AC164">
        <f t="shared" si="67"/>
        <v>403.75349999999889</v>
      </c>
      <c r="AD164">
        <f t="shared" si="67"/>
        <v>386.19900000000052</v>
      </c>
      <c r="AE164">
        <f t="shared" si="67"/>
        <v>368.64450000000215</v>
      </c>
      <c r="AF164">
        <f t="shared" si="67"/>
        <v>351.09000000000378</v>
      </c>
    </row>
    <row r="166" spans="1:33" s="2" customFormat="1" x14ac:dyDescent="0.25">
      <c r="A166" s="2" t="s">
        <v>68</v>
      </c>
    </row>
    <row r="167" spans="1:33" x14ac:dyDescent="0.25">
      <c r="C167">
        <f>General!B9</f>
        <v>2047</v>
      </c>
      <c r="D167">
        <f>IF(C167=0,0,IF(General!$B$10 &gt; (C167-General!$B$9), C167+General!$B$11,0))</f>
        <v>2050</v>
      </c>
      <c r="E167">
        <f>IF(D167=0,0,IF(General!$B$10 &gt; (D167-General!$B$9), D167+General!$B$11,0))</f>
        <v>0</v>
      </c>
      <c r="F167">
        <f>IF(E167=0,0,IF(General!$B$10 &gt; (E167-General!$B$9), E167+General!$B$11,0))</f>
        <v>0</v>
      </c>
      <c r="G167">
        <f>IF(F167=0,0,IF(General!$B$10 &gt; (F167-General!$B$9), F167+General!$B$11,0))</f>
        <v>0</v>
      </c>
      <c r="H167">
        <f>IF(G167=0,0,IF(General!$B$10 &gt; (G167-General!$B$9), G167+General!$B$11,0))</f>
        <v>0</v>
      </c>
      <c r="I167">
        <f>IF(H167=0,0,IF(General!$B$10 &gt; (H167-General!$B$9), H167+General!$B$11,0))</f>
        <v>0</v>
      </c>
      <c r="J167">
        <f>IF(I167=0,0,IF(General!$B$10 &gt; (I167-General!$B$9), I167+General!$B$11,0))</f>
        <v>0</v>
      </c>
      <c r="K167">
        <f>IF(J167=0,0,IF(General!$B$10 &gt; (J167-General!$B$9), J167+General!$B$11,0))</f>
        <v>0</v>
      </c>
      <c r="L167">
        <f>IF(K167=0,0,IF(General!$B$10 &gt; (K167-General!$B$9), K167+General!$B$11,0))</f>
        <v>0</v>
      </c>
      <c r="M167">
        <f>IF(L167=0,0,IF(General!$B$10 &gt; (L167-General!$B$9), L167+General!$B$11,0))</f>
        <v>0</v>
      </c>
      <c r="N167">
        <f>IF(M167=0,0,IF(General!$B$10 &gt; (M167-General!$B$9), M167+General!$B$11,0))</f>
        <v>0</v>
      </c>
      <c r="O167">
        <f>IF(N167=0,0,IF(General!$B$10 &gt; (N167-General!$B$9), N167+General!$B$11,0))</f>
        <v>0</v>
      </c>
      <c r="P167">
        <f>IF(O167=0,0,IF(General!$B$10 &gt; (O167-General!$B$9), O167+General!$B$11,0))</f>
        <v>0</v>
      </c>
      <c r="Q167">
        <f>IF(P167=0,0,IF(General!$B$10 &gt; (P167-General!$B$9), P167+General!$B$11,0))</f>
        <v>0</v>
      </c>
      <c r="R167">
        <f>IF(Q167=0,0,IF(General!$B$10 &gt; (Q167-General!$B$9), Q167+General!$B$11,0))</f>
        <v>0</v>
      </c>
      <c r="S167">
        <f>IF(R167=0,0,IF(General!$B$10 &gt; (R167-General!$B$9), R167+General!$B$11,0))</f>
        <v>0</v>
      </c>
      <c r="T167">
        <f>IF(S167=0,0,IF(General!$B$10 &gt; (S167-General!$B$9), S167+General!$B$11,0))</f>
        <v>0</v>
      </c>
      <c r="U167">
        <f>IF(T167=0,0,IF(General!$B$10 &gt; (T167-General!$B$9), T167+General!$B$11,0))</f>
        <v>0</v>
      </c>
      <c r="V167">
        <f>IF(U167=0,0,IF(General!$B$10 &gt; (U167-General!$B$9), U167+General!$B$11,0))</f>
        <v>0</v>
      </c>
      <c r="W167">
        <f>IF(V167=0,0,IF(General!$B$10 &gt; (V167-General!$B$9), V167+General!$B$11,0))</f>
        <v>0</v>
      </c>
      <c r="X167">
        <f>IF(W167=0,0,IF(General!$B$10 &gt; (W167-General!$B$9), W167+General!$B$11,0))</f>
        <v>0</v>
      </c>
      <c r="Y167">
        <f>IF(X167=0,0,IF(General!$B$10 &gt; (X167-General!$B$9), X167+General!$B$11,0))</f>
        <v>0</v>
      </c>
      <c r="Z167">
        <f>IF(Y167=0,0,IF(General!$B$10 &gt; (Y167-General!$B$9), Y167+General!$B$11,0))</f>
        <v>0</v>
      </c>
      <c r="AA167">
        <f>IF(Z167=0,0,IF(General!$B$10 &gt; (Z167-General!$B$9), Z167+General!$B$11,0))</f>
        <v>0</v>
      </c>
      <c r="AB167">
        <f>IF(AA167=0,0,IF(General!$B$10 &gt; (AA167-General!$B$9), AA167+General!$B$11,0))</f>
        <v>0</v>
      </c>
      <c r="AC167">
        <f>IF(AB167=0,0,IF(General!$B$10 &gt; (AB167-General!$B$9), AB167+General!$B$11,0))</f>
        <v>0</v>
      </c>
      <c r="AD167">
        <f>IF(AC167=0,0,IF(General!$B$10 &gt; (AC167-General!$B$9), AC167+General!$B$11,0))</f>
        <v>0</v>
      </c>
      <c r="AE167">
        <f>IF(AD167=0,0,IF(General!$B$10 &gt; (AD167-General!$B$9), AD167+General!$B$11,0))</f>
        <v>0</v>
      </c>
      <c r="AF167">
        <f>IF(AE167=0,0,IF(General!$B$10 &gt; (AE167-General!$B$9), AE167+General!$B$11,0))</f>
        <v>0</v>
      </c>
      <c r="AG167">
        <f>IF(AF167=0,0,IF(General!$B$10 &gt; (AF167-General!$B$9), AF167+General!$B$11,0))</f>
        <v>0</v>
      </c>
    </row>
    <row r="168" spans="1:33" x14ac:dyDescent="0.25">
      <c r="B168" t="s">
        <v>146</v>
      </c>
      <c r="C168">
        <f t="shared" ref="C168:AG168" si="68">LOOKUP(C167,162:162,163:163)</f>
        <v>1.7025749999999951E-2</v>
      </c>
      <c r="D168">
        <f t="shared" si="68"/>
        <v>1.4804999999999957E-2</v>
      </c>
      <c r="E168" t="e">
        <f t="shared" si="68"/>
        <v>#N/A</v>
      </c>
      <c r="F168" t="e">
        <f t="shared" si="68"/>
        <v>#N/A</v>
      </c>
      <c r="G168" t="e">
        <f t="shared" si="68"/>
        <v>#N/A</v>
      </c>
      <c r="H168" t="e">
        <f t="shared" si="68"/>
        <v>#N/A</v>
      </c>
      <c r="I168" t="e">
        <f t="shared" si="68"/>
        <v>#N/A</v>
      </c>
      <c r="J168" t="e">
        <f t="shared" si="68"/>
        <v>#N/A</v>
      </c>
      <c r="K168" t="e">
        <f t="shared" si="68"/>
        <v>#N/A</v>
      </c>
      <c r="L168" t="e">
        <f t="shared" si="68"/>
        <v>#N/A</v>
      </c>
      <c r="M168" t="e">
        <f t="shared" si="68"/>
        <v>#N/A</v>
      </c>
      <c r="N168" t="e">
        <f t="shared" si="68"/>
        <v>#N/A</v>
      </c>
      <c r="O168" t="e">
        <f t="shared" si="68"/>
        <v>#N/A</v>
      </c>
      <c r="P168" t="e">
        <f t="shared" si="68"/>
        <v>#N/A</v>
      </c>
      <c r="Q168" t="e">
        <f t="shared" si="68"/>
        <v>#N/A</v>
      </c>
      <c r="R168" t="e">
        <f t="shared" si="68"/>
        <v>#N/A</v>
      </c>
      <c r="S168" t="e">
        <f t="shared" si="68"/>
        <v>#N/A</v>
      </c>
      <c r="T168" t="e">
        <f t="shared" si="68"/>
        <v>#N/A</v>
      </c>
      <c r="U168" t="e">
        <f t="shared" si="68"/>
        <v>#N/A</v>
      </c>
      <c r="V168" t="e">
        <f t="shared" si="68"/>
        <v>#N/A</v>
      </c>
      <c r="W168" t="e">
        <f t="shared" si="68"/>
        <v>#N/A</v>
      </c>
      <c r="X168" t="e">
        <f t="shared" si="68"/>
        <v>#N/A</v>
      </c>
      <c r="Y168" t="e">
        <f t="shared" si="68"/>
        <v>#N/A</v>
      </c>
      <c r="Z168" t="e">
        <f t="shared" si="68"/>
        <v>#N/A</v>
      </c>
      <c r="AA168" t="e">
        <f t="shared" si="68"/>
        <v>#N/A</v>
      </c>
      <c r="AB168" t="e">
        <f t="shared" si="68"/>
        <v>#N/A</v>
      </c>
      <c r="AC168" t="e">
        <f t="shared" si="68"/>
        <v>#N/A</v>
      </c>
      <c r="AD168" t="e">
        <f t="shared" si="68"/>
        <v>#N/A</v>
      </c>
      <c r="AE168" t="e">
        <f t="shared" si="68"/>
        <v>#N/A</v>
      </c>
      <c r="AF168" t="e">
        <f t="shared" si="68"/>
        <v>#N/A</v>
      </c>
      <c r="AG168" t="e">
        <f t="shared" si="68"/>
        <v>#N/A</v>
      </c>
    </row>
    <row r="169" spans="1:33" x14ac:dyDescent="0.25">
      <c r="B169" t="s">
        <v>149</v>
      </c>
      <c r="C169">
        <f t="shared" ref="C169:AG169" si="69">LOOKUP(C167,162:162,164:164)</f>
        <v>403.75349999999889</v>
      </c>
      <c r="D169">
        <f t="shared" si="69"/>
        <v>351.09000000000378</v>
      </c>
      <c r="E169" t="e">
        <f t="shared" si="69"/>
        <v>#N/A</v>
      </c>
      <c r="F169" t="e">
        <f t="shared" si="69"/>
        <v>#N/A</v>
      </c>
      <c r="G169" t="e">
        <f t="shared" si="69"/>
        <v>#N/A</v>
      </c>
      <c r="H169" t="e">
        <f t="shared" si="69"/>
        <v>#N/A</v>
      </c>
      <c r="I169" t="e">
        <f t="shared" si="69"/>
        <v>#N/A</v>
      </c>
      <c r="J169" t="e">
        <f t="shared" si="69"/>
        <v>#N/A</v>
      </c>
      <c r="K169" t="e">
        <f t="shared" si="69"/>
        <v>#N/A</v>
      </c>
      <c r="L169" t="e">
        <f t="shared" si="69"/>
        <v>#N/A</v>
      </c>
      <c r="M169" t="e">
        <f t="shared" si="69"/>
        <v>#N/A</v>
      </c>
      <c r="N169" t="e">
        <f t="shared" si="69"/>
        <v>#N/A</v>
      </c>
      <c r="O169" t="e">
        <f t="shared" si="69"/>
        <v>#N/A</v>
      </c>
      <c r="P169" t="e">
        <f t="shared" si="69"/>
        <v>#N/A</v>
      </c>
      <c r="Q169" t="e">
        <f t="shared" si="69"/>
        <v>#N/A</v>
      </c>
      <c r="R169" t="e">
        <f t="shared" si="69"/>
        <v>#N/A</v>
      </c>
      <c r="S169" t="e">
        <f t="shared" si="69"/>
        <v>#N/A</v>
      </c>
      <c r="T169" t="e">
        <f t="shared" si="69"/>
        <v>#N/A</v>
      </c>
      <c r="U169" t="e">
        <f t="shared" si="69"/>
        <v>#N/A</v>
      </c>
      <c r="V169" t="e">
        <f t="shared" si="69"/>
        <v>#N/A</v>
      </c>
      <c r="W169" t="e">
        <f t="shared" si="69"/>
        <v>#N/A</v>
      </c>
      <c r="X169" t="e">
        <f t="shared" si="69"/>
        <v>#N/A</v>
      </c>
      <c r="Y169" t="e">
        <f t="shared" si="69"/>
        <v>#N/A</v>
      </c>
      <c r="Z169" t="e">
        <f t="shared" si="69"/>
        <v>#N/A</v>
      </c>
      <c r="AA169" t="e">
        <f t="shared" si="69"/>
        <v>#N/A</v>
      </c>
      <c r="AB169" t="e">
        <f t="shared" si="69"/>
        <v>#N/A</v>
      </c>
      <c r="AC169" t="e">
        <f t="shared" si="69"/>
        <v>#N/A</v>
      </c>
      <c r="AD169" t="e">
        <f t="shared" si="69"/>
        <v>#N/A</v>
      </c>
      <c r="AE169" t="e">
        <f t="shared" si="69"/>
        <v>#N/A</v>
      </c>
      <c r="AF169" t="e">
        <f t="shared" si="69"/>
        <v>#N/A</v>
      </c>
      <c r="AG169" t="e">
        <f t="shared" si="69"/>
        <v>#N/A</v>
      </c>
    </row>
    <row r="177" spans="1:2" x14ac:dyDescent="0.25">
      <c r="A177" t="s">
        <v>87</v>
      </c>
    </row>
    <row r="178" spans="1:2" x14ac:dyDescent="0.25">
      <c r="A178" t="s">
        <v>81</v>
      </c>
      <c r="B178" s="5" t="s">
        <v>86</v>
      </c>
    </row>
    <row r="179" spans="1:2" x14ac:dyDescent="0.25">
      <c r="A179" t="s">
        <v>82</v>
      </c>
      <c r="B179" s="5" t="s">
        <v>85</v>
      </c>
    </row>
    <row r="180" spans="1:2" x14ac:dyDescent="0.25">
      <c r="A180" t="s">
        <v>83</v>
      </c>
      <c r="B180" s="5" t="s">
        <v>84</v>
      </c>
    </row>
  </sheetData>
  <dataValidations count="1">
    <dataValidation type="list" allowBlank="1" showInputMessage="1" showErrorMessage="1" sqref="B4 B81" xr:uid="{E1094EB6-D3D3-4EBC-B410-A75ACED63CE7}">
      <formula1>"1,2,3,4,5"</formula1>
    </dataValidation>
  </dataValidations>
  <hyperlinks>
    <hyperlink ref="B178" r:id="rId1" xr:uid="{315DCFE9-D977-4451-9EFA-91BE96086E2A}"/>
    <hyperlink ref="B180" r:id="rId2" xr:uid="{BA4156B7-EF2B-4B88-9997-ED9C3DBAA050}"/>
    <hyperlink ref="B179" r:id="rId3" xr:uid="{61ADF54B-195A-4B74-87CB-E499A7B3E8ED}"/>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9D855-1509-43EC-BACA-1338277ADF6D}">
  <dimension ref="A1:AG37"/>
  <sheetViews>
    <sheetView workbookViewId="0">
      <selection activeCell="B7" sqref="B7"/>
    </sheetView>
  </sheetViews>
  <sheetFormatPr defaultRowHeight="15" x14ac:dyDescent="0.25"/>
  <cols>
    <col min="1" max="1" width="17.28515625" customWidth="1"/>
  </cols>
  <sheetData>
    <row r="1" spans="1:32" s="1" customFormat="1" x14ac:dyDescent="0.25">
      <c r="A1" s="2" t="s">
        <v>52</v>
      </c>
    </row>
    <row r="2" spans="1:32" x14ac:dyDescent="0.25">
      <c r="A2" s="8" t="s">
        <v>16</v>
      </c>
    </row>
    <row r="3" spans="1:32" x14ac:dyDescent="0.25">
      <c r="A3" s="8"/>
      <c r="B3">
        <v>2020</v>
      </c>
      <c r="C3">
        <v>2021</v>
      </c>
      <c r="D3">
        <v>2022</v>
      </c>
      <c r="E3">
        <v>2023</v>
      </c>
      <c r="F3">
        <v>2024</v>
      </c>
      <c r="G3">
        <v>2025</v>
      </c>
      <c r="H3">
        <v>2026</v>
      </c>
      <c r="I3">
        <v>2027</v>
      </c>
      <c r="J3">
        <v>2028</v>
      </c>
      <c r="K3">
        <v>2029</v>
      </c>
      <c r="L3">
        <v>2030</v>
      </c>
      <c r="M3">
        <v>2031</v>
      </c>
      <c r="N3">
        <v>2032</v>
      </c>
      <c r="O3">
        <v>2033</v>
      </c>
      <c r="P3">
        <v>2034</v>
      </c>
      <c r="Q3">
        <v>2035</v>
      </c>
      <c r="R3">
        <v>2036</v>
      </c>
      <c r="S3">
        <v>2037</v>
      </c>
      <c r="T3">
        <v>2038</v>
      </c>
      <c r="U3">
        <v>2039</v>
      </c>
      <c r="V3">
        <v>2040</v>
      </c>
      <c r="W3">
        <v>2041</v>
      </c>
      <c r="X3">
        <v>2042</v>
      </c>
      <c r="Y3">
        <v>2043</v>
      </c>
      <c r="Z3">
        <v>2044</v>
      </c>
      <c r="AA3">
        <v>2045</v>
      </c>
      <c r="AB3">
        <v>2046</v>
      </c>
      <c r="AC3">
        <v>2047</v>
      </c>
      <c r="AD3">
        <v>2048</v>
      </c>
      <c r="AE3">
        <v>2049</v>
      </c>
      <c r="AF3">
        <v>2050</v>
      </c>
    </row>
    <row r="4" spans="1:32" x14ac:dyDescent="0.25">
      <c r="A4" t="s">
        <v>153</v>
      </c>
      <c r="B4">
        <f>1.77797484577933*0.94</f>
        <v>1.6712963550325701</v>
      </c>
      <c r="C4">
        <f t="shared" ref="C4:AF4" si="0">1.77797484577933*0.94</f>
        <v>1.6712963550325701</v>
      </c>
      <c r="D4">
        <f t="shared" si="0"/>
        <v>1.6712963550325701</v>
      </c>
      <c r="E4">
        <f t="shared" si="0"/>
        <v>1.6712963550325701</v>
      </c>
      <c r="F4">
        <f t="shared" si="0"/>
        <v>1.6712963550325701</v>
      </c>
      <c r="G4">
        <f t="shared" si="0"/>
        <v>1.6712963550325701</v>
      </c>
      <c r="H4">
        <f t="shared" si="0"/>
        <v>1.6712963550325701</v>
      </c>
      <c r="I4">
        <f t="shared" si="0"/>
        <v>1.6712963550325701</v>
      </c>
      <c r="J4">
        <f t="shared" si="0"/>
        <v>1.6712963550325701</v>
      </c>
      <c r="K4">
        <f t="shared" si="0"/>
        <v>1.6712963550325701</v>
      </c>
      <c r="L4">
        <f t="shared" si="0"/>
        <v>1.6712963550325701</v>
      </c>
      <c r="M4">
        <f t="shared" si="0"/>
        <v>1.6712963550325701</v>
      </c>
      <c r="N4">
        <f t="shared" si="0"/>
        <v>1.6712963550325701</v>
      </c>
      <c r="O4">
        <f t="shared" si="0"/>
        <v>1.6712963550325701</v>
      </c>
      <c r="P4">
        <f t="shared" si="0"/>
        <v>1.6712963550325701</v>
      </c>
      <c r="Q4">
        <f t="shared" si="0"/>
        <v>1.6712963550325701</v>
      </c>
      <c r="R4">
        <f t="shared" si="0"/>
        <v>1.6712963550325701</v>
      </c>
      <c r="S4">
        <f t="shared" si="0"/>
        <v>1.6712963550325701</v>
      </c>
      <c r="T4">
        <f t="shared" si="0"/>
        <v>1.6712963550325701</v>
      </c>
      <c r="U4">
        <f t="shared" si="0"/>
        <v>1.6712963550325701</v>
      </c>
      <c r="V4">
        <f t="shared" si="0"/>
        <v>1.6712963550325701</v>
      </c>
      <c r="W4">
        <f t="shared" si="0"/>
        <v>1.6712963550325701</v>
      </c>
      <c r="X4">
        <f t="shared" si="0"/>
        <v>1.6712963550325701</v>
      </c>
      <c r="Y4">
        <f t="shared" si="0"/>
        <v>1.6712963550325701</v>
      </c>
      <c r="Z4">
        <f t="shared" si="0"/>
        <v>1.6712963550325701</v>
      </c>
      <c r="AA4">
        <f t="shared" si="0"/>
        <v>1.6712963550325701</v>
      </c>
      <c r="AB4">
        <f t="shared" si="0"/>
        <v>1.6712963550325701</v>
      </c>
      <c r="AC4">
        <f t="shared" si="0"/>
        <v>1.6712963550325701</v>
      </c>
      <c r="AD4">
        <f t="shared" si="0"/>
        <v>1.6712963550325701</v>
      </c>
      <c r="AE4">
        <f t="shared" si="0"/>
        <v>1.6712963550325701</v>
      </c>
      <c r="AF4">
        <f t="shared" si="0"/>
        <v>1.6712963550325701</v>
      </c>
    </row>
    <row r="5" spans="1:32" x14ac:dyDescent="0.25">
      <c r="A5" t="s">
        <v>23</v>
      </c>
      <c r="B5">
        <v>40</v>
      </c>
      <c r="C5">
        <v>40</v>
      </c>
      <c r="D5">
        <v>40</v>
      </c>
      <c r="E5">
        <v>40</v>
      </c>
      <c r="F5">
        <v>40</v>
      </c>
      <c r="G5">
        <v>40</v>
      </c>
      <c r="H5">
        <v>40</v>
      </c>
      <c r="I5">
        <v>40</v>
      </c>
      <c r="J5">
        <v>40</v>
      </c>
      <c r="K5">
        <v>40</v>
      </c>
      <c r="L5">
        <v>40</v>
      </c>
      <c r="M5">
        <v>40</v>
      </c>
      <c r="N5">
        <v>40</v>
      </c>
      <c r="O5">
        <v>40</v>
      </c>
      <c r="P5">
        <v>40</v>
      </c>
      <c r="Q5">
        <v>40</v>
      </c>
      <c r="R5">
        <v>40</v>
      </c>
      <c r="S5">
        <v>40</v>
      </c>
      <c r="T5">
        <v>40</v>
      </c>
      <c r="U5">
        <v>40</v>
      </c>
      <c r="V5">
        <v>40</v>
      </c>
      <c r="W5">
        <v>40</v>
      </c>
      <c r="X5">
        <v>40</v>
      </c>
      <c r="Y5">
        <v>40</v>
      </c>
      <c r="Z5">
        <v>40</v>
      </c>
      <c r="AA5">
        <v>40</v>
      </c>
      <c r="AB5">
        <v>40</v>
      </c>
      <c r="AC5">
        <v>40</v>
      </c>
      <c r="AD5">
        <v>40</v>
      </c>
      <c r="AE5">
        <v>40</v>
      </c>
      <c r="AF5">
        <v>40</v>
      </c>
    </row>
    <row r="6" spans="1:32" x14ac:dyDescent="0.25">
      <c r="A6" t="s">
        <v>206</v>
      </c>
      <c r="B6">
        <f>0.066674056716725*0.94</f>
        <v>6.2673613313721496E-2</v>
      </c>
      <c r="C6">
        <f t="shared" ref="C6:AF6" si="1">0.066674056716725*0.94</f>
        <v>6.2673613313721496E-2</v>
      </c>
      <c r="D6">
        <f t="shared" si="1"/>
        <v>6.2673613313721496E-2</v>
      </c>
      <c r="E6">
        <f t="shared" si="1"/>
        <v>6.2673613313721496E-2</v>
      </c>
      <c r="F6">
        <f t="shared" si="1"/>
        <v>6.2673613313721496E-2</v>
      </c>
      <c r="G6">
        <f t="shared" si="1"/>
        <v>6.2673613313721496E-2</v>
      </c>
      <c r="H6">
        <f t="shared" si="1"/>
        <v>6.2673613313721496E-2</v>
      </c>
      <c r="I6">
        <f t="shared" si="1"/>
        <v>6.2673613313721496E-2</v>
      </c>
      <c r="J6">
        <f t="shared" si="1"/>
        <v>6.2673613313721496E-2</v>
      </c>
      <c r="K6">
        <f t="shared" si="1"/>
        <v>6.2673613313721496E-2</v>
      </c>
      <c r="L6">
        <f t="shared" si="1"/>
        <v>6.2673613313721496E-2</v>
      </c>
      <c r="M6">
        <f t="shared" si="1"/>
        <v>6.2673613313721496E-2</v>
      </c>
      <c r="N6">
        <f t="shared" si="1"/>
        <v>6.2673613313721496E-2</v>
      </c>
      <c r="O6">
        <f t="shared" si="1"/>
        <v>6.2673613313721496E-2</v>
      </c>
      <c r="P6">
        <f t="shared" si="1"/>
        <v>6.2673613313721496E-2</v>
      </c>
      <c r="Q6">
        <f t="shared" si="1"/>
        <v>6.2673613313721496E-2</v>
      </c>
      <c r="R6">
        <f t="shared" si="1"/>
        <v>6.2673613313721496E-2</v>
      </c>
      <c r="S6">
        <f t="shared" si="1"/>
        <v>6.2673613313721496E-2</v>
      </c>
      <c r="T6">
        <f t="shared" si="1"/>
        <v>6.2673613313721496E-2</v>
      </c>
      <c r="U6">
        <f t="shared" si="1"/>
        <v>6.2673613313721496E-2</v>
      </c>
      <c r="V6">
        <f t="shared" si="1"/>
        <v>6.2673613313721496E-2</v>
      </c>
      <c r="W6">
        <f t="shared" si="1"/>
        <v>6.2673613313721496E-2</v>
      </c>
      <c r="X6">
        <f t="shared" si="1"/>
        <v>6.2673613313721496E-2</v>
      </c>
      <c r="Y6">
        <f t="shared" si="1"/>
        <v>6.2673613313721496E-2</v>
      </c>
      <c r="Z6">
        <f t="shared" si="1"/>
        <v>6.2673613313721496E-2</v>
      </c>
      <c r="AA6">
        <f t="shared" si="1"/>
        <v>6.2673613313721496E-2</v>
      </c>
      <c r="AB6">
        <f t="shared" si="1"/>
        <v>6.2673613313721496E-2</v>
      </c>
      <c r="AC6">
        <f t="shared" si="1"/>
        <v>6.2673613313721496E-2</v>
      </c>
      <c r="AD6">
        <f t="shared" si="1"/>
        <v>6.2673613313721496E-2</v>
      </c>
      <c r="AE6">
        <f t="shared" si="1"/>
        <v>6.2673613313721496E-2</v>
      </c>
      <c r="AF6">
        <f t="shared" si="1"/>
        <v>6.2673613313721496E-2</v>
      </c>
    </row>
    <row r="7" spans="1:32" x14ac:dyDescent="0.25">
      <c r="A7" t="s">
        <v>205</v>
      </c>
      <c r="B7">
        <f>(B4*General!$B$29*(1+General!$B$29)^B5)/((1+General!$B$29)^B5-1)+B6</f>
        <v>0.20282879556209243</v>
      </c>
      <c r="C7">
        <f>(C4*General!$B$29*(1+General!$B$29)^C5)/((1+General!$B$29)^C5-1)+C6</f>
        <v>0.20282879556209243</v>
      </c>
      <c r="D7">
        <f>(D4*General!$B$29*(1+General!$B$29)^D5)/((1+General!$B$29)^D5-1)+D6</f>
        <v>0.20282879556209243</v>
      </c>
      <c r="E7">
        <f>(E4*General!$B$29*(1+General!$B$29)^E5)/((1+General!$B$29)^E5-1)+E6</f>
        <v>0.20282879556209243</v>
      </c>
      <c r="F7">
        <f>(F4*General!$B$29*(1+General!$B$29)^F5)/((1+General!$B$29)^F5-1)+F6</f>
        <v>0.20282879556209243</v>
      </c>
      <c r="G7">
        <f>(G4*General!$B$29*(1+General!$B$29)^G5)/((1+General!$B$29)^G5-1)+G6</f>
        <v>0.20282879556209243</v>
      </c>
      <c r="H7">
        <f>(H4*General!$B$29*(1+General!$B$29)^H5)/((1+General!$B$29)^H5-1)+H6</f>
        <v>0.20282879556209243</v>
      </c>
      <c r="I7">
        <f>(I4*General!$B$29*(1+General!$B$29)^I5)/((1+General!$B$29)^I5-1)+I6</f>
        <v>0.20282879556209243</v>
      </c>
      <c r="J7">
        <f>(J4*General!$B$29*(1+General!$B$29)^J5)/((1+General!$B$29)^J5-1)+J6</f>
        <v>0.20282879556209243</v>
      </c>
      <c r="K7">
        <f>(K4*General!$B$29*(1+General!$B$29)^K5)/((1+General!$B$29)^K5-1)+K6</f>
        <v>0.20282879556209243</v>
      </c>
      <c r="L7">
        <f>(L4*General!$B$29*(1+General!$B$29)^L5)/((1+General!$B$29)^L5-1)+L6</f>
        <v>0.20282879556209243</v>
      </c>
      <c r="M7">
        <f>(M4*General!$B$29*(1+General!$B$29)^M5)/((1+General!$B$29)^M5-1)+M6</f>
        <v>0.20282879556209243</v>
      </c>
      <c r="N7">
        <f>(N4*General!$B$29*(1+General!$B$29)^N5)/((1+General!$B$29)^N5-1)+N6</f>
        <v>0.20282879556209243</v>
      </c>
      <c r="O7">
        <f>(O4*General!$B$29*(1+General!$B$29)^O5)/((1+General!$B$29)^O5-1)+O6</f>
        <v>0.20282879556209243</v>
      </c>
      <c r="P7">
        <f>(P4*General!$B$29*(1+General!$B$29)^P5)/((1+General!$B$29)^P5-1)+P6</f>
        <v>0.20282879556209243</v>
      </c>
      <c r="Q7">
        <f>(Q4*General!$B$29*(1+General!$B$29)^Q5)/((1+General!$B$29)^Q5-1)+Q6</f>
        <v>0.20282879556209243</v>
      </c>
      <c r="R7">
        <f>(R4*General!$B$29*(1+General!$B$29)^R5)/((1+General!$B$29)^R5-1)+R6</f>
        <v>0.20282879556209243</v>
      </c>
      <c r="S7">
        <f>(S4*General!$B$29*(1+General!$B$29)^S5)/((1+General!$B$29)^S5-1)+S6</f>
        <v>0.20282879556209243</v>
      </c>
      <c r="T7">
        <f>(T4*General!$B$29*(1+General!$B$29)^T5)/((1+General!$B$29)^T5-1)+T6</f>
        <v>0.20282879556209243</v>
      </c>
      <c r="U7">
        <f>(U4*General!$B$29*(1+General!$B$29)^U5)/((1+General!$B$29)^U5-1)+U6</f>
        <v>0.20282879556209243</v>
      </c>
      <c r="V7">
        <f>(V4*General!$B$29*(1+General!$B$29)^V5)/((1+General!$B$29)^V5-1)+V6</f>
        <v>0.20282879556209243</v>
      </c>
      <c r="W7">
        <f>(W4*General!$B$29*(1+General!$B$29)^W5)/((1+General!$B$29)^W5-1)+W6</f>
        <v>0.20282879556209243</v>
      </c>
      <c r="X7">
        <f>(X4*General!$B$29*(1+General!$B$29)^X5)/((1+General!$B$29)^X5-1)+X6</f>
        <v>0.20282879556209243</v>
      </c>
      <c r="Y7">
        <f>(Y4*General!$B$29*(1+General!$B$29)^Y5)/((1+General!$B$29)^Y5-1)+Y6</f>
        <v>0.20282879556209243</v>
      </c>
      <c r="Z7">
        <f>(Z4*General!$B$29*(1+General!$B$29)^Z5)/((1+General!$B$29)^Z5-1)+Z6</f>
        <v>0.20282879556209243</v>
      </c>
      <c r="AA7">
        <f>(AA4*General!$B$29*(1+General!$B$29)^AA5)/((1+General!$B$29)^AA5-1)+AA6</f>
        <v>0.20282879556209243</v>
      </c>
      <c r="AB7">
        <f>(AB4*General!$B$29*(1+General!$B$29)^AB5)/((1+General!$B$29)^AB5-1)+AB6</f>
        <v>0.20282879556209243</v>
      </c>
      <c r="AC7">
        <f>(AC4*General!$B$29*(1+General!$B$29)^AC5)/((1+General!$B$29)^AC5-1)+AC6</f>
        <v>0.20282879556209243</v>
      </c>
      <c r="AD7">
        <f>(AD4*General!$B$29*(1+General!$B$29)^AD5)/((1+General!$B$29)^AD5-1)+AD6</f>
        <v>0.20282879556209243</v>
      </c>
      <c r="AE7">
        <f>(AE4*General!$B$29*(1+General!$B$29)^AE5)/((1+General!$B$29)^AE5-1)+AE6</f>
        <v>0.20282879556209243</v>
      </c>
      <c r="AF7">
        <f>(AF4*General!$B$29*(1+General!$B$29)^AF5)/((1+General!$B$29)^AF5-1)+AF6</f>
        <v>0.20282879556209243</v>
      </c>
    </row>
    <row r="9" spans="1:32" x14ac:dyDescent="0.25">
      <c r="A9" t="s">
        <v>53</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
        <v>16</v>
      </c>
      <c r="B11" s="3">
        <f>B7</f>
        <v>0.20282879556209243</v>
      </c>
      <c r="C11" s="3">
        <f t="shared" ref="C11:AF11" si="2">C7</f>
        <v>0.20282879556209243</v>
      </c>
      <c r="D11" s="3">
        <f t="shared" si="2"/>
        <v>0.20282879556209243</v>
      </c>
      <c r="E11" s="3">
        <f t="shared" si="2"/>
        <v>0.20282879556209243</v>
      </c>
      <c r="F11" s="3">
        <f t="shared" si="2"/>
        <v>0.20282879556209243</v>
      </c>
      <c r="G11" s="3">
        <f t="shared" si="2"/>
        <v>0.20282879556209243</v>
      </c>
      <c r="H11" s="3">
        <f t="shared" si="2"/>
        <v>0.20282879556209243</v>
      </c>
      <c r="I11" s="3">
        <f t="shared" si="2"/>
        <v>0.20282879556209243</v>
      </c>
      <c r="J11" s="3">
        <f t="shared" si="2"/>
        <v>0.20282879556209243</v>
      </c>
      <c r="K11" s="3">
        <f t="shared" si="2"/>
        <v>0.20282879556209243</v>
      </c>
      <c r="L11" s="3">
        <f t="shared" si="2"/>
        <v>0.20282879556209243</v>
      </c>
      <c r="M11" s="3">
        <f t="shared" si="2"/>
        <v>0.20282879556209243</v>
      </c>
      <c r="N11" s="3">
        <f t="shared" si="2"/>
        <v>0.20282879556209243</v>
      </c>
      <c r="O11" s="3">
        <f t="shared" si="2"/>
        <v>0.20282879556209243</v>
      </c>
      <c r="P11" s="3">
        <f t="shared" si="2"/>
        <v>0.20282879556209243</v>
      </c>
      <c r="Q11" s="3">
        <f t="shared" si="2"/>
        <v>0.20282879556209243</v>
      </c>
      <c r="R11" s="3">
        <f t="shared" si="2"/>
        <v>0.20282879556209243</v>
      </c>
      <c r="S11" s="3">
        <f t="shared" si="2"/>
        <v>0.20282879556209243</v>
      </c>
      <c r="T11" s="3">
        <f t="shared" si="2"/>
        <v>0.20282879556209243</v>
      </c>
      <c r="U11" s="3">
        <f t="shared" si="2"/>
        <v>0.20282879556209243</v>
      </c>
      <c r="V11" s="3">
        <f t="shared" si="2"/>
        <v>0.20282879556209243</v>
      </c>
      <c r="W11" s="3">
        <f t="shared" si="2"/>
        <v>0.20282879556209243</v>
      </c>
      <c r="X11" s="3">
        <f t="shared" si="2"/>
        <v>0.20282879556209243</v>
      </c>
      <c r="Y11" s="3">
        <f t="shared" si="2"/>
        <v>0.20282879556209243</v>
      </c>
      <c r="Z11" s="3">
        <f t="shared" si="2"/>
        <v>0.20282879556209243</v>
      </c>
      <c r="AA11" s="3">
        <f t="shared" si="2"/>
        <v>0.20282879556209243</v>
      </c>
      <c r="AB11" s="3">
        <f t="shared" si="2"/>
        <v>0.20282879556209243</v>
      </c>
      <c r="AC11" s="3">
        <f t="shared" si="2"/>
        <v>0.20282879556209243</v>
      </c>
      <c r="AD11" s="3">
        <f t="shared" si="2"/>
        <v>0.20282879556209243</v>
      </c>
      <c r="AE11" s="3">
        <f t="shared" si="2"/>
        <v>0.20282879556209243</v>
      </c>
      <c r="AF11" s="3">
        <f t="shared" si="2"/>
        <v>0.20282879556209243</v>
      </c>
    </row>
    <row r="12" spans="1:32" x14ac:dyDescent="0.25">
      <c r="A12" t="s">
        <v>55</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row>
    <row r="13" spans="1:32" x14ac:dyDescent="0.25">
      <c r="A13" t="s">
        <v>56</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row>
    <row r="14" spans="1:32" x14ac:dyDescent="0.25">
      <c r="A14" t="s">
        <v>57</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row>
    <row r="15" spans="1:32" x14ac:dyDescent="0.25">
      <c r="A15" t="s">
        <v>58</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row>
    <row r="16" spans="1:32" x14ac:dyDescent="0.25">
      <c r="A16" t="s">
        <v>59</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row>
    <row r="17" spans="1:33" x14ac:dyDescent="0.25">
      <c r="A17" t="s">
        <v>60</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row>
    <row r="18" spans="1:33" x14ac:dyDescent="0.25">
      <c r="A18" t="s">
        <v>61</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row>
    <row r="19" spans="1:33" x14ac:dyDescent="0.25">
      <c r="A19" t="s">
        <v>62</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row>
    <row r="22" spans="1:33" x14ac:dyDescent="0.25">
      <c r="B22" t="s">
        <v>39</v>
      </c>
    </row>
    <row r="24" spans="1:33" x14ac:dyDescent="0.25">
      <c r="A24" t="s">
        <v>204</v>
      </c>
    </row>
    <row r="26" spans="1:33" x14ac:dyDescent="0.25">
      <c r="A26" t="s">
        <v>63</v>
      </c>
      <c r="B26">
        <v>2020</v>
      </c>
      <c r="C26">
        <f>B26+1</f>
        <v>2021</v>
      </c>
      <c r="D26">
        <f t="shared" ref="D26:AF26" si="3">C26+1</f>
        <v>2022</v>
      </c>
      <c r="E26">
        <f t="shared" si="3"/>
        <v>2023</v>
      </c>
      <c r="F26">
        <f t="shared" si="3"/>
        <v>2024</v>
      </c>
      <c r="G26">
        <f t="shared" si="3"/>
        <v>2025</v>
      </c>
      <c r="H26">
        <f t="shared" si="3"/>
        <v>2026</v>
      </c>
      <c r="I26">
        <f t="shared" si="3"/>
        <v>2027</v>
      </c>
      <c r="J26">
        <f t="shared" si="3"/>
        <v>2028</v>
      </c>
      <c r="K26">
        <f t="shared" si="3"/>
        <v>2029</v>
      </c>
      <c r="L26">
        <f t="shared" si="3"/>
        <v>2030</v>
      </c>
      <c r="M26">
        <f t="shared" si="3"/>
        <v>2031</v>
      </c>
      <c r="N26">
        <f t="shared" si="3"/>
        <v>2032</v>
      </c>
      <c r="O26">
        <f t="shared" si="3"/>
        <v>2033</v>
      </c>
      <c r="P26">
        <f t="shared" si="3"/>
        <v>2034</v>
      </c>
      <c r="Q26">
        <f t="shared" si="3"/>
        <v>2035</v>
      </c>
      <c r="R26">
        <f t="shared" si="3"/>
        <v>2036</v>
      </c>
      <c r="S26">
        <f t="shared" si="3"/>
        <v>2037</v>
      </c>
      <c r="T26">
        <f t="shared" si="3"/>
        <v>2038</v>
      </c>
      <c r="U26">
        <f t="shared" si="3"/>
        <v>2039</v>
      </c>
      <c r="V26">
        <f t="shared" si="3"/>
        <v>2040</v>
      </c>
      <c r="W26">
        <f t="shared" si="3"/>
        <v>2041</v>
      </c>
      <c r="X26">
        <f t="shared" si="3"/>
        <v>2042</v>
      </c>
      <c r="Y26">
        <f t="shared" si="3"/>
        <v>2043</v>
      </c>
      <c r="Z26">
        <f t="shared" si="3"/>
        <v>2044</v>
      </c>
      <c r="AA26">
        <f t="shared" si="3"/>
        <v>2045</v>
      </c>
      <c r="AB26">
        <f t="shared" si="3"/>
        <v>2046</v>
      </c>
      <c r="AC26">
        <f t="shared" si="3"/>
        <v>2047</v>
      </c>
      <c r="AD26">
        <f t="shared" si="3"/>
        <v>2048</v>
      </c>
      <c r="AE26">
        <f t="shared" si="3"/>
        <v>2049</v>
      </c>
      <c r="AF26">
        <f t="shared" si="3"/>
        <v>2050</v>
      </c>
    </row>
    <row r="27" spans="1:33" x14ac:dyDescent="0.25">
      <c r="A27" t="s">
        <v>64</v>
      </c>
      <c r="B27">
        <v>2</v>
      </c>
      <c r="C27">
        <f>B27+1</f>
        <v>3</v>
      </c>
      <c r="D27">
        <f t="shared" ref="D27:AF27" si="4">C27+1</f>
        <v>4</v>
      </c>
      <c r="E27">
        <f t="shared" si="4"/>
        <v>5</v>
      </c>
      <c r="F27">
        <f t="shared" si="4"/>
        <v>6</v>
      </c>
      <c r="G27">
        <f t="shared" si="4"/>
        <v>7</v>
      </c>
      <c r="H27">
        <f t="shared" si="4"/>
        <v>8</v>
      </c>
      <c r="I27">
        <f t="shared" si="4"/>
        <v>9</v>
      </c>
      <c r="J27">
        <f t="shared" si="4"/>
        <v>10</v>
      </c>
      <c r="K27">
        <f t="shared" si="4"/>
        <v>11</v>
      </c>
      <c r="L27">
        <f t="shared" si="4"/>
        <v>12</v>
      </c>
      <c r="M27">
        <f t="shared" si="4"/>
        <v>13</v>
      </c>
      <c r="N27">
        <f t="shared" si="4"/>
        <v>14</v>
      </c>
      <c r="O27">
        <f t="shared" si="4"/>
        <v>15</v>
      </c>
      <c r="P27">
        <f t="shared" si="4"/>
        <v>16</v>
      </c>
      <c r="Q27">
        <f t="shared" si="4"/>
        <v>17</v>
      </c>
      <c r="R27">
        <f t="shared" si="4"/>
        <v>18</v>
      </c>
      <c r="S27">
        <f t="shared" si="4"/>
        <v>19</v>
      </c>
      <c r="T27">
        <f t="shared" si="4"/>
        <v>20</v>
      </c>
      <c r="U27">
        <f t="shared" si="4"/>
        <v>21</v>
      </c>
      <c r="V27">
        <f t="shared" si="4"/>
        <v>22</v>
      </c>
      <c r="W27">
        <f t="shared" si="4"/>
        <v>23</v>
      </c>
      <c r="X27">
        <f t="shared" si="4"/>
        <v>24</v>
      </c>
      <c r="Y27">
        <f t="shared" si="4"/>
        <v>25</v>
      </c>
      <c r="Z27">
        <f t="shared" si="4"/>
        <v>26</v>
      </c>
      <c r="AA27">
        <f t="shared" si="4"/>
        <v>27</v>
      </c>
      <c r="AB27">
        <f t="shared" si="4"/>
        <v>28</v>
      </c>
      <c r="AC27">
        <f t="shared" si="4"/>
        <v>29</v>
      </c>
      <c r="AD27">
        <f t="shared" si="4"/>
        <v>30</v>
      </c>
      <c r="AE27">
        <f t="shared" si="4"/>
        <v>31</v>
      </c>
      <c r="AF27">
        <f t="shared" si="4"/>
        <v>32</v>
      </c>
    </row>
    <row r="28" spans="1:33" x14ac:dyDescent="0.25">
      <c r="A28" t="str">
        <f>General!B19</f>
        <v>General</v>
      </c>
      <c r="B28">
        <f>VLOOKUP($A$28,$A$11:$AF$19,B27,FALSE)</f>
        <v>0.20282879556209243</v>
      </c>
      <c r="C28">
        <f t="shared" ref="C28:AF28" si="5">VLOOKUP($A$28,$A$11:$AF$19,C27,FALSE)</f>
        <v>0.20282879556209243</v>
      </c>
      <c r="D28">
        <f t="shared" si="5"/>
        <v>0.20282879556209243</v>
      </c>
      <c r="E28">
        <f t="shared" si="5"/>
        <v>0.20282879556209243</v>
      </c>
      <c r="F28">
        <f t="shared" si="5"/>
        <v>0.20282879556209243</v>
      </c>
      <c r="G28">
        <f t="shared" si="5"/>
        <v>0.20282879556209243</v>
      </c>
      <c r="H28">
        <f t="shared" si="5"/>
        <v>0.20282879556209243</v>
      </c>
      <c r="I28">
        <f t="shared" si="5"/>
        <v>0.20282879556209243</v>
      </c>
      <c r="J28">
        <f t="shared" si="5"/>
        <v>0.20282879556209243</v>
      </c>
      <c r="K28">
        <f t="shared" si="5"/>
        <v>0.20282879556209243</v>
      </c>
      <c r="L28">
        <f t="shared" si="5"/>
        <v>0.20282879556209243</v>
      </c>
      <c r="M28">
        <f t="shared" si="5"/>
        <v>0.20282879556209243</v>
      </c>
      <c r="N28">
        <f t="shared" si="5"/>
        <v>0.20282879556209243</v>
      </c>
      <c r="O28">
        <f t="shared" si="5"/>
        <v>0.20282879556209243</v>
      </c>
      <c r="P28">
        <f t="shared" si="5"/>
        <v>0.20282879556209243</v>
      </c>
      <c r="Q28">
        <f t="shared" si="5"/>
        <v>0.20282879556209243</v>
      </c>
      <c r="R28">
        <f t="shared" si="5"/>
        <v>0.20282879556209243</v>
      </c>
      <c r="S28">
        <f t="shared" si="5"/>
        <v>0.20282879556209243</v>
      </c>
      <c r="T28">
        <f t="shared" si="5"/>
        <v>0.20282879556209243</v>
      </c>
      <c r="U28">
        <f t="shared" si="5"/>
        <v>0.20282879556209243</v>
      </c>
      <c r="V28">
        <f t="shared" si="5"/>
        <v>0.20282879556209243</v>
      </c>
      <c r="W28">
        <f t="shared" si="5"/>
        <v>0.20282879556209243</v>
      </c>
      <c r="X28">
        <f t="shared" si="5"/>
        <v>0.20282879556209243</v>
      </c>
      <c r="Y28">
        <f t="shared" si="5"/>
        <v>0.20282879556209243</v>
      </c>
      <c r="Z28">
        <f t="shared" si="5"/>
        <v>0.20282879556209243</v>
      </c>
      <c r="AA28">
        <f t="shared" si="5"/>
        <v>0.20282879556209243</v>
      </c>
      <c r="AB28">
        <f t="shared" si="5"/>
        <v>0.20282879556209243</v>
      </c>
      <c r="AC28">
        <f t="shared" si="5"/>
        <v>0.20282879556209243</v>
      </c>
      <c r="AD28">
        <f t="shared" si="5"/>
        <v>0.20282879556209243</v>
      </c>
      <c r="AE28">
        <f t="shared" si="5"/>
        <v>0.20282879556209243</v>
      </c>
      <c r="AF28">
        <f t="shared" si="5"/>
        <v>0.20282879556209243</v>
      </c>
    </row>
    <row r="30" spans="1:33" s="2" customFormat="1" x14ac:dyDescent="0.25">
      <c r="A30" s="2" t="s">
        <v>68</v>
      </c>
    </row>
    <row r="31" spans="1:33" x14ac:dyDescent="0.25">
      <c r="A31" t="s">
        <v>65</v>
      </c>
    </row>
    <row r="32" spans="1:33" x14ac:dyDescent="0.25">
      <c r="C32">
        <f>General!B9</f>
        <v>2047</v>
      </c>
      <c r="D32">
        <f>IF(C32=0,0,IF(General!$B$10 &gt; (C32-General!$B$9), C32+General!$B$11,0))</f>
        <v>2050</v>
      </c>
      <c r="E32">
        <f>IF(D32=0,0,IF(General!$B$10 &gt; (D32-General!$B$9), D32+General!$B$11,0))</f>
        <v>0</v>
      </c>
      <c r="F32">
        <f>IF(E32=0,0,IF(General!$B$10 &gt; (E32-General!$B$9), E32+General!$B$11,0))</f>
        <v>0</v>
      </c>
      <c r="G32">
        <f>IF(F32=0,0,IF(General!$B$10 &gt; (F32-General!$B$9), F32+General!$B$11,0))</f>
        <v>0</v>
      </c>
      <c r="H32">
        <f>IF(G32=0,0,IF(General!$B$10 &gt; (G32-General!$B$9), G32+General!$B$11,0))</f>
        <v>0</v>
      </c>
      <c r="I32">
        <f>IF(H32=0,0,IF(General!$B$10 &gt; (H32-General!$B$9), H32+General!$B$11,0))</f>
        <v>0</v>
      </c>
      <c r="J32">
        <f>IF(I32=0,0,IF(General!$B$10 &gt; (I32-General!$B$9), I32+General!$B$11,0))</f>
        <v>0</v>
      </c>
      <c r="K32">
        <f>IF(J32=0,0,IF(General!$B$10 &gt; (J32-General!$B$9), J32+General!$B$11,0))</f>
        <v>0</v>
      </c>
      <c r="L32">
        <f>IF(K32=0,0,IF(General!$B$10 &gt; (K32-General!$B$9), K32+General!$B$11,0))</f>
        <v>0</v>
      </c>
      <c r="M32">
        <f>IF(L32=0,0,IF(General!$B$10 &gt; (L32-General!$B$9), L32+General!$B$11,0))</f>
        <v>0</v>
      </c>
      <c r="N32">
        <f>IF(M32=0,0,IF(General!$B$10 &gt; (M32-General!$B$9), M32+General!$B$11,0))</f>
        <v>0</v>
      </c>
      <c r="O32">
        <f>IF(N32=0,0,IF(General!$B$10 &gt; (N32-General!$B$9), N32+General!$B$11,0))</f>
        <v>0</v>
      </c>
      <c r="P32">
        <f>IF(O32=0,0,IF(General!$B$10 &gt; (O32-General!$B$9), O32+General!$B$11,0))</f>
        <v>0</v>
      </c>
      <c r="Q32">
        <f>IF(P32=0,0,IF(General!$B$10 &gt; (P32-General!$B$9), P32+General!$B$11,0))</f>
        <v>0</v>
      </c>
      <c r="R32">
        <f>IF(Q32=0,0,IF(General!$B$10 &gt; (Q32-General!$B$9), Q32+General!$B$11,0))</f>
        <v>0</v>
      </c>
      <c r="S32">
        <f>IF(R32=0,0,IF(General!$B$10 &gt; (R32-General!$B$9), R32+General!$B$11,0))</f>
        <v>0</v>
      </c>
      <c r="T32">
        <f>IF(S32=0,0,IF(General!$B$10 &gt; (S32-General!$B$9), S32+General!$B$11,0))</f>
        <v>0</v>
      </c>
      <c r="U32">
        <f>IF(T32=0,0,IF(General!$B$10 &gt; (T32-General!$B$9), T32+General!$B$11,0))</f>
        <v>0</v>
      </c>
      <c r="V32">
        <f>IF(U32=0,0,IF(General!$B$10 &gt; (U32-General!$B$9), U32+General!$B$11,0))</f>
        <v>0</v>
      </c>
      <c r="W32">
        <f>IF(V32=0,0,IF(General!$B$10 &gt; (V32-General!$B$9), V32+General!$B$11,0))</f>
        <v>0</v>
      </c>
      <c r="X32">
        <f>IF(W32=0,0,IF(General!$B$10 &gt; (W32-General!$B$9), W32+General!$B$11,0))</f>
        <v>0</v>
      </c>
      <c r="Y32">
        <f>IF(X32=0,0,IF(General!$B$10 &gt; (X32-General!$B$9), X32+General!$B$11,0))</f>
        <v>0</v>
      </c>
      <c r="Z32">
        <f>IF(Y32=0,0,IF(General!$B$10 &gt; (Y32-General!$B$9), Y32+General!$B$11,0))</f>
        <v>0</v>
      </c>
      <c r="AA32">
        <f>IF(Z32=0,0,IF(General!$B$10 &gt; (Z32-General!$B$9), Z32+General!$B$11,0))</f>
        <v>0</v>
      </c>
      <c r="AB32">
        <f>IF(AA32=0,0,IF(General!$B$10 &gt; (AA32-General!$B$9), AA32+General!$B$11,0))</f>
        <v>0</v>
      </c>
      <c r="AC32">
        <f>IF(AB32=0,0,IF(General!$B$10 &gt; (AB32-General!$B$9), AB32+General!$B$11,0))</f>
        <v>0</v>
      </c>
      <c r="AD32">
        <f>IF(AC32=0,0,IF(General!$B$10 &gt; (AC32-General!$B$9), AC32+General!$B$11,0))</f>
        <v>0</v>
      </c>
      <c r="AE32">
        <f>IF(AD32=0,0,IF(General!$B$10 &gt; (AD32-General!$B$9), AD32+General!$B$11,0))</f>
        <v>0</v>
      </c>
      <c r="AF32">
        <f>IF(AE32=0,0,IF(General!$B$10 &gt; (AE32-General!$B$9), AE32+General!$B$11,0))</f>
        <v>0</v>
      </c>
      <c r="AG32">
        <f>IF(AF32=0,0,IF(General!$B$10 &gt; (AF32-General!$B$9), AF32+General!$B$11,0))</f>
        <v>0</v>
      </c>
    </row>
    <row r="33" spans="1:33" x14ac:dyDescent="0.25">
      <c r="B33" t="str">
        <f>General!B19</f>
        <v>General</v>
      </c>
      <c r="C33">
        <f t="shared" ref="C33:AG33" si="6">LOOKUP(C32,B26:AF26,B28:AF28)</f>
        <v>0.20282879556209243</v>
      </c>
      <c r="D33">
        <f t="shared" si="6"/>
        <v>0.20282879556209243</v>
      </c>
      <c r="E33" t="e">
        <f t="shared" si="6"/>
        <v>#N/A</v>
      </c>
      <c r="F33" t="e">
        <f t="shared" si="6"/>
        <v>#N/A</v>
      </c>
      <c r="G33" t="e">
        <f t="shared" si="6"/>
        <v>#N/A</v>
      </c>
      <c r="H33" t="e">
        <f t="shared" si="6"/>
        <v>#N/A</v>
      </c>
      <c r="I33" t="e">
        <f t="shared" si="6"/>
        <v>#N/A</v>
      </c>
      <c r="J33" t="e">
        <f t="shared" si="6"/>
        <v>#N/A</v>
      </c>
      <c r="K33" t="e">
        <f t="shared" si="6"/>
        <v>#N/A</v>
      </c>
      <c r="L33" t="e">
        <f t="shared" si="6"/>
        <v>#N/A</v>
      </c>
      <c r="M33" t="e">
        <f t="shared" si="6"/>
        <v>#N/A</v>
      </c>
      <c r="N33" t="e">
        <f t="shared" si="6"/>
        <v>#N/A</v>
      </c>
      <c r="O33" t="e">
        <f t="shared" si="6"/>
        <v>#N/A</v>
      </c>
      <c r="P33" t="e">
        <f t="shared" si="6"/>
        <v>#N/A</v>
      </c>
      <c r="Q33" t="e">
        <f t="shared" si="6"/>
        <v>#N/A</v>
      </c>
      <c r="R33" t="e">
        <f t="shared" si="6"/>
        <v>#N/A</v>
      </c>
      <c r="S33" t="e">
        <f t="shared" si="6"/>
        <v>#N/A</v>
      </c>
      <c r="T33" t="e">
        <f t="shared" si="6"/>
        <v>#N/A</v>
      </c>
      <c r="U33" t="e">
        <f t="shared" si="6"/>
        <v>#N/A</v>
      </c>
      <c r="V33" t="e">
        <f t="shared" si="6"/>
        <v>#N/A</v>
      </c>
      <c r="W33" t="e">
        <f t="shared" si="6"/>
        <v>#N/A</v>
      </c>
      <c r="X33" t="e">
        <f t="shared" si="6"/>
        <v>#N/A</v>
      </c>
      <c r="Y33" t="e">
        <f t="shared" si="6"/>
        <v>#N/A</v>
      </c>
      <c r="Z33" t="e">
        <f t="shared" si="6"/>
        <v>#N/A</v>
      </c>
      <c r="AA33" t="e">
        <f t="shared" si="6"/>
        <v>#N/A</v>
      </c>
      <c r="AB33" t="e">
        <f t="shared" si="6"/>
        <v>#N/A</v>
      </c>
      <c r="AC33" t="e">
        <f t="shared" si="6"/>
        <v>#N/A</v>
      </c>
      <c r="AD33" t="e">
        <f t="shared" si="6"/>
        <v>#N/A</v>
      </c>
      <c r="AE33" t="e">
        <f t="shared" si="6"/>
        <v>#N/A</v>
      </c>
      <c r="AF33" t="e">
        <f t="shared" si="6"/>
        <v>#N/A</v>
      </c>
      <c r="AG33" t="e">
        <f t="shared" si="6"/>
        <v>#N/A</v>
      </c>
    </row>
    <row r="37" spans="1:33" x14ac:dyDescent="0.25">
      <c r="A37" t="s">
        <v>75</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F2731-C1BE-4102-92A2-D2E64F19F1BE}">
  <dimension ref="A1:AG54"/>
  <sheetViews>
    <sheetView topLeftCell="Q7" workbookViewId="0">
      <selection activeCell="AG18" sqref="AG18"/>
    </sheetView>
  </sheetViews>
  <sheetFormatPr defaultRowHeight="15" x14ac:dyDescent="0.25"/>
  <cols>
    <col min="1" max="1" width="12.28515625" customWidth="1"/>
    <col min="2" max="2" width="10" bestFit="1" customWidth="1"/>
  </cols>
  <sheetData>
    <row r="1" spans="1:33" s="1" customFormat="1" x14ac:dyDescent="0.25">
      <c r="A1" s="2" t="s">
        <v>134</v>
      </c>
    </row>
    <row r="3" spans="1:33" x14ac:dyDescent="0.25">
      <c r="A3" t="s">
        <v>135</v>
      </c>
      <c r="B3" s="3">
        <v>3190</v>
      </c>
      <c r="C3" t="s">
        <v>136</v>
      </c>
    </row>
    <row r="4" spans="1:33" x14ac:dyDescent="0.25">
      <c r="A4" t="s">
        <v>137</v>
      </c>
      <c r="B4" s="3">
        <f>290000000*0.94</f>
        <v>272600000</v>
      </c>
      <c r="C4" t="s">
        <v>105</v>
      </c>
    </row>
    <row r="5" spans="1:33" x14ac:dyDescent="0.25">
      <c r="A5" t="s">
        <v>27</v>
      </c>
      <c r="B5" s="3">
        <v>0.04</v>
      </c>
      <c r="C5" t="s">
        <v>138</v>
      </c>
      <c r="M5">
        <f>0.071*20000</f>
        <v>1419.9999999999998</v>
      </c>
    </row>
    <row r="6" spans="1:33" x14ac:dyDescent="0.25">
      <c r="A6" t="s">
        <v>139</v>
      </c>
      <c r="B6" s="3">
        <v>71</v>
      </c>
      <c r="C6" t="s">
        <v>115</v>
      </c>
    </row>
    <row r="8" spans="1:33" x14ac:dyDescent="0.25">
      <c r="A8" t="s">
        <v>135</v>
      </c>
      <c r="B8">
        <f>B3/(B6/1000)</f>
        <v>44929.577464788737</v>
      </c>
      <c r="C8" t="s">
        <v>140</v>
      </c>
    </row>
    <row r="9" spans="1:33" x14ac:dyDescent="0.25">
      <c r="A9" t="s">
        <v>199</v>
      </c>
      <c r="B9">
        <f>B4/B8</f>
        <v>6067.272727272727</v>
      </c>
      <c r="C9" t="s">
        <v>141</v>
      </c>
      <c r="E9">
        <v>2020</v>
      </c>
    </row>
    <row r="10" spans="1:33" x14ac:dyDescent="0.25">
      <c r="A10" t="s">
        <v>200</v>
      </c>
      <c r="B10">
        <f>B9*0.9</f>
        <v>5460.545454545454</v>
      </c>
      <c r="C10" t="s">
        <v>141</v>
      </c>
      <c r="E10">
        <v>2030</v>
      </c>
    </row>
    <row r="11" spans="1:33" x14ac:dyDescent="0.25">
      <c r="A11" t="s">
        <v>201</v>
      </c>
      <c r="B11">
        <f>B10*0.5</f>
        <v>2730.272727272727</v>
      </c>
      <c r="C11" t="s">
        <v>141</v>
      </c>
      <c r="E11">
        <v>2050</v>
      </c>
    </row>
    <row r="13" spans="1:33" x14ac:dyDescent="0.25">
      <c r="A13" s="1" t="s">
        <v>142</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row>
    <row r="14" spans="1:33" x14ac:dyDescent="0.25">
      <c r="C14">
        <v>2020</v>
      </c>
      <c r="D14">
        <v>2021</v>
      </c>
      <c r="E14">
        <v>2022</v>
      </c>
      <c r="F14">
        <v>2023</v>
      </c>
      <c r="G14">
        <v>2024</v>
      </c>
      <c r="H14">
        <v>2025</v>
      </c>
      <c r="I14">
        <v>2026</v>
      </c>
      <c r="J14">
        <v>2027</v>
      </c>
      <c r="K14">
        <v>2028</v>
      </c>
      <c r="L14">
        <v>2029</v>
      </c>
      <c r="M14">
        <v>2030</v>
      </c>
      <c r="N14">
        <v>2031</v>
      </c>
      <c r="O14">
        <v>2032</v>
      </c>
      <c r="P14">
        <v>2033</v>
      </c>
      <c r="Q14">
        <v>2034</v>
      </c>
      <c r="R14">
        <v>2035</v>
      </c>
      <c r="S14">
        <v>2036</v>
      </c>
      <c r="T14">
        <v>2037</v>
      </c>
      <c r="U14">
        <v>2038</v>
      </c>
      <c r="V14">
        <v>2039</v>
      </c>
      <c r="W14">
        <v>2040</v>
      </c>
      <c r="X14">
        <v>2041</v>
      </c>
      <c r="Y14">
        <v>2042</v>
      </c>
      <c r="Z14">
        <v>2043</v>
      </c>
      <c r="AA14">
        <v>2044</v>
      </c>
      <c r="AB14">
        <v>2045</v>
      </c>
      <c r="AC14">
        <v>2046</v>
      </c>
      <c r="AD14">
        <v>2047</v>
      </c>
      <c r="AE14">
        <v>2048</v>
      </c>
      <c r="AF14">
        <v>2049</v>
      </c>
      <c r="AG14">
        <v>2050</v>
      </c>
    </row>
    <row r="15" spans="1:33" x14ac:dyDescent="0.25">
      <c r="A15" t="s">
        <v>18</v>
      </c>
      <c r="B15" t="s">
        <v>26</v>
      </c>
      <c r="C15" s="3">
        <f>_xlfn.FORECAST.LINEAR(C14,$B$9:$B$10,$E$9:$E$10)</f>
        <v>6067.2727272727207</v>
      </c>
      <c r="D15" s="3">
        <f t="shared" ref="D15:M15" si="0">_xlfn.FORECAST.LINEAR(D14,$B$9:$B$10,$E$9:$E$10)</f>
        <v>6006.5999999999913</v>
      </c>
      <c r="E15" s="3">
        <f t="shared" si="0"/>
        <v>5945.9272727272619</v>
      </c>
      <c r="F15" s="3">
        <f t="shared" si="0"/>
        <v>5885.2545454545325</v>
      </c>
      <c r="G15" s="3">
        <f t="shared" si="0"/>
        <v>5824.5818181818177</v>
      </c>
      <c r="H15" s="3">
        <f t="shared" si="0"/>
        <v>5763.9090909090883</v>
      </c>
      <c r="I15" s="3">
        <f t="shared" si="0"/>
        <v>5703.2363636363589</v>
      </c>
      <c r="J15" s="3">
        <f t="shared" si="0"/>
        <v>5642.5636363636295</v>
      </c>
      <c r="K15" s="3">
        <f t="shared" si="0"/>
        <v>5581.8909090909001</v>
      </c>
      <c r="L15" s="3">
        <f t="shared" si="0"/>
        <v>5521.2181818181707</v>
      </c>
      <c r="M15" s="3">
        <f t="shared" si="0"/>
        <v>5460.5454545454413</v>
      </c>
      <c r="N15" s="3">
        <f>_xlfn.FORECAST.LINEAR(N14,$B$10:$B$11,$E$10:$E$11)</f>
        <v>5324.0318181818584</v>
      </c>
      <c r="O15" s="3">
        <f t="shared" ref="O15:V15" si="1">_xlfn.FORECAST.LINEAR(O14,$B$10:$B$11,$E$10:$E$11)</f>
        <v>5187.5181818182464</v>
      </c>
      <c r="P15" s="3">
        <f t="shared" si="1"/>
        <v>5051.0045454545761</v>
      </c>
      <c r="Q15" s="3">
        <f t="shared" si="1"/>
        <v>4914.4909090909641</v>
      </c>
      <c r="R15" s="3">
        <f t="shared" si="1"/>
        <v>4777.9772727272939</v>
      </c>
      <c r="S15" s="3">
        <f t="shared" si="1"/>
        <v>4641.4636363636819</v>
      </c>
      <c r="T15" s="3">
        <f t="shared" si="1"/>
        <v>4504.9500000000698</v>
      </c>
      <c r="U15" s="3">
        <f t="shared" si="1"/>
        <v>4368.4363636363996</v>
      </c>
      <c r="V15" s="3">
        <f t="shared" si="1"/>
        <v>4231.9227272727876</v>
      </c>
      <c r="W15" s="3">
        <f t="shared" ref="W15" si="2">_xlfn.FORECAST.LINEAR(W14,$B$10:$B$11,$E$10:$E$11)</f>
        <v>4095.4090909091174</v>
      </c>
      <c r="X15" s="3">
        <f t="shared" ref="X15" si="3">_xlfn.FORECAST.LINEAR(X14,$B$10:$B$11,$E$10:$E$11)</f>
        <v>3958.8954545455053</v>
      </c>
      <c r="Y15" s="3">
        <f t="shared" ref="Y15" si="4">_xlfn.FORECAST.LINEAR(Y14,$B$10:$B$11,$E$10:$E$11)</f>
        <v>3822.3818181818933</v>
      </c>
      <c r="Z15" s="3">
        <f t="shared" ref="Z15" si="5">_xlfn.FORECAST.LINEAR(Z14,$B$10:$B$11,$E$10:$E$11)</f>
        <v>3685.8681818182231</v>
      </c>
      <c r="AA15" s="3">
        <f t="shared" ref="AA15" si="6">_xlfn.FORECAST.LINEAR(AA14,$B$10:$B$11,$E$10:$E$11)</f>
        <v>3549.3545454546111</v>
      </c>
      <c r="AB15" s="3">
        <f t="shared" ref="AB15" si="7">_xlfn.FORECAST.LINEAR(AB14,$B$10:$B$11,$E$10:$E$11)</f>
        <v>3412.8409090909408</v>
      </c>
      <c r="AC15" s="3">
        <f t="shared" ref="AC15:AD15" si="8">_xlfn.FORECAST.LINEAR(AC14,$B$10:$B$11,$E$10:$E$11)</f>
        <v>3276.3272727273288</v>
      </c>
      <c r="AD15" s="3">
        <f t="shared" si="8"/>
        <v>3139.8136363636586</v>
      </c>
      <c r="AE15" s="3">
        <f t="shared" ref="AE15" si="9">_xlfn.FORECAST.LINEAR(AE14,$B$10:$B$11,$E$10:$E$11)</f>
        <v>3003.3000000000466</v>
      </c>
      <c r="AF15" s="3">
        <f t="shared" ref="AF15" si="10">_xlfn.FORECAST.LINEAR(AF14,$B$10:$B$11,$E$10:$E$11)</f>
        <v>2866.7863636364345</v>
      </c>
      <c r="AG15" s="3">
        <f t="shared" ref="AG15" si="11">_xlfn.FORECAST.LINEAR(AG14,$B$10:$B$11,$E$10:$E$11)</f>
        <v>2730.2727272727643</v>
      </c>
    </row>
    <row r="16" spans="1:33" x14ac:dyDescent="0.25">
      <c r="B16" t="s">
        <v>23</v>
      </c>
      <c r="C16" s="3">
        <v>30</v>
      </c>
      <c r="D16" s="3">
        <v>30</v>
      </c>
      <c r="E16" s="3">
        <v>30</v>
      </c>
      <c r="F16" s="3">
        <v>30</v>
      </c>
      <c r="G16" s="3">
        <v>30</v>
      </c>
      <c r="H16" s="3">
        <v>30</v>
      </c>
      <c r="I16" s="3">
        <v>30</v>
      </c>
      <c r="J16" s="3">
        <v>30</v>
      </c>
      <c r="K16" s="3">
        <v>30</v>
      </c>
      <c r="L16" s="3">
        <v>30</v>
      </c>
      <c r="M16" s="3">
        <v>30</v>
      </c>
      <c r="N16" s="3">
        <v>30</v>
      </c>
      <c r="O16" s="3">
        <v>30</v>
      </c>
      <c r="P16" s="3">
        <v>30</v>
      </c>
      <c r="Q16" s="3">
        <v>30</v>
      </c>
      <c r="R16" s="3">
        <v>30</v>
      </c>
      <c r="S16" s="3">
        <v>30</v>
      </c>
      <c r="T16" s="3">
        <v>30</v>
      </c>
      <c r="U16" s="3">
        <v>30</v>
      </c>
      <c r="V16" s="3">
        <v>30</v>
      </c>
      <c r="W16" s="3">
        <v>30</v>
      </c>
      <c r="X16" s="3">
        <v>30</v>
      </c>
      <c r="Y16" s="3">
        <v>30</v>
      </c>
      <c r="Z16" s="3">
        <v>30</v>
      </c>
      <c r="AA16" s="3">
        <v>30</v>
      </c>
      <c r="AB16" s="3">
        <v>30</v>
      </c>
      <c r="AC16" s="3">
        <v>30</v>
      </c>
      <c r="AD16" s="3">
        <v>30</v>
      </c>
      <c r="AE16" s="3">
        <v>30</v>
      </c>
      <c r="AF16" s="3">
        <v>30</v>
      </c>
      <c r="AG16" s="3">
        <v>30</v>
      </c>
    </row>
    <row r="17" spans="1:33" x14ac:dyDescent="0.25">
      <c r="B17" t="s">
        <v>27</v>
      </c>
      <c r="C17" s="3">
        <f>C15*$B$5</f>
        <v>242.69090909090883</v>
      </c>
      <c r="D17" s="3">
        <f t="shared" ref="D17:AG17" si="12">D15*$B$5</f>
        <v>240.26399999999967</v>
      </c>
      <c r="E17" s="3">
        <f t="shared" si="12"/>
        <v>237.83709090909048</v>
      </c>
      <c r="F17" s="3">
        <f t="shared" si="12"/>
        <v>235.41018181818131</v>
      </c>
      <c r="G17" s="3">
        <f t="shared" si="12"/>
        <v>232.98327272727272</v>
      </c>
      <c r="H17" s="3">
        <f t="shared" si="12"/>
        <v>230.55636363636353</v>
      </c>
      <c r="I17" s="3">
        <f t="shared" si="12"/>
        <v>228.12945454545437</v>
      </c>
      <c r="J17" s="3">
        <f t="shared" si="12"/>
        <v>225.70254545454517</v>
      </c>
      <c r="K17" s="3">
        <f t="shared" si="12"/>
        <v>223.27563636363601</v>
      </c>
      <c r="L17" s="3">
        <f t="shared" si="12"/>
        <v>220.84872727272682</v>
      </c>
      <c r="M17" s="3">
        <f t="shared" si="12"/>
        <v>218.42181818181766</v>
      </c>
      <c r="N17" s="3">
        <f t="shared" si="12"/>
        <v>212.96127272727435</v>
      </c>
      <c r="O17" s="3">
        <f t="shared" si="12"/>
        <v>207.50072727272985</v>
      </c>
      <c r="P17" s="3">
        <f t="shared" si="12"/>
        <v>202.04018181818304</v>
      </c>
      <c r="Q17" s="3">
        <f t="shared" si="12"/>
        <v>196.57963636363857</v>
      </c>
      <c r="R17" s="3">
        <f t="shared" si="12"/>
        <v>191.11909090909177</v>
      </c>
      <c r="S17" s="3">
        <f t="shared" si="12"/>
        <v>185.65854545454727</v>
      </c>
      <c r="T17" s="3">
        <f t="shared" si="12"/>
        <v>180.19800000000279</v>
      </c>
      <c r="U17" s="3">
        <f t="shared" si="12"/>
        <v>174.73745454545599</v>
      </c>
      <c r="V17" s="3">
        <f t="shared" si="12"/>
        <v>169.27690909091152</v>
      </c>
      <c r="W17" s="3">
        <f t="shared" si="12"/>
        <v>163.81636363636468</v>
      </c>
      <c r="X17" s="3">
        <f t="shared" si="12"/>
        <v>158.35581818182021</v>
      </c>
      <c r="Y17" s="3">
        <f t="shared" si="12"/>
        <v>152.89527272727574</v>
      </c>
      <c r="Z17" s="3">
        <f t="shared" si="12"/>
        <v>147.43472727272894</v>
      </c>
      <c r="AA17" s="3">
        <f t="shared" si="12"/>
        <v>141.97418181818443</v>
      </c>
      <c r="AB17" s="3">
        <f t="shared" si="12"/>
        <v>136.51363636363763</v>
      </c>
      <c r="AC17" s="3">
        <f t="shared" si="12"/>
        <v>131.05309090909316</v>
      </c>
      <c r="AD17" s="3">
        <f t="shared" si="12"/>
        <v>125.59254545454634</v>
      </c>
      <c r="AE17" s="3">
        <f t="shared" si="12"/>
        <v>120.13200000000187</v>
      </c>
      <c r="AF17" s="3">
        <f t="shared" si="12"/>
        <v>114.67145454545738</v>
      </c>
      <c r="AG17" s="3">
        <f t="shared" si="12"/>
        <v>109.21090909091058</v>
      </c>
    </row>
    <row r="18" spans="1:33" x14ac:dyDescent="0.25">
      <c r="B18" t="s">
        <v>28</v>
      </c>
      <c r="C18">
        <f>((C15*General!$B$29*(1+General!$B$29)^C16)/((1+General!$B$29)^C16-1)+C17)</f>
        <v>781.6311731151402</v>
      </c>
      <c r="D18">
        <f>((D15*General!$B$29*(1+General!$B$29)^D16)/((1+General!$B$29)^D16-1)+D17)</f>
        <v>773.8148613839885</v>
      </c>
      <c r="E18">
        <f>((E15*General!$B$29*(1+General!$B$29)^E16)/((1+General!$B$29)^E16-1)+E17)</f>
        <v>765.9985496528368</v>
      </c>
      <c r="F18">
        <f>((F15*General!$B$29*(1+General!$B$29)^F16)/((1+General!$B$29)^F16-1)+F17)</f>
        <v>758.18223792168521</v>
      </c>
      <c r="G18">
        <f>((G15*General!$B$29*(1+General!$B$29)^G16)/((1+General!$B$29)^G16-1)+G17)</f>
        <v>750.36592619053545</v>
      </c>
      <c r="H18">
        <f>((H15*General!$B$29*(1+General!$B$29)^H16)/((1+General!$B$29)^H16-1)+H17)</f>
        <v>742.54961445938375</v>
      </c>
      <c r="I18">
        <f>((I15*General!$B$29*(1+General!$B$29)^I16)/((1+General!$B$29)^I16-1)+I17)</f>
        <v>734.73330272823193</v>
      </c>
      <c r="J18">
        <f>((J15*General!$B$29*(1+General!$B$29)^J16)/((1+General!$B$29)^J16-1)+J17)</f>
        <v>726.91699099708023</v>
      </c>
      <c r="K18">
        <f>((K15*General!$B$29*(1+General!$B$29)^K16)/((1+General!$B$29)^K16-1)+K17)</f>
        <v>719.10067926592865</v>
      </c>
      <c r="L18">
        <f>((L15*General!$B$29*(1+General!$B$29)^L16)/((1+General!$B$29)^L16-1)+L17)</f>
        <v>711.28436753477695</v>
      </c>
      <c r="M18">
        <f>((M15*General!$B$29*(1+General!$B$29)^M16)/((1+General!$B$29)^M16-1)+M17)</f>
        <v>703.46805580362525</v>
      </c>
      <c r="N18">
        <f>((N15*General!$B$29*(1+General!$B$29)^N16)/((1+General!$B$29)^N16-1)+N17)</f>
        <v>685.88135440854148</v>
      </c>
      <c r="O18">
        <f>((O15*General!$B$29*(1+General!$B$29)^O16)/((1+General!$B$29)^O16-1)+O17)</f>
        <v>668.29465301345385</v>
      </c>
      <c r="P18">
        <f>((P15*General!$B$29*(1+General!$B$29)^P16)/((1+General!$B$29)^P16-1)+P17)</f>
        <v>650.70795161835895</v>
      </c>
      <c r="Q18">
        <f>((Q15*General!$B$29*(1+General!$B$29)^Q16)/((1+General!$B$29)^Q16-1)+Q17)</f>
        <v>633.12125022327143</v>
      </c>
      <c r="R18">
        <f>((R15*General!$B$29*(1+General!$B$29)^R16)/((1+General!$B$29)^R16-1)+R17)</f>
        <v>615.53454882817641</v>
      </c>
      <c r="S18">
        <f>((S15*General!$B$29*(1+General!$B$29)^S16)/((1+General!$B$29)^S16-1)+S17)</f>
        <v>597.94784743308878</v>
      </c>
      <c r="T18">
        <f>((T15*General!$B$29*(1+General!$B$29)^T16)/((1+General!$B$29)^T16-1)+T17)</f>
        <v>580.36114603800127</v>
      </c>
      <c r="U18">
        <f>((U15*General!$B$29*(1+General!$B$29)^U16)/((1+General!$B$29)^U16-1)+U17)</f>
        <v>562.77444464290625</v>
      </c>
      <c r="V18">
        <f>((V15*General!$B$29*(1+General!$B$29)^V16)/((1+General!$B$29)^V16-1)+V17)</f>
        <v>545.18774324781873</v>
      </c>
      <c r="W18">
        <f>((W15*General!$B$29*(1+General!$B$29)^W16)/((1+General!$B$29)^W16-1)+W17)</f>
        <v>527.6010418527236</v>
      </c>
      <c r="X18">
        <f>((X15*General!$B$29*(1+General!$B$29)^X16)/((1+General!$B$29)^X16-1)+X17)</f>
        <v>510.01434045763608</v>
      </c>
      <c r="Y18">
        <f>((Y15*General!$B$29*(1+General!$B$29)^Y16)/((1+General!$B$29)^Y16-1)+Y17)</f>
        <v>492.42763906254856</v>
      </c>
      <c r="Z18">
        <f>((Z15*General!$B$29*(1+General!$B$29)^Z16)/((1+General!$B$29)^Z16-1)+Z17)</f>
        <v>474.84093766745349</v>
      </c>
      <c r="AA18">
        <f>((AA15*General!$B$29*(1+General!$B$29)^AA16)/((1+General!$B$29)^AA16-1)+AA17)</f>
        <v>457.25423627236597</v>
      </c>
      <c r="AB18">
        <f>((AB15*General!$B$29*(1+General!$B$29)^AB16)/((1+General!$B$29)^AB16-1)+AB17)</f>
        <v>439.6675348772709</v>
      </c>
      <c r="AC18">
        <f>((AC15*General!$B$29*(1+General!$B$29)^AC16)/((1+General!$B$29)^AC16-1)+AC17)</f>
        <v>422.08083348218344</v>
      </c>
      <c r="AD18">
        <f>((AD15*General!$B$29*(1+General!$B$29)^AD16)/((1+General!$B$29)^AD16-1)+AD17)</f>
        <v>404.49413208708836</v>
      </c>
      <c r="AE18">
        <f>((AE15*General!$B$29*(1+General!$B$29)^AE16)/((1+General!$B$29)^AE16-1)+AE17)</f>
        <v>386.90743069200084</v>
      </c>
      <c r="AF18">
        <f>((AF15*General!$B$29*(1+General!$B$29)^AF16)/((1+General!$B$29)^AF16-1)+AF17)</f>
        <v>369.32072929691327</v>
      </c>
      <c r="AG18">
        <f>((AG15*General!$B$29*(1+General!$B$29)^AG16)/((1+General!$B$29)^AG16-1)+AG17)</f>
        <v>351.73402790181819</v>
      </c>
    </row>
    <row r="20" spans="1:33" s="1" customFormat="1" x14ac:dyDescent="0.25">
      <c r="A20" s="2" t="s">
        <v>68</v>
      </c>
    </row>
    <row r="21" spans="1:33" x14ac:dyDescent="0.25">
      <c r="C21">
        <f>General!$B$9</f>
        <v>2047</v>
      </c>
      <c r="D21">
        <f>IF(C21=0,0,IF(General!$B$10 &gt; (C21-General!$B$9), C21+General!$B$11,0))</f>
        <v>2050</v>
      </c>
      <c r="E21">
        <f>IF(D21=0,0,IF(General!$B$10 &gt; (D21-General!$B$9), D21+General!$B$11,0))</f>
        <v>0</v>
      </c>
      <c r="F21">
        <f>IF(E21=0,0,IF(General!$B$10 &gt; (E21-General!$B$9), E21+General!$B$11,0))</f>
        <v>0</v>
      </c>
      <c r="G21">
        <f>IF(F21=0,0,IF(General!$B$10 &gt; (F21-General!$B$9), F21+General!$B$11,0))</f>
        <v>0</v>
      </c>
      <c r="H21">
        <f>IF(G21=0,0,IF(General!$B$10 &gt; (G21-General!$B$9), G21+General!$B$11,0))</f>
        <v>0</v>
      </c>
      <c r="I21">
        <f>IF(H21=0,0,IF(General!$B$10 &gt; (H21-General!$B$9), H21+General!$B$11,0))</f>
        <v>0</v>
      </c>
      <c r="J21">
        <f>IF(I21=0,0,IF(General!$B$10 &gt; (I21-General!$B$9), I21+General!$B$11,0))</f>
        <v>0</v>
      </c>
      <c r="K21">
        <f>IF(J21=0,0,IF(General!$B$10 &gt; (J21-General!$B$9), J21+General!$B$11,0))</f>
        <v>0</v>
      </c>
      <c r="L21">
        <f>IF(K21=0,0,IF(General!$B$10 &gt; (K21-General!$B$9), K21+General!$B$11,0))</f>
        <v>0</v>
      </c>
      <c r="M21">
        <f>IF(L21=0,0,IF(General!$B$10 &gt; (L21-General!$B$9), L21+General!$B$11,0))</f>
        <v>0</v>
      </c>
      <c r="N21">
        <f>IF(M21=0,0,IF(General!$B$10 &gt; (M21-General!$B$9), M21+General!$B$11,0))</f>
        <v>0</v>
      </c>
      <c r="O21">
        <f>IF(N21=0,0,IF(General!$B$10 &gt; (N21-General!$B$9), N21+General!$B$11,0))</f>
        <v>0</v>
      </c>
      <c r="P21">
        <f>IF(O21=0,0,IF(General!$B$10 &gt; (O21-General!$B$9), O21+General!$B$11,0))</f>
        <v>0</v>
      </c>
      <c r="Q21">
        <f>IF(P21=0,0,IF(General!$B$10 &gt; (P21-General!$B$9), P21+General!$B$11,0))</f>
        <v>0</v>
      </c>
      <c r="R21">
        <f>IF(Q21=0,0,IF(General!$B$10 &gt; (Q21-General!$B$9), Q21+General!$B$11,0))</f>
        <v>0</v>
      </c>
      <c r="S21">
        <f>IF(R21=0,0,IF(General!$B$10 &gt; (R21-General!$B$9), R21+General!$B$11,0))</f>
        <v>0</v>
      </c>
      <c r="T21">
        <f>IF(S21=0,0,IF(General!$B$10 &gt; (S21-General!$B$9), S21+General!$B$11,0))</f>
        <v>0</v>
      </c>
      <c r="U21">
        <f>IF(T21=0,0,IF(General!$B$10 &gt; (T21-General!$B$9), T21+General!$B$11,0))</f>
        <v>0</v>
      </c>
      <c r="V21">
        <f>IF(U21=0,0,IF(General!$B$10 &gt; (U21-General!$B$9), U21+General!$B$11,0))</f>
        <v>0</v>
      </c>
      <c r="W21">
        <f>IF(V21=0,0,IF(General!$B$10 &gt; (V21-General!$B$9), V21+General!$B$11,0))</f>
        <v>0</v>
      </c>
      <c r="X21">
        <f>IF(W21=0,0,IF(General!$B$10 &gt; (W21-General!$B$9), W21+General!$B$11,0))</f>
        <v>0</v>
      </c>
      <c r="Y21">
        <f>IF(X21=0,0,IF(General!$B$10 &gt; (X21-General!$B$9), X21+General!$B$11,0))</f>
        <v>0</v>
      </c>
      <c r="Z21">
        <f>IF(Y21=0,0,IF(General!$B$10 &gt; (Y21-General!$B$9), Y21+General!$B$11,0))</f>
        <v>0</v>
      </c>
      <c r="AA21">
        <f>IF(Z21=0,0,IF(General!$B$10 &gt; (Z21-General!$B$9), Z21+General!$B$11,0))</f>
        <v>0</v>
      </c>
      <c r="AB21">
        <f>IF(AA21=0,0,IF(General!$B$10 &gt; (AA21-General!$B$9), AA21+General!$B$11,0))</f>
        <v>0</v>
      </c>
      <c r="AC21">
        <f>IF(AB21=0,0,IF(General!$B$10 &gt; (AB21-General!$B$9), AB21+General!$B$11,0))</f>
        <v>0</v>
      </c>
      <c r="AD21">
        <f>IF(AC21=0,0,IF(General!$B$10 &gt; (AC21-General!$B$9), AC21+General!$B$11,0))</f>
        <v>0</v>
      </c>
      <c r="AE21">
        <f>IF(AD21=0,0,IF(General!$B$10 &gt; (AD21-General!$B$9), AD21+General!$B$11,0))</f>
        <v>0</v>
      </c>
      <c r="AF21">
        <f>IF(AE21=0,0,IF(General!$B$10 &gt; (AE21-General!$B$9), AE21+General!$B$11,0))</f>
        <v>0</v>
      </c>
      <c r="AG21">
        <f>IF(AF21=0,0,IF(General!$B$10 &gt; (AF21-General!$B$9), AF21+General!$B$11,0))</f>
        <v>0</v>
      </c>
    </row>
    <row r="22" spans="1:33" x14ac:dyDescent="0.25">
      <c r="B22" t="s">
        <v>26</v>
      </c>
      <c r="C22">
        <f>LOOKUP(C21,14:14,15:15)</f>
        <v>3139.8136363636586</v>
      </c>
      <c r="D22">
        <f t="shared" ref="D22:AG22" si="13">LOOKUP(D21,14:14,15:15)</f>
        <v>2730.2727272727643</v>
      </c>
      <c r="E22" t="e">
        <f t="shared" si="13"/>
        <v>#N/A</v>
      </c>
      <c r="F22" t="e">
        <f t="shared" si="13"/>
        <v>#N/A</v>
      </c>
      <c r="G22" t="e">
        <f t="shared" si="13"/>
        <v>#N/A</v>
      </c>
      <c r="H22" t="e">
        <f t="shared" si="13"/>
        <v>#N/A</v>
      </c>
      <c r="I22" t="e">
        <f t="shared" si="13"/>
        <v>#N/A</v>
      </c>
      <c r="J22" t="e">
        <f t="shared" si="13"/>
        <v>#N/A</v>
      </c>
      <c r="K22" t="e">
        <f t="shared" si="13"/>
        <v>#N/A</v>
      </c>
      <c r="L22" t="e">
        <f t="shared" si="13"/>
        <v>#N/A</v>
      </c>
      <c r="M22" t="e">
        <f t="shared" si="13"/>
        <v>#N/A</v>
      </c>
      <c r="N22" t="e">
        <f t="shared" si="13"/>
        <v>#N/A</v>
      </c>
      <c r="O22" t="e">
        <f t="shared" si="13"/>
        <v>#N/A</v>
      </c>
      <c r="P22" t="e">
        <f t="shared" si="13"/>
        <v>#N/A</v>
      </c>
      <c r="Q22" t="e">
        <f t="shared" si="13"/>
        <v>#N/A</v>
      </c>
      <c r="R22" t="e">
        <f t="shared" si="13"/>
        <v>#N/A</v>
      </c>
      <c r="S22" t="e">
        <f t="shared" si="13"/>
        <v>#N/A</v>
      </c>
      <c r="T22" t="e">
        <f t="shared" si="13"/>
        <v>#N/A</v>
      </c>
      <c r="U22" t="e">
        <f t="shared" si="13"/>
        <v>#N/A</v>
      </c>
      <c r="V22" t="e">
        <f t="shared" si="13"/>
        <v>#N/A</v>
      </c>
      <c r="W22" t="e">
        <f t="shared" si="13"/>
        <v>#N/A</v>
      </c>
      <c r="X22" t="e">
        <f t="shared" si="13"/>
        <v>#N/A</v>
      </c>
      <c r="Y22" t="e">
        <f t="shared" si="13"/>
        <v>#N/A</v>
      </c>
      <c r="Z22" t="e">
        <f t="shared" si="13"/>
        <v>#N/A</v>
      </c>
      <c r="AA22" t="e">
        <f t="shared" si="13"/>
        <v>#N/A</v>
      </c>
      <c r="AB22" t="e">
        <f t="shared" si="13"/>
        <v>#N/A</v>
      </c>
      <c r="AC22" t="e">
        <f t="shared" si="13"/>
        <v>#N/A</v>
      </c>
      <c r="AD22" t="e">
        <f t="shared" si="13"/>
        <v>#N/A</v>
      </c>
      <c r="AE22" t="e">
        <f t="shared" si="13"/>
        <v>#N/A</v>
      </c>
      <c r="AF22" t="e">
        <f t="shared" si="13"/>
        <v>#N/A</v>
      </c>
      <c r="AG22" t="e">
        <f t="shared" si="13"/>
        <v>#N/A</v>
      </c>
    </row>
    <row r="23" spans="1:33" x14ac:dyDescent="0.25">
      <c r="B23" t="s">
        <v>23</v>
      </c>
      <c r="C23">
        <f>LOOKUP(C21,14:14,16:16)</f>
        <v>30</v>
      </c>
      <c r="D23">
        <f t="shared" ref="D23:AG23" si="14">LOOKUP(D21,14:14,16:16)</f>
        <v>30</v>
      </c>
      <c r="E23" t="e">
        <f t="shared" si="14"/>
        <v>#N/A</v>
      </c>
      <c r="F23" t="e">
        <f t="shared" si="14"/>
        <v>#N/A</v>
      </c>
      <c r="G23" t="e">
        <f t="shared" si="14"/>
        <v>#N/A</v>
      </c>
      <c r="H23" t="e">
        <f t="shared" si="14"/>
        <v>#N/A</v>
      </c>
      <c r="I23" t="e">
        <f t="shared" si="14"/>
        <v>#N/A</v>
      </c>
      <c r="J23" t="e">
        <f t="shared" si="14"/>
        <v>#N/A</v>
      </c>
      <c r="K23" t="e">
        <f t="shared" si="14"/>
        <v>#N/A</v>
      </c>
      <c r="L23" t="e">
        <f t="shared" si="14"/>
        <v>#N/A</v>
      </c>
      <c r="M23" t="e">
        <f t="shared" si="14"/>
        <v>#N/A</v>
      </c>
      <c r="N23" t="e">
        <f t="shared" si="14"/>
        <v>#N/A</v>
      </c>
      <c r="O23" t="e">
        <f t="shared" si="14"/>
        <v>#N/A</v>
      </c>
      <c r="P23" t="e">
        <f t="shared" si="14"/>
        <v>#N/A</v>
      </c>
      <c r="Q23" t="e">
        <f t="shared" si="14"/>
        <v>#N/A</v>
      </c>
      <c r="R23" t="e">
        <f t="shared" si="14"/>
        <v>#N/A</v>
      </c>
      <c r="S23" t="e">
        <f t="shared" si="14"/>
        <v>#N/A</v>
      </c>
      <c r="T23" t="e">
        <f t="shared" si="14"/>
        <v>#N/A</v>
      </c>
      <c r="U23" t="e">
        <f t="shared" si="14"/>
        <v>#N/A</v>
      </c>
      <c r="V23" t="e">
        <f t="shared" si="14"/>
        <v>#N/A</v>
      </c>
      <c r="W23" t="e">
        <f t="shared" si="14"/>
        <v>#N/A</v>
      </c>
      <c r="X23" t="e">
        <f t="shared" si="14"/>
        <v>#N/A</v>
      </c>
      <c r="Y23" t="e">
        <f t="shared" si="14"/>
        <v>#N/A</v>
      </c>
      <c r="Z23" t="e">
        <f t="shared" si="14"/>
        <v>#N/A</v>
      </c>
      <c r="AA23" t="e">
        <f t="shared" si="14"/>
        <v>#N/A</v>
      </c>
      <c r="AB23" t="e">
        <f t="shared" si="14"/>
        <v>#N/A</v>
      </c>
      <c r="AC23" t="e">
        <f t="shared" si="14"/>
        <v>#N/A</v>
      </c>
      <c r="AD23" t="e">
        <f t="shared" si="14"/>
        <v>#N/A</v>
      </c>
      <c r="AE23" t="e">
        <f t="shared" si="14"/>
        <v>#N/A</v>
      </c>
      <c r="AF23" t="e">
        <f t="shared" si="14"/>
        <v>#N/A</v>
      </c>
      <c r="AG23" t="e">
        <f t="shared" si="14"/>
        <v>#N/A</v>
      </c>
    </row>
    <row r="24" spans="1:33" x14ac:dyDescent="0.25">
      <c r="B24" t="s">
        <v>27</v>
      </c>
      <c r="C24">
        <f>LOOKUP(C21,14:14,17:17)</f>
        <v>125.59254545454634</v>
      </c>
      <c r="D24">
        <f t="shared" ref="D24:AG24" si="15">LOOKUP(D21,14:14,17:17)</f>
        <v>109.21090909091058</v>
      </c>
      <c r="E24" t="e">
        <f t="shared" si="15"/>
        <v>#N/A</v>
      </c>
      <c r="F24" t="e">
        <f t="shared" si="15"/>
        <v>#N/A</v>
      </c>
      <c r="G24" t="e">
        <f t="shared" si="15"/>
        <v>#N/A</v>
      </c>
      <c r="H24" t="e">
        <f t="shared" si="15"/>
        <v>#N/A</v>
      </c>
      <c r="I24" t="e">
        <f t="shared" si="15"/>
        <v>#N/A</v>
      </c>
      <c r="J24" t="e">
        <f t="shared" si="15"/>
        <v>#N/A</v>
      </c>
      <c r="K24" t="e">
        <f t="shared" si="15"/>
        <v>#N/A</v>
      </c>
      <c r="L24" t="e">
        <f t="shared" si="15"/>
        <v>#N/A</v>
      </c>
      <c r="M24" t="e">
        <f t="shared" si="15"/>
        <v>#N/A</v>
      </c>
      <c r="N24" t="e">
        <f t="shared" si="15"/>
        <v>#N/A</v>
      </c>
      <c r="O24" t="e">
        <f t="shared" si="15"/>
        <v>#N/A</v>
      </c>
      <c r="P24" t="e">
        <f t="shared" si="15"/>
        <v>#N/A</v>
      </c>
      <c r="Q24" t="e">
        <f t="shared" si="15"/>
        <v>#N/A</v>
      </c>
      <c r="R24" t="e">
        <f t="shared" si="15"/>
        <v>#N/A</v>
      </c>
      <c r="S24" t="e">
        <f t="shared" si="15"/>
        <v>#N/A</v>
      </c>
      <c r="T24" t="e">
        <f t="shared" si="15"/>
        <v>#N/A</v>
      </c>
      <c r="U24" t="e">
        <f t="shared" si="15"/>
        <v>#N/A</v>
      </c>
      <c r="V24" t="e">
        <f t="shared" si="15"/>
        <v>#N/A</v>
      </c>
      <c r="W24" t="e">
        <f t="shared" si="15"/>
        <v>#N/A</v>
      </c>
      <c r="X24" t="e">
        <f t="shared" si="15"/>
        <v>#N/A</v>
      </c>
      <c r="Y24" t="e">
        <f t="shared" si="15"/>
        <v>#N/A</v>
      </c>
      <c r="Z24" t="e">
        <f t="shared" si="15"/>
        <v>#N/A</v>
      </c>
      <c r="AA24" t="e">
        <f t="shared" si="15"/>
        <v>#N/A</v>
      </c>
      <c r="AB24" t="e">
        <f t="shared" si="15"/>
        <v>#N/A</v>
      </c>
      <c r="AC24" t="e">
        <f t="shared" si="15"/>
        <v>#N/A</v>
      </c>
      <c r="AD24" t="e">
        <f t="shared" si="15"/>
        <v>#N/A</v>
      </c>
      <c r="AE24" t="e">
        <f t="shared" si="15"/>
        <v>#N/A</v>
      </c>
      <c r="AF24" t="e">
        <f t="shared" si="15"/>
        <v>#N/A</v>
      </c>
      <c r="AG24" t="e">
        <f t="shared" si="15"/>
        <v>#N/A</v>
      </c>
    </row>
    <row r="25" spans="1:33" x14ac:dyDescent="0.25">
      <c r="B25" t="s">
        <v>28</v>
      </c>
      <c r="C25">
        <f>LOOKUP(C21,14:14,18:18)</f>
        <v>404.49413208708836</v>
      </c>
      <c r="D25">
        <f t="shared" ref="D25:AG25" si="16">LOOKUP(D21,14:14,18:18)</f>
        <v>351.73402790181819</v>
      </c>
      <c r="E25" t="e">
        <f t="shared" si="16"/>
        <v>#N/A</v>
      </c>
      <c r="F25" t="e">
        <f t="shared" si="16"/>
        <v>#N/A</v>
      </c>
      <c r="G25" t="e">
        <f t="shared" si="16"/>
        <v>#N/A</v>
      </c>
      <c r="H25" t="e">
        <f t="shared" si="16"/>
        <v>#N/A</v>
      </c>
      <c r="I25" t="e">
        <f t="shared" si="16"/>
        <v>#N/A</v>
      </c>
      <c r="J25" t="e">
        <f t="shared" si="16"/>
        <v>#N/A</v>
      </c>
      <c r="K25" t="e">
        <f t="shared" si="16"/>
        <v>#N/A</v>
      </c>
      <c r="L25" t="e">
        <f t="shared" si="16"/>
        <v>#N/A</v>
      </c>
      <c r="M25" t="e">
        <f t="shared" si="16"/>
        <v>#N/A</v>
      </c>
      <c r="N25" t="e">
        <f t="shared" si="16"/>
        <v>#N/A</v>
      </c>
      <c r="O25" t="e">
        <f t="shared" si="16"/>
        <v>#N/A</v>
      </c>
      <c r="P25" t="e">
        <f t="shared" si="16"/>
        <v>#N/A</v>
      </c>
      <c r="Q25" t="e">
        <f t="shared" si="16"/>
        <v>#N/A</v>
      </c>
      <c r="R25" t="e">
        <f t="shared" si="16"/>
        <v>#N/A</v>
      </c>
      <c r="S25" t="e">
        <f t="shared" si="16"/>
        <v>#N/A</v>
      </c>
      <c r="T25" t="e">
        <f t="shared" si="16"/>
        <v>#N/A</v>
      </c>
      <c r="U25" t="e">
        <f t="shared" si="16"/>
        <v>#N/A</v>
      </c>
      <c r="V25" t="e">
        <f t="shared" si="16"/>
        <v>#N/A</v>
      </c>
      <c r="W25" t="e">
        <f t="shared" si="16"/>
        <v>#N/A</v>
      </c>
      <c r="X25" t="e">
        <f t="shared" si="16"/>
        <v>#N/A</v>
      </c>
      <c r="Y25" t="e">
        <f t="shared" si="16"/>
        <v>#N/A</v>
      </c>
      <c r="Z25" t="e">
        <f t="shared" si="16"/>
        <v>#N/A</v>
      </c>
      <c r="AA25" t="e">
        <f t="shared" si="16"/>
        <v>#N/A</v>
      </c>
      <c r="AB25" t="e">
        <f t="shared" si="16"/>
        <v>#N/A</v>
      </c>
      <c r="AC25" t="e">
        <f t="shared" si="16"/>
        <v>#N/A</v>
      </c>
      <c r="AD25" t="e">
        <f t="shared" si="16"/>
        <v>#N/A</v>
      </c>
      <c r="AE25" t="e">
        <f t="shared" si="16"/>
        <v>#N/A</v>
      </c>
      <c r="AF25" t="e">
        <f t="shared" si="16"/>
        <v>#N/A</v>
      </c>
      <c r="AG25" t="e">
        <f t="shared" si="16"/>
        <v>#N/A</v>
      </c>
    </row>
    <row r="30" spans="1:33" x14ac:dyDescent="0.25">
      <c r="A30" s="2" t="s">
        <v>143</v>
      </c>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2" spans="1:33" x14ac:dyDescent="0.25">
      <c r="A32" t="s">
        <v>135</v>
      </c>
      <c r="B32" s="3">
        <v>25000</v>
      </c>
      <c r="C32" t="s">
        <v>144</v>
      </c>
    </row>
    <row r="33" spans="1:33" x14ac:dyDescent="0.25">
      <c r="A33" t="s">
        <v>137</v>
      </c>
      <c r="B33" s="3">
        <f>26100000*0.94</f>
        <v>24534000</v>
      </c>
      <c r="C33" t="s">
        <v>105</v>
      </c>
    </row>
    <row r="34" spans="1:33" x14ac:dyDescent="0.25">
      <c r="A34" t="s">
        <v>27</v>
      </c>
      <c r="B34" s="3">
        <v>0.03</v>
      </c>
      <c r="C34" t="s">
        <v>138</v>
      </c>
    </row>
    <row r="35" spans="1:33" x14ac:dyDescent="0.25">
      <c r="A35" t="s">
        <v>145</v>
      </c>
      <c r="B35" s="3">
        <v>681.97</v>
      </c>
      <c r="C35" t="s">
        <v>115</v>
      </c>
    </row>
    <row r="37" spans="1:33" x14ac:dyDescent="0.25">
      <c r="A37" t="s">
        <v>135</v>
      </c>
      <c r="B37">
        <f>B32/(B35/1000)</f>
        <v>36658.50403976714</v>
      </c>
      <c r="C37" t="s">
        <v>140</v>
      </c>
    </row>
    <row r="38" spans="1:33" x14ac:dyDescent="0.25">
      <c r="A38" t="s">
        <v>199</v>
      </c>
      <c r="B38">
        <f>B33/B37</f>
        <v>669.25807920000011</v>
      </c>
      <c r="C38" t="s">
        <v>141</v>
      </c>
      <c r="E38">
        <v>2020</v>
      </c>
    </row>
    <row r="39" spans="1:33" x14ac:dyDescent="0.25">
      <c r="A39" t="s">
        <v>200</v>
      </c>
      <c r="B39">
        <f>B38*0.9</f>
        <v>602.3322712800001</v>
      </c>
      <c r="C39" t="s">
        <v>141</v>
      </c>
      <c r="E39">
        <v>2030</v>
      </c>
    </row>
    <row r="40" spans="1:33" x14ac:dyDescent="0.25">
      <c r="A40" t="s">
        <v>201</v>
      </c>
      <c r="B40">
        <f>0.5*B39</f>
        <v>301.16613564000005</v>
      </c>
      <c r="C40" t="s">
        <v>141</v>
      </c>
      <c r="E40">
        <v>2050</v>
      </c>
    </row>
    <row r="42" spans="1:33" x14ac:dyDescent="0.25">
      <c r="A42" s="2" t="s">
        <v>142</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5">
      <c r="C43">
        <v>2020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3" x14ac:dyDescent="0.25">
      <c r="A44" t="s">
        <v>18</v>
      </c>
      <c r="B44" t="s">
        <v>26</v>
      </c>
      <c r="C44" s="3">
        <f>_xlfn.FORECAST.LINEAR(C43,$B$38:$B$39,$E$38:$E$39)</f>
        <v>669.25807919999897</v>
      </c>
      <c r="D44" s="3">
        <f t="shared" ref="D44:M44" si="17">_xlfn.FORECAST.LINEAR(D43,$B$38:$B$39,$E$38:$E$39)</f>
        <v>662.56549840799926</v>
      </c>
      <c r="E44" s="3">
        <f t="shared" si="17"/>
        <v>655.87291761599954</v>
      </c>
      <c r="F44" s="3">
        <f t="shared" si="17"/>
        <v>649.18033682399982</v>
      </c>
      <c r="G44" s="3">
        <f t="shared" si="17"/>
        <v>642.48775603200011</v>
      </c>
      <c r="H44" s="3">
        <f t="shared" si="17"/>
        <v>635.79517524000039</v>
      </c>
      <c r="I44" s="3">
        <f t="shared" si="17"/>
        <v>629.10259444799885</v>
      </c>
      <c r="J44" s="3">
        <f t="shared" si="17"/>
        <v>622.41001365599914</v>
      </c>
      <c r="K44" s="3">
        <f t="shared" si="17"/>
        <v>615.71743286399942</v>
      </c>
      <c r="L44" s="3">
        <f t="shared" si="17"/>
        <v>609.0248520719997</v>
      </c>
      <c r="M44" s="3">
        <f t="shared" si="17"/>
        <v>602.33227127999999</v>
      </c>
      <c r="N44" s="3">
        <f>_xlfn.FORECAST.LINEAR(N43,$B$39:$B$40,$E$39:$E$40)</f>
        <v>587.2739644980029</v>
      </c>
      <c r="O44" s="3">
        <f t="shared" ref="O44:AG44" si="18">_xlfn.FORECAST.LINEAR(O43,$B$39:$B$40,$E$39:$E$40)</f>
        <v>572.21565771600217</v>
      </c>
      <c r="P44" s="3">
        <f t="shared" si="18"/>
        <v>557.15735093400144</v>
      </c>
      <c r="Q44" s="3">
        <f t="shared" si="18"/>
        <v>542.09904415200072</v>
      </c>
      <c r="R44" s="3">
        <f t="shared" si="18"/>
        <v>527.04073736999999</v>
      </c>
      <c r="S44" s="3">
        <f t="shared" si="18"/>
        <v>511.9824305880029</v>
      </c>
      <c r="T44" s="3">
        <f t="shared" si="18"/>
        <v>496.92412380600217</v>
      </c>
      <c r="U44" s="3">
        <f t="shared" si="18"/>
        <v>481.86581702400144</v>
      </c>
      <c r="V44" s="3">
        <f t="shared" si="18"/>
        <v>466.80751024200072</v>
      </c>
      <c r="W44" s="3">
        <f t="shared" si="18"/>
        <v>451.74920345999999</v>
      </c>
      <c r="X44" s="3">
        <f t="shared" si="18"/>
        <v>436.6908966780029</v>
      </c>
      <c r="Y44" s="3">
        <f t="shared" si="18"/>
        <v>421.63258989600217</v>
      </c>
      <c r="Z44" s="3">
        <f t="shared" si="18"/>
        <v>406.57428311400145</v>
      </c>
      <c r="AA44" s="3">
        <f t="shared" si="18"/>
        <v>391.51597633200072</v>
      </c>
      <c r="AB44" s="3">
        <f t="shared" si="18"/>
        <v>376.45766954999999</v>
      </c>
      <c r="AC44" s="3">
        <f t="shared" si="18"/>
        <v>361.3993627680029</v>
      </c>
      <c r="AD44" s="3">
        <f t="shared" si="18"/>
        <v>346.34105598600217</v>
      </c>
      <c r="AE44" s="3">
        <f t="shared" si="18"/>
        <v>331.28274920400145</v>
      </c>
      <c r="AF44" s="3">
        <f t="shared" si="18"/>
        <v>316.22444242200072</v>
      </c>
      <c r="AG44" s="3">
        <f t="shared" si="18"/>
        <v>301.16613563999999</v>
      </c>
    </row>
    <row r="45" spans="1:33" x14ac:dyDescent="0.25">
      <c r="B45" t="s">
        <v>23</v>
      </c>
      <c r="C45" s="3">
        <v>25</v>
      </c>
      <c r="D45" s="3">
        <v>25</v>
      </c>
      <c r="E45" s="3">
        <v>25</v>
      </c>
      <c r="F45" s="3">
        <v>25</v>
      </c>
      <c r="G45" s="3">
        <v>25</v>
      </c>
      <c r="H45" s="3">
        <v>25</v>
      </c>
      <c r="I45" s="3">
        <v>25</v>
      </c>
      <c r="J45" s="3">
        <v>25</v>
      </c>
      <c r="K45" s="3">
        <v>25</v>
      </c>
      <c r="L45" s="3">
        <v>25</v>
      </c>
      <c r="M45" s="3">
        <v>25</v>
      </c>
      <c r="N45" s="3">
        <v>25</v>
      </c>
      <c r="O45" s="3">
        <v>25</v>
      </c>
      <c r="P45" s="3">
        <v>25</v>
      </c>
      <c r="Q45" s="3">
        <v>25</v>
      </c>
      <c r="R45" s="3">
        <v>25</v>
      </c>
      <c r="S45" s="3">
        <v>25</v>
      </c>
      <c r="T45" s="3">
        <v>25</v>
      </c>
      <c r="U45" s="3">
        <v>25</v>
      </c>
      <c r="V45" s="3">
        <v>25</v>
      </c>
      <c r="W45" s="3">
        <v>25</v>
      </c>
      <c r="X45" s="3">
        <v>25</v>
      </c>
      <c r="Y45" s="3">
        <v>25</v>
      </c>
      <c r="Z45" s="3">
        <v>25</v>
      </c>
      <c r="AA45" s="3">
        <v>25</v>
      </c>
      <c r="AB45" s="3">
        <v>25</v>
      </c>
      <c r="AC45" s="3">
        <v>25</v>
      </c>
      <c r="AD45" s="3">
        <v>25</v>
      </c>
      <c r="AE45" s="3">
        <v>25</v>
      </c>
      <c r="AF45" s="3">
        <v>25</v>
      </c>
      <c r="AG45" s="3">
        <v>25</v>
      </c>
    </row>
    <row r="46" spans="1:33" x14ac:dyDescent="0.25">
      <c r="B46" t="s">
        <v>27</v>
      </c>
      <c r="C46" s="3">
        <f>C44*$B$34</f>
        <v>20.077742375999968</v>
      </c>
      <c r="D46" s="3">
        <f t="shared" ref="D46:AG46" si="19">D44*$B$34</f>
        <v>19.876964952239977</v>
      </c>
      <c r="E46" s="3">
        <f t="shared" si="19"/>
        <v>19.676187528479986</v>
      </c>
      <c r="F46" s="3">
        <f t="shared" si="19"/>
        <v>19.475410104719995</v>
      </c>
      <c r="G46" s="3">
        <f t="shared" si="19"/>
        <v>19.274632680960003</v>
      </c>
      <c r="H46" s="3">
        <f t="shared" si="19"/>
        <v>19.073855257200012</v>
      </c>
      <c r="I46" s="3">
        <f t="shared" si="19"/>
        <v>18.873077833439964</v>
      </c>
      <c r="J46" s="3">
        <f t="shared" si="19"/>
        <v>18.672300409679973</v>
      </c>
      <c r="K46" s="3">
        <f t="shared" si="19"/>
        <v>18.471522985919982</v>
      </c>
      <c r="L46" s="3">
        <f t="shared" si="19"/>
        <v>18.270745562159991</v>
      </c>
      <c r="M46" s="3">
        <f t="shared" si="19"/>
        <v>18.0699681384</v>
      </c>
      <c r="N46" s="3">
        <f t="shared" si="19"/>
        <v>17.618218934940085</v>
      </c>
      <c r="O46" s="3">
        <f t="shared" si="19"/>
        <v>17.166469731480063</v>
      </c>
      <c r="P46" s="3">
        <f t="shared" si="19"/>
        <v>16.714720528020042</v>
      </c>
      <c r="Q46" s="3">
        <f t="shared" si="19"/>
        <v>16.26297132456002</v>
      </c>
      <c r="R46" s="3">
        <f t="shared" si="19"/>
        <v>15.811222121099998</v>
      </c>
      <c r="S46" s="3">
        <f t="shared" si="19"/>
        <v>15.359472917640087</v>
      </c>
      <c r="T46" s="3">
        <f t="shared" si="19"/>
        <v>14.907723714180065</v>
      </c>
      <c r="U46" s="3">
        <f t="shared" si="19"/>
        <v>14.455974510720043</v>
      </c>
      <c r="V46" s="3">
        <f t="shared" si="19"/>
        <v>14.004225307260022</v>
      </c>
      <c r="W46" s="3">
        <f t="shared" si="19"/>
        <v>13.552476103799998</v>
      </c>
      <c r="X46" s="3">
        <f t="shared" si="19"/>
        <v>13.100726900340087</v>
      </c>
      <c r="Y46" s="3">
        <f t="shared" si="19"/>
        <v>12.648977696880065</v>
      </c>
      <c r="Z46" s="3">
        <f t="shared" si="19"/>
        <v>12.197228493420043</v>
      </c>
      <c r="AA46" s="3">
        <f t="shared" si="19"/>
        <v>11.745479289960022</v>
      </c>
      <c r="AB46" s="3">
        <f t="shared" si="19"/>
        <v>11.2937300865</v>
      </c>
      <c r="AC46" s="3">
        <f t="shared" si="19"/>
        <v>10.841980883040087</v>
      </c>
      <c r="AD46" s="3">
        <f t="shared" si="19"/>
        <v>10.390231679580065</v>
      </c>
      <c r="AE46" s="3">
        <f t="shared" si="19"/>
        <v>9.9384824761200434</v>
      </c>
      <c r="AF46" s="3">
        <f t="shared" si="19"/>
        <v>9.4867332726600218</v>
      </c>
      <c r="AG46" s="3">
        <f t="shared" si="19"/>
        <v>9.0349840692000001</v>
      </c>
    </row>
    <row r="47" spans="1:33" x14ac:dyDescent="0.25">
      <c r="B47" t="s">
        <v>28</v>
      </c>
      <c r="C47">
        <f>((C44*General!$B$29*(1+General!$B$29)^C45)/((1+General!$B$29)^C45-1)+C46)</f>
        <v>82.773022106121246</v>
      </c>
      <c r="D47">
        <f>((D44*General!$B$29*(1+General!$B$29)^D45)/((1+General!$B$29)^D45-1)+D46)</f>
        <v>81.945291885060072</v>
      </c>
      <c r="E47">
        <f>((E44*General!$B$29*(1+General!$B$29)^E45)/((1+General!$B$29)^E45-1)+E46)</f>
        <v>81.117561663998899</v>
      </c>
      <c r="F47">
        <f>((F44*General!$B$29*(1+General!$B$29)^F45)/((1+General!$B$29)^F45-1)+F46)</f>
        <v>80.289831442937711</v>
      </c>
      <c r="G47">
        <f>((G44*General!$B$29*(1+General!$B$29)^G45)/((1+General!$B$29)^G45-1)+G46)</f>
        <v>79.462101221876537</v>
      </c>
      <c r="H47">
        <f>((H44*General!$B$29*(1+General!$B$29)^H45)/((1+General!$B$29)^H45-1)+H46)</f>
        <v>78.634371000815364</v>
      </c>
      <c r="I47">
        <f>((I44*General!$B$29*(1+General!$B$29)^I45)/((1+General!$B$29)^I45-1)+I46)</f>
        <v>77.806640779753963</v>
      </c>
      <c r="J47">
        <f>((J44*General!$B$29*(1+General!$B$29)^J45)/((1+General!$B$29)^J45-1)+J46)</f>
        <v>76.978910558692775</v>
      </c>
      <c r="K47">
        <f>((K44*General!$B$29*(1+General!$B$29)^K45)/((1+General!$B$29)^K45-1)+K46)</f>
        <v>76.151180337631587</v>
      </c>
      <c r="L47">
        <f>((L44*General!$B$29*(1+General!$B$29)^L45)/((1+General!$B$29)^L45-1)+L46)</f>
        <v>75.323450116570413</v>
      </c>
      <c r="M47">
        <f>((M44*General!$B$29*(1+General!$B$29)^M45)/((1+General!$B$29)^M45-1)+M46)</f>
        <v>74.495719895509239</v>
      </c>
      <c r="N47">
        <f>((N44*General!$B$29*(1+General!$B$29)^N45)/((1+General!$B$29)^N45-1)+N46)</f>
        <v>72.633326898121865</v>
      </c>
      <c r="O47">
        <f>((O44*General!$B$29*(1+General!$B$29)^O45)/((1+General!$B$29)^O45-1)+O46)</f>
        <v>70.77093390073405</v>
      </c>
      <c r="P47">
        <f>((P44*General!$B$29*(1+General!$B$29)^P45)/((1+General!$B$29)^P45-1)+P46)</f>
        <v>68.908540903346221</v>
      </c>
      <c r="Q47">
        <f>((Q44*General!$B$29*(1+General!$B$29)^Q45)/((1+General!$B$29)^Q45-1)+Q46)</f>
        <v>67.046147905958406</v>
      </c>
      <c r="R47">
        <f>((R44*General!$B$29*(1+General!$B$29)^R45)/((1+General!$B$29)^R45-1)+R46)</f>
        <v>65.183754908570592</v>
      </c>
      <c r="S47">
        <f>((S44*General!$B$29*(1+General!$B$29)^S45)/((1+General!$B$29)^S45-1)+S46)</f>
        <v>63.321361911183203</v>
      </c>
      <c r="T47">
        <f>((T44*General!$B$29*(1+General!$B$29)^T45)/((1+General!$B$29)^T45-1)+T46)</f>
        <v>61.458968913795388</v>
      </c>
      <c r="U47">
        <f>((U44*General!$B$29*(1+General!$B$29)^U45)/((1+General!$B$29)^U45-1)+U46)</f>
        <v>59.596575916407573</v>
      </c>
      <c r="V47">
        <f>((V44*General!$B$29*(1+General!$B$29)^V45)/((1+General!$B$29)^V45-1)+V46)</f>
        <v>57.734182919019752</v>
      </c>
      <c r="W47">
        <f>((W44*General!$B$29*(1+General!$B$29)^W45)/((1+General!$B$29)^W45-1)+W46)</f>
        <v>55.87178992163193</v>
      </c>
      <c r="X47">
        <f>((X44*General!$B$29*(1+General!$B$29)^X45)/((1+General!$B$29)^X45-1)+X46)</f>
        <v>54.009396924244555</v>
      </c>
      <c r="Y47">
        <f>((Y44*General!$B$29*(1+General!$B$29)^Y45)/((1+General!$B$29)^Y45-1)+Y46)</f>
        <v>52.147003926856733</v>
      </c>
      <c r="Z47">
        <f>((Z44*General!$B$29*(1+General!$B$29)^Z45)/((1+General!$B$29)^Z45-1)+Z46)</f>
        <v>50.284610929468919</v>
      </c>
      <c r="AA47">
        <f>((AA44*General!$B$29*(1+General!$B$29)^AA45)/((1+General!$B$29)^AA45-1)+AA46)</f>
        <v>48.422217932081097</v>
      </c>
      <c r="AB47">
        <f>((AB44*General!$B$29*(1+General!$B$29)^AB45)/((1+General!$B$29)^AB45-1)+AB46)</f>
        <v>46.559824934693275</v>
      </c>
      <c r="AC47">
        <f>((AC44*General!$B$29*(1+General!$B$29)^AC45)/((1+General!$B$29)^AC45-1)+AC46)</f>
        <v>44.6974319373059</v>
      </c>
      <c r="AD47">
        <f>((AD44*General!$B$29*(1+General!$B$29)^AD45)/((1+General!$B$29)^AD45-1)+AD46)</f>
        <v>42.835038939918078</v>
      </c>
      <c r="AE47">
        <f>((AE44*General!$B$29*(1+General!$B$29)^AE45)/((1+General!$B$29)^AE45-1)+AE46)</f>
        <v>40.972645942530264</v>
      </c>
      <c r="AF47">
        <f>((AF44*General!$B$29*(1+General!$B$29)^AF45)/((1+General!$B$29)^AF45-1)+AF46)</f>
        <v>39.110252945142442</v>
      </c>
      <c r="AG47">
        <f>((AG44*General!$B$29*(1+General!$B$29)^AG45)/((1+General!$B$29)^AG45-1)+AG46)</f>
        <v>37.24785994775462</v>
      </c>
    </row>
    <row r="49" spans="1:33" s="1" customFormat="1" x14ac:dyDescent="0.25">
      <c r="A49" s="2" t="s">
        <v>68</v>
      </c>
    </row>
    <row r="50" spans="1:33" x14ac:dyDescent="0.25">
      <c r="C50">
        <f>General!$B$9</f>
        <v>2047</v>
      </c>
      <c r="D50">
        <f>IF(C50=0,0,IF(General!$B$10 &gt; (C50-General!$B$9), C50+General!$B$11,0))</f>
        <v>2050</v>
      </c>
      <c r="E50">
        <f>IF(D50=0,0,IF(General!$B$10 &gt; (D50-General!$B$9), D50+General!$B$11,0))</f>
        <v>0</v>
      </c>
      <c r="F50">
        <f>IF(E50=0,0,IF(General!$B$10 &gt; (E50-General!$B$9), E50+General!$B$11,0))</f>
        <v>0</v>
      </c>
      <c r="G50">
        <f>IF(F50=0,0,IF(General!$B$10 &gt; (F50-General!$B$9), F50+General!$B$11,0))</f>
        <v>0</v>
      </c>
      <c r="H50">
        <f>IF(G50=0,0,IF(General!$B$10 &gt; (G50-General!$B$9), G50+General!$B$11,0))</f>
        <v>0</v>
      </c>
      <c r="I50">
        <f>IF(H50=0,0,IF(General!$B$10 &gt; (H50-General!$B$9), H50+General!$B$11,0))</f>
        <v>0</v>
      </c>
      <c r="J50">
        <f>IF(I50=0,0,IF(General!$B$10 &gt; (I50-General!$B$9), I50+General!$B$11,0))</f>
        <v>0</v>
      </c>
      <c r="K50">
        <f>IF(J50=0,0,IF(General!$B$10 &gt; (J50-General!$B$9), J50+General!$B$11,0))</f>
        <v>0</v>
      </c>
      <c r="L50">
        <f>IF(K50=0,0,IF(General!$B$10 &gt; (K50-General!$B$9), K50+General!$B$11,0))</f>
        <v>0</v>
      </c>
      <c r="M50">
        <f>IF(L50=0,0,IF(General!$B$10 &gt; (L50-General!$B$9), L50+General!$B$11,0))</f>
        <v>0</v>
      </c>
      <c r="N50">
        <f>IF(M50=0,0,IF(General!$B$10 &gt; (M50-General!$B$9), M50+General!$B$11,0))</f>
        <v>0</v>
      </c>
      <c r="O50">
        <f>IF(N50=0,0,IF(General!$B$10 &gt; (N50-General!$B$9), N50+General!$B$11,0))</f>
        <v>0</v>
      </c>
      <c r="P50">
        <f>IF(O50=0,0,IF(General!$B$10 &gt; (O50-General!$B$9), O50+General!$B$11,0))</f>
        <v>0</v>
      </c>
      <c r="Q50">
        <f>IF(P50=0,0,IF(General!$B$10 &gt; (P50-General!$B$9), P50+General!$B$11,0))</f>
        <v>0</v>
      </c>
      <c r="R50">
        <f>IF(Q50=0,0,IF(General!$B$10 &gt; (Q50-General!$B$9), Q50+General!$B$11,0))</f>
        <v>0</v>
      </c>
      <c r="S50">
        <f>IF(R50=0,0,IF(General!$B$10 &gt; (R50-General!$B$9), R50+General!$B$11,0))</f>
        <v>0</v>
      </c>
      <c r="T50">
        <f>IF(S50=0,0,IF(General!$B$10 &gt; (S50-General!$B$9), S50+General!$B$11,0))</f>
        <v>0</v>
      </c>
      <c r="U50">
        <f>IF(T50=0,0,IF(General!$B$10 &gt; (T50-General!$B$9), T50+General!$B$11,0))</f>
        <v>0</v>
      </c>
      <c r="V50">
        <f>IF(U50=0,0,IF(General!$B$10 &gt; (U50-General!$B$9), U50+General!$B$11,0))</f>
        <v>0</v>
      </c>
      <c r="W50">
        <f>IF(V50=0,0,IF(General!$B$10 &gt; (V50-General!$B$9), V50+General!$B$11,0))</f>
        <v>0</v>
      </c>
      <c r="X50">
        <f>IF(W50=0,0,IF(General!$B$10 &gt; (W50-General!$B$9), W50+General!$B$11,0))</f>
        <v>0</v>
      </c>
      <c r="Y50">
        <f>IF(X50=0,0,IF(General!$B$10 &gt; (X50-General!$B$9), X50+General!$B$11,0))</f>
        <v>0</v>
      </c>
      <c r="Z50">
        <f>IF(Y50=0,0,IF(General!$B$10 &gt; (Y50-General!$B$9), Y50+General!$B$11,0))</f>
        <v>0</v>
      </c>
      <c r="AA50">
        <f>IF(Z50=0,0,IF(General!$B$10 &gt; (Z50-General!$B$9), Z50+General!$B$11,0))</f>
        <v>0</v>
      </c>
      <c r="AB50">
        <f>IF(AA50=0,0,IF(General!$B$10 &gt; (AA50-General!$B$9), AA50+General!$B$11,0))</f>
        <v>0</v>
      </c>
      <c r="AC50">
        <f>IF(AB50=0,0,IF(General!$B$10 &gt; (AB50-General!$B$9), AB50+General!$B$11,0))</f>
        <v>0</v>
      </c>
      <c r="AD50">
        <f>IF(AC50=0,0,IF(General!$B$10 &gt; (AC50-General!$B$9), AC50+General!$B$11,0))</f>
        <v>0</v>
      </c>
      <c r="AE50">
        <f>IF(AD50=0,0,IF(General!$B$10 &gt; (AD50-General!$B$9), AD50+General!$B$11,0))</f>
        <v>0</v>
      </c>
      <c r="AF50">
        <f>IF(AE50=0,0,IF(General!$B$10 &gt; (AE50-General!$B$9), AE50+General!$B$11,0))</f>
        <v>0</v>
      </c>
      <c r="AG50">
        <f>IF(AF50=0,0,IF(General!$B$10 &gt; (AF50-General!$B$9), AF50+General!$B$11,0))</f>
        <v>0</v>
      </c>
    </row>
    <row r="51" spans="1:33" x14ac:dyDescent="0.25">
      <c r="B51" t="s">
        <v>26</v>
      </c>
      <c r="C51">
        <f>LOOKUP(C50,43:43,44:44)</f>
        <v>346.34105598600217</v>
      </c>
      <c r="D51">
        <f t="shared" ref="D51:AG51" si="20">LOOKUP(D50,43:43,44:44)</f>
        <v>301.16613563999999</v>
      </c>
      <c r="E51" t="e">
        <f t="shared" si="20"/>
        <v>#N/A</v>
      </c>
      <c r="F51" t="e">
        <f t="shared" si="20"/>
        <v>#N/A</v>
      </c>
      <c r="G51" t="e">
        <f t="shared" si="20"/>
        <v>#N/A</v>
      </c>
      <c r="H51" t="e">
        <f t="shared" si="20"/>
        <v>#N/A</v>
      </c>
      <c r="I51" t="e">
        <f t="shared" si="20"/>
        <v>#N/A</v>
      </c>
      <c r="J51" t="e">
        <f t="shared" si="20"/>
        <v>#N/A</v>
      </c>
      <c r="K51" t="e">
        <f t="shared" si="20"/>
        <v>#N/A</v>
      </c>
      <c r="L51" t="e">
        <f t="shared" si="20"/>
        <v>#N/A</v>
      </c>
      <c r="M51" t="e">
        <f t="shared" si="20"/>
        <v>#N/A</v>
      </c>
      <c r="N51" t="e">
        <f t="shared" si="20"/>
        <v>#N/A</v>
      </c>
      <c r="O51" t="e">
        <f t="shared" si="20"/>
        <v>#N/A</v>
      </c>
      <c r="P51" t="e">
        <f t="shared" si="20"/>
        <v>#N/A</v>
      </c>
      <c r="Q51" t="e">
        <f t="shared" si="20"/>
        <v>#N/A</v>
      </c>
      <c r="R51" t="e">
        <f t="shared" si="20"/>
        <v>#N/A</v>
      </c>
      <c r="S51" t="e">
        <f t="shared" si="20"/>
        <v>#N/A</v>
      </c>
      <c r="T51" t="e">
        <f t="shared" si="20"/>
        <v>#N/A</v>
      </c>
      <c r="U51" t="e">
        <f t="shared" si="20"/>
        <v>#N/A</v>
      </c>
      <c r="V51" t="e">
        <f t="shared" si="20"/>
        <v>#N/A</v>
      </c>
      <c r="W51" t="e">
        <f t="shared" si="20"/>
        <v>#N/A</v>
      </c>
      <c r="X51" t="e">
        <f t="shared" si="20"/>
        <v>#N/A</v>
      </c>
      <c r="Y51" t="e">
        <f t="shared" si="20"/>
        <v>#N/A</v>
      </c>
      <c r="Z51" t="e">
        <f t="shared" si="20"/>
        <v>#N/A</v>
      </c>
      <c r="AA51" t="e">
        <f t="shared" si="20"/>
        <v>#N/A</v>
      </c>
      <c r="AB51" t="e">
        <f t="shared" si="20"/>
        <v>#N/A</v>
      </c>
      <c r="AC51" t="e">
        <f t="shared" si="20"/>
        <v>#N/A</v>
      </c>
      <c r="AD51" t="e">
        <f t="shared" si="20"/>
        <v>#N/A</v>
      </c>
      <c r="AE51" t="e">
        <f t="shared" si="20"/>
        <v>#N/A</v>
      </c>
      <c r="AF51" t="e">
        <f t="shared" si="20"/>
        <v>#N/A</v>
      </c>
      <c r="AG51" t="e">
        <f t="shared" si="20"/>
        <v>#N/A</v>
      </c>
    </row>
    <row r="52" spans="1:33" x14ac:dyDescent="0.25">
      <c r="B52" t="s">
        <v>23</v>
      </c>
      <c r="C52">
        <f>LOOKUP(C50,43:43,45:45)</f>
        <v>25</v>
      </c>
      <c r="D52">
        <f t="shared" ref="D52:AG52" si="21">LOOKUP(D50,43:43,45:45)</f>
        <v>25</v>
      </c>
      <c r="E52" t="e">
        <f t="shared" si="21"/>
        <v>#N/A</v>
      </c>
      <c r="F52" t="e">
        <f t="shared" si="21"/>
        <v>#N/A</v>
      </c>
      <c r="G52" t="e">
        <f t="shared" si="21"/>
        <v>#N/A</v>
      </c>
      <c r="H52" t="e">
        <f t="shared" si="21"/>
        <v>#N/A</v>
      </c>
      <c r="I52" t="e">
        <f t="shared" si="21"/>
        <v>#N/A</v>
      </c>
      <c r="J52" t="e">
        <f t="shared" si="21"/>
        <v>#N/A</v>
      </c>
      <c r="K52" t="e">
        <f t="shared" si="21"/>
        <v>#N/A</v>
      </c>
      <c r="L52" t="e">
        <f t="shared" si="21"/>
        <v>#N/A</v>
      </c>
      <c r="M52" t="e">
        <f t="shared" si="21"/>
        <v>#N/A</v>
      </c>
      <c r="N52" t="e">
        <f t="shared" si="21"/>
        <v>#N/A</v>
      </c>
      <c r="O52" t="e">
        <f t="shared" si="21"/>
        <v>#N/A</v>
      </c>
      <c r="P52" t="e">
        <f t="shared" si="21"/>
        <v>#N/A</v>
      </c>
      <c r="Q52" t="e">
        <f t="shared" si="21"/>
        <v>#N/A</v>
      </c>
      <c r="R52" t="e">
        <f t="shared" si="21"/>
        <v>#N/A</v>
      </c>
      <c r="S52" t="e">
        <f t="shared" si="21"/>
        <v>#N/A</v>
      </c>
      <c r="T52" t="e">
        <f t="shared" si="21"/>
        <v>#N/A</v>
      </c>
      <c r="U52" t="e">
        <f t="shared" si="21"/>
        <v>#N/A</v>
      </c>
      <c r="V52" t="e">
        <f t="shared" si="21"/>
        <v>#N/A</v>
      </c>
      <c r="W52" t="e">
        <f t="shared" si="21"/>
        <v>#N/A</v>
      </c>
      <c r="X52" t="e">
        <f t="shared" si="21"/>
        <v>#N/A</v>
      </c>
      <c r="Y52" t="e">
        <f t="shared" si="21"/>
        <v>#N/A</v>
      </c>
      <c r="Z52" t="e">
        <f t="shared" si="21"/>
        <v>#N/A</v>
      </c>
      <c r="AA52" t="e">
        <f t="shared" si="21"/>
        <v>#N/A</v>
      </c>
      <c r="AB52" t="e">
        <f t="shared" si="21"/>
        <v>#N/A</v>
      </c>
      <c r="AC52" t="e">
        <f t="shared" si="21"/>
        <v>#N/A</v>
      </c>
      <c r="AD52" t="e">
        <f t="shared" si="21"/>
        <v>#N/A</v>
      </c>
      <c r="AE52" t="e">
        <f t="shared" si="21"/>
        <v>#N/A</v>
      </c>
      <c r="AF52" t="e">
        <f t="shared" si="21"/>
        <v>#N/A</v>
      </c>
      <c r="AG52" t="e">
        <f t="shared" si="21"/>
        <v>#N/A</v>
      </c>
    </row>
    <row r="53" spans="1:33" x14ac:dyDescent="0.25">
      <c r="B53" t="s">
        <v>27</v>
      </c>
      <c r="C53">
        <f>LOOKUP(C50,43:43,46:46)</f>
        <v>10.390231679580065</v>
      </c>
      <c r="D53">
        <f t="shared" ref="D53:AG53" si="22">LOOKUP(D50,43:43,46:46)</f>
        <v>9.0349840692000001</v>
      </c>
      <c r="E53" t="e">
        <f t="shared" si="22"/>
        <v>#N/A</v>
      </c>
      <c r="F53" t="e">
        <f t="shared" si="22"/>
        <v>#N/A</v>
      </c>
      <c r="G53" t="e">
        <f t="shared" si="22"/>
        <v>#N/A</v>
      </c>
      <c r="H53" t="e">
        <f t="shared" si="22"/>
        <v>#N/A</v>
      </c>
      <c r="I53" t="e">
        <f t="shared" si="22"/>
        <v>#N/A</v>
      </c>
      <c r="J53" t="e">
        <f t="shared" si="22"/>
        <v>#N/A</v>
      </c>
      <c r="K53" t="e">
        <f t="shared" si="22"/>
        <v>#N/A</v>
      </c>
      <c r="L53" t="e">
        <f t="shared" si="22"/>
        <v>#N/A</v>
      </c>
      <c r="M53" t="e">
        <f t="shared" si="22"/>
        <v>#N/A</v>
      </c>
      <c r="N53" t="e">
        <f t="shared" si="22"/>
        <v>#N/A</v>
      </c>
      <c r="O53" t="e">
        <f t="shared" si="22"/>
        <v>#N/A</v>
      </c>
      <c r="P53" t="e">
        <f t="shared" si="22"/>
        <v>#N/A</v>
      </c>
      <c r="Q53" t="e">
        <f t="shared" si="22"/>
        <v>#N/A</v>
      </c>
      <c r="R53" t="e">
        <f t="shared" si="22"/>
        <v>#N/A</v>
      </c>
      <c r="S53" t="e">
        <f t="shared" si="22"/>
        <v>#N/A</v>
      </c>
      <c r="T53" t="e">
        <f t="shared" si="22"/>
        <v>#N/A</v>
      </c>
      <c r="U53" t="e">
        <f t="shared" si="22"/>
        <v>#N/A</v>
      </c>
      <c r="V53" t="e">
        <f t="shared" si="22"/>
        <v>#N/A</v>
      </c>
      <c r="W53" t="e">
        <f t="shared" si="22"/>
        <v>#N/A</v>
      </c>
      <c r="X53" t="e">
        <f t="shared" si="22"/>
        <v>#N/A</v>
      </c>
      <c r="Y53" t="e">
        <f t="shared" si="22"/>
        <v>#N/A</v>
      </c>
      <c r="Z53" t="e">
        <f t="shared" si="22"/>
        <v>#N/A</v>
      </c>
      <c r="AA53" t="e">
        <f t="shared" si="22"/>
        <v>#N/A</v>
      </c>
      <c r="AB53" t="e">
        <f t="shared" si="22"/>
        <v>#N/A</v>
      </c>
      <c r="AC53" t="e">
        <f t="shared" si="22"/>
        <v>#N/A</v>
      </c>
      <c r="AD53" t="e">
        <f t="shared" si="22"/>
        <v>#N/A</v>
      </c>
      <c r="AE53" t="e">
        <f t="shared" si="22"/>
        <v>#N/A</v>
      </c>
      <c r="AF53" t="e">
        <f t="shared" si="22"/>
        <v>#N/A</v>
      </c>
      <c r="AG53" t="e">
        <f t="shared" si="22"/>
        <v>#N/A</v>
      </c>
    </row>
    <row r="54" spans="1:33" x14ac:dyDescent="0.25">
      <c r="B54" t="s">
        <v>28</v>
      </c>
      <c r="C54">
        <f>LOOKUP(C50,43:43,47:47)</f>
        <v>42.835038939918078</v>
      </c>
      <c r="D54">
        <f t="shared" ref="D54:AG54" si="23">LOOKUP(D50,43:43,47:47)</f>
        <v>37.24785994775462</v>
      </c>
      <c r="E54" t="e">
        <f t="shared" si="23"/>
        <v>#N/A</v>
      </c>
      <c r="F54" t="e">
        <f t="shared" si="23"/>
        <v>#N/A</v>
      </c>
      <c r="G54" t="e">
        <f t="shared" si="23"/>
        <v>#N/A</v>
      </c>
      <c r="H54" t="e">
        <f t="shared" si="23"/>
        <v>#N/A</v>
      </c>
      <c r="I54" t="e">
        <f t="shared" si="23"/>
        <v>#N/A</v>
      </c>
      <c r="J54" t="e">
        <f t="shared" si="23"/>
        <v>#N/A</v>
      </c>
      <c r="K54" t="e">
        <f t="shared" si="23"/>
        <v>#N/A</v>
      </c>
      <c r="L54" t="e">
        <f t="shared" si="23"/>
        <v>#N/A</v>
      </c>
      <c r="M54" t="e">
        <f t="shared" si="23"/>
        <v>#N/A</v>
      </c>
      <c r="N54" t="e">
        <f t="shared" si="23"/>
        <v>#N/A</v>
      </c>
      <c r="O54" t="e">
        <f t="shared" si="23"/>
        <v>#N/A</v>
      </c>
      <c r="P54" t="e">
        <f t="shared" si="23"/>
        <v>#N/A</v>
      </c>
      <c r="Q54" t="e">
        <f t="shared" si="23"/>
        <v>#N/A</v>
      </c>
      <c r="R54" t="e">
        <f t="shared" si="23"/>
        <v>#N/A</v>
      </c>
      <c r="S54" t="e">
        <f t="shared" si="23"/>
        <v>#N/A</v>
      </c>
      <c r="T54" t="e">
        <f t="shared" si="23"/>
        <v>#N/A</v>
      </c>
      <c r="U54" t="e">
        <f t="shared" si="23"/>
        <v>#N/A</v>
      </c>
      <c r="V54" t="e">
        <f t="shared" si="23"/>
        <v>#N/A</v>
      </c>
      <c r="W54" t="e">
        <f t="shared" si="23"/>
        <v>#N/A</v>
      </c>
      <c r="X54" t="e">
        <f t="shared" si="23"/>
        <v>#N/A</v>
      </c>
      <c r="Y54" t="e">
        <f t="shared" si="23"/>
        <v>#N/A</v>
      </c>
      <c r="Z54" t="e">
        <f t="shared" si="23"/>
        <v>#N/A</v>
      </c>
      <c r="AA54" t="e">
        <f t="shared" si="23"/>
        <v>#N/A</v>
      </c>
      <c r="AB54" t="e">
        <f t="shared" si="23"/>
        <v>#N/A</v>
      </c>
      <c r="AC54" t="e">
        <f t="shared" si="23"/>
        <v>#N/A</v>
      </c>
      <c r="AD54" t="e">
        <f t="shared" si="23"/>
        <v>#N/A</v>
      </c>
      <c r="AE54" t="e">
        <f t="shared" si="23"/>
        <v>#N/A</v>
      </c>
      <c r="AF54" t="e">
        <f t="shared" si="23"/>
        <v>#N/A</v>
      </c>
      <c r="AG54" t="e">
        <f t="shared" si="23"/>
        <v>#N/A</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55467E21B67B45A103D81F13D91C27" ma:contentTypeVersion="2" ma:contentTypeDescription="Een nieuw document maken." ma:contentTypeScope="" ma:versionID="7ac8f59c42c05cf5cbd548b0362af564">
  <xsd:schema xmlns:xsd="http://www.w3.org/2001/XMLSchema" xmlns:xs="http://www.w3.org/2001/XMLSchema" xmlns:p="http://schemas.microsoft.com/office/2006/metadata/properties" xmlns:ns3="e0764678-775e-4b3a-9581-a9313f21c0ba" targetNamespace="http://schemas.microsoft.com/office/2006/metadata/properties" ma:root="true" ma:fieldsID="f1db46833b09b12d07fc9b351fd6923d" ns3:_="">
    <xsd:import namespace="e0764678-775e-4b3a-9581-a9313f21c0ba"/>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764678-775e-4b3a-9581-a9313f21c0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7653DF-BA89-4200-B906-63F73BB806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764678-775e-4b3a-9581-a9313f21c0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5DC9A7-280D-43AE-914F-3C97FF60230F}">
  <ds:schemaRefs>
    <ds:schemaRef ds:uri="http://schemas.microsoft.com/sharepoint/v3/contenttype/forms"/>
  </ds:schemaRefs>
</ds:datastoreItem>
</file>

<file path=customXml/itemProps3.xml><?xml version="1.0" encoding="utf-8"?>
<ds:datastoreItem xmlns:ds="http://schemas.openxmlformats.org/officeDocument/2006/customXml" ds:itemID="{E322B84F-BC2B-4CCC-AC01-009FF4B401AB}">
  <ds:schemaRefs>
    <ds:schemaRef ds:uri="http://schemas.microsoft.com/office/2006/documentManagement/types"/>
    <ds:schemaRef ds:uri="e0764678-775e-4b3a-9581-a9313f21c0ba"/>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General</vt:lpstr>
      <vt:lpstr>Wind</vt:lpstr>
      <vt:lpstr>Solar</vt:lpstr>
      <vt:lpstr>Electrolyzer</vt:lpstr>
      <vt:lpstr>Desalination</vt:lpstr>
      <vt:lpstr>Ammonia</vt:lpstr>
      <vt:lpstr>Liquid hydrogen</vt:lpstr>
      <vt:lpstr>Land transport</vt:lpstr>
      <vt:lpstr>Storage</vt:lpstr>
      <vt:lpstr>FPSO</vt:lpstr>
      <vt:lpstr>Sheet1</vt:lpstr>
      <vt:lpstr>Africa</vt:lpstr>
      <vt:lpstr>East_Asia</vt:lpstr>
      <vt:lpstr>Europe</vt:lpstr>
      <vt:lpstr>Latin_America</vt:lpstr>
      <vt:lpstr>Middle_East</vt:lpstr>
      <vt:lpstr>North_America</vt:lpstr>
      <vt:lpstr>Oceania</vt:lpstr>
      <vt:lpstr>West_Asia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tycho melles</dc:creator>
  <cp:lastModifiedBy>Piotr Kaczmarek</cp:lastModifiedBy>
  <dcterms:created xsi:type="dcterms:W3CDTF">2023-06-15T13:15:30Z</dcterms:created>
  <dcterms:modified xsi:type="dcterms:W3CDTF">2024-06-07T12:01:31Z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0x0101007F55467E21B67B45A103D81F13D91C27</vt:lpwstr>
  </property>
</Properties>
</file>