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"/>
    </mc:Choice>
  </mc:AlternateContent>
  <xr:revisionPtr revIDLastSave="0" documentId="13_ncr:1_{508F08FE-4AC3-41B5-A506-C9ABAF1D75C7}" xr6:coauthVersionLast="47" xr6:coauthVersionMax="47" xr10:uidLastSave="{00000000-0000-0000-0000-000000000000}"/>
  <bookViews>
    <workbookView xWindow="-14505" yWindow="0" windowWidth="14610" windowHeight="15585" xr2:uid="{00000000-000D-0000-FFFF-FFFF00000000}"/>
  </bookViews>
  <sheets>
    <sheet name="Wind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1" l="1"/>
  <c r="K37" i="1"/>
  <c r="K35" i="1" s="1"/>
  <c r="J37" i="1"/>
  <c r="J35" i="1" s="1"/>
  <c r="I37" i="1"/>
  <c r="I35" i="1" s="1"/>
  <c r="H37" i="1"/>
  <c r="H35" i="1" s="1"/>
  <c r="G37" i="1"/>
  <c r="F37" i="1"/>
  <c r="E37" i="1"/>
  <c r="D37" i="1"/>
  <c r="C37" i="1"/>
  <c r="B37" i="1"/>
  <c r="B35" i="1" s="1"/>
  <c r="L36" i="1"/>
  <c r="L35" i="1" s="1"/>
  <c r="K36" i="1"/>
  <c r="J36" i="1"/>
  <c r="I36" i="1"/>
  <c r="H36" i="1"/>
  <c r="G36" i="1"/>
  <c r="F36" i="1"/>
  <c r="E36" i="1"/>
  <c r="D36" i="1"/>
  <c r="C36" i="1"/>
  <c r="B36" i="1"/>
  <c r="F35" i="1"/>
  <c r="E35" i="1"/>
  <c r="D35" i="1"/>
  <c r="C35" i="1"/>
  <c r="S23" i="1"/>
  <c r="T23" i="1"/>
  <c r="U23" i="1"/>
  <c r="V23" i="1"/>
  <c r="V21" i="1" s="1"/>
  <c r="W23" i="1"/>
  <c r="W21" i="1" s="1"/>
  <c r="X23" i="1"/>
  <c r="X21" i="1" s="1"/>
  <c r="Y23" i="1"/>
  <c r="Z23" i="1"/>
  <c r="Z21" i="1" s="1"/>
  <c r="AA23" i="1"/>
  <c r="AB23" i="1"/>
  <c r="AC23" i="1"/>
  <c r="AD23" i="1"/>
  <c r="AE23" i="1"/>
  <c r="AF23" i="1"/>
  <c r="R23" i="1"/>
  <c r="C23" i="1"/>
  <c r="D23" i="1"/>
  <c r="E23" i="1"/>
  <c r="F23" i="1"/>
  <c r="G23" i="1"/>
  <c r="H23" i="1"/>
  <c r="H21" i="1" s="1"/>
  <c r="I23" i="1"/>
  <c r="J23" i="1"/>
  <c r="K23" i="1"/>
  <c r="L23" i="1"/>
  <c r="M23" i="1"/>
  <c r="N23" i="1"/>
  <c r="O23" i="1"/>
  <c r="O21" i="1" s="1"/>
  <c r="P23" i="1"/>
  <c r="P21" i="1" s="1"/>
  <c r="Q23" i="1"/>
  <c r="Q21" i="1" s="1"/>
  <c r="N21" i="1"/>
  <c r="R21" i="1"/>
  <c r="AA21" i="1"/>
  <c r="B23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R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G21" i="1"/>
  <c r="B22" i="1"/>
  <c r="Y21" i="1"/>
  <c r="C21" i="1"/>
  <c r="D21" i="1"/>
  <c r="E21" i="1"/>
  <c r="I21" i="1"/>
  <c r="J21" i="1"/>
  <c r="K21" i="1"/>
  <c r="L21" i="1"/>
  <c r="M21" i="1"/>
  <c r="S21" i="1"/>
  <c r="T21" i="1"/>
  <c r="U21" i="1"/>
  <c r="B9" i="1"/>
  <c r="C30" i="1"/>
  <c r="C29" i="1"/>
  <c r="C28" i="1"/>
  <c r="B30" i="1"/>
  <c r="B29" i="1"/>
  <c r="B28" i="1"/>
  <c r="B6" i="1"/>
  <c r="B15" i="1"/>
  <c r="G35" i="1" l="1"/>
  <c r="AC21" i="1"/>
  <c r="F21" i="1"/>
  <c r="B21" i="1"/>
  <c r="AD21" i="1"/>
  <c r="AB21" i="1"/>
  <c r="AF21" i="1"/>
  <c r="AE21" i="1"/>
</calcChain>
</file>

<file path=xl/sharedStrings.xml><?xml version="1.0" encoding="utf-8"?>
<sst xmlns="http://schemas.openxmlformats.org/spreadsheetml/2006/main" count="73" uniqueCount="36">
  <si>
    <t>Depth</t>
  </si>
  <si>
    <t>Parameters</t>
  </si>
  <si>
    <t>Turbine Capacity</t>
  </si>
  <si>
    <t>Learning rate</t>
  </si>
  <si>
    <t>CAPEX</t>
  </si>
  <si>
    <t>Development cost</t>
  </si>
  <si>
    <t>Turbine cost</t>
  </si>
  <si>
    <t>Foundation cost</t>
  </si>
  <si>
    <t>Decommission cost</t>
  </si>
  <si>
    <t>OPEX</t>
  </si>
  <si>
    <t>Costs</t>
  </si>
  <si>
    <t>Units</t>
  </si>
  <si>
    <t>Value</t>
  </si>
  <si>
    <t>Source</t>
  </si>
  <si>
    <t>[m]</t>
  </si>
  <si>
    <t>Tycho</t>
  </si>
  <si>
    <t>[-]</t>
  </si>
  <si>
    <t>Dutch Government https://www.government.nl/topics/renewable-energy/offshore-wind-energy</t>
  </si>
  <si>
    <t>[€/kW]</t>
  </si>
  <si>
    <t>https://guidetofloatingoffshorewind.com/wind-farm-costs/</t>
  </si>
  <si>
    <t>yes</t>
  </si>
  <si>
    <t>no</t>
  </si>
  <si>
    <t>B_l,k=1</t>
  </si>
  <si>
    <t>year (l)</t>
  </si>
  <si>
    <t>discount rate</t>
  </si>
  <si>
    <t>[%]</t>
  </si>
  <si>
    <t>Lifetime</t>
  </si>
  <si>
    <t>[years]</t>
  </si>
  <si>
    <t>Fixed (not floating)</t>
  </si>
  <si>
    <t>[kW]</t>
  </si>
  <si>
    <t>amortization factor</t>
  </si>
  <si>
    <t>Formula (if applicable)</t>
  </si>
  <si>
    <t>-</t>
  </si>
  <si>
    <t>(Lensink &amp; Pisca, 2018)</t>
  </si>
  <si>
    <t>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</si>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</sst>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workbookViewId="0">
      <selection activeCell="F15" sqref="F15"/>
    </sheetView>
  </sheetViews>
  <sheetFormatPr defaultRowHeight="15" x14ac:dyDescent="0.25"/>
  <cols>
    <col min="2" max="2" width="12" bestFit="1" customWidth="1"/>
    <col min="18" max="18" width="11" bestFit="1" customWidth="1"/>
  </cols>
  <sheetData>
    <row r="1" spans="1:6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28</v>
      </c>
      <c r="F1" s="1" t="s">
        <v>31</v>
      </c>
    </row>
    <row r="3" spans="1:6" x14ac:dyDescent="0.25">
      <c r="A3" t="s">
        <v>0</v>
      </c>
      <c r="B3">
        <v>56</v>
      </c>
      <c r="C3" t="s">
        <v>14</v>
      </c>
      <c r="D3" t="s">
        <v>17</v>
      </c>
      <c r="E3" t="s">
        <v>20</v>
      </c>
      <c r="F3" t="s">
        <v>32</v>
      </c>
    </row>
    <row r="4" spans="1:6" x14ac:dyDescent="0.25">
      <c r="A4" t="s">
        <v>2</v>
      </c>
      <c r="B4">
        <v>12000</v>
      </c>
      <c r="C4" t="s">
        <v>29</v>
      </c>
      <c r="D4" t="s">
        <v>15</v>
      </c>
      <c r="E4" t="s">
        <v>21</v>
      </c>
      <c r="F4" t="s">
        <v>32</v>
      </c>
    </row>
    <row r="5" spans="1:6" x14ac:dyDescent="0.25">
      <c r="A5" t="s">
        <v>26</v>
      </c>
      <c r="B5">
        <v>25</v>
      </c>
      <c r="C5" t="s">
        <v>27</v>
      </c>
      <c r="D5" t="s">
        <v>15</v>
      </c>
      <c r="E5" t="s">
        <v>20</v>
      </c>
      <c r="F5" t="s">
        <v>32</v>
      </c>
    </row>
    <row r="6" spans="1:6" x14ac:dyDescent="0.25">
      <c r="A6" t="s">
        <v>3</v>
      </c>
      <c r="B6">
        <f>40/115</f>
        <v>0.34782608695652173</v>
      </c>
      <c r="C6" t="s">
        <v>16</v>
      </c>
      <c r="D6" t="s">
        <v>15</v>
      </c>
      <c r="E6" t="s">
        <v>21</v>
      </c>
    </row>
    <row r="7" spans="1:6" x14ac:dyDescent="0.25">
      <c r="A7" t="s">
        <v>3</v>
      </c>
      <c r="B7">
        <v>0.5</v>
      </c>
      <c r="C7" t="s">
        <v>16</v>
      </c>
      <c r="D7" t="s">
        <v>15</v>
      </c>
      <c r="E7" t="s">
        <v>21</v>
      </c>
    </row>
    <row r="8" spans="1:6" x14ac:dyDescent="0.25">
      <c r="A8" t="s">
        <v>24</v>
      </c>
      <c r="B8" s="2">
        <v>0.08</v>
      </c>
      <c r="C8" t="s">
        <v>25</v>
      </c>
      <c r="D8" t="s">
        <v>15</v>
      </c>
      <c r="E8" t="s">
        <v>20</v>
      </c>
    </row>
    <row r="9" spans="1:6" x14ac:dyDescent="0.25">
      <c r="A9" t="s">
        <v>30</v>
      </c>
      <c r="B9">
        <f>($B$8*(1+$B$8)^$B$5)/((1+$B$8)^$B$5-1)</f>
        <v>9.3678779051968114E-2</v>
      </c>
      <c r="C9" t="s">
        <v>16</v>
      </c>
      <c r="D9" t="s">
        <v>15</v>
      </c>
      <c r="E9" t="s">
        <v>20</v>
      </c>
    </row>
    <row r="10" spans="1:6" x14ac:dyDescent="0.25">
      <c r="A10" s="1" t="s">
        <v>10</v>
      </c>
    </row>
    <row r="11" spans="1:6" x14ac:dyDescent="0.25">
      <c r="A11" t="s">
        <v>5</v>
      </c>
      <c r="B11">
        <v>212</v>
      </c>
      <c r="C11" t="s">
        <v>18</v>
      </c>
      <c r="D11" t="s">
        <v>33</v>
      </c>
      <c r="E11" t="s">
        <v>20</v>
      </c>
    </row>
    <row r="12" spans="1:6" x14ac:dyDescent="0.25">
      <c r="A12" t="s">
        <v>6</v>
      </c>
      <c r="B12">
        <v>1060</v>
      </c>
      <c r="C12" t="s">
        <v>18</v>
      </c>
      <c r="D12" t="s">
        <v>33</v>
      </c>
      <c r="E12" t="s">
        <v>20</v>
      </c>
    </row>
    <row r="13" spans="1:6" x14ac:dyDescent="0.25">
      <c r="A13" t="s">
        <v>7</v>
      </c>
      <c r="B13">
        <v>350</v>
      </c>
      <c r="C13" t="s">
        <v>18</v>
      </c>
      <c r="D13" t="s">
        <v>33</v>
      </c>
      <c r="E13" t="s">
        <v>20</v>
      </c>
    </row>
    <row r="14" spans="1:6" x14ac:dyDescent="0.25">
      <c r="A14" t="s">
        <v>8</v>
      </c>
      <c r="B14">
        <v>44</v>
      </c>
      <c r="C14" t="s">
        <v>18</v>
      </c>
      <c r="D14" t="s">
        <v>33</v>
      </c>
      <c r="E14" t="s">
        <v>20</v>
      </c>
    </row>
    <row r="15" spans="1:6" x14ac:dyDescent="0.25">
      <c r="A15" t="s">
        <v>4</v>
      </c>
      <c r="B15">
        <f>B14+B13+B12+B11</f>
        <v>1666</v>
      </c>
      <c r="C15" t="s">
        <v>18</v>
      </c>
      <c r="D15" t="s">
        <v>33</v>
      </c>
      <c r="E15" t="s">
        <v>20</v>
      </c>
    </row>
    <row r="17" spans="1:32" x14ac:dyDescent="0.25">
      <c r="A17" t="s">
        <v>9</v>
      </c>
      <c r="B17">
        <v>135</v>
      </c>
      <c r="C17" t="s">
        <v>18</v>
      </c>
      <c r="D17" t="s">
        <v>19</v>
      </c>
      <c r="E17" t="s">
        <v>21</v>
      </c>
    </row>
    <row r="19" spans="1:32" x14ac:dyDescent="0.25">
      <c r="B19">
        <v>2020</v>
      </c>
      <c r="C19">
        <v>2021</v>
      </c>
      <c r="D19">
        <v>2022</v>
      </c>
      <c r="E19">
        <v>2023</v>
      </c>
      <c r="F19">
        <v>2024</v>
      </c>
      <c r="G19">
        <v>2025</v>
      </c>
      <c r="H19">
        <v>2026</v>
      </c>
      <c r="I19">
        <v>2027</v>
      </c>
      <c r="J19">
        <v>2028</v>
      </c>
      <c r="K19">
        <v>2029</v>
      </c>
      <c r="L19">
        <v>2030</v>
      </c>
      <c r="M19">
        <v>2031</v>
      </c>
      <c r="N19">
        <v>2032</v>
      </c>
      <c r="O19">
        <v>2033</v>
      </c>
      <c r="P19">
        <v>2034</v>
      </c>
      <c r="Q19">
        <v>2035</v>
      </c>
      <c r="R19">
        <v>2036</v>
      </c>
      <c r="S19">
        <v>2037</v>
      </c>
      <c r="T19">
        <v>2038</v>
      </c>
      <c r="U19">
        <v>2039</v>
      </c>
      <c r="V19">
        <v>2040</v>
      </c>
      <c r="W19">
        <v>2041</v>
      </c>
      <c r="X19">
        <v>2042</v>
      </c>
      <c r="Y19">
        <v>2043</v>
      </c>
      <c r="Z19">
        <v>2044</v>
      </c>
      <c r="AA19">
        <v>2045</v>
      </c>
      <c r="AB19">
        <v>2046</v>
      </c>
      <c r="AC19">
        <v>2047</v>
      </c>
      <c r="AD19">
        <v>2048</v>
      </c>
      <c r="AE19">
        <v>2049</v>
      </c>
      <c r="AF19">
        <v>2050</v>
      </c>
    </row>
    <row r="20" spans="1:32" x14ac:dyDescent="0.25">
      <c r="A20" t="s">
        <v>23</v>
      </c>
      <c r="B20">
        <v>0</v>
      </c>
      <c r="C20">
        <v>1</v>
      </c>
      <c r="D20">
        <v>2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</row>
    <row r="21" spans="1:32" x14ac:dyDescent="0.25">
      <c r="A21" t="s">
        <v>22</v>
      </c>
      <c r="B21">
        <f>$B$9*B22+B23</f>
        <v>3492826.1508069467</v>
      </c>
      <c r="C21">
        <f t="shared" ref="C21:AF21" si="0">$B$9*C22+C23</f>
        <v>3340964.1442501396</v>
      </c>
      <c r="D21">
        <f t="shared" si="0"/>
        <v>3189102.1376933097</v>
      </c>
      <c r="E21">
        <f t="shared" si="0"/>
        <v>3037240.1311365021</v>
      </c>
      <c r="F21">
        <f t="shared" si="0"/>
        <v>2885378.1245796429</v>
      </c>
      <c r="G21">
        <f t="shared" si="0"/>
        <v>2733516.1180228358</v>
      </c>
      <c r="H21">
        <f t="shared" si="0"/>
        <v>2581654.1114660287</v>
      </c>
      <c r="I21">
        <f t="shared" si="0"/>
        <v>2429792.1049091695</v>
      </c>
      <c r="J21">
        <f t="shared" si="0"/>
        <v>2277930.0983523619</v>
      </c>
      <c r="K21">
        <f t="shared" si="0"/>
        <v>2126068.091795532</v>
      </c>
      <c r="L21">
        <f t="shared" si="0"/>
        <v>1974206.0852387252</v>
      </c>
      <c r="M21">
        <f t="shared" si="0"/>
        <v>1822344.0786818881</v>
      </c>
      <c r="N21">
        <f t="shared" si="0"/>
        <v>1670482.0721250586</v>
      </c>
      <c r="O21">
        <f t="shared" si="0"/>
        <v>1518620.0655682511</v>
      </c>
      <c r="P21">
        <f t="shared" si="0"/>
        <v>1366758.0590114216</v>
      </c>
      <c r="Q21">
        <f t="shared" si="0"/>
        <v>1214896.0524545847</v>
      </c>
      <c r="R21">
        <f t="shared" si="0"/>
        <v>1174399.5173727698</v>
      </c>
      <c r="S21">
        <f t="shared" si="0"/>
        <v>1133902.9822909418</v>
      </c>
      <c r="T21">
        <f t="shared" si="0"/>
        <v>1093406.4472091268</v>
      </c>
      <c r="U21">
        <f t="shared" si="0"/>
        <v>1052909.9121273046</v>
      </c>
      <c r="V21">
        <f t="shared" si="0"/>
        <v>1012413.3770454896</v>
      </c>
      <c r="W21">
        <f t="shared" si="0"/>
        <v>971916.84196366731</v>
      </c>
      <c r="X21">
        <f t="shared" si="0"/>
        <v>931420.30688184686</v>
      </c>
      <c r="Y21">
        <f t="shared" si="0"/>
        <v>890923.77180002443</v>
      </c>
      <c r="Z21">
        <f t="shared" si="0"/>
        <v>850427.23671820958</v>
      </c>
      <c r="AA21">
        <f t="shared" si="0"/>
        <v>809930.70163638727</v>
      </c>
      <c r="AB21">
        <f t="shared" si="0"/>
        <v>769434.16655456671</v>
      </c>
      <c r="AC21">
        <f t="shared" si="0"/>
        <v>728937.63147274451</v>
      </c>
      <c r="AD21">
        <f t="shared" si="0"/>
        <v>688441.09639092954</v>
      </c>
      <c r="AE21">
        <f t="shared" si="0"/>
        <v>647944.56130911456</v>
      </c>
      <c r="AF21">
        <f t="shared" si="0"/>
        <v>607448.02622729237</v>
      </c>
    </row>
    <row r="22" spans="1:32" x14ac:dyDescent="0.25">
      <c r="A22" t="s">
        <v>4</v>
      </c>
      <c r="B22">
        <f>_xlfn.FORECAST.LINEAR(B$19,$B$28:$B$29,$A$28:$A$29)</f>
        <v>19992000</v>
      </c>
      <c r="C22">
        <f t="shared" ref="C22:Q22" si="1">_xlfn.FORECAST.LINEAR(C$19,$B$28:$B$29,$A$28:$A$29)</f>
        <v>19122782.608695745</v>
      </c>
      <c r="D22">
        <f t="shared" si="1"/>
        <v>18253565.217391253</v>
      </c>
      <c r="E22">
        <f t="shared" si="1"/>
        <v>17384347.826086998</v>
      </c>
      <c r="F22">
        <f t="shared" si="1"/>
        <v>16515130.434782505</v>
      </c>
      <c r="G22">
        <f t="shared" si="1"/>
        <v>15645913.043478251</v>
      </c>
      <c r="H22">
        <f t="shared" si="1"/>
        <v>14776695.652173996</v>
      </c>
      <c r="I22">
        <f t="shared" si="1"/>
        <v>13907478.260869503</v>
      </c>
      <c r="J22">
        <f t="shared" si="1"/>
        <v>13038260.869565248</v>
      </c>
      <c r="K22">
        <f t="shared" si="1"/>
        <v>12169043.478260756</v>
      </c>
      <c r="L22">
        <f t="shared" si="1"/>
        <v>11299826.086956501</v>
      </c>
      <c r="M22">
        <f t="shared" si="1"/>
        <v>10430608.695652246</v>
      </c>
      <c r="N22">
        <f t="shared" si="1"/>
        <v>9561391.3043477535</v>
      </c>
      <c r="O22">
        <f t="shared" si="1"/>
        <v>8692173.913043499</v>
      </c>
      <c r="P22">
        <f t="shared" si="1"/>
        <v>7822956.521739006</v>
      </c>
      <c r="Q22">
        <f t="shared" si="1"/>
        <v>6953739.1304347515</v>
      </c>
      <c r="R22">
        <f>_xlfn.FORECAST.LINEAR(R$19,$B$29:$B$30,$A$29:$A$30)</f>
        <v>6721947.8260869384</v>
      </c>
      <c r="S22">
        <f t="shared" ref="S22:AF22" si="2">_xlfn.FORECAST.LINEAR(S$19,$B$29:$B$30,$A$29:$A$30)</f>
        <v>6490156.5217390656</v>
      </c>
      <c r="T22">
        <f t="shared" si="2"/>
        <v>6258365.2173912525</v>
      </c>
      <c r="U22">
        <f t="shared" si="2"/>
        <v>6026573.9130434394</v>
      </c>
      <c r="V22">
        <f t="shared" si="2"/>
        <v>5794782.6086956263</v>
      </c>
      <c r="W22">
        <f t="shared" si="2"/>
        <v>5562991.3043478131</v>
      </c>
      <c r="X22">
        <f t="shared" si="2"/>
        <v>5331199.9999999404</v>
      </c>
      <c r="Y22">
        <f t="shared" si="2"/>
        <v>5099408.6956521273</v>
      </c>
      <c r="Z22">
        <f t="shared" si="2"/>
        <v>4867617.3913043141</v>
      </c>
      <c r="AA22">
        <f t="shared" si="2"/>
        <v>4635826.086956501</v>
      </c>
      <c r="AB22">
        <f t="shared" si="2"/>
        <v>4404034.7826086283</v>
      </c>
      <c r="AC22">
        <f t="shared" si="2"/>
        <v>4172243.4782608151</v>
      </c>
      <c r="AD22">
        <f t="shared" si="2"/>
        <v>3940452.173913002</v>
      </c>
      <c r="AE22">
        <f t="shared" si="2"/>
        <v>3708660.8695651889</v>
      </c>
      <c r="AF22">
        <f t="shared" si="2"/>
        <v>3476869.5652173758</v>
      </c>
    </row>
    <row r="23" spans="1:32" x14ac:dyDescent="0.25">
      <c r="A23" t="s">
        <v>9</v>
      </c>
      <c r="B23">
        <f>_xlfn.FORECAST.LINEAR(B19,$C$28:$C$29,$A$28:$A$29)</f>
        <v>1620000</v>
      </c>
      <c r="C23">
        <f t="shared" ref="C23:Q23" si="3">_xlfn.FORECAST.LINEAR(C19,$C$28:$C$29,$A$28:$A$29)</f>
        <v>1549565.2173913121</v>
      </c>
      <c r="D23">
        <f t="shared" si="3"/>
        <v>1479130.4347826242</v>
      </c>
      <c r="E23">
        <f t="shared" si="3"/>
        <v>1408695.6521739364</v>
      </c>
      <c r="F23">
        <f t="shared" si="3"/>
        <v>1338260.8695652187</v>
      </c>
      <c r="G23">
        <f t="shared" si="3"/>
        <v>1267826.0869565308</v>
      </c>
      <c r="H23">
        <f t="shared" si="3"/>
        <v>1197391.3043478429</v>
      </c>
      <c r="I23">
        <f t="shared" si="3"/>
        <v>1126956.5217391253</v>
      </c>
      <c r="J23">
        <f t="shared" si="3"/>
        <v>1056521.7391304374</v>
      </c>
      <c r="K23">
        <f t="shared" si="3"/>
        <v>986086.9565217495</v>
      </c>
      <c r="L23">
        <f t="shared" si="3"/>
        <v>915652.17391306162</v>
      </c>
      <c r="M23">
        <f t="shared" si="3"/>
        <v>845217.39130434394</v>
      </c>
      <c r="N23">
        <f t="shared" si="3"/>
        <v>774782.60869565606</v>
      </c>
      <c r="O23">
        <f t="shared" si="3"/>
        <v>704347.82608696818</v>
      </c>
      <c r="P23">
        <f t="shared" si="3"/>
        <v>633913.04347828031</v>
      </c>
      <c r="Q23">
        <f t="shared" si="3"/>
        <v>563478.26086956263</v>
      </c>
      <c r="R23">
        <f>_xlfn.FORECAST.LINEAR(R19,$C$29:$C$30,$A$29:$A$30)</f>
        <v>544695.65217391402</v>
      </c>
      <c r="S23">
        <f t="shared" ref="S23:AF23" si="4">_xlfn.FORECAST.LINEAR(S19,$C$29:$C$30,$A$29:$A$30)</f>
        <v>525913.04347825795</v>
      </c>
      <c r="T23">
        <f t="shared" si="4"/>
        <v>507130.43478260934</v>
      </c>
      <c r="U23">
        <f t="shared" si="4"/>
        <v>488347.82608695328</v>
      </c>
      <c r="V23">
        <f t="shared" si="4"/>
        <v>469565.21739130467</v>
      </c>
      <c r="W23">
        <f t="shared" si="4"/>
        <v>450782.60869564861</v>
      </c>
      <c r="X23">
        <f t="shared" si="4"/>
        <v>432000</v>
      </c>
      <c r="Y23">
        <f t="shared" si="4"/>
        <v>413217.39130434394</v>
      </c>
      <c r="Z23">
        <f t="shared" si="4"/>
        <v>394434.78260869533</v>
      </c>
      <c r="AA23">
        <f t="shared" si="4"/>
        <v>375652.17391303927</v>
      </c>
      <c r="AB23">
        <f t="shared" si="4"/>
        <v>356869.56521739066</v>
      </c>
      <c r="AC23">
        <f t="shared" si="4"/>
        <v>338086.9565217346</v>
      </c>
      <c r="AD23">
        <f t="shared" si="4"/>
        <v>319304.34782608598</v>
      </c>
      <c r="AE23">
        <f t="shared" si="4"/>
        <v>300521.73913043737</v>
      </c>
      <c r="AF23">
        <f t="shared" si="4"/>
        <v>281739.13043478131</v>
      </c>
    </row>
    <row r="27" spans="1:32" x14ac:dyDescent="0.25">
      <c r="B27" t="s">
        <v>4</v>
      </c>
      <c r="C27" t="s">
        <v>9</v>
      </c>
    </row>
    <row r="28" spans="1:32" x14ac:dyDescent="0.25">
      <c r="A28">
        <v>2020</v>
      </c>
      <c r="B28">
        <f>$B$15*$B$4</f>
        <v>19992000</v>
      </c>
      <c r="C28">
        <f>B17*B4</f>
        <v>1620000</v>
      </c>
    </row>
    <row r="29" spans="1:32" x14ac:dyDescent="0.25">
      <c r="A29">
        <v>2035</v>
      </c>
      <c r="B29">
        <f>B28*B6</f>
        <v>6953739.1304347822</v>
      </c>
      <c r="C29">
        <f>C28*B6</f>
        <v>563478.26086956519</v>
      </c>
    </row>
    <row r="30" spans="1:32" x14ac:dyDescent="0.25">
      <c r="A30">
        <v>2050</v>
      </c>
      <c r="B30">
        <f>B29*B7</f>
        <v>3476869.5652173911</v>
      </c>
      <c r="C30">
        <f>C29*B7</f>
        <v>281739.13043478259</v>
      </c>
    </row>
    <row r="33" spans="1:12" x14ac:dyDescent="0.25">
      <c r="A33" t="s">
        <v>35</v>
      </c>
      <c r="B33">
        <v>2020</v>
      </c>
      <c r="C33">
        <v>2023</v>
      </c>
      <c r="D33">
        <v>2026</v>
      </c>
      <c r="E33">
        <v>2029</v>
      </c>
      <c r="F33">
        <v>2032</v>
      </c>
      <c r="G33">
        <v>2035</v>
      </c>
      <c r="H33">
        <v>2038</v>
      </c>
      <c r="I33">
        <v>2041</v>
      </c>
      <c r="J33">
        <v>2044</v>
      </c>
      <c r="K33">
        <v>2047</v>
      </c>
      <c r="L33">
        <v>2050</v>
      </c>
    </row>
    <row r="34" spans="1:12" x14ac:dyDescent="0.25">
      <c r="A34" t="s">
        <v>34</v>
      </c>
      <c r="B34">
        <v>0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</row>
    <row r="35" spans="1:12" x14ac:dyDescent="0.25">
      <c r="A35" t="s">
        <v>22</v>
      </c>
      <c r="B35">
        <f>$B$9*B36+B37</f>
        <v>3492826.1508069467</v>
      </c>
      <c r="C35">
        <f t="shared" ref="C35" si="5">$B$9*C36+C37</f>
        <v>3037240.1311365021</v>
      </c>
      <c r="D35">
        <f t="shared" ref="D35" si="6">$B$9*D36+D37</f>
        <v>2581654.1114660287</v>
      </c>
      <c r="E35">
        <f t="shared" ref="E35" si="7">$B$9*E36+E37</f>
        <v>2126068.091795532</v>
      </c>
      <c r="F35">
        <f t="shared" ref="F35" si="8">$B$9*F36+F37</f>
        <v>1670482.0721250586</v>
      </c>
      <c r="G35">
        <f t="shared" ref="G35" si="9">$B$9*G36+G37</f>
        <v>1214896.0524545847</v>
      </c>
      <c r="H35">
        <f t="shared" ref="H35" si="10">$B$9*H36+H37</f>
        <v>1093406.4472091268</v>
      </c>
      <c r="I35">
        <f t="shared" ref="I35" si="11">$B$9*I36+I37</f>
        <v>971916.84196366731</v>
      </c>
      <c r="J35">
        <f t="shared" ref="J35" si="12">$B$9*J36+J37</f>
        <v>850427.23671820958</v>
      </c>
      <c r="K35">
        <f t="shared" ref="K35" si="13">$B$9*K36+K37</f>
        <v>728937.63147274451</v>
      </c>
      <c r="L35">
        <f t="shared" ref="L35" si="14">$B$9*L36+L37</f>
        <v>607448.02622729237</v>
      </c>
    </row>
    <row r="36" spans="1:12" x14ac:dyDescent="0.25">
      <c r="A36" t="s">
        <v>4</v>
      </c>
      <c r="B36">
        <f>_xlfn.FORECAST.LINEAR(B$19,$B$28:$B$29,$A$28:$A$29)</f>
        <v>19992000</v>
      </c>
      <c r="C36">
        <f>_xlfn.FORECAST.LINEAR(E$19,$B$28:$B$29,$A$28:$A$29)</f>
        <v>17384347.826086998</v>
      </c>
      <c r="D36">
        <f>_xlfn.FORECAST.LINEAR(H$19,$B$28:$B$29,$A$28:$A$29)</f>
        <v>14776695.652173996</v>
      </c>
      <c r="E36">
        <f>_xlfn.FORECAST.LINEAR(K$19,$B$28:$B$29,$A$28:$A$29)</f>
        <v>12169043.478260756</v>
      </c>
      <c r="F36">
        <f>_xlfn.FORECAST.LINEAR(N$19,$B$28:$B$29,$A$28:$A$29)</f>
        <v>9561391.3043477535</v>
      </c>
      <c r="G36">
        <f>_xlfn.FORECAST.LINEAR(Q$19,$B$28:$B$29,$A$28:$A$29)</f>
        <v>6953739.1304347515</v>
      </c>
      <c r="H36">
        <f>_xlfn.FORECAST.LINEAR(T$19,$B$29:$B$30,$A$29:$A$30)</f>
        <v>6258365.2173912525</v>
      </c>
      <c r="I36">
        <f>_xlfn.FORECAST.LINEAR(W$19,$B$29:$B$30,$A$29:$A$30)</f>
        <v>5562991.3043478131</v>
      </c>
      <c r="J36">
        <f>_xlfn.FORECAST.LINEAR(Z$19,$B$29:$B$30,$A$29:$A$30)</f>
        <v>4867617.3913043141</v>
      </c>
      <c r="K36">
        <f>_xlfn.FORECAST.LINEAR(AC$19,$B$29:$B$30,$A$29:$A$30)</f>
        <v>4172243.4782608151</v>
      </c>
      <c r="L36">
        <f>_xlfn.FORECAST.LINEAR(AF$19,$B$29:$B$30,$A$29:$A$30)</f>
        <v>3476869.5652173758</v>
      </c>
    </row>
    <row r="37" spans="1:12" x14ac:dyDescent="0.25">
      <c r="A37" t="s">
        <v>9</v>
      </c>
      <c r="B37">
        <f>_xlfn.FORECAST.LINEAR(B33,$C$28:$C$29,$A$28:$A$29)</f>
        <v>1620000</v>
      </c>
      <c r="C37">
        <f>_xlfn.FORECAST.LINEAR(C33,$C$28:$C$29,$A$28:$A$29)</f>
        <v>1408695.6521739364</v>
      </c>
      <c r="D37">
        <f>_xlfn.FORECAST.LINEAR(D33,$C$28:$C$29,$A$28:$A$29)</f>
        <v>1197391.3043478429</v>
      </c>
      <c r="E37">
        <f>_xlfn.FORECAST.LINEAR(E33,$C$28:$C$29,$A$28:$A$29)</f>
        <v>986086.9565217495</v>
      </c>
      <c r="F37">
        <f>_xlfn.FORECAST.LINEAR(F33,$C$28:$C$29,$A$28:$A$29)</f>
        <v>774782.60869565606</v>
      </c>
      <c r="G37">
        <f>_xlfn.FORECAST.LINEAR(G33,$C$28:$C$29,$A$28:$A$29)</f>
        <v>563478.26086956263</v>
      </c>
      <c r="H37">
        <f>_xlfn.FORECAST.LINEAR(H33,$C$29:$C$30,$A$29:$A$30)</f>
        <v>507130.43478260934</v>
      </c>
      <c r="I37">
        <f>_xlfn.FORECAST.LINEAR(I33,$C$29:$C$30,$A$29:$A$30)</f>
        <v>450782.60869564861</v>
      </c>
      <c r="J37">
        <f>_xlfn.FORECAST.LINEAR(J33,$C$29:$C$30,$A$29:$A$30)</f>
        <v>394434.78260869533</v>
      </c>
      <c r="K37">
        <f>_xlfn.FORECAST.LINEAR(K33,$C$29:$C$30,$A$29:$A$30)</f>
        <v>338086.9565217346</v>
      </c>
      <c r="L37">
        <f>_xlfn.FORECAST.LINEAR(L33,$C$29:$C$30,$A$29:$A$30)</f>
        <v>281739.13043478131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9991-B7A0-4D4B-8902-BDBC386C881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2015-06-05T18:19:34Z</dcterms:created>
  <dcterms:modified xsi:type="dcterms:W3CDTF">2024-08-07T16:31:05Z</dcterms:modified>
</cp:coreProperties>
</file>