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3395E720-878D-4395-812C-A845A8CB8E20}" xr6:coauthVersionLast="47" xr6:coauthVersionMax="47" xr10:uidLastSave="{00000000-0000-0000-0000-000000000000}"/>
  <bookViews>
    <workbookView xWindow="14955" yWindow="0" windowWidth="13950" windowHeight="15585" tabRatio="659" firstSheet="10" activeTab="10"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Sheet4" sheetId="16" r:id="rId8"/>
    <sheet name="Land transport" sheetId="12" r:id="rId9"/>
    <sheet name="Storage" sheetId="9" r:id="rId10"/>
    <sheet name="FPSO" sheetId="10" r:id="rId11"/>
    <sheet name="Sheet1" sheetId="13" r:id="rId12"/>
    <sheet name="Pipeline NH3" sheetId="14" r:id="rId13"/>
    <sheet name="Pipeline GH2" sheetId="15" r:id="rId14"/>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2" l="1"/>
  <c r="B18" i="10" l="1"/>
  <c r="C80" i="7"/>
  <c r="Q11" i="5" l="1"/>
  <c r="W17" i="2" l="1"/>
  <c r="V17" i="2"/>
  <c r="C79" i="9" l="1"/>
  <c r="D79" i="9" s="1"/>
  <c r="B66" i="9"/>
  <c r="B67" i="9" l="1"/>
  <c r="B68" i="9" s="1"/>
  <c r="B69" i="9" s="1"/>
  <c r="E79" i="9"/>
  <c r="D80" i="9"/>
  <c r="D81" i="9"/>
  <c r="D82" i="9"/>
  <c r="D83" i="9"/>
  <c r="C83" i="9"/>
  <c r="C82" i="9"/>
  <c r="C81" i="9"/>
  <c r="C80" i="9"/>
  <c r="F79" i="9" l="1"/>
  <c r="E80" i="9"/>
  <c r="E81" i="9"/>
  <c r="E82" i="9"/>
  <c r="E83" i="9"/>
  <c r="G79" i="9" l="1"/>
  <c r="F80" i="9"/>
  <c r="F81" i="9"/>
  <c r="F82" i="9"/>
  <c r="F83" i="9"/>
  <c r="H79" i="9" l="1"/>
  <c r="G80" i="9"/>
  <c r="G81" i="9"/>
  <c r="G82" i="9"/>
  <c r="G83" i="9"/>
  <c r="I79" i="9" l="1"/>
  <c r="H80" i="9"/>
  <c r="H81" i="9"/>
  <c r="H82" i="9"/>
  <c r="H83" i="9"/>
  <c r="J79" i="9" l="1"/>
  <c r="I80" i="9"/>
  <c r="I81" i="9"/>
  <c r="I82" i="9"/>
  <c r="I83" i="9"/>
  <c r="K79" i="9" l="1"/>
  <c r="J80" i="9"/>
  <c r="J81" i="9"/>
  <c r="J82" i="9"/>
  <c r="J83" i="9"/>
  <c r="L79" i="9" l="1"/>
  <c r="K80" i="9"/>
  <c r="K81" i="9"/>
  <c r="K82" i="9"/>
  <c r="K83" i="9"/>
  <c r="M79" i="9" l="1"/>
  <c r="L80" i="9"/>
  <c r="L81" i="9"/>
  <c r="L82" i="9"/>
  <c r="L83" i="9"/>
  <c r="M80" i="9" l="1"/>
  <c r="M81" i="9"/>
  <c r="M82" i="9"/>
  <c r="M83" i="9"/>
  <c r="N79" i="9"/>
  <c r="N80" i="9" l="1"/>
  <c r="N81" i="9"/>
  <c r="N82" i="9"/>
  <c r="N83" i="9"/>
  <c r="O79" i="9"/>
  <c r="O81" i="9" l="1"/>
  <c r="O82" i="9"/>
  <c r="O83" i="9"/>
  <c r="P79" i="9"/>
  <c r="O80" i="9"/>
  <c r="P82" i="9" l="1"/>
  <c r="P83" i="9"/>
  <c r="Q79" i="9"/>
  <c r="P80" i="9"/>
  <c r="P81" i="9"/>
  <c r="Q83" i="9" l="1"/>
  <c r="R79" i="9"/>
  <c r="Q80" i="9"/>
  <c r="Q81" i="9"/>
  <c r="Q82" i="9"/>
  <c r="S79" i="9" l="1"/>
  <c r="R80" i="9"/>
  <c r="R81" i="9"/>
  <c r="R82" i="9"/>
  <c r="R83" i="9"/>
  <c r="T79" i="9" l="1"/>
  <c r="S80" i="9"/>
  <c r="S81" i="9"/>
  <c r="S82" i="9"/>
  <c r="S83" i="9"/>
  <c r="U79" i="9" l="1"/>
  <c r="T80" i="9"/>
  <c r="T81" i="9"/>
  <c r="T82" i="9"/>
  <c r="T83" i="9"/>
  <c r="V79" i="9" l="1"/>
  <c r="U80" i="9"/>
  <c r="U81" i="9"/>
  <c r="U82" i="9"/>
  <c r="U83" i="9"/>
  <c r="W79" i="9" l="1"/>
  <c r="V80" i="9"/>
  <c r="V81" i="9"/>
  <c r="V82" i="9"/>
  <c r="V83" i="9"/>
  <c r="X79" i="9" l="1"/>
  <c r="W80" i="9"/>
  <c r="W81" i="9"/>
  <c r="W82" i="9"/>
  <c r="W83" i="9"/>
  <c r="AA7" i="2"/>
  <c r="AA6" i="2"/>
  <c r="AA5" i="2"/>
  <c r="Z7" i="2"/>
  <c r="Z6" i="2"/>
  <c r="Z5" i="2"/>
  <c r="V5" i="2"/>
  <c r="C17" i="2"/>
  <c r="V7" i="2"/>
  <c r="V6" i="2"/>
  <c r="H143" i="7"/>
  <c r="H142" i="7"/>
  <c r="Y79" i="9" l="1"/>
  <c r="X80" i="9"/>
  <c r="X81" i="9"/>
  <c r="X82" i="9"/>
  <c r="X83" i="9"/>
  <c r="C152" i="8"/>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Z79" i="9" l="1"/>
  <c r="Y80" i="9"/>
  <c r="Y81" i="9"/>
  <c r="Y82" i="9"/>
  <c r="Y83" i="9"/>
  <c r="B14" i="10"/>
  <c r="B13" i="7"/>
  <c r="AA79" i="9" l="1"/>
  <c r="Z80" i="9"/>
  <c r="Z81" i="9"/>
  <c r="Z82" i="9"/>
  <c r="Z83" i="9"/>
  <c r="D17" i="2"/>
  <c r="E17" i="2"/>
  <c r="F17" i="2"/>
  <c r="G17" i="2"/>
  <c r="H17" i="2"/>
  <c r="I17" i="2"/>
  <c r="J17" i="2"/>
  <c r="K17" i="2"/>
  <c r="L17" i="2"/>
  <c r="L20" i="2" s="1"/>
  <c r="M17" i="2"/>
  <c r="M20" i="2" s="1"/>
  <c r="N17" i="2"/>
  <c r="N20" i="2" s="1"/>
  <c r="O17" i="2"/>
  <c r="P17" i="2"/>
  <c r="Q17" i="2"/>
  <c r="R17" i="2"/>
  <c r="S17" i="2"/>
  <c r="T17" i="2"/>
  <c r="U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AB79" i="9" l="1"/>
  <c r="AA80" i="9"/>
  <c r="AA81" i="9"/>
  <c r="AA82" i="9"/>
  <c r="AA83" i="9"/>
  <c r="H11" i="5"/>
  <c r="C7" i="6"/>
  <c r="AC79" i="9" l="1"/>
  <c r="AB80" i="9"/>
  <c r="AB81" i="9"/>
  <c r="AB82" i="9"/>
  <c r="AB83" i="9"/>
  <c r="F8" i="10"/>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AC80" i="9" l="1"/>
  <c r="AC81" i="9"/>
  <c r="AC82" i="9"/>
  <c r="AC83" i="9"/>
  <c r="AD79" i="9"/>
  <c r="F15" i="10"/>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17" i="7"/>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AD80" i="9" l="1"/>
  <c r="AD81" i="9"/>
  <c r="AD82" i="9"/>
  <c r="AD83" i="9"/>
  <c r="AE79" i="9"/>
  <c r="B19" i="10"/>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E81" i="9" l="1"/>
  <c r="AE82" i="9"/>
  <c r="AE83" i="9"/>
  <c r="AF79" i="9"/>
  <c r="AE80" i="9"/>
  <c r="AG17" i="7"/>
  <c r="H17" i="7"/>
  <c r="T17" i="7"/>
  <c r="AF17" i="7"/>
  <c r="AF82" i="9" l="1"/>
  <c r="AF83" i="9"/>
  <c r="AG79" i="9"/>
  <c r="AF80" i="9"/>
  <c r="AF81" i="9"/>
  <c r="I11" i="5"/>
  <c r="AG83" i="9" l="1"/>
  <c r="AG80" i="9"/>
  <c r="AG81" i="9"/>
  <c r="AG82" i="9"/>
  <c r="Q10" i="2"/>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tc={15E5A3E1-87C5-420A-8591-A4343872DE19}</author>
    <author>tc={FCB76C48-001D-46B5-8982-018CAEB7CC74}</author>
    <author>tc={0D470BF7-5B08-4460-888A-C8137FBF7571}</author>
    <author>tc={7A5432FF-1A98-48C3-8370-E9EE98A0BFB7}</author>
    <author>tc={5918948C-9F47-4A79-951D-AD9FDCA0B8C4}</author>
    <author>tc={B9EAE591-E931-436B-8D15-9F1A7E88517B}</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61" authorId="12" shapeId="0" xr:uid="{15E5A3E1-87C5-420A-8591-A4343872DE19}">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2" authorId="13" shapeId="0" xr:uid="{FCB76C48-001D-46B5-8982-018CAEB7CC74}">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3" authorId="14" shapeId="0" xr:uid="{0D470BF7-5B08-4460-888A-C8137FBF7571}">
      <text>
        <t>[Threaded comment]
Your version of Excel allows you to read this threaded comment; however, any edits to it will get removed if the file is opened in a newer version of Excel. Learn more: https://go.microsoft.com/fwlink/?linkid=870924
Comment:
    https://doi.org/10.1016/j.ijhydene.2023.06.269</t>
      </text>
    </comment>
    <comment ref="B64" authorId="15" shapeId="0" xr:uid="{7A5432FF-1A98-48C3-8370-E9EE98A0BFB7}">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68" authorId="16" shapeId="0" xr:uid="{5918948C-9F47-4A79-951D-AD9FDCA0B8C4}">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74" authorId="17" shapeId="0" xr:uid="{B9EAE591-E931-436B-8D15-9F1A7E88517B}">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<sst xmlns="http://schemas.openxmlformats.org/spreadsheetml/2006/main" count="841" uniqueCount="237">
  <si>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</si>
  <si>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</si>
  <si>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</si>
  <si>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</si>
  <si>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</si>
  <si>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</si>
  <si>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</si>
  <si>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</si>
  <si>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</si>
  <si>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</si>
  <si>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</si>
  <si>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</si>
  <si>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</si>
  <si>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</si>
  <si>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</si>
  <si>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</si>
  <si>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</si>
  <si>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</si>
  <si>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</si>
  <si>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</si>
  <si>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</si>
  <si>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</si>
  <si>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</si>
  <si>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</si>
  <si>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</si>
  <si>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</si>
  <si>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</si>
  <si>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</si>
  <si>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</si>
  <si>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</si>
  <si>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</si>
  <si>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</si>
  <si>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</si>
  <si>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</si>
  <si>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</si>
  <si>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</si>
  <si>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</si>
  <si>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</si>
  <si>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</si>
  <si>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</si>
  <si>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</si>
  <si>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</si>
  <si>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</si>
  <si>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</si>
  <si>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</si>
  <si>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</si>
  <si>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</si>
  <si>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</si>
  <si>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</si>
  <si>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</si>
  <si>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</si>
  <si>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</si>
  <si>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</si>
  <si>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</si>
  <si>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</si>
  <si>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</si>
  <si>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</si>
  <si>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</si>
  <si>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</si>
  <si>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</si>
  <si>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</si>
  <si>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</si>
  <si>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</si>
  <si>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</si>
  <si>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</si>
  <si>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</si>
  <si>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</si>
  <si>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</si>
  <si>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</si>
  <si>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</si>
  <si>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</si>
  <si>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</si>
  <si>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</si>
  <si>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</si>
  <si>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</si>
  <si>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</si>
  <si>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</si>
  <si>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</si>
  <si>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</si>
  <si>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</si>
  <si>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</si>
  <si>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</si>
  <si>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</si>
  <si>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</si>
  <si>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</si>
  <si>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</si>
  <si>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</si>
  <si>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</si>
  <si>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</si>
  <si>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</si>
  <si>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</si>
  <si>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</si>
  <si>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</si>
  <si>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</si>
  <si>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</si>
  <si>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</si>
  <si>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</si>
  <si>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</si>
  <si>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</si>
  <si>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</si>
  <si>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</si>
  <si>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</si>
  <si>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</si>
  <si>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</si>
  <si>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</si>
  <si>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</si>
  <si>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</si>
  <si>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</si>
  <si>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</si>
  <si>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</si>
  <si>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</si>
  <si>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</si>
  <si>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</si>
  <si>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</si>
  <si>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</si>
  <si>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</si>
  <si>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</si>
  <si>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</si>
  <si>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</si>
  <si>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</si>
  <si>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</si>
  <si>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</si>
  <si>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</si>
  <si>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</si>
  <si>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</si>
  <si>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</si>
  <si>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</si>
  <si>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</si>
  <si>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</si>
  <si>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</si>
  <si>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</si>
  <si>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</si>
  <si>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</si>
  <si>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</si>
  <si>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</si>
  <si>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</si>
  <si>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</si>
  <si>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</si>
  <si>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</si>
  <si>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</si>
  <si>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</si>
  <si>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</si>
  <si>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</si>
  <si>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</si>
  <si>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</si>
  <si>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</si>
  <si>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</si>
  <si>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</si>
  <si>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</si>
  <si>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</si>
  <si>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</si>
  <si>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</si>
  <si>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</si>
  <si>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</si>
  <si>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</si>
  <si>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</si>
  <si>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</si>
  <si>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</si>
  <si>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</si>
  <si>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</si>
  <si>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</si>
  <si>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</si>
  <si>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</si>
  <si>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</si>
  <si>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</si>
  <si>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</si>
  <si>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</si>
  <si>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</si>
  <si>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</si>
  <si>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</si>
  <si>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</si>
  <si>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</si>
  <si>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</si>
  <si>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</si>
  <si>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</si>
  <si>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</si>
  <si>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</si>
  <si>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</si>
  <si>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</si>
  <si>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</si>
  <si>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</si>
  <si>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</si>
  <si>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</si>
  <si>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</si>
  <si>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</si>
  <si>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</si>
  <si>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</si>
  <si>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</si>
  <si>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</si>
  <si>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</si>
  <si>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</si>
  <si>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</si>
  <si>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</si>
  <si>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</si>
  <si>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</si>
  <si>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</si>
  <si>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</si>
  <si>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</si>
  <si>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</si>
  <si>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</si>
  <si>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</si>
  <si>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</si>
  <si>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</si>
  <si>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</si>
  <si>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</si>
  <si>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</si>
  <si>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</si>
  <si>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</si>
  <si>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</si>
  <si>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</si>
  <si>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</si>
  <si>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</si>
  <si>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</si>
  <si>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</si>
  <si>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</si>
  <si>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</si>
  <si>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</si>
  <si>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</si>
  <si>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</si>
  <si>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</si>
  <si>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</si>
  <si>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</si>
  <si>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</si>
  <si>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</si>
  <si>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</si>
  <si>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</si>
  <si>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</si>
  <si>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</si>
  <si>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</si>
  <si>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</si>
  <si>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</si>
  <si>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</si>
  <si>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</si>
  <si>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</si>
  <si>
    <t>Gaseous hydrogen</t>
  </si>
  <si>
    <t>tons of gaseous hydrogen</t>
  </si>
  <si>
    <t>Density gaseous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</si>
</sst>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Piotr Kaczmarek" id="{97D93B12-5284-4C18-9871-FD7BB37E6C52}" userId="S::pkaczmarek@tudelft.nl::2d4114d5-9fc2-48cb-ac8c-ca8e5adf1d66"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61" dT="2023-10-10T13:06:26.06" personId="{AA388494-726E-4CE5-8F15-216A09F9E97E}" id="{15E5A3E1-87C5-420A-8591-A4343872DE19}">
    <text>Big excel of A007</text>
  </threadedComment>
  <threadedComment ref="B62" dT="2023-10-10T13:06:30.86" personId="{AA388494-726E-4CE5-8F15-216A09F9E97E}" id="{FCB76C48-001D-46B5-8982-018CAEB7CC74}">
    <text>Big excel of A007</text>
  </threadedComment>
  <threadedComment ref="B63" dT="2024-08-07T10:21:15.01" personId="{97D93B12-5284-4C18-9871-FD7BB37E6C52}" id="{0D470BF7-5B08-4460-888A-C8137FBF7571}">
    <text>https://doi.org/10.1016/j.ijhydene.2023.06.269</text>
    <extLst>
      <x:ext xmlns:xltc2="http://schemas.microsoft.com/office/spreadsheetml/2020/threadedcomments2" uri="{F7C98A9C-CBB3-438F-8F68-D28B6AF4A901}">
        <xltc2:checksum>819921671</xltc2:checksum>
        <xltc2:hyperlink startIndex="0" length="46" url="https://doi.org/10.1016/j.ijhydene.2023.06.269"/>
      </x:ext>
    </extLst>
  </threadedComment>
  <threadedComment ref="B64" dT="2023-10-10T13:01:31.36" personId="{AA388494-726E-4CE5-8F15-216A09F9E97E}" id="{7A5432FF-1A98-48C3-8370-E9EE98A0BFB7}">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68" dT="2023-10-11T11:23:41.07" personId="{AA388494-726E-4CE5-8F15-216A09F9E97E}" id="{5918948C-9F47-4A79-951D-AD9FDCA0B8C4}">
    <text xml:space="preserve">Learning rate from excel fo A007
</text>
  </threadedComment>
  <threadedComment ref="C74" dT="2023-10-10T13:10:36.72" personId="{AA388494-726E-4CE5-8F15-216A09F9E97E}" id="{B9EAE591-E931-436B-8D15-9F1A7E88517B}">
    <text>Excel van A007</tex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workbookViewId="0">
      <selection activeCell="B11" sqref="B11"/>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83"/>
  <sheetViews>
    <sheetView topLeftCell="I25" workbookViewId="0">
      <selection activeCell="C54" sqref="C54:M54"/>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row r="59" spans="1:33" x14ac:dyDescent="0.25">
      <c r="A59" s="2" t="s">
        <v>234</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1" spans="1:33" x14ac:dyDescent="0.25">
      <c r="A61" t="s">
        <v>135</v>
      </c>
      <c r="B61" s="3"/>
      <c r="C61" t="s">
        <v>235</v>
      </c>
    </row>
    <row r="62" spans="1:33" x14ac:dyDescent="0.25">
      <c r="A62" t="s">
        <v>137</v>
      </c>
      <c r="B62" s="3"/>
      <c r="C62" t="s">
        <v>105</v>
      </c>
    </row>
    <row r="63" spans="1:33" x14ac:dyDescent="0.25">
      <c r="A63" t="s">
        <v>27</v>
      </c>
      <c r="B63" s="3">
        <v>0.02</v>
      </c>
      <c r="C63" t="s">
        <v>138</v>
      </c>
    </row>
    <row r="64" spans="1:33" x14ac:dyDescent="0.25">
      <c r="A64" t="s">
        <v>236</v>
      </c>
      <c r="B64" s="3">
        <v>8.3000000000000004E-2</v>
      </c>
      <c r="C64" t="s">
        <v>115</v>
      </c>
    </row>
    <row r="66" spans="1:33" x14ac:dyDescent="0.25">
      <c r="A66" t="s">
        <v>135</v>
      </c>
      <c r="B66">
        <f>B61/(B64/1000)</f>
        <v>0</v>
      </c>
      <c r="C66" t="s">
        <v>140</v>
      </c>
    </row>
    <row r="67" spans="1:33" x14ac:dyDescent="0.25">
      <c r="A67" t="s">
        <v>199</v>
      </c>
      <c r="B67" t="e">
        <f>B62/B66</f>
        <v>#DIV/0!</v>
      </c>
      <c r="C67" t="s">
        <v>141</v>
      </c>
      <c r="E67">
        <v>2020</v>
      </c>
    </row>
    <row r="68" spans="1:33" x14ac:dyDescent="0.25">
      <c r="A68" t="s">
        <v>200</v>
      </c>
      <c r="B68" t="e">
        <f>B67*0.9</f>
        <v>#DIV/0!</v>
      </c>
      <c r="C68" t="s">
        <v>141</v>
      </c>
      <c r="E68">
        <v>2030</v>
      </c>
    </row>
    <row r="69" spans="1:33" x14ac:dyDescent="0.25">
      <c r="A69" t="s">
        <v>201</v>
      </c>
      <c r="B69" t="e">
        <f>B68*0.5</f>
        <v>#DIV/0!</v>
      </c>
      <c r="C69" t="s">
        <v>141</v>
      </c>
      <c r="E69">
        <v>2050</v>
      </c>
    </row>
    <row r="71" spans="1:33" x14ac:dyDescent="0.25">
      <c r="A71" s="1" t="s">
        <v>142</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25">
      <c r="C72">
        <v>2020</v>
      </c>
      <c r="D72">
        <v>2021</v>
      </c>
      <c r="E72">
        <v>2022</v>
      </c>
      <c r="F72">
        <v>2023</v>
      </c>
      <c r="G72">
        <v>2024</v>
      </c>
      <c r="H72">
        <v>2025</v>
      </c>
      <c r="I72">
        <v>2026</v>
      </c>
      <c r="J72">
        <v>2027</v>
      </c>
      <c r="K72">
        <v>2028</v>
      </c>
      <c r="L72">
        <v>2029</v>
      </c>
      <c r="M72">
        <v>2030</v>
      </c>
      <c r="N72">
        <v>2031</v>
      </c>
      <c r="O72">
        <v>2032</v>
      </c>
      <c r="P72">
        <v>2033</v>
      </c>
      <c r="Q72">
        <v>2034</v>
      </c>
      <c r="R72">
        <v>2035</v>
      </c>
      <c r="S72">
        <v>2036</v>
      </c>
      <c r="T72">
        <v>2037</v>
      </c>
      <c r="U72">
        <v>2038</v>
      </c>
      <c r="V72">
        <v>2039</v>
      </c>
      <c r="W72">
        <v>2040</v>
      </c>
      <c r="X72">
        <v>2041</v>
      </c>
      <c r="Y72">
        <v>2042</v>
      </c>
      <c r="Z72">
        <v>2043</v>
      </c>
      <c r="AA72">
        <v>2044</v>
      </c>
      <c r="AB72">
        <v>2045</v>
      </c>
      <c r="AC72">
        <v>2046</v>
      </c>
      <c r="AD72">
        <v>2047</v>
      </c>
      <c r="AE72">
        <v>2048</v>
      </c>
      <c r="AF72">
        <v>2049</v>
      </c>
      <c r="AG72">
        <v>2050</v>
      </c>
    </row>
    <row r="73" spans="1:33" x14ac:dyDescent="0.25">
      <c r="A73" t="s">
        <v>18</v>
      </c>
      <c r="B73" t="s">
        <v>26</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B74" t="s">
        <v>23</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B75" t="s">
        <v>27</v>
      </c>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B76" t="s">
        <v>28</v>
      </c>
    </row>
    <row r="78" spans="1:33" x14ac:dyDescent="0.25">
      <c r="A78" s="2" t="s">
        <v>68</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25">
      <c r="C79">
        <f>General!$B$9</f>
        <v>2020</v>
      </c>
      <c r="D79">
        <f>IF(C79=0,0,IF(General!$B$10 &gt; (C79-General!$B$9), C79+General!$B$11,0))</f>
        <v>2023</v>
      </c>
      <c r="E79">
        <f>IF(D79=0,0,IF(General!$B$10 &gt; (D79-General!$B$9), D79+General!$B$11,0))</f>
        <v>2026</v>
      </c>
      <c r="F79">
        <f>IF(E79=0,0,IF(General!$B$10 &gt; (E79-General!$B$9), E79+General!$B$11,0))</f>
        <v>2029</v>
      </c>
      <c r="G79">
        <f>IF(F79=0,0,IF(General!$B$10 &gt; (F79-General!$B$9), F79+General!$B$11,0))</f>
        <v>2032</v>
      </c>
      <c r="H79">
        <f>IF(G79=0,0,IF(General!$B$10 &gt; (G79-General!$B$9), G79+General!$B$11,0))</f>
        <v>2035</v>
      </c>
      <c r="I79">
        <f>IF(H79=0,0,IF(General!$B$10 &gt; (H79-General!$B$9), H79+General!$B$11,0))</f>
        <v>2038</v>
      </c>
      <c r="J79">
        <f>IF(I79=0,0,IF(General!$B$10 &gt; (I79-General!$B$9), I79+General!$B$11,0))</f>
        <v>2041</v>
      </c>
      <c r="K79">
        <f>IF(J79=0,0,IF(General!$B$10 &gt; (J79-General!$B$9), J79+General!$B$11,0))</f>
        <v>2044</v>
      </c>
      <c r="L79">
        <f>IF(K79=0,0,IF(General!$B$10 &gt; (K79-General!$B$9), K79+General!$B$11,0))</f>
        <v>2047</v>
      </c>
      <c r="M79">
        <f>IF(L79=0,0,IF(General!$B$10 &gt; (L79-General!$B$9), L79+General!$B$11,0))</f>
        <v>2050</v>
      </c>
      <c r="N79">
        <f>IF(M79=0,0,IF(General!$B$10 &gt; (M79-General!$B$9), M79+General!$B$11,0))</f>
        <v>0</v>
      </c>
      <c r="O79">
        <f>IF(N79=0,0,IF(General!$B$10 &gt; (N79-General!$B$9), N79+General!$B$11,0))</f>
        <v>0</v>
      </c>
      <c r="P79">
        <f>IF(O79=0,0,IF(General!$B$10 &gt; (O79-General!$B$9), O79+General!$B$11,0))</f>
        <v>0</v>
      </c>
      <c r="Q79">
        <f>IF(P79=0,0,IF(General!$B$10 &gt; (P79-General!$B$9), P79+General!$B$11,0))</f>
        <v>0</v>
      </c>
      <c r="R79">
        <f>IF(Q79=0,0,IF(General!$B$10 &gt; (Q79-General!$B$9), Q79+General!$B$11,0))</f>
        <v>0</v>
      </c>
      <c r="S79">
        <f>IF(R79=0,0,IF(General!$B$10 &gt; (R79-General!$B$9), R79+General!$B$11,0))</f>
        <v>0</v>
      </c>
      <c r="T79">
        <f>IF(S79=0,0,IF(General!$B$10 &gt; (S79-General!$B$9), S79+General!$B$11,0))</f>
        <v>0</v>
      </c>
      <c r="U79">
        <f>IF(T79=0,0,IF(General!$B$10 &gt; (T79-General!$B$9), T79+General!$B$11,0))</f>
        <v>0</v>
      </c>
      <c r="V79">
        <f>IF(U79=0,0,IF(General!$B$10 &gt; (U79-General!$B$9), U79+General!$B$11,0))</f>
        <v>0</v>
      </c>
      <c r="W79">
        <f>IF(V79=0,0,IF(General!$B$10 &gt; (V79-General!$B$9), V79+General!$B$11,0))</f>
        <v>0</v>
      </c>
      <c r="X79">
        <f>IF(W79=0,0,IF(General!$B$10 &gt; (W79-General!$B$9), W79+General!$B$11,0))</f>
        <v>0</v>
      </c>
      <c r="Y79">
        <f>IF(X79=0,0,IF(General!$B$10 &gt; (X79-General!$B$9), X79+General!$B$11,0))</f>
        <v>0</v>
      </c>
      <c r="Z79">
        <f>IF(Y79=0,0,IF(General!$B$10 &gt; (Y79-General!$B$9), Y79+General!$B$11,0))</f>
        <v>0</v>
      </c>
      <c r="AA79">
        <f>IF(Z79=0,0,IF(General!$B$10 &gt; (Z79-General!$B$9), Z79+General!$B$11,0))</f>
        <v>0</v>
      </c>
      <c r="AB79">
        <f>IF(AA79=0,0,IF(General!$B$10 &gt; (AA79-General!$B$9), AA79+General!$B$11,0))</f>
        <v>0</v>
      </c>
      <c r="AC79">
        <f>IF(AB79=0,0,IF(General!$B$10 &gt; (AB79-General!$B$9), AB79+General!$B$11,0))</f>
        <v>0</v>
      </c>
      <c r="AD79">
        <f>IF(AC79=0,0,IF(General!$B$10 &gt; (AC79-General!$B$9), AC79+General!$B$11,0))</f>
        <v>0</v>
      </c>
      <c r="AE79">
        <f>IF(AD79=0,0,IF(General!$B$10 &gt; (AD79-General!$B$9), AD79+General!$B$11,0))</f>
        <v>0</v>
      </c>
      <c r="AF79">
        <f>IF(AE79=0,0,IF(General!$B$10 &gt; (AE79-General!$B$9), AE79+General!$B$11,0))</f>
        <v>0</v>
      </c>
      <c r="AG79">
        <f>IF(AF79=0,0,IF(General!$B$10 &gt; (AF79-General!$B$9), AF79+General!$B$11,0))</f>
        <v>0</v>
      </c>
    </row>
    <row r="80" spans="1:33" x14ac:dyDescent="0.25">
      <c r="B80" t="s">
        <v>26</v>
      </c>
      <c r="C80">
        <f>LOOKUP(C79,72:72,73:73)</f>
        <v>0</v>
      </c>
      <c r="D80">
        <f t="shared" ref="D80:AG80" si="24">LOOKUP(D79,72:72,73:73)</f>
        <v>0</v>
      </c>
      <c r="E80">
        <f t="shared" si="24"/>
        <v>0</v>
      </c>
      <c r="F80">
        <f t="shared" si="24"/>
        <v>0</v>
      </c>
      <c r="G80">
        <f t="shared" si="24"/>
        <v>0</v>
      </c>
      <c r="H80">
        <f t="shared" si="24"/>
        <v>0</v>
      </c>
      <c r="I80">
        <f t="shared" si="24"/>
        <v>0</v>
      </c>
      <c r="J80">
        <f t="shared" si="24"/>
        <v>0</v>
      </c>
      <c r="K80">
        <f t="shared" si="24"/>
        <v>0</v>
      </c>
      <c r="L80">
        <f t="shared" si="24"/>
        <v>0</v>
      </c>
      <c r="M80">
        <f t="shared" si="24"/>
        <v>0</v>
      </c>
      <c r="N80" t="e">
        <f t="shared" si="24"/>
        <v>#N/A</v>
      </c>
      <c r="O80" t="e">
        <f t="shared" si="24"/>
        <v>#N/A</v>
      </c>
      <c r="P80" t="e">
        <f t="shared" si="24"/>
        <v>#N/A</v>
      </c>
      <c r="Q80" t="e">
        <f t="shared" si="24"/>
        <v>#N/A</v>
      </c>
      <c r="R80" t="e">
        <f t="shared" si="24"/>
        <v>#N/A</v>
      </c>
      <c r="S80" t="e">
        <f t="shared" si="24"/>
        <v>#N/A</v>
      </c>
      <c r="T80" t="e">
        <f t="shared" si="24"/>
        <v>#N/A</v>
      </c>
      <c r="U80" t="e">
        <f t="shared" si="24"/>
        <v>#N/A</v>
      </c>
      <c r="V80" t="e">
        <f t="shared" si="24"/>
        <v>#N/A</v>
      </c>
      <c r="W80" t="e">
        <f t="shared" si="24"/>
        <v>#N/A</v>
      </c>
      <c r="X80" t="e">
        <f t="shared" si="24"/>
        <v>#N/A</v>
      </c>
      <c r="Y80" t="e">
        <f t="shared" si="24"/>
        <v>#N/A</v>
      </c>
      <c r="Z80" t="e">
        <f t="shared" si="24"/>
        <v>#N/A</v>
      </c>
      <c r="AA80" t="e">
        <f t="shared" si="24"/>
        <v>#N/A</v>
      </c>
      <c r="AB80" t="e">
        <f t="shared" si="24"/>
        <v>#N/A</v>
      </c>
      <c r="AC80" t="e">
        <f t="shared" si="24"/>
        <v>#N/A</v>
      </c>
      <c r="AD80" t="e">
        <f t="shared" si="24"/>
        <v>#N/A</v>
      </c>
      <c r="AE80" t="e">
        <f t="shared" si="24"/>
        <v>#N/A</v>
      </c>
      <c r="AF80" t="e">
        <f t="shared" si="24"/>
        <v>#N/A</v>
      </c>
      <c r="AG80" t="e">
        <f t="shared" si="24"/>
        <v>#N/A</v>
      </c>
    </row>
    <row r="81" spans="2:33" x14ac:dyDescent="0.25">
      <c r="B81" t="s">
        <v>23</v>
      </c>
      <c r="C81">
        <f>LOOKUP(C79,72:72,74:74)</f>
        <v>0</v>
      </c>
      <c r="D81">
        <f t="shared" ref="D81:AG81" si="25">LOOKUP(D79,72:72,74:74)</f>
        <v>0</v>
      </c>
      <c r="E81">
        <f t="shared" si="25"/>
        <v>0</v>
      </c>
      <c r="F81">
        <f t="shared" si="25"/>
        <v>0</v>
      </c>
      <c r="G81">
        <f t="shared" si="25"/>
        <v>0</v>
      </c>
      <c r="H81">
        <f t="shared" si="25"/>
        <v>0</v>
      </c>
      <c r="I81">
        <f t="shared" si="25"/>
        <v>0</v>
      </c>
      <c r="J81">
        <f t="shared" si="25"/>
        <v>0</v>
      </c>
      <c r="K81">
        <f t="shared" si="25"/>
        <v>0</v>
      </c>
      <c r="L81">
        <f t="shared" si="25"/>
        <v>0</v>
      </c>
      <c r="M81">
        <f t="shared" si="25"/>
        <v>0</v>
      </c>
      <c r="N81" t="e">
        <f t="shared" si="25"/>
        <v>#N/A</v>
      </c>
      <c r="O81" t="e">
        <f t="shared" si="25"/>
        <v>#N/A</v>
      </c>
      <c r="P81" t="e">
        <f t="shared" si="25"/>
        <v>#N/A</v>
      </c>
      <c r="Q81" t="e">
        <f t="shared" si="25"/>
        <v>#N/A</v>
      </c>
      <c r="R81" t="e">
        <f t="shared" si="25"/>
        <v>#N/A</v>
      </c>
      <c r="S81" t="e">
        <f t="shared" si="25"/>
        <v>#N/A</v>
      </c>
      <c r="T81" t="e">
        <f t="shared" si="25"/>
        <v>#N/A</v>
      </c>
      <c r="U81" t="e">
        <f t="shared" si="25"/>
        <v>#N/A</v>
      </c>
      <c r="V81" t="e">
        <f t="shared" si="25"/>
        <v>#N/A</v>
      </c>
      <c r="W81" t="e">
        <f t="shared" si="25"/>
        <v>#N/A</v>
      </c>
      <c r="X81" t="e">
        <f t="shared" si="25"/>
        <v>#N/A</v>
      </c>
      <c r="Y81" t="e">
        <f t="shared" si="25"/>
        <v>#N/A</v>
      </c>
      <c r="Z81" t="e">
        <f t="shared" si="25"/>
        <v>#N/A</v>
      </c>
      <c r="AA81" t="e">
        <f t="shared" si="25"/>
        <v>#N/A</v>
      </c>
      <c r="AB81" t="e">
        <f t="shared" si="25"/>
        <v>#N/A</v>
      </c>
      <c r="AC81" t="e">
        <f t="shared" si="25"/>
        <v>#N/A</v>
      </c>
      <c r="AD81" t="e">
        <f t="shared" si="25"/>
        <v>#N/A</v>
      </c>
      <c r="AE81" t="e">
        <f t="shared" si="25"/>
        <v>#N/A</v>
      </c>
      <c r="AF81" t="e">
        <f t="shared" si="25"/>
        <v>#N/A</v>
      </c>
      <c r="AG81" t="e">
        <f t="shared" si="25"/>
        <v>#N/A</v>
      </c>
    </row>
    <row r="82" spans="2:33" x14ac:dyDescent="0.25">
      <c r="B82" t="s">
        <v>27</v>
      </c>
      <c r="C82">
        <f>LOOKUP(C79,72:72,75:75)</f>
        <v>0</v>
      </c>
      <c r="D82">
        <f t="shared" ref="D82:AG82" si="26">LOOKUP(D79,72:72,75:75)</f>
        <v>0</v>
      </c>
      <c r="E82">
        <f t="shared" si="26"/>
        <v>0</v>
      </c>
      <c r="F82">
        <f t="shared" si="26"/>
        <v>0</v>
      </c>
      <c r="G82">
        <f t="shared" si="26"/>
        <v>0</v>
      </c>
      <c r="H82">
        <f t="shared" si="26"/>
        <v>0</v>
      </c>
      <c r="I82">
        <f t="shared" si="26"/>
        <v>0</v>
      </c>
      <c r="J82">
        <f t="shared" si="26"/>
        <v>0</v>
      </c>
      <c r="K82">
        <f t="shared" si="26"/>
        <v>0</v>
      </c>
      <c r="L82">
        <f t="shared" si="26"/>
        <v>0</v>
      </c>
      <c r="M82">
        <f t="shared" si="26"/>
        <v>0</v>
      </c>
      <c r="N82" t="e">
        <f t="shared" si="26"/>
        <v>#N/A</v>
      </c>
      <c r="O82" t="e">
        <f t="shared" si="26"/>
        <v>#N/A</v>
      </c>
      <c r="P82" t="e">
        <f t="shared" si="26"/>
        <v>#N/A</v>
      </c>
      <c r="Q82" t="e">
        <f t="shared" si="26"/>
        <v>#N/A</v>
      </c>
      <c r="R82" t="e">
        <f t="shared" si="26"/>
        <v>#N/A</v>
      </c>
      <c r="S82" t="e">
        <f t="shared" si="26"/>
        <v>#N/A</v>
      </c>
      <c r="T82" t="e">
        <f t="shared" si="26"/>
        <v>#N/A</v>
      </c>
      <c r="U82" t="e">
        <f t="shared" si="26"/>
        <v>#N/A</v>
      </c>
      <c r="V82" t="e">
        <f t="shared" si="26"/>
        <v>#N/A</v>
      </c>
      <c r="W82" t="e">
        <f t="shared" si="26"/>
        <v>#N/A</v>
      </c>
      <c r="X82" t="e">
        <f t="shared" si="26"/>
        <v>#N/A</v>
      </c>
      <c r="Y82" t="e">
        <f t="shared" si="26"/>
        <v>#N/A</v>
      </c>
      <c r="Z82" t="e">
        <f t="shared" si="26"/>
        <v>#N/A</v>
      </c>
      <c r="AA82" t="e">
        <f t="shared" si="26"/>
        <v>#N/A</v>
      </c>
      <c r="AB82" t="e">
        <f t="shared" si="26"/>
        <v>#N/A</v>
      </c>
      <c r="AC82" t="e">
        <f t="shared" si="26"/>
        <v>#N/A</v>
      </c>
      <c r="AD82" t="e">
        <f t="shared" si="26"/>
        <v>#N/A</v>
      </c>
      <c r="AE82" t="e">
        <f t="shared" si="26"/>
        <v>#N/A</v>
      </c>
      <c r="AF82" t="e">
        <f t="shared" si="26"/>
        <v>#N/A</v>
      </c>
      <c r="AG82" t="e">
        <f t="shared" si="26"/>
        <v>#N/A</v>
      </c>
    </row>
    <row r="83" spans="2:33" x14ac:dyDescent="0.25">
      <c r="B83" t="s">
        <v>28</v>
      </c>
      <c r="C83">
        <f>LOOKUP(C79,72:72,76:76)</f>
        <v>0</v>
      </c>
      <c r="D83">
        <f t="shared" ref="D83:AG83" si="27">LOOKUP(D79,72:72,76:76)</f>
        <v>0</v>
      </c>
      <c r="E83">
        <f t="shared" si="27"/>
        <v>0</v>
      </c>
      <c r="F83">
        <f t="shared" si="27"/>
        <v>0</v>
      </c>
      <c r="G83">
        <f t="shared" si="27"/>
        <v>0</v>
      </c>
      <c r="H83">
        <f t="shared" si="27"/>
        <v>0</v>
      </c>
      <c r="I83">
        <f t="shared" si="27"/>
        <v>0</v>
      </c>
      <c r="J83">
        <f t="shared" si="27"/>
        <v>0</v>
      </c>
      <c r="K83">
        <f t="shared" si="27"/>
        <v>0</v>
      </c>
      <c r="L83">
        <f t="shared" si="27"/>
        <v>0</v>
      </c>
      <c r="M83">
        <f t="shared" si="27"/>
        <v>0</v>
      </c>
      <c r="N83" t="e">
        <f t="shared" si="27"/>
        <v>#N/A</v>
      </c>
      <c r="O83" t="e">
        <f t="shared" si="27"/>
        <v>#N/A</v>
      </c>
      <c r="P83" t="e">
        <f t="shared" si="27"/>
        <v>#N/A</v>
      </c>
      <c r="Q83" t="e">
        <f t="shared" si="27"/>
        <v>#N/A</v>
      </c>
      <c r="R83" t="e">
        <f t="shared" si="27"/>
        <v>#N/A</v>
      </c>
      <c r="S83" t="e">
        <f t="shared" si="27"/>
        <v>#N/A</v>
      </c>
      <c r="T83" t="e">
        <f t="shared" si="27"/>
        <v>#N/A</v>
      </c>
      <c r="U83" t="e">
        <f t="shared" si="27"/>
        <v>#N/A</v>
      </c>
      <c r="V83" t="e">
        <f t="shared" si="27"/>
        <v>#N/A</v>
      </c>
      <c r="W83" t="e">
        <f t="shared" si="27"/>
        <v>#N/A</v>
      </c>
      <c r="X83" t="e">
        <f t="shared" si="27"/>
        <v>#N/A</v>
      </c>
      <c r="Y83" t="e">
        <f t="shared" si="27"/>
        <v>#N/A</v>
      </c>
      <c r="Z83" t="e">
        <f t="shared" si="27"/>
        <v>#N/A</v>
      </c>
      <c r="AA83" t="e">
        <f t="shared" si="27"/>
        <v>#N/A</v>
      </c>
      <c r="AB83" t="e">
        <f t="shared" si="27"/>
        <v>#N/A</v>
      </c>
      <c r="AC83" t="e">
        <f t="shared" si="27"/>
        <v>#N/A</v>
      </c>
      <c r="AD83" t="e">
        <f t="shared" si="27"/>
        <v>#N/A</v>
      </c>
      <c r="AE83" t="e">
        <f t="shared" si="27"/>
        <v>#N/A</v>
      </c>
      <c r="AF83" t="e">
        <f t="shared" si="27"/>
        <v>#N/A</v>
      </c>
      <c r="AG83" t="e">
        <f t="shared" si="27"/>
        <v>#N/A</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tabSelected="1" workbookViewId="0">
      <selection activeCell="C15" sqref="C15"/>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F954-040B-4091-B0C9-D912D5DFB1E2}">
  <dimension ref="A1"/>
  <sheetViews>
    <sheetView topLeftCell="A4" workbookViewId="0">
      <selection activeCell="A2" sqref="A2"/>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91FC-F8D6-44F8-BE99-FE2852D9178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zoomScale="90" zoomScaleNormal="90" workbookViewId="0">
      <selection activeCell="B9" sqref="B9"/>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c r="Z4" t="s">
        <v>26</v>
      </c>
      <c r="AA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c r="Y5">
        <v>2020</v>
      </c>
      <c r="Z5">
        <f>1666000*B7</f>
        <v>19992000</v>
      </c>
      <c r="AA5">
        <f>135000*B7</f>
        <v>1620000</v>
      </c>
    </row>
    <row r="6" spans="1:33" x14ac:dyDescent="0.25">
      <c r="O6" t="s">
        <v>98</v>
      </c>
      <c r="P6">
        <v>1300000</v>
      </c>
      <c r="Q6">
        <f t="shared" ref="Q6:Q9" si="0">P6*1.15</f>
        <v>1495000</v>
      </c>
      <c r="U6">
        <v>2035</v>
      </c>
      <c r="V6">
        <f>V5*B9</f>
        <v>16790399.999999996</v>
      </c>
      <c r="W6">
        <f>W5*B9</f>
        <v>340800</v>
      </c>
      <c r="Y6">
        <v>2035</v>
      </c>
      <c r="Z6">
        <f>Z5*B9</f>
        <v>6953739.1304347822</v>
      </c>
      <c r="AA6">
        <f>AA5*B9</f>
        <v>563478.26086956519</v>
      </c>
    </row>
    <row r="7" spans="1:33" x14ac:dyDescent="0.25">
      <c r="A7" t="s">
        <v>107</v>
      </c>
      <c r="B7" s="3">
        <v>12</v>
      </c>
      <c r="C7" t="s">
        <v>108</v>
      </c>
      <c r="O7" t="s">
        <v>99</v>
      </c>
      <c r="P7">
        <f>1700000-200000-82000</f>
        <v>1418000</v>
      </c>
      <c r="Q7">
        <f t="shared" si="0"/>
        <v>1630699.9999999998</v>
      </c>
      <c r="U7">
        <v>2050</v>
      </c>
      <c r="V7">
        <f>V6*B11</f>
        <v>8395199.9999999981</v>
      </c>
      <c r="W7">
        <f>W6*B11</f>
        <v>170400</v>
      </c>
      <c r="Y7">
        <v>2050</v>
      </c>
      <c r="Z7">
        <f>Z6*B11</f>
        <v>3476869.5652173911</v>
      </c>
      <c r="AA7">
        <f>AA6*B11</f>
        <v>281739.13043478259</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_xlfn.FORECAST.LINEAR(V16,$V$6:$V$7,$U$6:$U$7)</f>
        <v>14551680</v>
      </c>
      <c r="W17" s="3">
        <f>_xlfn.FORECAST.LINEAR(W16,$V$6:$V$7,$U$6:$U$7)</f>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64013400</v>
      </c>
      <c r="D45">
        <f t="shared" ref="D45:AG45" si="11">LOOKUP(D44,16:16,17:17)</f>
        <v>54568800</v>
      </c>
      <c r="E45">
        <f t="shared" si="11"/>
        <v>45124200</v>
      </c>
      <c r="F45">
        <f t="shared" si="11"/>
        <v>35679600</v>
      </c>
      <c r="G45">
        <f t="shared" si="11"/>
        <v>26235000</v>
      </c>
      <c r="H45">
        <f t="shared" si="11"/>
        <v>16790400</v>
      </c>
      <c r="I45">
        <f t="shared" si="11"/>
        <v>15111360</v>
      </c>
      <c r="J45">
        <f t="shared" si="11"/>
        <v>13432320</v>
      </c>
      <c r="K45">
        <f t="shared" si="11"/>
        <v>11753280</v>
      </c>
      <c r="L45">
        <f t="shared" si="11"/>
        <v>10074240</v>
      </c>
      <c r="M45">
        <f t="shared" si="11"/>
        <v>8395200</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1299300</v>
      </c>
      <c r="D47">
        <f t="shared" ref="D47:AG47" si="13">LOOKUP(D44,16:16,19:19)</f>
        <v>1107600</v>
      </c>
      <c r="E47">
        <f t="shared" si="13"/>
        <v>915900</v>
      </c>
      <c r="F47">
        <f t="shared" si="13"/>
        <v>724200</v>
      </c>
      <c r="G47">
        <f t="shared" si="13"/>
        <v>532500</v>
      </c>
      <c r="H47">
        <f t="shared" si="13"/>
        <v>340800</v>
      </c>
      <c r="I47">
        <f t="shared" si="13"/>
        <v>306720</v>
      </c>
      <c r="J47">
        <f t="shared" si="13"/>
        <v>272640</v>
      </c>
      <c r="K47">
        <f t="shared" si="13"/>
        <v>238560</v>
      </c>
      <c r="L47">
        <f t="shared" si="13"/>
        <v>204480</v>
      </c>
      <c r="M47">
        <f t="shared" si="13"/>
        <v>170400</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7295997.1549652554</v>
      </c>
      <c r="D48">
        <f t="shared" ref="D48:AG48" si="14">LOOKUP(D44,16:16,20:20)</f>
        <v>6219538.5583310369</v>
      </c>
      <c r="E48">
        <f t="shared" si="14"/>
        <v>5143079.9616968194</v>
      </c>
      <c r="F48">
        <f t="shared" si="14"/>
        <v>4066621.3650626014</v>
      </c>
      <c r="G48">
        <f t="shared" si="14"/>
        <v>2990162.7684283834</v>
      </c>
      <c r="H48">
        <f t="shared" si="14"/>
        <v>1913704.1717941654</v>
      </c>
      <c r="I48">
        <f t="shared" si="14"/>
        <v>1722333.754614749</v>
      </c>
      <c r="J48">
        <f t="shared" si="14"/>
        <v>1530963.3374353324</v>
      </c>
      <c r="K48">
        <f t="shared" si="14"/>
        <v>1339592.9202559157</v>
      </c>
      <c r="L48">
        <f t="shared" si="14"/>
        <v>1148222.5030764993</v>
      </c>
      <c r="M48">
        <f t="shared" si="14"/>
        <v>956852.0858970827</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B16" sqref="B16"/>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C20" sqref="C20"/>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B14" sqref="B14"/>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workbookViewId="0">
      <selection activeCell="C18" sqref="C18"/>
    </sheetView>
  </sheetViews>
  <sheetFormatPr defaultRowHeight="15" x14ac:dyDescent="0.25"/>
  <cols>
    <col min="1" max="1" width="26.5703125" customWidth="1"/>
    <col min="2" max="2" width="17" customWidth="1"/>
    <col min="3" max="3" width="12.7109375" customWidth="1"/>
    <col min="8" max="8" width="27.140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148</v>
      </c>
      <c r="B141">
        <v>10000</v>
      </c>
      <c r="C141">
        <v>20000</v>
      </c>
      <c r="D141" t="s">
        <v>147</v>
      </c>
    </row>
    <row r="142" spans="1:11" x14ac:dyDescent="0.25">
      <c r="A142" t="s">
        <v>45</v>
      </c>
      <c r="B142" s="3">
        <f>50*0.94</f>
        <v>47</v>
      </c>
      <c r="C142" s="3">
        <f>70*0.94</f>
        <v>65.8</v>
      </c>
      <c r="D142" t="s">
        <v>152</v>
      </c>
      <c r="H142">
        <f>(0.2+0.7)/2</f>
        <v>0.44999999999999996</v>
      </c>
      <c r="I142" t="s">
        <v>229</v>
      </c>
    </row>
    <row r="143" spans="1:11" x14ac:dyDescent="0.25">
      <c r="B143" s="6">
        <f>B142/B6</f>
        <v>261.11111111111114</v>
      </c>
      <c r="C143" s="6">
        <f>C142/B6</f>
        <v>365.55555555555554</v>
      </c>
      <c r="D143" t="s">
        <v>122</v>
      </c>
      <c r="H143">
        <f>H142/1000</f>
        <v>4.4999999999999993E-4</v>
      </c>
      <c r="I143" t="s">
        <v>230</v>
      </c>
      <c r="J143" t="s">
        <v>231</v>
      </c>
      <c r="K143" t="s">
        <v>232</v>
      </c>
    </row>
    <row r="145" spans="1:33" x14ac:dyDescent="0.25">
      <c r="A145" t="s">
        <v>146</v>
      </c>
      <c r="B145" s="7">
        <f>(C143-B143)/(C141-B141)</f>
        <v>1.044444444444444E-2</v>
      </c>
      <c r="C145" t="s">
        <v>150</v>
      </c>
      <c r="D145" t="s">
        <v>233</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workbookViewId="0">
      <selection activeCell="C30" sqref="C30"/>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A41F-2B7B-443E-8885-2AEB2F849F30}">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General</vt:lpstr>
      <vt:lpstr>Wind</vt:lpstr>
      <vt:lpstr>Solar</vt:lpstr>
      <vt:lpstr>Electrolyzer</vt:lpstr>
      <vt:lpstr>Desalination</vt:lpstr>
      <vt:lpstr>Ammonia</vt:lpstr>
      <vt:lpstr>Liquid hydrogen</vt:lpstr>
      <vt:lpstr>Sheet4</vt:lpstr>
      <vt:lpstr>Land transport</vt:lpstr>
      <vt:lpstr>Storage</vt:lpstr>
      <vt:lpstr>FPSO</vt:lpstr>
      <vt:lpstr>Sheet1</vt:lpstr>
      <vt:lpstr>Pipeline NH3</vt:lpstr>
      <vt:lpstr>Pipeline GH2</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2024-08-11T15:45:32Z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