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8_{E90181E7-4E7C-4ED1-9A0A-C506088E143D}" xr6:coauthVersionLast="47" xr6:coauthVersionMax="47" xr10:uidLastSave="{00000000-0000-0000-0000-000000000000}"/>
  <bookViews>
    <workbookView xWindow="-120" yWindow="-120" windowWidth="29040" windowHeight="15720" activeTab="1" xr2:uid="{6832477F-F6C6-4EB0-86B1-4E06BC66BACA}"/>
  </bookViews>
  <sheets>
    <sheet name="Cover Page" sheetId="2" r:id="rId1"/>
    <sheet name="Levelized Cost of Energ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9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C14" i="1"/>
  <c r="AD14" i="1" s="1"/>
  <c r="AD15" i="1" s="1"/>
  <c r="AD20" i="1" s="1"/>
  <c r="AD19" i="1"/>
  <c r="AC26" i="1"/>
  <c r="AD26" i="1"/>
  <c r="N26" i="1"/>
  <c r="O26" i="1"/>
  <c r="P26" i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A14" i="1"/>
  <c r="AB14" i="1" s="1"/>
  <c r="AB15" i="1" s="1"/>
  <c r="AB20" i="1" s="1"/>
  <c r="AB19" i="1"/>
  <c r="W14" i="1"/>
  <c r="X14" i="1" s="1"/>
  <c r="X19" i="1"/>
  <c r="Y19" i="1"/>
  <c r="Z19" i="1"/>
  <c r="N14" i="1"/>
  <c r="O14" i="1" s="1"/>
  <c r="O19" i="1"/>
  <c r="P19" i="1"/>
  <c r="Q19" i="1"/>
  <c r="R19" i="1"/>
  <c r="S19" i="1"/>
  <c r="T19" i="1"/>
  <c r="U19" i="1"/>
  <c r="V19" i="1"/>
  <c r="C30" i="1"/>
  <c r="C5" i="1"/>
  <c r="E18" i="1" s="1"/>
  <c r="F18" i="1" s="1"/>
  <c r="D25" i="1"/>
  <c r="D27" i="1" s="1"/>
  <c r="D28" i="1" s="1"/>
  <c r="D15" i="1"/>
  <c r="E15" i="1"/>
  <c r="F15" i="1"/>
  <c r="C14" i="1"/>
  <c r="C28" i="1"/>
  <c r="E26" i="1"/>
  <c r="F26" i="1" s="1"/>
  <c r="M19" i="1"/>
  <c r="L19" i="1"/>
  <c r="K19" i="1"/>
  <c r="J19" i="1"/>
  <c r="I19" i="1"/>
  <c r="H19" i="1"/>
  <c r="G19" i="1"/>
  <c r="F19" i="1"/>
  <c r="E19" i="1"/>
  <c r="C17" i="1"/>
  <c r="C21" i="1" s="1"/>
  <c r="AD21" i="1" l="1"/>
  <c r="AB21" i="1"/>
  <c r="AC15" i="1"/>
  <c r="AA15" i="1"/>
  <c r="X15" i="1"/>
  <c r="X20" i="1" s="1"/>
  <c r="X21" i="1" s="1"/>
  <c r="Y14" i="1"/>
  <c r="W15" i="1"/>
  <c r="P14" i="1"/>
  <c r="O15" i="1"/>
  <c r="O20" i="1" s="1"/>
  <c r="O21" i="1" s="1"/>
  <c r="N15" i="1"/>
  <c r="E25" i="1"/>
  <c r="E27" i="1" s="1"/>
  <c r="E28" i="1" s="1"/>
  <c r="G26" i="1"/>
  <c r="D14" i="1"/>
  <c r="E14" i="1" s="1"/>
  <c r="F14" i="1" s="1"/>
  <c r="G14" i="1" s="1"/>
  <c r="H14" i="1" s="1"/>
  <c r="AC20" i="1" l="1"/>
  <c r="AC21" i="1" s="1"/>
  <c r="AC25" i="1"/>
  <c r="AA20" i="1"/>
  <c r="AA21" i="1" s="1"/>
  <c r="AA25" i="1"/>
  <c r="W25" i="1"/>
  <c r="W20" i="1"/>
  <c r="W21" i="1" s="1"/>
  <c r="Y15" i="1"/>
  <c r="Y20" i="1" s="1"/>
  <c r="Y21" i="1" s="1"/>
  <c r="Z14" i="1"/>
  <c r="Z15" i="1" s="1"/>
  <c r="Z20" i="1" s="1"/>
  <c r="Z21" i="1" s="1"/>
  <c r="N20" i="1"/>
  <c r="N21" i="1" s="1"/>
  <c r="N25" i="1"/>
  <c r="Q14" i="1"/>
  <c r="P15" i="1"/>
  <c r="P20" i="1" s="1"/>
  <c r="P21" i="1" s="1"/>
  <c r="F25" i="1"/>
  <c r="E20" i="1"/>
  <c r="E21" i="1" s="1"/>
  <c r="D20" i="1"/>
  <c r="D21" i="1" s="1"/>
  <c r="G15" i="1"/>
  <c r="G20" i="1" s="1"/>
  <c r="G21" i="1" s="1"/>
  <c r="H26" i="1"/>
  <c r="F20" i="1"/>
  <c r="F21" i="1" s="1"/>
  <c r="I14" i="1"/>
  <c r="H15" i="1"/>
  <c r="H20" i="1" s="1"/>
  <c r="H21" i="1" s="1"/>
  <c r="AD25" i="1" l="1"/>
  <c r="AD27" i="1" s="1"/>
  <c r="AD28" i="1" s="1"/>
  <c r="AC27" i="1"/>
  <c r="AC28" i="1" s="1"/>
  <c r="AA27" i="1"/>
  <c r="AA28" i="1" s="1"/>
  <c r="AB25" i="1"/>
  <c r="AB27" i="1" s="1"/>
  <c r="AB28" i="1" s="1"/>
  <c r="W27" i="1"/>
  <c r="W28" i="1" s="1"/>
  <c r="X25" i="1"/>
  <c r="Q15" i="1"/>
  <c r="Q20" i="1" s="1"/>
  <c r="Q21" i="1" s="1"/>
  <c r="R14" i="1"/>
  <c r="N27" i="1"/>
  <c r="N28" i="1" s="1"/>
  <c r="O25" i="1"/>
  <c r="G25" i="1"/>
  <c r="F27" i="1"/>
  <c r="F28" i="1" s="1"/>
  <c r="J14" i="1"/>
  <c r="I15" i="1"/>
  <c r="I20" i="1" s="1"/>
  <c r="I21" i="1" s="1"/>
  <c r="I26" i="1"/>
  <c r="X27" i="1" l="1"/>
  <c r="X28" i="1" s="1"/>
  <c r="Y25" i="1"/>
  <c r="O27" i="1"/>
  <c r="O28" i="1" s="1"/>
  <c r="P25" i="1"/>
  <c r="R15" i="1"/>
  <c r="R20" i="1" s="1"/>
  <c r="R21" i="1" s="1"/>
  <c r="S14" i="1"/>
  <c r="G27" i="1"/>
  <c r="H25" i="1"/>
  <c r="J26" i="1"/>
  <c r="K14" i="1"/>
  <c r="J15" i="1"/>
  <c r="J20" i="1" s="1"/>
  <c r="J21" i="1" s="1"/>
  <c r="Y27" i="1" l="1"/>
  <c r="Y28" i="1" s="1"/>
  <c r="Z25" i="1"/>
  <c r="Z27" i="1" s="1"/>
  <c r="Z28" i="1" s="1"/>
  <c r="S15" i="1"/>
  <c r="S20" i="1" s="1"/>
  <c r="S21" i="1" s="1"/>
  <c r="T14" i="1"/>
  <c r="P27" i="1"/>
  <c r="P28" i="1" s="1"/>
  <c r="Q25" i="1"/>
  <c r="H27" i="1"/>
  <c r="I25" i="1"/>
  <c r="G28" i="1"/>
  <c r="K26" i="1"/>
  <c r="L14" i="1"/>
  <c r="K15" i="1"/>
  <c r="K20" i="1" s="1"/>
  <c r="K21" i="1" s="1"/>
  <c r="R25" i="1" l="1"/>
  <c r="Q27" i="1"/>
  <c r="Q28" i="1" s="1"/>
  <c r="U14" i="1"/>
  <c r="T15" i="1"/>
  <c r="T20" i="1" s="1"/>
  <c r="T21" i="1" s="1"/>
  <c r="I27" i="1"/>
  <c r="J25" i="1"/>
  <c r="H28" i="1"/>
  <c r="M14" i="1"/>
  <c r="M15" i="1" s="1"/>
  <c r="M20" i="1" s="1"/>
  <c r="L15" i="1"/>
  <c r="L20" i="1" s="1"/>
  <c r="L21" i="1" s="1"/>
  <c r="L26" i="1"/>
  <c r="V14" i="1" l="1"/>
  <c r="V15" i="1" s="1"/>
  <c r="V20" i="1" s="1"/>
  <c r="V21" i="1" s="1"/>
  <c r="U15" i="1"/>
  <c r="U20" i="1" s="1"/>
  <c r="U21" i="1" s="1"/>
  <c r="S25" i="1"/>
  <c r="R27" i="1"/>
  <c r="R28" i="1" s="1"/>
  <c r="J27" i="1"/>
  <c r="K25" i="1"/>
  <c r="I28" i="1"/>
  <c r="M26" i="1"/>
  <c r="M21" i="1"/>
  <c r="T25" i="1" l="1"/>
  <c r="S27" i="1"/>
  <c r="S28" i="1" s="1"/>
  <c r="L25" i="1"/>
  <c r="K27" i="1"/>
  <c r="J28" i="1"/>
  <c r="U25" i="1" l="1"/>
  <c r="T27" i="1"/>
  <c r="T28" i="1" s="1"/>
  <c r="K28" i="1"/>
  <c r="M25" i="1"/>
  <c r="M27" i="1" s="1"/>
  <c r="L27" i="1"/>
  <c r="V25" i="1" l="1"/>
  <c r="V27" i="1" s="1"/>
  <c r="V28" i="1" s="1"/>
  <c r="U27" i="1"/>
  <c r="U28" i="1" s="1"/>
  <c r="L28" i="1"/>
  <c r="M28" i="1"/>
  <c r="C32" i="1" s="1"/>
</calcChain>
</file>

<file path=xl/sharedStrings.xml><?xml version="1.0" encoding="utf-8"?>
<sst xmlns="http://schemas.openxmlformats.org/spreadsheetml/2006/main" count="68" uniqueCount="38">
  <si>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</si>
  <si>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</si>
  <si>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</si>
  <si>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</si>
  <si>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</si>
  <si>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</si>
  <si>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</si>
  <si>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</si>
  <si>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</si>
  <si>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</si>
  <si>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Levelized Cost of Energy</t>
  </si>
  <si>
    <t>Levelized Cost of Energy Template</t>
  </si>
  <si>
    <t>Total Costs</t>
  </si>
  <si>
    <t>Assumptions (in '000s)</t>
  </si>
  <si>
    <t>Initial Investment Cost ($)</t>
  </si>
  <si>
    <t>Operations and Maintenance Costs ($)</t>
  </si>
  <si>
    <t>O&amp;M Growth Rate (%)</t>
  </si>
  <si>
    <t>Annual Fuel Costs ($)</t>
  </si>
  <si>
    <t>Annual Electricity Output (kWH)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</si>
  <si>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</si>
  <si>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</si>
  <si>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</si>
  <si>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</si>
  <si>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</si>
  <si>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</si>
  <si>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</si>
  <si>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</si>
  <si>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</si>
  <si>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O&amp;M Costs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</si>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</sst>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5" formatCode="_(#,##0_)_%;\(#,##0\)_%;_(&quot;–&quot;_)_%;_(@_)_%"/>
    <numFmt numFmtId="166" formatCode="0&quot;A&quot;"/>
    <numFmt numFmtId="167" formatCode="0&quot;F&quot;"/>
    <numFmt numFmtId="168" formatCode="#,##0_);\(#,##0\);\-"/>
    <numFmt numFmtId="169" formatCode="_(#,##0_);\(#,##0\);_(&quot;–&quot;_);_(@_)"/>
    <numFmt numFmtId="170" formatCode="_(#,##0.0%_);\(#,##0.0%\);_(&quot;–&quot;_)_%;_(@_)_%"/>
    <numFmt numFmtId="171" formatCode="0.0%"/>
    <numFmt numFmtId="172" formatCode="_(#,##0.00_);\(#,##0.00\);_(&quot;–&quot;_);_(@_)"/>
    <numFmt numFmtId="173" formatCode="_-* #,##0_-;\-* #,##0_-;_-* &quot;-&quot;??_-;_-@_-"/>
    <numFmt numFmtId="174" formatCode="0.000"/>
    <numFmt numFmtId="175" formatCode="#,##0;\(#,##0\);\-"/>
    <numFmt numFmtId="176" formatCode="&quot;$&quot;#,##0"/>
    <numFmt numFmtId="177" formatCode="#,##0&quot;kWh&quot;;\(#,##0\)&quot;kWh&quot;;\-"/>
    <numFmt numFmtId="184" formatCode="&quot;$&quot;#,##0.0000000&quot;/kWh&quot;;\(&quot;$&quot;#,##0.0000000\)&quot;/kWh&quot;;\-"/>
  </numFmts>
  <fonts count="35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u/>
      <sz val="10"/>
      <color theme="1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name val="Bookman"/>
      <family val="1"/>
    </font>
    <font>
      <b/>
      <sz val="14"/>
      <color rgb="FF3271D2"/>
      <name val="Open Sans"/>
      <family val="2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8">
    <xf numFmtId="0" fontId="0" fillId="0" borderId="0" xfId="0"/>
    <xf numFmtId="0" fontId="7" fillId="0" borderId="0" xfId="4" applyFont="1"/>
    <xf numFmtId="0" fontId="7" fillId="2" borderId="1" xfId="4" applyFont="1" applyFill="1" applyBorder="1"/>
    <xf numFmtId="0" fontId="7" fillId="2" borderId="2" xfId="4" applyFont="1" applyFill="1" applyBorder="1"/>
    <xf numFmtId="0" fontId="7" fillId="2" borderId="3" xfId="4" applyFont="1" applyFill="1" applyBorder="1"/>
    <xf numFmtId="0" fontId="7" fillId="2" borderId="4" xfId="4" applyFont="1" applyFill="1" applyBorder="1"/>
    <xf numFmtId="0" fontId="7" fillId="2" borderId="0" xfId="4" applyFont="1" applyFill="1"/>
    <xf numFmtId="0" fontId="7" fillId="2" borderId="5" xfId="4" applyFont="1" applyFill="1" applyBorder="1"/>
    <xf numFmtId="0" fontId="7" fillId="0" borderId="4" xfId="4" applyFont="1" applyBorder="1"/>
    <xf numFmtId="0" fontId="7" fillId="0" borderId="5" xfId="4" applyFont="1" applyBorder="1"/>
    <xf numFmtId="0" fontId="8" fillId="0" borderId="0" xfId="4" applyFont="1" applyProtection="1">
      <protection locked="0"/>
    </xf>
    <xf numFmtId="0" fontId="9" fillId="0" borderId="0" xfId="4" applyFont="1" applyAlignment="1">
      <alignment horizontal="right"/>
    </xf>
    <xf numFmtId="0" fontId="7" fillId="0" borderId="0" xfId="4" applyFont="1" applyProtection="1">
      <protection locked="0"/>
    </xf>
    <xf numFmtId="0" fontId="10" fillId="0" borderId="0" xfId="4" applyFont="1"/>
    <xf numFmtId="0" fontId="9" fillId="0" borderId="6" xfId="4" applyFont="1" applyBorder="1" applyProtection="1">
      <protection locked="0"/>
    </xf>
    <xf numFmtId="0" fontId="1" fillId="0" borderId="0" xfId="4" applyFont="1"/>
    <xf numFmtId="165" fontId="12" fillId="0" borderId="0" xfId="5" applyNumberFormat="1" applyFont="1" applyFill="1" applyBorder="1" applyProtection="1">
      <protection locked="0"/>
    </xf>
    <xf numFmtId="0" fontId="1" fillId="0" borderId="0" xfId="6" applyFont="1" applyFill="1" applyBorder="1"/>
    <xf numFmtId="0" fontId="13" fillId="3" borderId="0" xfId="4" applyFont="1" applyFill="1"/>
    <xf numFmtId="0" fontId="1" fillId="3" borderId="0" xfId="4" applyFont="1" applyFill="1"/>
    <xf numFmtId="165" fontId="14" fillId="3" borderId="0" xfId="4" applyNumberFormat="1" applyFont="1" applyFill="1"/>
    <xf numFmtId="0" fontId="4" fillId="3" borderId="0" xfId="4" applyFont="1" applyFill="1"/>
    <xf numFmtId="0" fontId="7" fillId="0" borderId="7" xfId="4" applyFont="1" applyBorder="1"/>
    <xf numFmtId="0" fontId="7" fillId="0" borderId="8" xfId="4" applyFont="1" applyBorder="1"/>
    <xf numFmtId="0" fontId="7" fillId="0" borderId="9" xfId="4" applyFont="1" applyBorder="1"/>
    <xf numFmtId="165" fontId="5" fillId="0" borderId="0" xfId="3" applyNumberFormat="1" applyFill="1" applyBorder="1" applyProtection="1">
      <protection locked="0"/>
    </xf>
    <xf numFmtId="37" fontId="16" fillId="4" borderId="0" xfId="4" applyNumberFormat="1" applyFont="1" applyFill="1" applyAlignment="1">
      <alignment vertical="center"/>
    </xf>
    <xf numFmtId="37" fontId="2" fillId="4" borderId="0" xfId="4" applyNumberFormat="1" applyFont="1" applyFill="1" applyAlignment="1">
      <alignment vertical="center"/>
    </xf>
    <xf numFmtId="37" fontId="4" fillId="4" borderId="0" xfId="4" applyNumberFormat="1" applyFont="1" applyFill="1" applyAlignment="1">
      <alignment vertical="center"/>
    </xf>
    <xf numFmtId="166" fontId="2" fillId="4" borderId="0" xfId="4" applyNumberFormat="1" applyFont="1" applyFill="1" applyAlignment="1">
      <alignment horizontal="right"/>
    </xf>
    <xf numFmtId="166" fontId="17" fillId="4" borderId="0" xfId="4" applyNumberFormat="1" applyFont="1" applyFill="1" applyAlignment="1">
      <alignment horizontal="right"/>
    </xf>
    <xf numFmtId="37" fontId="18" fillId="0" borderId="0" xfId="4" applyNumberFormat="1" applyFont="1" applyAlignment="1">
      <alignment vertical="center"/>
    </xf>
    <xf numFmtId="37" fontId="2" fillId="0" borderId="0" xfId="4" applyNumberFormat="1" applyFont="1" applyAlignment="1">
      <alignment vertical="center"/>
    </xf>
    <xf numFmtId="37" fontId="4" fillId="0" borderId="0" xfId="4" applyNumberFormat="1" applyFont="1" applyAlignment="1">
      <alignment vertical="center"/>
    </xf>
    <xf numFmtId="166" fontId="2" fillId="0" borderId="0" xfId="4" applyNumberFormat="1" applyFont="1" applyAlignment="1">
      <alignment horizontal="right"/>
    </xf>
    <xf numFmtId="166" fontId="19" fillId="0" borderId="0" xfId="4" applyNumberFormat="1" applyFont="1" applyAlignment="1">
      <alignment horizontal="right"/>
    </xf>
    <xf numFmtId="0" fontId="21" fillId="0" borderId="0" xfId="4" applyFont="1"/>
    <xf numFmtId="0" fontId="22" fillId="0" borderId="0" xfId="4" applyFont="1"/>
    <xf numFmtId="0" fontId="23" fillId="0" borderId="0" xfId="4" applyFont="1"/>
    <xf numFmtId="168" fontId="22" fillId="0" borderId="0" xfId="4" applyNumberFormat="1" applyFont="1"/>
    <xf numFmtId="0" fontId="22" fillId="0" borderId="0" xfId="4" applyFont="1" applyAlignment="1">
      <alignment horizontal="left" indent="1"/>
    </xf>
    <xf numFmtId="171" fontId="22" fillId="0" borderId="0" xfId="8" applyNumberFormat="1" applyFont="1" applyFill="1" applyBorder="1"/>
    <xf numFmtId="172" fontId="24" fillId="0" borderId="0" xfId="4" applyNumberFormat="1" applyFont="1"/>
    <xf numFmtId="172" fontId="23" fillId="0" borderId="0" xfId="4" applyNumberFormat="1" applyFont="1"/>
    <xf numFmtId="0" fontId="3" fillId="0" borderId="0" xfId="4" applyFont="1"/>
    <xf numFmtId="171" fontId="25" fillId="0" borderId="0" xfId="8" applyNumberFormat="1" applyFont="1" applyFill="1" applyBorder="1"/>
    <xf numFmtId="171" fontId="3" fillId="0" borderId="0" xfId="4" applyNumberFormat="1" applyFont="1"/>
    <xf numFmtId="168" fontId="25" fillId="0" borderId="0" xfId="4" applyNumberFormat="1" applyFont="1" applyAlignment="1">
      <alignment horizontal="centerContinuous"/>
    </xf>
    <xf numFmtId="14" fontId="22" fillId="0" borderId="0" xfId="4" applyNumberFormat="1" applyFont="1"/>
    <xf numFmtId="169" fontId="24" fillId="0" borderId="0" xfId="4" applyNumberFormat="1" applyFont="1"/>
    <xf numFmtId="0" fontId="22" fillId="0" borderId="0" xfId="4" applyFont="1" applyAlignment="1">
      <alignment horizontal="left"/>
    </xf>
    <xf numFmtId="0" fontId="26" fillId="0" borderId="0" xfId="4" applyFont="1" applyAlignment="1">
      <alignment horizontal="left"/>
    </xf>
    <xf numFmtId="166" fontId="17" fillId="0" borderId="0" xfId="4" applyNumberFormat="1" applyFont="1" applyAlignment="1">
      <alignment horizontal="right"/>
    </xf>
    <xf numFmtId="166" fontId="20" fillId="0" borderId="0" xfId="4" applyNumberFormat="1" applyFont="1" applyAlignment="1">
      <alignment horizontal="right"/>
    </xf>
    <xf numFmtId="167" fontId="19" fillId="0" borderId="0" xfId="4" applyNumberFormat="1" applyFont="1" applyAlignment="1">
      <alignment horizontal="right"/>
    </xf>
    <xf numFmtId="170" fontId="24" fillId="0" borderId="0" xfId="4" applyNumberFormat="1" applyFont="1"/>
    <xf numFmtId="0" fontId="27" fillId="0" borderId="10" xfId="4" applyFont="1" applyBorder="1" applyAlignment="1">
      <alignment horizontal="left" indent="1"/>
    </xf>
    <xf numFmtId="0" fontId="23" fillId="0" borderId="10" xfId="4" applyFont="1" applyBorder="1"/>
    <xf numFmtId="0" fontId="28" fillId="0" borderId="10" xfId="4" applyFont="1" applyBorder="1"/>
    <xf numFmtId="165" fontId="29" fillId="0" borderId="10" xfId="4" applyNumberFormat="1" applyFont="1" applyBorder="1" applyAlignment="1">
      <alignment vertical="center"/>
    </xf>
    <xf numFmtId="0" fontId="1" fillId="0" borderId="0" xfId="0" applyFont="1"/>
    <xf numFmtId="37" fontId="30" fillId="0" borderId="0" xfId="4" applyNumberFormat="1" applyFont="1" applyAlignment="1">
      <alignment vertical="center"/>
    </xf>
    <xf numFmtId="0" fontId="29" fillId="0" borderId="0" xfId="4" applyFont="1" applyAlignment="1">
      <alignment horizontal="center"/>
    </xf>
    <xf numFmtId="0" fontId="25" fillId="0" borderId="0" xfId="4" applyFont="1" applyAlignment="1">
      <alignment horizontal="center"/>
    </xf>
    <xf numFmtId="14" fontId="24" fillId="0" borderId="0" xfId="4" applyNumberFormat="1" applyFont="1" applyAlignment="1">
      <alignment horizontal="right"/>
    </xf>
    <xf numFmtId="173" fontId="24" fillId="0" borderId="0" xfId="1" applyNumberFormat="1" applyFont="1" applyAlignment="1">
      <alignment horizontal="right"/>
    </xf>
    <xf numFmtId="10" fontId="24" fillId="0" borderId="0" xfId="2" applyNumberFormat="1" applyFont="1" applyAlignment="1">
      <alignment horizontal="right"/>
    </xf>
    <xf numFmtId="175" fontId="22" fillId="0" borderId="0" xfId="4" applyNumberFormat="1" applyFont="1"/>
    <xf numFmtId="175" fontId="31" fillId="0" borderId="0" xfId="4" applyNumberFormat="1" applyFont="1" applyAlignment="1">
      <alignment horizontal="right"/>
    </xf>
    <xf numFmtId="174" fontId="34" fillId="0" borderId="0" xfId="4" applyNumberFormat="1" applyFont="1" applyAlignment="1">
      <alignment horizontal="right"/>
    </xf>
    <xf numFmtId="174" fontId="31" fillId="0" borderId="0" xfId="4" applyNumberFormat="1" applyFont="1" applyAlignment="1">
      <alignment horizontal="right"/>
    </xf>
    <xf numFmtId="174" fontId="34" fillId="0" borderId="10" xfId="4" applyNumberFormat="1" applyFont="1" applyBorder="1" applyAlignment="1">
      <alignment horizontal="right"/>
    </xf>
    <xf numFmtId="174" fontId="31" fillId="0" borderId="10" xfId="4" applyNumberFormat="1" applyFont="1" applyBorder="1" applyAlignment="1">
      <alignment horizontal="right"/>
    </xf>
    <xf numFmtId="175" fontId="22" fillId="0" borderId="10" xfId="4" applyNumberFormat="1" applyFont="1" applyBorder="1"/>
    <xf numFmtId="0" fontId="28" fillId="0" borderId="0" xfId="4" applyFont="1"/>
    <xf numFmtId="0" fontId="22" fillId="0" borderId="10" xfId="4" applyFont="1" applyBorder="1" applyAlignment="1">
      <alignment horizontal="left" indent="1"/>
    </xf>
    <xf numFmtId="0" fontId="28" fillId="0" borderId="11" xfId="4" applyFont="1" applyBorder="1"/>
    <xf numFmtId="176" fontId="27" fillId="0" borderId="11" xfId="4" applyNumberFormat="1" applyFont="1" applyBorder="1"/>
    <xf numFmtId="177" fontId="27" fillId="0" borderId="11" xfId="4" applyNumberFormat="1" applyFont="1" applyBorder="1"/>
    <xf numFmtId="0" fontId="31" fillId="0" borderId="10" xfId="4" applyFont="1" applyBorder="1" applyAlignment="1">
      <alignment horizontal="right"/>
    </xf>
    <xf numFmtId="0" fontId="34" fillId="0" borderId="10" xfId="4" applyFont="1" applyBorder="1" applyAlignment="1">
      <alignment horizontal="right"/>
    </xf>
    <xf numFmtId="172" fontId="34" fillId="0" borderId="10" xfId="4" applyNumberFormat="1" applyFont="1" applyBorder="1" applyAlignment="1">
      <alignment horizontal="right"/>
    </xf>
    <xf numFmtId="14" fontId="34" fillId="0" borderId="0" xfId="4" applyNumberFormat="1" applyFont="1" applyAlignment="1">
      <alignment horizontal="right"/>
    </xf>
    <xf numFmtId="14" fontId="31" fillId="0" borderId="0" xfId="4" applyNumberFormat="1" applyFont="1" applyAlignment="1">
      <alignment horizontal="right"/>
    </xf>
    <xf numFmtId="169" fontId="34" fillId="0" borderId="0" xfId="4" applyNumberFormat="1" applyFont="1" applyAlignment="1">
      <alignment horizontal="right"/>
    </xf>
    <xf numFmtId="37" fontId="33" fillId="0" borderId="0" xfId="4" applyNumberFormat="1" applyFont="1" applyAlignment="1">
      <alignment horizontal="right" vertical="center"/>
    </xf>
    <xf numFmtId="0" fontId="31" fillId="0" borderId="0" xfId="4" applyFont="1" applyAlignment="1">
      <alignment horizontal="right"/>
    </xf>
    <xf numFmtId="166" fontId="28" fillId="0" borderId="0" xfId="4" applyNumberFormat="1" applyFont="1" applyAlignment="1">
      <alignment horizontal="right"/>
    </xf>
    <xf numFmtId="175" fontId="34" fillId="0" borderId="0" xfId="4" applyNumberFormat="1" applyFont="1" applyAlignment="1">
      <alignment horizontal="right"/>
    </xf>
    <xf numFmtId="175" fontId="34" fillId="0" borderId="10" xfId="4" applyNumberFormat="1" applyFont="1" applyBorder="1" applyAlignment="1">
      <alignment horizontal="right"/>
    </xf>
    <xf numFmtId="0" fontId="34" fillId="0" borderId="0" xfId="4" applyFont="1" applyAlignment="1">
      <alignment horizontal="right"/>
    </xf>
    <xf numFmtId="168" fontId="34" fillId="0" borderId="0" xfId="4" applyNumberFormat="1" applyFont="1" applyAlignment="1">
      <alignment horizontal="right"/>
    </xf>
    <xf numFmtId="172" fontId="34" fillId="0" borderId="0" xfId="4" applyNumberFormat="1" applyFont="1" applyAlignment="1">
      <alignment horizontal="right"/>
    </xf>
    <xf numFmtId="169" fontId="34" fillId="0" borderId="10" xfId="4" applyNumberFormat="1" applyFont="1" applyBorder="1" applyAlignment="1">
      <alignment horizontal="right"/>
    </xf>
    <xf numFmtId="169" fontId="32" fillId="0" borderId="0" xfId="4" applyNumberFormat="1" applyFont="1" applyAlignment="1">
      <alignment horizontal="right"/>
    </xf>
    <xf numFmtId="169" fontId="31" fillId="0" borderId="0" xfId="4" applyNumberFormat="1" applyFont="1" applyAlignment="1">
      <alignment horizontal="right"/>
    </xf>
    <xf numFmtId="171" fontId="34" fillId="0" borderId="0" xfId="8" applyNumberFormat="1" applyFont="1" applyFill="1" applyBorder="1" applyAlignment="1">
      <alignment horizontal="right"/>
    </xf>
    <xf numFmtId="184" fontId="27" fillId="0" borderId="11" xfId="4" applyNumberFormat="1" applyFont="1" applyBorder="1"/>
  </cellXfs>
  <cellStyles count="9">
    <cellStyle name="Comma" xfId="1" builtinId="3"/>
    <cellStyle name="Comma 2" xfId="7" xr:uid="{43603F81-F47E-4050-8010-4B0103C6A404}"/>
    <cellStyle name="Hyperlink" xfId="3" builtinId="8"/>
    <cellStyle name="Hyperlink 2" xfId="5" xr:uid="{A024B678-F84A-4C57-AE03-35579718D611}"/>
    <cellStyle name="Hyperlink 2 2" xfId="6" xr:uid="{29FDE427-18EA-45FF-BD54-5E73B8F81EA5}"/>
    <cellStyle name="Normal" xfId="0" builtinId="0"/>
    <cellStyle name="Normal 2 2 2" xfId="4" xr:uid="{11011EE2-7339-4664-80AD-BDB89C82C6B2}"/>
    <cellStyle name="Percent" xfId="2" builtinId="5"/>
    <cellStyle name="Percent 2" xfId="8" xr:uid="{9C61B4C3-F521-4DF7-B7F7-6FE52A556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125170</xdr:colOff>
      <xdr:row>6</xdr:row>
      <xdr:rowOff>23587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084D3-DBC5-4CB1-9179-B26F47BDE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8175" y="990600"/>
          <a:ext cx="2573095" cy="518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7048-2834-4347-8348-C5C1E8A297EF}">
  <dimension ref="A1:M27"/>
  <sheetViews>
    <sheetView showGridLines="0" topLeftCell="A20" workbookViewId="0"/>
  </sheetViews>
  <sheetFormatPr defaultRowHeight="15"/>
  <cols>
    <col min="1" max="1" width="4.7109375" customWidth="1"/>
    <col min="2" max="2" width="4.85546875" customWidth="1"/>
    <col min="3" max="3" width="36.7109375" customWidth="1"/>
    <col min="4" max="11" width="10.7109375" customWidth="1"/>
    <col min="12" max="12" width="36.7109375" customWidth="1"/>
    <col min="13" max="13" width="4.85546875" customWidth="1"/>
  </cols>
  <sheetData>
    <row r="1" spans="1:13" ht="17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thickTop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9.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9.5" customHeight="1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9.5" customHeight="1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9.5" customHeight="1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9.5" customHeight="1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9.5" customHeight="1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9.5" customHeight="1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9.5" customHeight="1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 ht="28.5" customHeight="1">
      <c r="A11" s="1"/>
      <c r="B11" s="8"/>
      <c r="C11" s="10" t="s">
        <v>11</v>
      </c>
      <c r="D11" s="1"/>
      <c r="E11" s="1"/>
      <c r="F11" s="1"/>
      <c r="G11" s="1"/>
      <c r="H11" s="1"/>
      <c r="I11" s="1"/>
      <c r="J11" s="1"/>
      <c r="K11" s="1"/>
      <c r="L11" s="11" t="s">
        <v>0</v>
      </c>
      <c r="M11" s="9"/>
    </row>
    <row r="12" spans="1:13" ht="19.5" customHeight="1">
      <c r="A12" s="1"/>
      <c r="B12" s="8"/>
      <c r="C12" s="12"/>
      <c r="D12" s="1"/>
      <c r="E12" s="1"/>
      <c r="F12" s="1"/>
      <c r="G12" s="1"/>
      <c r="H12" s="1"/>
      <c r="I12" s="1"/>
      <c r="J12" s="1"/>
      <c r="K12" s="13"/>
      <c r="L12" s="1"/>
      <c r="M12" s="9"/>
    </row>
    <row r="13" spans="1:13" ht="19.5" customHeight="1">
      <c r="A13" s="1"/>
      <c r="B13" s="8"/>
      <c r="C13" s="14" t="s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1:13" ht="19.5" customHeight="1">
      <c r="A14" s="1"/>
      <c r="B14" s="8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1:13" ht="16.5">
      <c r="A15" s="1"/>
      <c r="B15" s="8"/>
      <c r="C15" s="25" t="s">
        <v>10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1:13" ht="18">
      <c r="A16" s="1"/>
      <c r="B16" s="8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1:13" ht="19.5" customHeight="1">
      <c r="A17" s="1"/>
      <c r="B17" s="8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1:13" ht="18">
      <c r="A18" s="1"/>
      <c r="B18" s="8"/>
      <c r="C18" s="18" t="s">
        <v>2</v>
      </c>
      <c r="D18" s="19"/>
      <c r="E18" s="19"/>
      <c r="F18" s="19"/>
      <c r="G18" s="19"/>
      <c r="H18" s="19"/>
      <c r="I18" s="19"/>
      <c r="J18" s="19"/>
      <c r="K18" s="19"/>
      <c r="L18" s="19"/>
      <c r="M18" s="9"/>
    </row>
    <row r="19" spans="1:13" ht="19.5" customHeight="1">
      <c r="A19" s="1"/>
      <c r="B19" s="8"/>
      <c r="C19" s="20" t="s">
        <v>3</v>
      </c>
      <c r="D19" s="21"/>
      <c r="E19" s="21"/>
      <c r="F19" s="21"/>
      <c r="G19" s="21"/>
      <c r="H19" s="21"/>
      <c r="I19" s="21"/>
      <c r="J19" s="21"/>
      <c r="K19" s="21"/>
      <c r="L19" s="21"/>
      <c r="M19" s="9"/>
    </row>
    <row r="20" spans="1:13" ht="19.5" customHeight="1">
      <c r="A20" s="1"/>
      <c r="B20" s="8"/>
      <c r="C20" s="20" t="s">
        <v>4</v>
      </c>
      <c r="D20" s="21"/>
      <c r="E20" s="21"/>
      <c r="F20" s="21"/>
      <c r="G20" s="21"/>
      <c r="H20" s="21"/>
      <c r="I20" s="21"/>
      <c r="J20" s="21"/>
      <c r="K20" s="21"/>
      <c r="L20" s="21"/>
      <c r="M20" s="9"/>
    </row>
    <row r="21" spans="1:13" ht="19.5" customHeight="1">
      <c r="A21" s="1"/>
      <c r="B21" s="8"/>
      <c r="C21" s="20" t="s">
        <v>5</v>
      </c>
      <c r="D21" s="21"/>
      <c r="E21" s="21"/>
      <c r="F21" s="21"/>
      <c r="G21" s="21"/>
      <c r="H21" s="21"/>
      <c r="I21" s="21"/>
      <c r="J21" s="21"/>
      <c r="K21" s="21"/>
      <c r="L21" s="21"/>
      <c r="M21" s="9"/>
    </row>
    <row r="22" spans="1:13" ht="19.5" customHeight="1">
      <c r="A22" s="1"/>
      <c r="B22" s="8"/>
      <c r="C22" s="20" t="s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9"/>
    </row>
    <row r="23" spans="1:13" ht="19.5" customHeight="1">
      <c r="A23" s="1"/>
      <c r="B23" s="8"/>
      <c r="C23" s="20" t="s">
        <v>7</v>
      </c>
      <c r="D23" s="21"/>
      <c r="E23" s="21"/>
      <c r="F23" s="21"/>
      <c r="G23" s="21"/>
      <c r="H23" s="21"/>
      <c r="I23" s="21"/>
      <c r="J23" s="21"/>
      <c r="K23" s="21"/>
      <c r="L23" s="21"/>
      <c r="M23" s="9"/>
    </row>
    <row r="24" spans="1:13" ht="19.5" customHeight="1">
      <c r="A24" s="1"/>
      <c r="B24" s="8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9"/>
    </row>
    <row r="25" spans="1:13" ht="19.5" customHeight="1">
      <c r="A25" s="1"/>
      <c r="B25" s="8"/>
      <c r="C25" s="20" t="s">
        <v>8</v>
      </c>
      <c r="D25" s="21"/>
      <c r="E25" s="21"/>
      <c r="F25" s="21"/>
      <c r="G25" s="21"/>
      <c r="H25" s="21"/>
      <c r="I25" s="21"/>
      <c r="J25" s="21"/>
      <c r="K25" s="21"/>
      <c r="L25" s="21"/>
      <c r="M25" s="9"/>
    </row>
    <row r="26" spans="1:13" ht="17.25" thickBot="1">
      <c r="A26" s="1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 t="s">
        <v>9</v>
      </c>
    </row>
    <row r="27" spans="1:13" ht="17.25" thickTop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hyperlinks>
    <hyperlink ref="C15" location="'Levelized Cost of Energy'!A1" display="Levelized Cost of Energy" xr:uid="{3FF68C6D-F76E-4E8A-A5A9-FB3CD6C6302D}"/>
    <hyperlink ref="C25" r:id="rId1" xr:uid="{24DEED1A-08EB-4A5E-8C92-F8F77765D49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D50"/>
  <sheetViews>
    <sheetView showGridLines="0" tabSelected="1" workbookViewId="0">
      <selection activeCell="D15" sqref="D15"/>
    </sheetView>
  </sheetViews>
  <sheetFormatPr defaultRowHeight="15"/>
  <cols>
    <col min="1" max="1" width="1.85546875" bestFit="1" customWidth="1"/>
    <col min="2" max="2" width="39.5703125" bestFit="1" customWidth="1"/>
    <col min="3" max="3" width="19.28515625" bestFit="1" customWidth="1"/>
    <col min="4" max="4" width="12.140625" bestFit="1" customWidth="1"/>
    <col min="5" max="5" width="12.85546875" bestFit="1" customWidth="1"/>
    <col min="6" max="6" width="12" bestFit="1" customWidth="1"/>
    <col min="7" max="30" width="12.28515625" bestFit="1" customWidth="1"/>
  </cols>
  <sheetData>
    <row r="1" spans="1:30" ht="15" customHeight="1">
      <c r="A1" s="36" t="s">
        <v>9</v>
      </c>
      <c r="B1" s="26" t="s">
        <v>37</v>
      </c>
      <c r="C1" s="27"/>
      <c r="D1" s="28"/>
      <c r="E1" s="28"/>
      <c r="F1" s="29"/>
      <c r="G1" s="30"/>
      <c r="H1" s="30"/>
      <c r="I1" s="30"/>
      <c r="J1" s="30"/>
      <c r="K1" s="30"/>
      <c r="L1" s="30"/>
      <c r="M1" s="30" t="s">
        <v>9</v>
      </c>
    </row>
    <row r="2" spans="1:30" ht="15" customHeight="1">
      <c r="A2" s="36"/>
      <c r="B2" s="31"/>
      <c r="C2" s="32"/>
      <c r="D2" s="33"/>
      <c r="E2" s="33"/>
      <c r="F2" s="34"/>
      <c r="G2" s="52"/>
      <c r="H2" s="52"/>
      <c r="I2" s="52"/>
      <c r="J2" s="52"/>
      <c r="K2" s="52"/>
      <c r="L2" s="52"/>
      <c r="M2" s="52"/>
    </row>
    <row r="3" spans="1:30" ht="15" customHeight="1">
      <c r="B3" s="58" t="s">
        <v>13</v>
      </c>
      <c r="C3" s="59"/>
      <c r="D3" s="32"/>
      <c r="E3" s="35"/>
      <c r="F3" s="35"/>
      <c r="G3" s="53"/>
      <c r="H3" s="35"/>
      <c r="I3" s="35"/>
      <c r="J3" s="54"/>
      <c r="K3" s="54"/>
      <c r="L3" s="54"/>
      <c r="M3" s="54"/>
      <c r="N3" s="60"/>
      <c r="O3" s="60"/>
    </row>
    <row r="4" spans="1:30" ht="15" customHeight="1">
      <c r="B4" s="38" t="s">
        <v>14</v>
      </c>
      <c r="C4" s="65">
        <v>12000000</v>
      </c>
      <c r="D4" s="32"/>
      <c r="E4" s="35"/>
      <c r="F4" s="35"/>
      <c r="G4" s="35"/>
      <c r="H4" s="35"/>
      <c r="I4" s="35"/>
      <c r="J4" s="61"/>
      <c r="K4" s="61"/>
      <c r="L4" s="61"/>
      <c r="M4" s="61"/>
      <c r="N4" s="60"/>
      <c r="O4" s="60"/>
    </row>
    <row r="5" spans="1:30" ht="15" customHeight="1">
      <c r="B5" s="38" t="s">
        <v>15</v>
      </c>
      <c r="C5" s="65">
        <f>C4*0.008</f>
        <v>96000</v>
      </c>
      <c r="D5" s="32"/>
      <c r="E5" s="62"/>
      <c r="F5" s="35"/>
      <c r="G5" s="49"/>
      <c r="H5" s="49"/>
      <c r="I5" s="49"/>
      <c r="J5" s="49"/>
      <c r="K5" s="49"/>
      <c r="L5" s="49"/>
      <c r="M5" s="49"/>
      <c r="N5" s="60"/>
      <c r="O5" s="60"/>
    </row>
    <row r="6" spans="1:30" ht="15" customHeight="1">
      <c r="B6" s="38" t="s">
        <v>16</v>
      </c>
      <c r="C6" s="66">
        <v>0</v>
      </c>
      <c r="D6" s="32"/>
      <c r="E6" s="35"/>
      <c r="F6" s="35"/>
      <c r="G6" s="55"/>
      <c r="H6" s="55"/>
      <c r="I6" s="55"/>
      <c r="J6" s="55"/>
      <c r="K6" s="55"/>
      <c r="L6" s="55"/>
      <c r="M6" s="55"/>
      <c r="N6" s="60"/>
      <c r="O6" s="60"/>
    </row>
    <row r="7" spans="1:30" ht="15" customHeight="1">
      <c r="B7" s="38" t="s">
        <v>17</v>
      </c>
      <c r="C7" s="65">
        <v>0</v>
      </c>
      <c r="D7" s="37"/>
      <c r="E7" s="63"/>
      <c r="F7" s="44"/>
      <c r="G7" s="45"/>
      <c r="H7" s="46"/>
      <c r="I7" s="46"/>
      <c r="J7" s="39"/>
      <c r="K7" s="39"/>
      <c r="L7" s="39"/>
      <c r="M7" s="39"/>
      <c r="N7" s="60"/>
      <c r="O7" s="60"/>
    </row>
    <row r="8" spans="1:30" ht="15" customHeight="1">
      <c r="B8" s="38" t="s">
        <v>18</v>
      </c>
      <c r="C8" s="65">
        <v>5160000000</v>
      </c>
      <c r="D8" s="37"/>
      <c r="E8" s="62"/>
      <c r="F8" s="38"/>
      <c r="G8" s="47"/>
      <c r="H8" s="47"/>
      <c r="I8" s="47"/>
      <c r="J8" s="39"/>
      <c r="K8" s="39"/>
      <c r="L8" s="39"/>
      <c r="M8" s="39"/>
      <c r="N8" s="60"/>
      <c r="O8" s="60"/>
    </row>
    <row r="9" spans="1:30" ht="15" customHeight="1">
      <c r="B9" s="38" t="s">
        <v>19</v>
      </c>
      <c r="C9" s="65">
        <v>27</v>
      </c>
      <c r="D9" s="37"/>
      <c r="E9" s="62"/>
      <c r="F9" s="38"/>
      <c r="G9" s="39"/>
      <c r="H9" s="39"/>
      <c r="I9" s="39"/>
      <c r="J9" s="39"/>
      <c r="K9" s="39"/>
      <c r="L9" s="39"/>
      <c r="M9" s="39"/>
      <c r="N9" s="60"/>
      <c r="O9" s="60"/>
    </row>
    <row r="10" spans="1:30" ht="15" customHeight="1">
      <c r="B10" s="38" t="s">
        <v>20</v>
      </c>
      <c r="C10" s="66">
        <v>0.02</v>
      </c>
      <c r="D10" s="32"/>
      <c r="E10" s="62"/>
      <c r="F10" s="35"/>
      <c r="G10" s="42"/>
      <c r="H10" s="42"/>
      <c r="I10" s="42"/>
      <c r="J10" s="43"/>
      <c r="K10" s="43"/>
      <c r="L10" s="43"/>
      <c r="M10" s="43"/>
      <c r="N10" s="60"/>
      <c r="O10" s="60"/>
    </row>
    <row r="11" spans="1:30" ht="15" customHeight="1">
      <c r="B11" s="38" t="s">
        <v>21</v>
      </c>
      <c r="C11" s="64">
        <v>44926</v>
      </c>
      <c r="D11" s="32"/>
      <c r="E11" s="62"/>
      <c r="F11" s="35"/>
      <c r="G11" s="42"/>
      <c r="H11" s="42"/>
      <c r="I11" s="42"/>
      <c r="J11" s="43"/>
      <c r="K11" s="43"/>
      <c r="L11" s="43"/>
      <c r="M11" s="43"/>
      <c r="N11" s="60"/>
      <c r="O11" s="60"/>
    </row>
    <row r="12" spans="1:30" ht="15" customHeight="1">
      <c r="B12" s="38"/>
      <c r="C12" s="40"/>
      <c r="D12" s="32"/>
      <c r="E12" s="62"/>
      <c r="F12" s="35"/>
      <c r="G12" s="42"/>
      <c r="H12" s="42"/>
      <c r="I12" s="42"/>
      <c r="J12" s="43"/>
      <c r="K12" s="43"/>
      <c r="L12" s="43"/>
      <c r="M12" s="43"/>
      <c r="N12" s="60"/>
      <c r="O12" s="60"/>
    </row>
    <row r="13" spans="1:30" ht="15" customHeight="1">
      <c r="B13" s="58" t="s">
        <v>12</v>
      </c>
      <c r="C13" s="56" t="s">
        <v>22</v>
      </c>
      <c r="D13" s="80" t="s">
        <v>24</v>
      </c>
      <c r="E13" s="79" t="s">
        <v>24</v>
      </c>
      <c r="F13" s="79" t="s">
        <v>24</v>
      </c>
      <c r="G13" s="81" t="s">
        <v>24</v>
      </c>
      <c r="H13" s="81" t="s">
        <v>24</v>
      </c>
      <c r="I13" s="81" t="s">
        <v>24</v>
      </c>
      <c r="J13" s="81" t="s">
        <v>24</v>
      </c>
      <c r="K13" s="81" t="s">
        <v>24</v>
      </c>
      <c r="L13" s="81" t="s">
        <v>24</v>
      </c>
      <c r="M13" s="81" t="s">
        <v>24</v>
      </c>
      <c r="N13" s="80" t="s">
        <v>24</v>
      </c>
      <c r="O13" s="79" t="s">
        <v>24</v>
      </c>
      <c r="P13" s="79" t="s">
        <v>24</v>
      </c>
      <c r="Q13" s="81" t="s">
        <v>24</v>
      </c>
      <c r="R13" s="81" t="s">
        <v>24</v>
      </c>
      <c r="S13" s="81" t="s">
        <v>24</v>
      </c>
      <c r="T13" s="81" t="s">
        <v>24</v>
      </c>
      <c r="U13" s="81" t="s">
        <v>24</v>
      </c>
      <c r="V13" s="81" t="s">
        <v>24</v>
      </c>
      <c r="W13" s="80" t="s">
        <v>23</v>
      </c>
      <c r="X13" s="79" t="s">
        <v>24</v>
      </c>
      <c r="Y13" s="79" t="s">
        <v>24</v>
      </c>
      <c r="Z13" s="81" t="s">
        <v>24</v>
      </c>
      <c r="AA13" s="80" t="s">
        <v>24</v>
      </c>
      <c r="AB13" s="79" t="s">
        <v>24</v>
      </c>
      <c r="AC13" s="80" t="s">
        <v>24</v>
      </c>
      <c r="AD13" s="79" t="s">
        <v>24</v>
      </c>
    </row>
    <row r="14" spans="1:30" ht="15" customHeight="1">
      <c r="B14" s="38" t="s">
        <v>25</v>
      </c>
      <c r="C14" s="48">
        <f>+C11</f>
        <v>44926</v>
      </c>
      <c r="D14" s="82">
        <f>DATE(YEAR(C14)+1,MONTH(C14),DAY(C14))</f>
        <v>45291</v>
      </c>
      <c r="E14" s="83">
        <f t="shared" ref="E14:M14" si="0">DATE(YEAR(D14)+1,MONTH(D14),DAY(D14))</f>
        <v>45657</v>
      </c>
      <c r="F14" s="83">
        <f t="shared" si="0"/>
        <v>46022</v>
      </c>
      <c r="G14" s="82">
        <f t="shared" si="0"/>
        <v>46387</v>
      </c>
      <c r="H14" s="82">
        <f t="shared" si="0"/>
        <v>46752</v>
      </c>
      <c r="I14" s="82">
        <f t="shared" si="0"/>
        <v>47118</v>
      </c>
      <c r="J14" s="82">
        <f t="shared" si="0"/>
        <v>47483</v>
      </c>
      <c r="K14" s="82">
        <f t="shared" si="0"/>
        <v>47848</v>
      </c>
      <c r="L14" s="82">
        <f t="shared" si="0"/>
        <v>48213</v>
      </c>
      <c r="M14" s="82">
        <f t="shared" si="0"/>
        <v>48579</v>
      </c>
      <c r="N14" s="82">
        <f>DATE(YEAR(M14)+1,MONTH(M14),DAY(M14))</f>
        <v>48944</v>
      </c>
      <c r="O14" s="83">
        <f t="shared" ref="O14" si="1">DATE(YEAR(N14)+1,MONTH(N14),DAY(N14))</f>
        <v>49309</v>
      </c>
      <c r="P14" s="83">
        <f t="shared" ref="P14" si="2">DATE(YEAR(O14)+1,MONTH(O14),DAY(O14))</f>
        <v>49674</v>
      </c>
      <c r="Q14" s="82">
        <f t="shared" ref="Q14" si="3">DATE(YEAR(P14)+1,MONTH(P14),DAY(P14))</f>
        <v>50040</v>
      </c>
      <c r="R14" s="82">
        <f t="shared" ref="R14" si="4">DATE(YEAR(Q14)+1,MONTH(Q14),DAY(Q14))</f>
        <v>50405</v>
      </c>
      <c r="S14" s="82">
        <f t="shared" ref="S14" si="5">DATE(YEAR(R14)+1,MONTH(R14),DAY(R14))</f>
        <v>50770</v>
      </c>
      <c r="T14" s="82">
        <f t="shared" ref="T14" si="6">DATE(YEAR(S14)+1,MONTH(S14),DAY(S14))</f>
        <v>51135</v>
      </c>
      <c r="U14" s="82">
        <f t="shared" ref="U14" si="7">DATE(YEAR(T14)+1,MONTH(T14),DAY(T14))</f>
        <v>51501</v>
      </c>
      <c r="V14" s="82">
        <f t="shared" ref="V14" si="8">DATE(YEAR(U14)+1,MONTH(U14),DAY(U14))</f>
        <v>51866</v>
      </c>
      <c r="W14" s="82">
        <f>DATE(YEAR(V14)+1,MONTH(V14),DAY(V14))</f>
        <v>52231</v>
      </c>
      <c r="X14" s="83">
        <f t="shared" ref="X14" si="9">DATE(YEAR(W14)+1,MONTH(W14),DAY(W14))</f>
        <v>52596</v>
      </c>
      <c r="Y14" s="83">
        <f t="shared" ref="Y14" si="10">DATE(YEAR(X14)+1,MONTH(X14),DAY(X14))</f>
        <v>52962</v>
      </c>
      <c r="Z14" s="82">
        <f t="shared" ref="Z14" si="11">DATE(YEAR(Y14)+1,MONTH(Y14),DAY(Y14))</f>
        <v>53327</v>
      </c>
      <c r="AA14" s="82">
        <f>DATE(YEAR(Z14)+1,MONTH(Z14),DAY(Z14))</f>
        <v>53692</v>
      </c>
      <c r="AB14" s="83">
        <f t="shared" ref="AB14" si="12">DATE(YEAR(AA14)+1,MONTH(AA14),DAY(AA14))</f>
        <v>54057</v>
      </c>
      <c r="AC14" s="82">
        <f>DATE(YEAR(AB14)+1,MONTH(AB14),DAY(AB14))</f>
        <v>54423</v>
      </c>
      <c r="AD14" s="83">
        <f t="shared" ref="AD14" si="13">DATE(YEAR(AC14)+1,MONTH(AC14),DAY(AC14))</f>
        <v>54788</v>
      </c>
    </row>
    <row r="15" spans="1:30" ht="15" customHeight="1">
      <c r="B15" s="38" t="s">
        <v>26</v>
      </c>
      <c r="C15" s="40"/>
      <c r="D15" s="84">
        <f t="shared" ref="D15:M15" si="14">YEARFRAC($C$14,D14)</f>
        <v>1</v>
      </c>
      <c r="E15" s="84">
        <f t="shared" si="14"/>
        <v>2</v>
      </c>
      <c r="F15" s="84">
        <f t="shared" si="14"/>
        <v>3</v>
      </c>
      <c r="G15" s="84">
        <f t="shared" si="14"/>
        <v>4</v>
      </c>
      <c r="H15" s="84">
        <f t="shared" si="14"/>
        <v>5</v>
      </c>
      <c r="I15" s="84">
        <f t="shared" si="14"/>
        <v>6</v>
      </c>
      <c r="J15" s="84">
        <f t="shared" si="14"/>
        <v>7</v>
      </c>
      <c r="K15" s="84">
        <f t="shared" si="14"/>
        <v>8</v>
      </c>
      <c r="L15" s="84">
        <f t="shared" si="14"/>
        <v>9</v>
      </c>
      <c r="M15" s="84">
        <f t="shared" si="14"/>
        <v>10</v>
      </c>
      <c r="N15" s="84">
        <f t="shared" ref="N15" si="15">YEARFRAC($C$14,N14)</f>
        <v>11</v>
      </c>
      <c r="O15" s="84">
        <f t="shared" ref="O15" si="16">YEARFRAC($C$14,O14)</f>
        <v>12</v>
      </c>
      <c r="P15" s="84">
        <f t="shared" ref="P15" si="17">YEARFRAC($C$14,P14)</f>
        <v>13</v>
      </c>
      <c r="Q15" s="84">
        <f t="shared" ref="Q15" si="18">YEARFRAC($C$14,Q14)</f>
        <v>14</v>
      </c>
      <c r="R15" s="84">
        <f t="shared" ref="R15" si="19">YEARFRAC($C$14,R14)</f>
        <v>15</v>
      </c>
      <c r="S15" s="84">
        <f t="shared" ref="S15" si="20">YEARFRAC($C$14,S14)</f>
        <v>16</v>
      </c>
      <c r="T15" s="84">
        <f t="shared" ref="T15" si="21">YEARFRAC($C$14,T14)</f>
        <v>17</v>
      </c>
      <c r="U15" s="84">
        <f t="shared" ref="U15" si="22">YEARFRAC($C$14,U14)</f>
        <v>18</v>
      </c>
      <c r="V15" s="84">
        <f t="shared" ref="V15" si="23">YEARFRAC($C$14,V14)</f>
        <v>19</v>
      </c>
      <c r="W15" s="84">
        <f t="shared" ref="W15" si="24">YEARFRAC($C$14,W14)</f>
        <v>20</v>
      </c>
      <c r="X15" s="84">
        <f t="shared" ref="X15" si="25">YEARFRAC($C$14,X14)</f>
        <v>21</v>
      </c>
      <c r="Y15" s="84">
        <f t="shared" ref="Y15" si="26">YEARFRAC($C$14,Y14)</f>
        <v>22</v>
      </c>
      <c r="Z15" s="84">
        <f t="shared" ref="Z15" si="27">YEARFRAC($C$14,Z14)</f>
        <v>23</v>
      </c>
      <c r="AA15" s="84">
        <f t="shared" ref="AA15" si="28">YEARFRAC($C$14,AA14)</f>
        <v>24</v>
      </c>
      <c r="AB15" s="84">
        <f t="shared" ref="AB15" si="29">YEARFRAC($C$14,AB14)</f>
        <v>25</v>
      </c>
      <c r="AC15" s="84">
        <f t="shared" ref="AC15" si="30">YEARFRAC($C$14,AC14)</f>
        <v>26</v>
      </c>
      <c r="AD15" s="84">
        <f t="shared" ref="AD15" si="31">YEARFRAC($C$14,AD14)</f>
        <v>27</v>
      </c>
    </row>
    <row r="16" spans="1:30" ht="15" customHeight="1">
      <c r="B16" s="38"/>
      <c r="C16" s="40"/>
      <c r="D16" s="85"/>
      <c r="E16" s="86"/>
      <c r="F16" s="87"/>
      <c r="G16" s="84"/>
      <c r="H16" s="84"/>
      <c r="I16" s="84"/>
      <c r="J16" s="84"/>
      <c r="K16" s="84"/>
      <c r="L16" s="84"/>
      <c r="M16" s="84"/>
      <c r="N16" s="85"/>
      <c r="O16" s="86"/>
      <c r="P16" s="87"/>
      <c r="Q16" s="84"/>
      <c r="R16" s="84"/>
      <c r="S16" s="84"/>
      <c r="T16" s="84"/>
      <c r="U16" s="84"/>
      <c r="V16" s="84"/>
      <c r="W16" s="85"/>
      <c r="X16" s="86"/>
      <c r="Y16" s="87"/>
      <c r="Z16" s="84"/>
      <c r="AA16" s="85"/>
      <c r="AB16" s="86"/>
      <c r="AC16" s="85"/>
      <c r="AD16" s="86"/>
    </row>
    <row r="17" spans="2:30" ht="15" customHeight="1">
      <c r="B17" s="38" t="s">
        <v>27</v>
      </c>
      <c r="C17" s="67">
        <f>C4</f>
        <v>12000000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</row>
    <row r="18" spans="2:30" ht="15" customHeight="1">
      <c r="B18" s="38" t="s">
        <v>28</v>
      </c>
      <c r="C18" s="67">
        <v>0</v>
      </c>
      <c r="D18" s="88">
        <v>0</v>
      </c>
      <c r="E18" s="68">
        <f>$C$5+$C$7</f>
        <v>96000</v>
      </c>
      <c r="F18" s="68">
        <f t="shared" ref="F18:AD18" si="32">E18*(1+$C$6)</f>
        <v>96000</v>
      </c>
      <c r="G18" s="68">
        <f t="shared" si="32"/>
        <v>96000</v>
      </c>
      <c r="H18" s="68">
        <f t="shared" si="32"/>
        <v>96000</v>
      </c>
      <c r="I18" s="68">
        <f t="shared" si="32"/>
        <v>96000</v>
      </c>
      <c r="J18" s="68">
        <f t="shared" si="32"/>
        <v>96000</v>
      </c>
      <c r="K18" s="68">
        <f t="shared" si="32"/>
        <v>96000</v>
      </c>
      <c r="L18" s="68">
        <f t="shared" si="32"/>
        <v>96000</v>
      </c>
      <c r="M18" s="68">
        <f t="shared" si="32"/>
        <v>96000</v>
      </c>
      <c r="N18" s="68">
        <f t="shared" si="32"/>
        <v>96000</v>
      </c>
      <c r="O18" s="68">
        <f t="shared" si="32"/>
        <v>96000</v>
      </c>
      <c r="P18" s="68">
        <f t="shared" si="32"/>
        <v>96000</v>
      </c>
      <c r="Q18" s="68">
        <f t="shared" si="32"/>
        <v>96000</v>
      </c>
      <c r="R18" s="68">
        <f t="shared" si="32"/>
        <v>96000</v>
      </c>
      <c r="S18" s="68">
        <f t="shared" si="32"/>
        <v>96000</v>
      </c>
      <c r="T18" s="68">
        <f t="shared" si="32"/>
        <v>96000</v>
      </c>
      <c r="U18" s="68">
        <f t="shared" si="32"/>
        <v>96000</v>
      </c>
      <c r="V18" s="68">
        <f t="shared" si="32"/>
        <v>96000</v>
      </c>
      <c r="W18" s="68">
        <f t="shared" si="32"/>
        <v>96000</v>
      </c>
      <c r="X18" s="68">
        <f t="shared" si="32"/>
        <v>96000</v>
      </c>
      <c r="Y18" s="68">
        <f t="shared" si="32"/>
        <v>96000</v>
      </c>
      <c r="Z18" s="68">
        <f t="shared" si="32"/>
        <v>96000</v>
      </c>
      <c r="AA18" s="68">
        <f t="shared" si="32"/>
        <v>96000</v>
      </c>
      <c r="AB18" s="68">
        <f t="shared" si="32"/>
        <v>96000</v>
      </c>
      <c r="AC18" s="68">
        <f t="shared" si="32"/>
        <v>96000</v>
      </c>
      <c r="AD18" s="68">
        <f t="shared" si="32"/>
        <v>96000</v>
      </c>
    </row>
    <row r="19" spans="2:30" ht="15" customHeight="1">
      <c r="B19" s="38" t="s">
        <v>29</v>
      </c>
      <c r="C19" s="67">
        <v>0</v>
      </c>
      <c r="D19" s="88">
        <v>0</v>
      </c>
      <c r="E19" s="68">
        <f t="shared" ref="E19:AD19" si="33">$C$7</f>
        <v>0</v>
      </c>
      <c r="F19" s="68">
        <f t="shared" si="33"/>
        <v>0</v>
      </c>
      <c r="G19" s="88">
        <f t="shared" si="33"/>
        <v>0</v>
      </c>
      <c r="H19" s="88">
        <f t="shared" si="33"/>
        <v>0</v>
      </c>
      <c r="I19" s="88">
        <f t="shared" si="33"/>
        <v>0</v>
      </c>
      <c r="J19" s="88">
        <f t="shared" si="33"/>
        <v>0</v>
      </c>
      <c r="K19" s="88">
        <f t="shared" si="33"/>
        <v>0</v>
      </c>
      <c r="L19" s="88">
        <f t="shared" si="33"/>
        <v>0</v>
      </c>
      <c r="M19" s="88">
        <f t="shared" si="33"/>
        <v>0</v>
      </c>
      <c r="N19" s="88">
        <v>0</v>
      </c>
      <c r="O19" s="68">
        <f t="shared" si="33"/>
        <v>0</v>
      </c>
      <c r="P19" s="68">
        <f t="shared" si="33"/>
        <v>0</v>
      </c>
      <c r="Q19" s="88">
        <f t="shared" si="33"/>
        <v>0</v>
      </c>
      <c r="R19" s="88">
        <f t="shared" si="33"/>
        <v>0</v>
      </c>
      <c r="S19" s="88">
        <f t="shared" si="33"/>
        <v>0</v>
      </c>
      <c r="T19" s="88">
        <f t="shared" si="33"/>
        <v>0</v>
      </c>
      <c r="U19" s="88">
        <f t="shared" si="33"/>
        <v>0</v>
      </c>
      <c r="V19" s="88">
        <f t="shared" si="33"/>
        <v>0</v>
      </c>
      <c r="W19" s="88">
        <v>0</v>
      </c>
      <c r="X19" s="68">
        <f t="shared" si="33"/>
        <v>0</v>
      </c>
      <c r="Y19" s="68">
        <f t="shared" si="33"/>
        <v>0</v>
      </c>
      <c r="Z19" s="88">
        <f t="shared" si="33"/>
        <v>0</v>
      </c>
      <c r="AA19" s="88">
        <v>0</v>
      </c>
      <c r="AB19" s="68">
        <f t="shared" si="33"/>
        <v>0</v>
      </c>
      <c r="AC19" s="88">
        <v>1</v>
      </c>
      <c r="AD19" s="68">
        <f t="shared" si="33"/>
        <v>0</v>
      </c>
    </row>
    <row r="20" spans="2:30" ht="15" customHeight="1">
      <c r="B20" s="38" t="s">
        <v>30</v>
      </c>
      <c r="C20" s="67"/>
      <c r="D20" s="69">
        <f t="shared" ref="D20:M20" si="34">1/(1+$C$10)^D15</f>
        <v>0.98039215686274506</v>
      </c>
      <c r="E20" s="70">
        <f t="shared" si="34"/>
        <v>0.96116878123798544</v>
      </c>
      <c r="F20" s="70">
        <f t="shared" si="34"/>
        <v>0.94232233454704462</v>
      </c>
      <c r="G20" s="70">
        <f t="shared" si="34"/>
        <v>0.9238454260265142</v>
      </c>
      <c r="H20" s="70">
        <f t="shared" si="34"/>
        <v>0.90573080982991594</v>
      </c>
      <c r="I20" s="70">
        <f t="shared" si="34"/>
        <v>0.88797138218619198</v>
      </c>
      <c r="J20" s="70">
        <f t="shared" si="34"/>
        <v>0.87056017861391388</v>
      </c>
      <c r="K20" s="70">
        <f t="shared" si="34"/>
        <v>0.85349037119011162</v>
      </c>
      <c r="L20" s="70">
        <f t="shared" si="34"/>
        <v>0.83675526587265847</v>
      </c>
      <c r="M20" s="70">
        <f t="shared" si="34"/>
        <v>0.82034829987515534</v>
      </c>
      <c r="N20" s="69">
        <f t="shared" ref="N20:AB20" si="35">1/(1+$C$10)^N15</f>
        <v>0.80426303909328967</v>
      </c>
      <c r="O20" s="70">
        <f t="shared" si="35"/>
        <v>0.78849317558165644</v>
      </c>
      <c r="P20" s="70">
        <f t="shared" si="35"/>
        <v>0.77303252508005538</v>
      </c>
      <c r="Q20" s="70">
        <f t="shared" si="35"/>
        <v>0.75787502458828948</v>
      </c>
      <c r="R20" s="70">
        <f t="shared" si="35"/>
        <v>0.74301472998851925</v>
      </c>
      <c r="S20" s="70">
        <f t="shared" si="35"/>
        <v>0.72844581371423445</v>
      </c>
      <c r="T20" s="70">
        <f t="shared" si="35"/>
        <v>0.7141625624649357</v>
      </c>
      <c r="U20" s="70">
        <f t="shared" si="35"/>
        <v>0.7001593749656233</v>
      </c>
      <c r="V20" s="70">
        <f t="shared" si="35"/>
        <v>0.68643075977021895</v>
      </c>
      <c r="W20" s="69">
        <f t="shared" si="35"/>
        <v>0.67297133310805779</v>
      </c>
      <c r="X20" s="70">
        <f t="shared" si="35"/>
        <v>0.65977581677260566</v>
      </c>
      <c r="Y20" s="70">
        <f t="shared" si="35"/>
        <v>0.64683903605157411</v>
      </c>
      <c r="Z20" s="70">
        <f t="shared" si="35"/>
        <v>0.63415591769762181</v>
      </c>
      <c r="AA20" s="69">
        <f t="shared" si="35"/>
        <v>0.62172148793884485</v>
      </c>
      <c r="AB20" s="70">
        <f t="shared" si="35"/>
        <v>0.60953087052827937</v>
      </c>
      <c r="AC20" s="69">
        <f t="shared" ref="AC20:AD20" si="36">1/(1+$C$10)^AC15</f>
        <v>0.59757928483164635</v>
      </c>
      <c r="AD20" s="70">
        <f t="shared" si="36"/>
        <v>0.58586204395259456</v>
      </c>
    </row>
    <row r="21" spans="2:30" ht="15" customHeight="1">
      <c r="B21" s="57" t="s">
        <v>31</v>
      </c>
      <c r="C21" s="73">
        <f>C17</f>
        <v>12000000</v>
      </c>
      <c r="D21" s="89">
        <f>SUM(D18:D19)*D20</f>
        <v>0</v>
      </c>
      <c r="E21" s="89">
        <f>SUM(E18:E19)*E20</f>
        <v>92272.202998846595</v>
      </c>
      <c r="F21" s="89">
        <f t="shared" ref="F21:M21" si="37">SUM(F18:F19)*F20</f>
        <v>90462.944116516286</v>
      </c>
      <c r="G21" s="89">
        <f t="shared" si="37"/>
        <v>88689.160898545364</v>
      </c>
      <c r="H21" s="89">
        <f t="shared" si="37"/>
        <v>86950.157743671924</v>
      </c>
      <c r="I21" s="89">
        <f t="shared" si="37"/>
        <v>85245.252689874425</v>
      </c>
      <c r="J21" s="89">
        <f t="shared" si="37"/>
        <v>83573.777146935739</v>
      </c>
      <c r="K21" s="89">
        <f t="shared" si="37"/>
        <v>81935.075634250708</v>
      </c>
      <c r="L21" s="89">
        <f t="shared" si="37"/>
        <v>80328.505523775209</v>
      </c>
      <c r="M21" s="89">
        <f t="shared" si="37"/>
        <v>78753.436788014908</v>
      </c>
      <c r="N21" s="89">
        <f>SUM(N18:N19)*N20</f>
        <v>77209.25175295581</v>
      </c>
      <c r="O21" s="89">
        <f>SUM(O18:O19)*O20</f>
        <v>75695.344855839023</v>
      </c>
      <c r="P21" s="89">
        <f t="shared" ref="P21:V21" si="38">SUM(P18:P19)*P20</f>
        <v>74211.12240768531</v>
      </c>
      <c r="Q21" s="89">
        <f t="shared" si="38"/>
        <v>72756.002360475788</v>
      </c>
      <c r="R21" s="89">
        <f t="shared" si="38"/>
        <v>71329.414078897855</v>
      </c>
      <c r="S21" s="89">
        <f t="shared" si="38"/>
        <v>69930.798116566511</v>
      </c>
      <c r="T21" s="89">
        <f t="shared" si="38"/>
        <v>68559.605996633822</v>
      </c>
      <c r="U21" s="89">
        <f t="shared" si="38"/>
        <v>67215.299996699832</v>
      </c>
      <c r="V21" s="89">
        <f t="shared" si="38"/>
        <v>65897.352937941017</v>
      </c>
      <c r="W21" s="89">
        <f>SUM(W18:W19)*W20</f>
        <v>64605.247978373547</v>
      </c>
      <c r="X21" s="89">
        <f>SUM(X18:X19)*X20</f>
        <v>63338.478410170144</v>
      </c>
      <c r="Y21" s="89">
        <f t="shared" ref="Y21:Z21" si="39">SUM(Y18:Y19)*Y20</f>
        <v>62096.547460951115</v>
      </c>
      <c r="Z21" s="89">
        <f t="shared" si="39"/>
        <v>60878.968098971694</v>
      </c>
      <c r="AA21" s="89">
        <f>SUM(AA18:AA19)*AA20</f>
        <v>59685.262842129108</v>
      </c>
      <c r="AB21" s="89">
        <f>SUM(AB18:AB19)*AB20</f>
        <v>58514.963570714819</v>
      </c>
      <c r="AC21" s="89">
        <f>SUM(AC18:AC19)*AC20</f>
        <v>57368.208923122882</v>
      </c>
      <c r="AD21" s="89">
        <f>SUM(AD18:AD19)*AD20</f>
        <v>56242.756219449075</v>
      </c>
    </row>
    <row r="22" spans="2:30" ht="15" customHeight="1">
      <c r="B22" s="76" t="s">
        <v>32</v>
      </c>
      <c r="C22" s="77">
        <f>SUM(C21:AD21)</f>
        <v>13893745.139548009</v>
      </c>
      <c r="D22" s="90"/>
      <c r="E22" s="86"/>
      <c r="F22" s="86"/>
      <c r="G22" s="91"/>
      <c r="H22" s="91"/>
      <c r="I22" s="91"/>
      <c r="J22" s="91"/>
      <c r="K22" s="91"/>
      <c r="L22" s="91"/>
      <c r="M22" s="91"/>
      <c r="N22" s="90"/>
      <c r="O22" s="86"/>
      <c r="P22" s="86"/>
      <c r="Q22" s="91"/>
      <c r="R22" s="91"/>
      <c r="S22" s="91"/>
      <c r="T22" s="91"/>
      <c r="U22" s="91"/>
      <c r="V22" s="91"/>
      <c r="W22" s="90"/>
      <c r="X22" s="86"/>
      <c r="Y22" s="86"/>
      <c r="Z22" s="91"/>
      <c r="AA22" s="90"/>
      <c r="AB22" s="86"/>
      <c r="AC22" s="90"/>
      <c r="AD22" s="86"/>
    </row>
    <row r="23" spans="2:30" ht="15" customHeight="1">
      <c r="B23" s="38"/>
      <c r="C23" s="51"/>
      <c r="D23" s="90"/>
      <c r="E23" s="86"/>
      <c r="F23" s="86"/>
      <c r="G23" s="91"/>
      <c r="H23" s="91"/>
      <c r="I23" s="91"/>
      <c r="J23" s="91"/>
      <c r="K23" s="91"/>
      <c r="L23" s="91"/>
      <c r="M23" s="91"/>
      <c r="N23" s="90"/>
      <c r="O23" s="86"/>
      <c r="P23" s="86"/>
      <c r="Q23" s="91"/>
      <c r="R23" s="91"/>
      <c r="S23" s="91"/>
      <c r="T23" s="91"/>
      <c r="U23" s="91"/>
      <c r="V23" s="91"/>
      <c r="W23" s="90"/>
      <c r="X23" s="86"/>
      <c r="Y23" s="86"/>
      <c r="Z23" s="91"/>
      <c r="AA23" s="90"/>
      <c r="AB23" s="86"/>
      <c r="AC23" s="90"/>
      <c r="AD23" s="86"/>
    </row>
    <row r="24" spans="2:30" ht="15" customHeight="1">
      <c r="B24" s="38"/>
      <c r="C24" s="40"/>
      <c r="D24" s="85"/>
      <c r="E24" s="86"/>
      <c r="F24" s="87"/>
      <c r="G24" s="92"/>
      <c r="H24" s="92"/>
      <c r="I24" s="92"/>
      <c r="J24" s="92"/>
      <c r="K24" s="92"/>
      <c r="L24" s="92"/>
      <c r="M24" s="92"/>
      <c r="N24" s="85"/>
      <c r="O24" s="86"/>
      <c r="P24" s="87"/>
      <c r="Q24" s="92"/>
      <c r="R24" s="92"/>
      <c r="S24" s="92"/>
      <c r="T24" s="92"/>
      <c r="U24" s="92"/>
      <c r="V24" s="92"/>
      <c r="W24" s="85"/>
      <c r="X24" s="86"/>
      <c r="Y24" s="87"/>
      <c r="Z24" s="92"/>
      <c r="AA24" s="85"/>
      <c r="AB24" s="86"/>
      <c r="AC24" s="85"/>
      <c r="AD24" s="86"/>
    </row>
    <row r="25" spans="2:30" ht="15" customHeight="1">
      <c r="B25" s="57" t="s">
        <v>33</v>
      </c>
      <c r="C25" s="75" t="s">
        <v>22</v>
      </c>
      <c r="D25" s="93">
        <f>+D15</f>
        <v>1</v>
      </c>
      <c r="E25" s="93">
        <f t="shared" ref="E25:M25" si="40">D25+1</f>
        <v>2</v>
      </c>
      <c r="F25" s="93">
        <f t="shared" si="40"/>
        <v>3</v>
      </c>
      <c r="G25" s="93">
        <f t="shared" si="40"/>
        <v>4</v>
      </c>
      <c r="H25" s="93">
        <f t="shared" si="40"/>
        <v>5</v>
      </c>
      <c r="I25" s="93">
        <f t="shared" si="40"/>
        <v>6</v>
      </c>
      <c r="J25" s="93">
        <f t="shared" si="40"/>
        <v>7</v>
      </c>
      <c r="K25" s="93">
        <f t="shared" si="40"/>
        <v>8</v>
      </c>
      <c r="L25" s="93">
        <f t="shared" si="40"/>
        <v>9</v>
      </c>
      <c r="M25" s="93">
        <f t="shared" si="40"/>
        <v>10</v>
      </c>
      <c r="N25" s="93">
        <f>+N15</f>
        <v>11</v>
      </c>
      <c r="O25" s="93">
        <f t="shared" ref="O25" si="41">N25+1</f>
        <v>12</v>
      </c>
      <c r="P25" s="93">
        <f t="shared" ref="P25" si="42">O25+1</f>
        <v>13</v>
      </c>
      <c r="Q25" s="93">
        <f t="shared" ref="Q25" si="43">P25+1</f>
        <v>14</v>
      </c>
      <c r="R25" s="93">
        <f t="shared" ref="R25" si="44">Q25+1</f>
        <v>15</v>
      </c>
      <c r="S25" s="93">
        <f t="shared" ref="S25" si="45">R25+1</f>
        <v>16</v>
      </c>
      <c r="T25" s="93">
        <f t="shared" ref="T25" si="46">S25+1</f>
        <v>17</v>
      </c>
      <c r="U25" s="93">
        <f t="shared" ref="U25" si="47">T25+1</f>
        <v>18</v>
      </c>
      <c r="V25" s="93">
        <f t="shared" ref="V25" si="48">U25+1</f>
        <v>19</v>
      </c>
      <c r="W25" s="93">
        <f>+W15</f>
        <v>20</v>
      </c>
      <c r="X25" s="93">
        <f t="shared" ref="X25" si="49">W25+1</f>
        <v>21</v>
      </c>
      <c r="Y25" s="93">
        <f t="shared" ref="Y25" si="50">X25+1</f>
        <v>22</v>
      </c>
      <c r="Z25" s="93">
        <f t="shared" ref="Z25" si="51">Y25+1</f>
        <v>23</v>
      </c>
      <c r="AA25" s="93">
        <f>+AA15</f>
        <v>24</v>
      </c>
      <c r="AB25" s="93">
        <f t="shared" ref="AB25" si="52">AA25+1</f>
        <v>25</v>
      </c>
      <c r="AC25" s="93">
        <f>+AC15</f>
        <v>26</v>
      </c>
      <c r="AD25" s="93">
        <f t="shared" ref="AD25" si="53">AC25+1</f>
        <v>27</v>
      </c>
    </row>
    <row r="26" spans="2:30" ht="15" customHeight="1">
      <c r="B26" s="38" t="s">
        <v>34</v>
      </c>
      <c r="C26" s="67">
        <v>0</v>
      </c>
      <c r="D26" s="88">
        <v>0</v>
      </c>
      <c r="E26" s="88">
        <f>C8</f>
        <v>5160000000</v>
      </c>
      <c r="F26" s="88">
        <f>E26</f>
        <v>5160000000</v>
      </c>
      <c r="G26" s="88">
        <f t="shared" ref="G26:M26" si="54">F26</f>
        <v>5160000000</v>
      </c>
      <c r="H26" s="88">
        <f t="shared" si="54"/>
        <v>5160000000</v>
      </c>
      <c r="I26" s="88">
        <f t="shared" si="54"/>
        <v>5160000000</v>
      </c>
      <c r="J26" s="88">
        <f t="shared" si="54"/>
        <v>5160000000</v>
      </c>
      <c r="K26" s="88">
        <f t="shared" si="54"/>
        <v>5160000000</v>
      </c>
      <c r="L26" s="88">
        <f t="shared" si="54"/>
        <v>5160000000</v>
      </c>
      <c r="M26" s="88">
        <f t="shared" si="54"/>
        <v>5160000000</v>
      </c>
      <c r="N26" s="88">
        <f t="shared" ref="N26" si="55">M26</f>
        <v>5160000000</v>
      </c>
      <c r="O26" s="88">
        <f t="shared" ref="O26" si="56">N26</f>
        <v>5160000000</v>
      </c>
      <c r="P26" s="88">
        <f t="shared" ref="P26" si="57">O26</f>
        <v>5160000000</v>
      </c>
      <c r="Q26" s="88">
        <f t="shared" ref="Q26" si="58">P26</f>
        <v>5160000000</v>
      </c>
      <c r="R26" s="88">
        <f t="shared" ref="R26" si="59">Q26</f>
        <v>5160000000</v>
      </c>
      <c r="S26" s="88">
        <f t="shared" ref="S26" si="60">R26</f>
        <v>5160000000</v>
      </c>
      <c r="T26" s="88">
        <f t="shared" ref="T26" si="61">S26</f>
        <v>5160000000</v>
      </c>
      <c r="U26" s="88">
        <f t="shared" ref="U26" si="62">T26</f>
        <v>5160000000</v>
      </c>
      <c r="V26" s="88">
        <f t="shared" ref="V26" si="63">U26</f>
        <v>5160000000</v>
      </c>
      <c r="W26" s="88">
        <f t="shared" ref="W26" si="64">V26</f>
        <v>5160000000</v>
      </c>
      <c r="X26" s="88">
        <f t="shared" ref="X26" si="65">W26</f>
        <v>5160000000</v>
      </c>
      <c r="Y26" s="88">
        <f t="shared" ref="Y26" si="66">X26</f>
        <v>5160000000</v>
      </c>
      <c r="Z26" s="88">
        <f t="shared" ref="Z26" si="67">Y26</f>
        <v>5160000000</v>
      </c>
      <c r="AA26" s="88">
        <f t="shared" ref="AA26" si="68">Z26</f>
        <v>5160000000</v>
      </c>
      <c r="AB26" s="88">
        <f t="shared" ref="AB26" si="69">AA26</f>
        <v>5160000000</v>
      </c>
      <c r="AC26" s="88">
        <f t="shared" ref="AC26" si="70">AB26</f>
        <v>5160000000</v>
      </c>
      <c r="AD26" s="88">
        <f t="shared" ref="AD26" si="71">AC26</f>
        <v>5160000000</v>
      </c>
    </row>
    <row r="27" spans="2:30" ht="15" customHeight="1">
      <c r="B27" s="57" t="s">
        <v>30</v>
      </c>
      <c r="C27" s="71">
        <v>0</v>
      </c>
      <c r="D27" s="72">
        <f t="shared" ref="D27:M27" si="72">1/(1+$C$10)^D25</f>
        <v>0.98039215686274506</v>
      </c>
      <c r="E27" s="72">
        <f t="shared" si="72"/>
        <v>0.96116878123798544</v>
      </c>
      <c r="F27" s="71">
        <f t="shared" si="72"/>
        <v>0.94232233454704462</v>
      </c>
      <c r="G27" s="72">
        <f t="shared" si="72"/>
        <v>0.9238454260265142</v>
      </c>
      <c r="H27" s="72">
        <f t="shared" si="72"/>
        <v>0.90573080982991594</v>
      </c>
      <c r="I27" s="71">
        <f t="shared" si="72"/>
        <v>0.88797138218619198</v>
      </c>
      <c r="J27" s="72">
        <f t="shared" si="72"/>
        <v>0.87056017861391388</v>
      </c>
      <c r="K27" s="72">
        <f t="shared" si="72"/>
        <v>0.85349037119011162</v>
      </c>
      <c r="L27" s="71">
        <f t="shared" si="72"/>
        <v>0.83675526587265847</v>
      </c>
      <c r="M27" s="72">
        <f t="shared" si="72"/>
        <v>0.82034829987515534</v>
      </c>
      <c r="N27" s="72">
        <f t="shared" ref="N27:AB27" si="73">1/(1+$C$10)^N25</f>
        <v>0.80426303909328967</v>
      </c>
      <c r="O27" s="72">
        <f t="shared" si="73"/>
        <v>0.78849317558165644</v>
      </c>
      <c r="P27" s="71">
        <f t="shared" si="73"/>
        <v>0.77303252508005538</v>
      </c>
      <c r="Q27" s="72">
        <f t="shared" si="73"/>
        <v>0.75787502458828948</v>
      </c>
      <c r="R27" s="72">
        <f t="shared" si="73"/>
        <v>0.74301472998851925</v>
      </c>
      <c r="S27" s="71">
        <f t="shared" si="73"/>
        <v>0.72844581371423445</v>
      </c>
      <c r="T27" s="72">
        <f t="shared" si="73"/>
        <v>0.7141625624649357</v>
      </c>
      <c r="U27" s="72">
        <f t="shared" si="73"/>
        <v>0.7001593749656233</v>
      </c>
      <c r="V27" s="71">
        <f t="shared" si="73"/>
        <v>0.68643075977021895</v>
      </c>
      <c r="W27" s="72">
        <f t="shared" si="73"/>
        <v>0.67297133310805779</v>
      </c>
      <c r="X27" s="72">
        <f t="shared" si="73"/>
        <v>0.65977581677260566</v>
      </c>
      <c r="Y27" s="71">
        <f t="shared" si="73"/>
        <v>0.64683903605157411</v>
      </c>
      <c r="Z27" s="72">
        <f t="shared" si="73"/>
        <v>0.63415591769762181</v>
      </c>
      <c r="AA27" s="72">
        <f t="shared" si="73"/>
        <v>0.62172148793884485</v>
      </c>
      <c r="AB27" s="72">
        <f t="shared" si="73"/>
        <v>0.60953087052827937</v>
      </c>
      <c r="AC27" s="72">
        <f t="shared" ref="AC27:AD27" si="74">1/(1+$C$10)^AC25</f>
        <v>0.59757928483164635</v>
      </c>
      <c r="AD27" s="72">
        <f t="shared" si="74"/>
        <v>0.58586204395259456</v>
      </c>
    </row>
    <row r="28" spans="2:30" ht="15" customHeight="1">
      <c r="B28" s="57" t="s">
        <v>31</v>
      </c>
      <c r="C28" s="73">
        <f>C26</f>
        <v>0</v>
      </c>
      <c r="D28" s="89">
        <f>D26*D27</f>
        <v>0</v>
      </c>
      <c r="E28" s="89">
        <f>E26*E27</f>
        <v>4959630911.1880045</v>
      </c>
      <c r="F28" s="89">
        <f t="shared" ref="F28:M28" si="75">F26*F27</f>
        <v>4862383246.2627506</v>
      </c>
      <c r="G28" s="89">
        <f t="shared" si="75"/>
        <v>4767042398.296813</v>
      </c>
      <c r="H28" s="89">
        <f t="shared" si="75"/>
        <v>4673570978.7223663</v>
      </c>
      <c r="I28" s="89">
        <f t="shared" si="75"/>
        <v>4581932332.0807505</v>
      </c>
      <c r="J28" s="89">
        <f t="shared" si="75"/>
        <v>4492090521.6477957</v>
      </c>
      <c r="K28" s="89">
        <f t="shared" si="75"/>
        <v>4404010315.3409758</v>
      </c>
      <c r="L28" s="89">
        <f t="shared" si="75"/>
        <v>4317657171.9029179</v>
      </c>
      <c r="M28" s="89">
        <f t="shared" si="75"/>
        <v>4232997227.3558016</v>
      </c>
      <c r="N28" s="89">
        <f>N26*N27</f>
        <v>4149997281.7213745</v>
      </c>
      <c r="O28" s="89">
        <f>O26*O27</f>
        <v>4068624786.0013471</v>
      </c>
      <c r="P28" s="89">
        <f t="shared" ref="P28:V28" si="76">P26*P27</f>
        <v>3988847829.4130859</v>
      </c>
      <c r="Q28" s="89">
        <f t="shared" si="76"/>
        <v>3910635126.8755736</v>
      </c>
      <c r="R28" s="89">
        <f t="shared" si="76"/>
        <v>3833956006.7407594</v>
      </c>
      <c r="S28" s="89">
        <f t="shared" si="76"/>
        <v>3758780398.7654495</v>
      </c>
      <c r="T28" s="89">
        <f t="shared" si="76"/>
        <v>3685078822.3190684</v>
      </c>
      <c r="U28" s="89">
        <f t="shared" si="76"/>
        <v>3612822374.8226161</v>
      </c>
      <c r="V28" s="89">
        <f t="shared" si="76"/>
        <v>3541982720.4143295</v>
      </c>
      <c r="W28" s="89">
        <f>W26*W27</f>
        <v>3472532078.8375783</v>
      </c>
      <c r="X28" s="89">
        <f>X26*X27</f>
        <v>3404443214.5466452</v>
      </c>
      <c r="Y28" s="89">
        <f t="shared" ref="Y28:Z28" si="77">Y26*Y27</f>
        <v>3337689426.0261226</v>
      </c>
      <c r="Z28" s="89">
        <f t="shared" si="77"/>
        <v>3272244535.3197284</v>
      </c>
      <c r="AA28" s="89">
        <f>AA26*AA27</f>
        <v>3208082877.7644396</v>
      </c>
      <c r="AB28" s="89">
        <f>AB26*AB27</f>
        <v>3145179291.9259214</v>
      </c>
      <c r="AC28" s="89">
        <f>AC26*AC27</f>
        <v>3083509109.7312951</v>
      </c>
      <c r="AD28" s="89">
        <f>AD26*AD27</f>
        <v>3023048146.7953877</v>
      </c>
    </row>
    <row r="29" spans="2:30" ht="15" customHeight="1">
      <c r="B29" s="76" t="s">
        <v>35</v>
      </c>
      <c r="C29" s="78">
        <f>SUM(C28:AD28)</f>
        <v>101788769130.81892</v>
      </c>
      <c r="D29" s="85"/>
      <c r="E29" s="94"/>
      <c r="F29" s="87"/>
      <c r="G29" s="94"/>
      <c r="H29" s="94"/>
      <c r="I29" s="94"/>
      <c r="J29" s="95"/>
      <c r="K29" s="95"/>
      <c r="L29" s="95"/>
      <c r="M29" s="95"/>
      <c r="N29" s="60"/>
      <c r="O29" s="60"/>
    </row>
    <row r="30" spans="2:30" ht="15" customHeight="1">
      <c r="B30" s="38"/>
      <c r="C30" s="40">
        <f>C29/1000000</f>
        <v>101788.76913081892</v>
      </c>
      <c r="D30" s="85"/>
      <c r="E30" s="86"/>
      <c r="F30" s="87"/>
      <c r="G30" s="94"/>
      <c r="H30" s="94"/>
      <c r="I30" s="94"/>
      <c r="J30" s="95"/>
      <c r="K30" s="95"/>
      <c r="L30" s="95"/>
      <c r="M30" s="95"/>
      <c r="N30" s="60"/>
      <c r="O30" s="60"/>
    </row>
    <row r="31" spans="2:30" ht="15" customHeight="1">
      <c r="B31" s="38"/>
      <c r="C31" s="40"/>
      <c r="D31" s="85"/>
      <c r="E31" s="86"/>
      <c r="F31" s="87"/>
      <c r="G31" s="94"/>
      <c r="H31" s="94"/>
      <c r="I31" s="94"/>
      <c r="J31" s="95"/>
      <c r="K31" s="95"/>
      <c r="L31" s="95"/>
      <c r="M31" s="95"/>
      <c r="N31" s="60"/>
      <c r="O31" s="60"/>
    </row>
    <row r="32" spans="2:30" ht="15" customHeight="1">
      <c r="B32" s="74" t="s">
        <v>36</v>
      </c>
      <c r="C32" s="97">
        <f>C22/C29</f>
        <v>1.3649585566450625E-4</v>
      </c>
      <c r="D32" s="90"/>
      <c r="E32" s="86"/>
      <c r="F32" s="86"/>
      <c r="G32" s="84"/>
      <c r="H32" s="84"/>
      <c r="I32" s="84"/>
      <c r="J32" s="84"/>
      <c r="K32" s="84"/>
      <c r="L32" s="84"/>
      <c r="M32" s="84"/>
      <c r="N32" s="60"/>
      <c r="O32" s="60"/>
    </row>
    <row r="33" spans="1:15" ht="15" customHeight="1">
      <c r="A33" s="36"/>
      <c r="B33" s="50"/>
      <c r="C33" s="37"/>
      <c r="D33" s="86"/>
      <c r="E33" s="86"/>
      <c r="F33" s="91"/>
      <c r="G33" s="96"/>
      <c r="H33" s="96"/>
      <c r="I33" s="91"/>
      <c r="J33" s="91"/>
      <c r="K33" s="91"/>
      <c r="L33" s="91"/>
      <c r="M33" s="91"/>
      <c r="N33" s="60"/>
      <c r="O33" s="60"/>
    </row>
    <row r="34" spans="1:15" ht="15" customHeight="1">
      <c r="A34" s="36"/>
      <c r="B34" s="50"/>
      <c r="C34" s="37"/>
      <c r="D34" s="62"/>
      <c r="E34" s="38"/>
      <c r="F34" s="39"/>
      <c r="G34" s="41"/>
      <c r="H34" s="41"/>
      <c r="I34" s="39"/>
      <c r="J34" s="39"/>
      <c r="K34" s="39"/>
      <c r="L34" s="39"/>
      <c r="M34" s="39"/>
      <c r="N34" s="60"/>
      <c r="O34" s="60"/>
    </row>
    <row r="35" spans="1:15" ht="15" customHeight="1">
      <c r="A35" s="36"/>
      <c r="B35" s="50"/>
      <c r="C35" s="37"/>
      <c r="D35" s="62"/>
      <c r="E35" s="38"/>
      <c r="F35" s="39"/>
      <c r="G35" s="41"/>
      <c r="H35" s="41"/>
      <c r="I35" s="39"/>
      <c r="J35" s="39"/>
      <c r="K35" s="39"/>
      <c r="L35" s="39"/>
      <c r="M35" s="39"/>
      <c r="N35" s="60"/>
      <c r="O35" s="60"/>
    </row>
    <row r="36" spans="1:15" ht="15" customHeight="1"/>
    <row r="37" spans="1:15" ht="15" customHeight="1"/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9" spans="2:15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</row>
    <row r="50" spans="2:1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EEF56FDC2D0A46B57721048BC5D967" ma:contentTypeVersion="11" ma:contentTypeDescription="Een nieuw document maken." ma:contentTypeScope="" ma:versionID="0d5e38d38833ea094b7d94e931fb0b3e">
  <xsd:schema xmlns:xsd="http://www.w3.org/2001/XMLSchema" xmlns:xs="http://www.w3.org/2001/XMLSchema" xmlns:p="http://schemas.microsoft.com/office/2006/metadata/properties" xmlns:ns3="b2efed34-04dd-4047-8bed-7b982d739149" xmlns:ns4="6e38cd29-cea5-4f67-ad1f-a4b1dbbd2880" targetNamespace="http://schemas.microsoft.com/office/2006/metadata/properties" ma:root="true" ma:fieldsID="0b4247786f82714fbbc241430c8ff6b1" ns3:_="" ns4:_="">
    <xsd:import namespace="b2efed34-04dd-4047-8bed-7b982d739149"/>
    <xsd:import namespace="6e38cd29-cea5-4f67-ad1f-a4b1dbbd288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fed34-04dd-4047-8bed-7b982d73914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8cd29-cea5-4f67-ad1f-a4b1dbbd288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efed34-04dd-4047-8bed-7b982d739149" xsi:nil="true"/>
  </documentManagement>
</p:properties>
</file>

<file path=customXml/itemProps1.xml><?xml version="1.0" encoding="utf-8"?>
<ds:datastoreItem xmlns:ds="http://schemas.openxmlformats.org/officeDocument/2006/customXml" ds:itemID="{60FA3DB2-2B3B-4206-9E94-845B0ED3AD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fed34-04dd-4047-8bed-7b982d739149"/>
    <ds:schemaRef ds:uri="6e38cd29-cea5-4f67-ad1f-a4b1dbbd28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DB49FE-32A7-4D53-971D-F2C4DE6C01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1AA4FE-CA4F-40B5-8F66-C983756B6902}">
  <ds:schemaRefs>
    <ds:schemaRef ds:uri="6e38cd29-cea5-4f67-ad1f-a4b1dbbd2880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2efed34-04dd-4047-8bed-7b982d73914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Levelized Cost of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Piotr Kaczmarek</cp:lastModifiedBy>
  <dcterms:created xsi:type="dcterms:W3CDTF">2022-12-08T21:45:05Z</dcterms:created>
  <dcterms:modified xsi:type="dcterms:W3CDTF">2024-07-09T12:17:48Z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0x0101008FEEF56FDC2D0A46B57721048BC5D967</vt:lpwstr>
  </property>
</Properties>
</file>