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D588B606-CFFD-4E0E-B557-D4BADF85E4ED}" xr6:coauthVersionLast="47" xr6:coauthVersionMax="47" xr10:uidLastSave="{00000000-0000-0000-0000-000000000000}"/>
  <bookViews>
    <workbookView xWindow="-120" yWindow="-120" windowWidth="29040" windowHeight="15720" tabRatio="659"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0" l="1"/>
  <c r="C80" i="7"/>
  <c r="Q11" i="5" l="1"/>
  <c r="C79" i="9" l="1"/>
  <c r="D79" i="9" s="1"/>
  <c r="B66" i="9"/>
  <c r="B67" i="9" l="1"/>
  <c r="B68" i="9" s="1"/>
  <c r="B69" i="9" s="1"/>
  <c r="E79" i="9"/>
  <c r="D80" i="9"/>
  <c r="D81" i="9"/>
  <c r="D82" i="9"/>
  <c r="D83" i="9"/>
  <c r="C83" i="9"/>
  <c r="C82" i="9"/>
  <c r="C81" i="9"/>
  <c r="C80" i="9"/>
  <c r="F79" i="9" l="1"/>
  <c r="E80" i="9"/>
  <c r="E81" i="9"/>
  <c r="E82" i="9"/>
  <c r="E83" i="9"/>
  <c r="G79" i="9" l="1"/>
  <c r="F80" i="9"/>
  <c r="F81" i="9"/>
  <c r="F82" i="9"/>
  <c r="F83" i="9"/>
  <c r="H79" i="9" l="1"/>
  <c r="G80" i="9"/>
  <c r="G81" i="9"/>
  <c r="G82" i="9"/>
  <c r="G83" i="9"/>
  <c r="I79" i="9" l="1"/>
  <c r="H80" i="9"/>
  <c r="H81" i="9"/>
  <c r="H82" i="9"/>
  <c r="H83" i="9"/>
  <c r="J79" i="9" l="1"/>
  <c r="I80" i="9"/>
  <c r="I81" i="9"/>
  <c r="I82" i="9"/>
  <c r="I83" i="9"/>
  <c r="K79" i="9" l="1"/>
  <c r="J80" i="9"/>
  <c r="J81" i="9"/>
  <c r="J82" i="9"/>
  <c r="J83" i="9"/>
  <c r="L79" i="9" l="1"/>
  <c r="K80" i="9"/>
  <c r="K81" i="9"/>
  <c r="K82" i="9"/>
  <c r="K83" i="9"/>
  <c r="M79" i="9" l="1"/>
  <c r="L80" i="9"/>
  <c r="L81" i="9"/>
  <c r="L82" i="9"/>
  <c r="L83" i="9"/>
  <c r="M80" i="9" l="1"/>
  <c r="M81" i="9"/>
  <c r="M82" i="9"/>
  <c r="M83" i="9"/>
  <c r="N79" i="9"/>
  <c r="N80" i="9" l="1"/>
  <c r="N81" i="9"/>
  <c r="N82" i="9"/>
  <c r="N83" i="9"/>
  <c r="O79" i="9"/>
  <c r="O81" i="9" l="1"/>
  <c r="O82" i="9"/>
  <c r="O83" i="9"/>
  <c r="P79" i="9"/>
  <c r="O80" i="9"/>
  <c r="P82" i="9" l="1"/>
  <c r="P83" i="9"/>
  <c r="Q79" i="9"/>
  <c r="P80" i="9"/>
  <c r="P81" i="9"/>
  <c r="Q83" i="9" l="1"/>
  <c r="R79" i="9"/>
  <c r="Q80" i="9"/>
  <c r="Q81" i="9"/>
  <c r="Q82" i="9"/>
  <c r="S79" i="9" l="1"/>
  <c r="R80" i="9"/>
  <c r="R81" i="9"/>
  <c r="R82" i="9"/>
  <c r="R83" i="9"/>
  <c r="T79" i="9" l="1"/>
  <c r="S80" i="9"/>
  <c r="S81" i="9"/>
  <c r="S82" i="9"/>
  <c r="S83" i="9"/>
  <c r="U79" i="9" l="1"/>
  <c r="T80" i="9"/>
  <c r="T81" i="9"/>
  <c r="T82" i="9"/>
  <c r="T83" i="9"/>
  <c r="V79" i="9" l="1"/>
  <c r="U80" i="9"/>
  <c r="U81" i="9"/>
  <c r="U82" i="9"/>
  <c r="U83" i="9"/>
  <c r="W79" i="9" l="1"/>
  <c r="V80" i="9"/>
  <c r="V81" i="9"/>
  <c r="V82" i="9"/>
  <c r="V83" i="9"/>
  <c r="X79" i="9" l="1"/>
  <c r="W80" i="9"/>
  <c r="W81" i="9"/>
  <c r="W82" i="9"/>
  <c r="W83" i="9"/>
  <c r="AA6" i="2"/>
  <c r="AA7" i="2" s="1"/>
  <c r="AA5" i="2"/>
  <c r="Z6" i="2"/>
  <c r="Z7" i="2" s="1"/>
  <c r="Z5" i="2"/>
  <c r="H143" i="7"/>
  <c r="H142" i="7"/>
  <c r="Y79" i="9" l="1"/>
  <c r="X80" i="9"/>
  <c r="X81" i="9"/>
  <c r="X82" i="9"/>
  <c r="X83" i="9"/>
  <c r="C152" i="8"/>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Z79" i="9" l="1"/>
  <c r="Y80" i="9"/>
  <c r="Y81" i="9"/>
  <c r="Y82" i="9"/>
  <c r="Y83" i="9"/>
  <c r="B14" i="10"/>
  <c r="B13" i="7"/>
  <c r="AA79" i="9" l="1"/>
  <c r="Z80" i="9"/>
  <c r="Z81" i="9"/>
  <c r="Z82" i="9"/>
  <c r="Z83" i="9"/>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AB79" i="9" l="1"/>
  <c r="AA80" i="9"/>
  <c r="AA81" i="9"/>
  <c r="AA82" i="9"/>
  <c r="AA83" i="9"/>
  <c r="H11" i="5"/>
  <c r="C7" i="6"/>
  <c r="AC79" i="9" l="1"/>
  <c r="AB80" i="9"/>
  <c r="AB81" i="9"/>
  <c r="AB82" i="9"/>
  <c r="AB83" i="9"/>
  <c r="F8" i="10"/>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AC80" i="9" l="1"/>
  <c r="AC81" i="9"/>
  <c r="AC82" i="9"/>
  <c r="AC83" i="9"/>
  <c r="AD79" i="9"/>
  <c r="F15" i="10"/>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17" i="7"/>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AD80" i="9" l="1"/>
  <c r="AD81" i="9"/>
  <c r="AD82" i="9"/>
  <c r="AD83" i="9"/>
  <c r="AE79" i="9"/>
  <c r="B19" i="10"/>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E81" i="9" l="1"/>
  <c r="AE82" i="9"/>
  <c r="AE83" i="9"/>
  <c r="AF79" i="9"/>
  <c r="AE80" i="9"/>
  <c r="AG17" i="7"/>
  <c r="H17" i="7"/>
  <c r="T17" i="7"/>
  <c r="AF17" i="7"/>
  <c r="AF82" i="9" l="1"/>
  <c r="AF83" i="9"/>
  <c r="AG79" i="9"/>
  <c r="AF80" i="9"/>
  <c r="AF81" i="9"/>
  <c r="I11" i="5"/>
  <c r="AG83" i="9" l="1"/>
  <c r="AG80" i="9"/>
  <c r="AG81" i="9"/>
  <c r="AG82" i="9"/>
  <c r="Q10" i="2"/>
  <c r="V5" i="2" s="1"/>
  <c r="F5" i="2"/>
  <c r="P10" i="2"/>
  <c r="Q9" i="2"/>
  <c r="P7" i="2"/>
  <c r="B10" i="10"/>
  <c r="J11" i="5"/>
  <c r="I10" i="5"/>
  <c r="J10" i="5" s="1"/>
  <c r="B11" i="5" s="1"/>
  <c r="V6" i="2" l="1"/>
  <c r="O17" i="2"/>
  <c r="P17" i="2"/>
  <c r="Q17" i="2"/>
  <c r="N17" i="2"/>
  <c r="R17" i="2"/>
  <c r="M17" i="2"/>
  <c r="D17" i="2"/>
  <c r="E17" i="2"/>
  <c r="F17" i="2"/>
  <c r="G17" i="2"/>
  <c r="H17" i="2"/>
  <c r="I17" i="2"/>
  <c r="J17" i="2"/>
  <c r="K17" i="2"/>
  <c r="L17" i="2"/>
  <c r="G11" i="5"/>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V17" i="2" l="1"/>
  <c r="V7" i="2"/>
  <c r="W17" i="2" s="1"/>
  <c r="AG17" i="2"/>
  <c r="U17" i="2"/>
  <c r="AC17" i="2"/>
  <c r="Y17" i="2"/>
  <c r="AA17" i="2"/>
  <c r="AE17" i="2"/>
  <c r="X17" i="2"/>
  <c r="AB17" i="2"/>
  <c r="AD17" i="2"/>
  <c r="Z17" i="2"/>
  <c r="S17" i="2"/>
  <c r="T17" i="2"/>
  <c r="AF17" i="2"/>
  <c r="C17" i="2"/>
  <c r="C143" i="7"/>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Q12" i="2"/>
  <c r="B5" i="2" s="1"/>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B4" i="2"/>
  <c r="N19" i="2" l="1"/>
  <c r="N20" i="2" s="1"/>
  <c r="M19" i="2"/>
  <c r="M20" i="2" s="1"/>
  <c r="O19" i="2"/>
  <c r="O20" i="2" s="1"/>
  <c r="P19" i="2"/>
  <c r="P20" i="2" s="1"/>
  <c r="Q19" i="2"/>
  <c r="Q20" i="2" s="1"/>
  <c r="R19" i="2"/>
  <c r="R20" i="2" s="1"/>
  <c r="C19" i="2"/>
  <c r="C20" i="2" s="1"/>
  <c r="K19" i="2"/>
  <c r="K20" i="2" s="1"/>
  <c r="D19" i="2"/>
  <c r="D20" i="2" s="1"/>
  <c r="T19" i="2"/>
  <c r="T20" i="2" s="1"/>
  <c r="E19" i="2"/>
  <c r="E20" i="2" s="1"/>
  <c r="F19" i="2"/>
  <c r="F20" i="2" s="1"/>
  <c r="G19" i="2"/>
  <c r="G20" i="2" s="1"/>
  <c r="H19" i="2"/>
  <c r="H20" i="2" s="1"/>
  <c r="L19" i="2"/>
  <c r="L20" i="2" s="1"/>
  <c r="I19" i="2"/>
  <c r="I20" i="2" s="1"/>
  <c r="J19" i="2"/>
  <c r="J20" i="2" s="1"/>
  <c r="W7" i="2"/>
  <c r="V19" i="2" s="1"/>
  <c r="V20" i="2" s="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S19" i="2" l="1"/>
  <c r="S20" i="2" s="1"/>
  <c r="AG19" i="2"/>
  <c r="AG20" i="2" s="1"/>
  <c r="AB19" i="2"/>
  <c r="AB20" i="2" s="1"/>
  <c r="AA19" i="2"/>
  <c r="AA20" i="2" s="1"/>
  <c r="W19" i="2"/>
  <c r="W20" i="2" s="1"/>
  <c r="AF19" i="2"/>
  <c r="AF20" i="2" s="1"/>
  <c r="Y19" i="2"/>
  <c r="Y20" i="2" s="1"/>
  <c r="AE19" i="2"/>
  <c r="AE20" i="2" s="1"/>
  <c r="AC19" i="2"/>
  <c r="AC20" i="2" s="1"/>
  <c r="U19" i="2"/>
  <c r="U20" i="2" s="1"/>
  <c r="X19" i="2"/>
  <c r="X20" i="2" s="1"/>
  <c r="AD19" i="2"/>
  <c r="AD20" i="2" s="1"/>
  <c r="Z19" i="2"/>
  <c r="Z20" i="2" s="1"/>
  <c r="L21" i="9"/>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tc={15E5A3E1-87C5-420A-8591-A4343872DE19}</author>
    <author>tc={FCB76C48-001D-46B5-8982-018CAEB7CC74}</author>
    <author>tc={0D470BF7-5B08-4460-888A-C8137FBF7571}</author>
    <author>tc={7A5432FF-1A98-48C3-8370-E9EE98A0BFB7}</author>
    <author>tc={5918948C-9F47-4A79-951D-AD9FDCA0B8C4}</author>
    <author>tc={B9EAE591-E931-436B-8D15-9F1A7E88517B}</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61" authorId="12" shapeId="0" xr:uid="{15E5A3E1-87C5-420A-8591-A4343872DE19}">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2" authorId="13" shapeId="0" xr:uid="{FCB76C48-001D-46B5-8982-018CAEB7CC74}">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3" authorId="14" shapeId="0" xr:uid="{0D470BF7-5B08-4460-888A-C8137FBF7571}">
      <text>
        <t>[Threaded comment]
Your version of Excel allows you to read this threaded comment; however, any edits to it will get removed if the file is opened in a newer version of Excel. Learn more: https://go.microsoft.com/fwlink/?linkid=870924
Comment:
    https://doi.org/10.1016/j.ijhydene.2023.06.269</t>
      </text>
    </comment>
    <comment ref="B64" authorId="15" shapeId="0" xr:uid="{7A5432FF-1A98-48C3-8370-E9EE98A0BFB7}">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68" authorId="16" shapeId="0" xr:uid="{5918948C-9F47-4A79-951D-AD9FDCA0B8C4}">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74" authorId="17" shapeId="0" xr:uid="{B9EAE591-E931-436B-8D15-9F1A7E88517B}">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<sst xmlns="http://schemas.openxmlformats.org/spreadsheetml/2006/main" count="841" uniqueCount="237">
  <si>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</si>
  <si>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</si>
  <si>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</si>
  <si>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</si>
  <si>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</si>
  <si>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</si>
  <si>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</si>
  <si>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</si>
  <si>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</si>
  <si>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</si>
  <si>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</si>
  <si>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</si>
  <si>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</si>
  <si>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</si>
  <si>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</si>
  <si>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</si>
  <si>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</si>
  <si>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</si>
  <si>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</si>
  <si>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</si>
  <si>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</si>
  <si>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</si>
  <si>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</si>
  <si>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</si>
  <si>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</si>
  <si>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</si>
  <si>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</si>
  <si>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</si>
  <si>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</si>
  <si>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</si>
  <si>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</si>
  <si>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</si>
  <si>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</si>
  <si>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</si>
  <si>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</si>
  <si>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</si>
  <si>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</si>
  <si>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</si>
  <si>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</si>
  <si>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</si>
  <si>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</si>
  <si>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</si>
  <si>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</si>
  <si>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</si>
  <si>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</si>
  <si>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</si>
  <si>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</si>
  <si>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</si>
  <si>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</si>
  <si>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</si>
  <si>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</si>
  <si>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</si>
  <si>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</si>
  <si>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</si>
  <si>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</si>
  <si>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</si>
  <si>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</si>
  <si>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</si>
  <si>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</si>
  <si>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</si>
  <si>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</si>
  <si>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</si>
  <si>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</si>
  <si>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</si>
  <si>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</si>
  <si>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</si>
  <si>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</si>
  <si>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</si>
  <si>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</si>
  <si>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</si>
  <si>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</si>
  <si>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</si>
  <si>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</si>
  <si>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</si>
  <si>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</si>
  <si>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</si>
  <si>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</si>
  <si>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</si>
  <si>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</si>
  <si>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</si>
  <si>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</si>
  <si>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</si>
  <si>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</si>
  <si>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</si>
  <si>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</si>
  <si>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</si>
  <si>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</si>
  <si>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</si>
  <si>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</si>
  <si>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</si>
  <si>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</si>
  <si>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</si>
  <si>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</si>
  <si>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</si>
  <si>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</si>
  <si>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</si>
  <si>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</si>
  <si>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</si>
  <si>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</si>
  <si>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</si>
  <si>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</si>
  <si>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</si>
  <si>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</si>
  <si>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</si>
  <si>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</si>
  <si>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</si>
  <si>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</si>
  <si>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</si>
  <si>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</si>
  <si>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</si>
  <si>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</si>
  <si>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</si>
  <si>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</si>
  <si>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</si>
  <si>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</si>
  <si>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</si>
  <si>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</si>
  <si>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</si>
  <si>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</si>
  <si>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</si>
  <si>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</si>
  <si>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</si>
  <si>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</si>
  <si>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</si>
  <si>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</si>
  <si>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</si>
  <si>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</si>
  <si>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</si>
  <si>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</si>
  <si>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</si>
  <si>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</si>
  <si>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</si>
  <si>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</si>
  <si>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</si>
  <si>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</si>
  <si>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</si>
  <si>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</si>
  <si>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</si>
  <si>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</si>
  <si>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</si>
  <si>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</si>
  <si>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</si>
  <si>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</si>
  <si>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</si>
  <si>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</si>
  <si>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</si>
  <si>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</si>
  <si>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</si>
  <si>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</si>
  <si>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</si>
  <si>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</si>
  <si>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</si>
  <si>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</si>
  <si>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</si>
  <si>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</si>
  <si>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</si>
  <si>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</si>
  <si>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</si>
  <si>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</si>
  <si>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</si>
  <si>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</si>
  <si>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</si>
  <si>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</si>
  <si>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</si>
  <si>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</si>
  <si>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</si>
  <si>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</si>
  <si>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</si>
  <si>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</si>
  <si>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</si>
  <si>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</si>
  <si>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</si>
  <si>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</si>
  <si>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</si>
  <si>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</si>
  <si>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</si>
  <si>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</si>
  <si>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</si>
  <si>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</si>
  <si>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</si>
  <si>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</si>
  <si>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</si>
  <si>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</si>
  <si>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</si>
  <si>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</si>
  <si>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</si>
  <si>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</si>
  <si>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</si>
  <si>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</si>
  <si>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</si>
  <si>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</si>
  <si>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</si>
  <si>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</si>
  <si>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</si>
  <si>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</si>
  <si>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</si>
  <si>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</si>
  <si>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</si>
  <si>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</si>
  <si>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</si>
  <si>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</si>
  <si>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</si>
  <si>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</si>
  <si>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</si>
  <si>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</si>
  <si>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</si>
  <si>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</si>
  <si>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</si>
  <si>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</si>
  <si>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</si>
  <si>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</si>
  <si>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</si>
  <si>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</si>
  <si>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</si>
  <si>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</si>
  <si>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</si>
  <si>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</si>
  <si>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</si>
  <si>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</si>
  <si>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</si>
  <si>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</si>
  <si>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</si>
  <si>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</si>
  <si>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</si>
  <si>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</si>
  <si>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</si>
  <si>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</si>
  <si>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</si>
  <si>
    <t>USD/kg</t>
  </si>
  <si>
    <t>USD/ton</t>
  </si>
  <si>
    <t>at 1000 km</t>
  </si>
  <si>
    <t>at 500 tH2 per day</t>
  </si>
  <si>
    <t>[eur/tonkm]</t>
  </si>
  <si>
    <t>Gaseous hydrogen</t>
  </si>
  <si>
    <t>tons of gaseous hydrogen</t>
  </si>
  <si>
    <t>Density gaseous hydrogen</t>
  </si>
  <si>
    <t>Learning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</si>
</sst>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Piotr Kaczmarek" id="{97D93B12-5284-4C18-9871-FD7BB37E6C52}" userId="S::pkaczmarek@tudelft.nl::2d4114d5-9fc2-48cb-ac8c-ca8e5adf1d66"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61" dT="2023-10-10T13:06:26.06" personId="{AA388494-726E-4CE5-8F15-216A09F9E97E}" id="{15E5A3E1-87C5-420A-8591-A4343872DE19}">
    <text>Big excel of A007</text>
  </threadedComment>
  <threadedComment ref="B62" dT="2023-10-10T13:06:30.86" personId="{AA388494-726E-4CE5-8F15-216A09F9E97E}" id="{FCB76C48-001D-46B5-8982-018CAEB7CC74}">
    <text>Big excel of A007</text>
  </threadedComment>
  <threadedComment ref="B63" dT="2024-08-07T10:21:15.01" personId="{97D93B12-5284-4C18-9871-FD7BB37E6C52}" id="{0D470BF7-5B08-4460-888A-C8137FBF7571}">
    <text>https://doi.org/10.1016/j.ijhydene.2023.06.269</text>
    <extLst>
      <x:ext xmlns:xltc2="http://schemas.microsoft.com/office/spreadsheetml/2020/threadedcomments2" uri="{F7C98A9C-CBB3-438F-8F68-D28B6AF4A901}">
        <xltc2:checksum>819921671</xltc2:checksum>
        <xltc2:hyperlink startIndex="0" length="46" url="https://doi.org/10.1016/j.ijhydene.2023.06.269"/>
      </x:ext>
    </extLst>
  </threadedComment>
  <threadedComment ref="B64" dT="2023-10-10T13:01:31.36" personId="{AA388494-726E-4CE5-8F15-216A09F9E97E}" id="{7A5432FF-1A98-48C3-8370-E9EE98A0BFB7}">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68" dT="2023-10-11T11:23:41.07" personId="{AA388494-726E-4CE5-8F15-216A09F9E97E}" id="{5918948C-9F47-4A79-951D-AD9FDCA0B8C4}">
    <text xml:space="preserve">Learning rate from excel fo A007
</text>
  </threadedComment>
  <threadedComment ref="C74" dT="2023-10-10T13:10:36.72" personId="{AA388494-726E-4CE5-8F15-216A09F9E97E}" id="{B9EAE591-E931-436B-8D15-9F1A7E88517B}">
    <text>Excel van A007</tex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abSelected="1" topLeftCell="A7" workbookViewId="0">
      <selection activeCell="B11" sqref="B11"/>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2020</v>
      </c>
    </row>
    <row r="10" spans="1:5" x14ac:dyDescent="0.25">
      <c r="A10" t="s">
        <v>3</v>
      </c>
      <c r="B10" s="3">
        <v>30</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227</v>
      </c>
      <c r="C15" s="3" t="s">
        <v>227</v>
      </c>
      <c r="D15">
        <v>26.81</v>
      </c>
      <c r="E15">
        <v>126.94</v>
      </c>
    </row>
    <row r="16" spans="1:5" x14ac:dyDescent="0.25">
      <c r="A16" t="s">
        <v>10</v>
      </c>
      <c r="B16" t="s">
        <v>226</v>
      </c>
      <c r="C16" t="s">
        <v>226</v>
      </c>
      <c r="D16">
        <v>35.64</v>
      </c>
      <c r="E16">
        <v>139.80000000000001</v>
      </c>
    </row>
    <row r="17" spans="1:5" x14ac:dyDescent="0.25">
      <c r="A17" t="s">
        <v>172</v>
      </c>
      <c r="B17" t="s">
        <v>226</v>
      </c>
      <c r="C17" t="s">
        <v>226</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191</v>
      </c>
      <c r="B25" s="3">
        <v>1</v>
      </c>
    </row>
    <row r="27" spans="1:5" x14ac:dyDescent="0.25">
      <c r="A27" t="s">
        <v>192</v>
      </c>
      <c r="B27" s="3">
        <v>1.6</v>
      </c>
    </row>
    <row r="29" spans="1:5" x14ac:dyDescent="0.25">
      <c r="A29" t="s">
        <v>225</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C15" sqref="C15"/>
    </sheetView>
  </sheetViews>
  <sheetFormatPr defaultRowHeight="15" x14ac:dyDescent="0.25"/>
  <cols>
    <col min="11" max="11" width="10" bestFit="1" customWidth="1"/>
  </cols>
  <sheetData>
    <row r="8" spans="1:7" x14ac:dyDescent="0.25">
      <c r="C8">
        <v>106</v>
      </c>
      <c r="D8" t="s">
        <v>115</v>
      </c>
      <c r="F8">
        <f>10500/(324.5*60.69*33.8)+0.09</f>
        <v>0.10577396090688791</v>
      </c>
      <c r="G8" t="s">
        <v>222</v>
      </c>
    </row>
    <row r="10" spans="1:7" x14ac:dyDescent="0.25">
      <c r="A10" t="s">
        <v>116</v>
      </c>
      <c r="B10" s="3">
        <f>8*0.94</f>
        <v>7.52</v>
      </c>
      <c r="C10" t="s">
        <v>117</v>
      </c>
    </row>
    <row r="12" spans="1:7" x14ac:dyDescent="0.25">
      <c r="A12" t="s">
        <v>116</v>
      </c>
      <c r="B12">
        <f>B10*C8</f>
        <v>797.12</v>
      </c>
      <c r="C12" t="s">
        <v>118</v>
      </c>
    </row>
    <row r="14" spans="1:7" x14ac:dyDescent="0.25">
      <c r="A14" t="s">
        <v>214</v>
      </c>
      <c r="B14">
        <f>324.5*60.69*33.8/600</f>
        <v>1109.423315</v>
      </c>
      <c r="C14" t="s">
        <v>221</v>
      </c>
      <c r="E14" t="s">
        <v>216</v>
      </c>
      <c r="F14">
        <f>B14*0.4469</f>
        <v>495.80127947350002</v>
      </c>
    </row>
    <row r="15" spans="1:7" x14ac:dyDescent="0.25">
      <c r="A15" t="s">
        <v>217</v>
      </c>
      <c r="B15">
        <f>B14-(F14-F15)</f>
        <v>900.79686700486923</v>
      </c>
      <c r="C15" t="s">
        <v>221</v>
      </c>
      <c r="E15" t="s">
        <v>215</v>
      </c>
      <c r="F15">
        <f>F14/(0.681*0.18/0.071)</f>
        <v>287.17483147836919</v>
      </c>
    </row>
    <row r="18" spans="1:33" x14ac:dyDescent="0.25">
      <c r="A18" t="s">
        <v>189</v>
      </c>
      <c r="B18">
        <f>0.4469*0.309</f>
        <v>0.1380921</v>
      </c>
    </row>
    <row r="19" spans="1:33" x14ac:dyDescent="0.25">
      <c r="A19" t="s">
        <v>190</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2020</v>
      </c>
      <c r="D49">
        <f>IF(C49=0,0,IF(General!$B$10 &gt; (C49-General!$B$9), C49+General!$B$11,0))</f>
        <v>2023</v>
      </c>
      <c r="E49">
        <f>IF(D49=0,0,IF(General!$B$10 &gt; (D49-General!$B$9), D49+General!$B$11,0))</f>
        <v>2026</v>
      </c>
      <c r="F49">
        <f>IF(E49=0,0,IF(General!$B$10 &gt; (E49-General!$B$9), E49+General!$B$11,0))</f>
        <v>2029</v>
      </c>
      <c r="G49">
        <f>IF(F49=0,0,IF(General!$B$10 &gt; (F49-General!$B$9), F49+General!$B$11,0))</f>
        <v>2032</v>
      </c>
      <c r="H49">
        <f>IF(G49=0,0,IF(General!$B$10 &gt; (G49-General!$B$9), G49+General!$B$11,0))</f>
        <v>2035</v>
      </c>
      <c r="I49">
        <f>IF(H49=0,0,IF(General!$B$10 &gt; (H49-General!$B$9), H49+General!$B$11,0))</f>
        <v>2038</v>
      </c>
      <c r="J49">
        <f>IF(I49=0,0,IF(General!$B$10 &gt; (I49-General!$B$9), I49+General!$B$11,0))</f>
        <v>2041</v>
      </c>
      <c r="K49">
        <f>IF(J49=0,0,IF(General!$B$10 &gt; (J49-General!$B$9), J49+General!$B$11,0))</f>
        <v>2044</v>
      </c>
      <c r="L49">
        <f>IF(K49=0,0,IF(General!$B$10 &gt; (K49-General!$B$9), K49+General!$B$11,0))</f>
        <v>2047</v>
      </c>
      <c r="M49">
        <f>IF(L49=0,0,IF(General!$B$10 &gt; (L49-General!$B$9), L49+General!$B$11,0))</f>
        <v>2050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f t="shared" si="6"/>
        <v>797.12</v>
      </c>
      <c r="F50">
        <f t="shared" si="6"/>
        <v>797.12</v>
      </c>
      <c r="G50">
        <f t="shared" si="6"/>
        <v>797.12</v>
      </c>
      <c r="H50">
        <f t="shared" si="6"/>
        <v>797.12</v>
      </c>
      <c r="I50">
        <f t="shared" si="6"/>
        <v>797.12</v>
      </c>
      <c r="J50">
        <f t="shared" si="6"/>
        <v>797.12</v>
      </c>
      <c r="K50">
        <f t="shared" si="6"/>
        <v>797.12</v>
      </c>
      <c r="L50">
        <f t="shared" si="6"/>
        <v>797.12</v>
      </c>
      <c r="M50">
        <f t="shared" si="6"/>
        <v>797.12</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f t="shared" si="7"/>
        <v>25</v>
      </c>
      <c r="F51">
        <f t="shared" si="7"/>
        <v>25</v>
      </c>
      <c r="G51">
        <f t="shared" si="7"/>
        <v>25</v>
      </c>
      <c r="H51">
        <f t="shared" si="7"/>
        <v>25</v>
      </c>
      <c r="I51">
        <f t="shared" si="7"/>
        <v>25</v>
      </c>
      <c r="J51">
        <f t="shared" si="7"/>
        <v>25</v>
      </c>
      <c r="K51">
        <f t="shared" si="7"/>
        <v>25</v>
      </c>
      <c r="L51">
        <f t="shared" si="7"/>
        <v>25</v>
      </c>
      <c r="M51">
        <f t="shared" si="7"/>
        <v>25</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f t="shared" si="8"/>
        <v>15.942400000000001</v>
      </c>
      <c r="F52">
        <f t="shared" si="8"/>
        <v>15.942400000000001</v>
      </c>
      <c r="G52">
        <f t="shared" si="8"/>
        <v>15.942400000000001</v>
      </c>
      <c r="H52">
        <f t="shared" si="8"/>
        <v>15.942400000000001</v>
      </c>
      <c r="I52">
        <f t="shared" si="8"/>
        <v>15.942400000000001</v>
      </c>
      <c r="J52">
        <f t="shared" si="8"/>
        <v>15.942400000000001</v>
      </c>
      <c r="K52">
        <f t="shared" si="8"/>
        <v>15.942400000000001</v>
      </c>
      <c r="L52">
        <f t="shared" si="8"/>
        <v>15.942400000000001</v>
      </c>
      <c r="M52">
        <f t="shared" si="8"/>
        <v>15.942400000000001</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f t="shared" si="9"/>
        <v>90.615628357904839</v>
      </c>
      <c r="F53">
        <f t="shared" si="9"/>
        <v>90.615628357904839</v>
      </c>
      <c r="G53">
        <f t="shared" si="9"/>
        <v>90.615628357904839</v>
      </c>
      <c r="H53">
        <f t="shared" si="9"/>
        <v>90.615628357904839</v>
      </c>
      <c r="I53">
        <f t="shared" si="9"/>
        <v>90.615628357904839</v>
      </c>
      <c r="J53">
        <f t="shared" si="9"/>
        <v>90.615628357904839</v>
      </c>
      <c r="K53">
        <f t="shared" si="9"/>
        <v>90.615628357904839</v>
      </c>
      <c r="L53">
        <f t="shared" si="9"/>
        <v>90.615628357904839</v>
      </c>
      <c r="M53">
        <f t="shared" si="9"/>
        <v>90.615628357904839</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f t="shared" si="10"/>
        <v>0</v>
      </c>
      <c r="F54">
        <f t="shared" si="10"/>
        <v>0</v>
      </c>
      <c r="G54">
        <f t="shared" si="10"/>
        <v>0</v>
      </c>
      <c r="H54">
        <f t="shared" si="10"/>
        <v>0</v>
      </c>
      <c r="I54">
        <f t="shared" si="10"/>
        <v>0</v>
      </c>
      <c r="J54">
        <f t="shared" si="10"/>
        <v>0</v>
      </c>
      <c r="K54">
        <f t="shared" si="10"/>
        <v>0</v>
      </c>
      <c r="L54">
        <f t="shared" si="10"/>
        <v>0</v>
      </c>
      <c r="M54">
        <f t="shared" si="10"/>
        <v>0</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f t="shared" si="11"/>
        <v>0</v>
      </c>
      <c r="F55">
        <f t="shared" si="11"/>
        <v>0</v>
      </c>
      <c r="G55">
        <f t="shared" si="11"/>
        <v>0</v>
      </c>
      <c r="H55">
        <f t="shared" si="11"/>
        <v>0</v>
      </c>
      <c r="I55">
        <f t="shared" si="11"/>
        <v>0</v>
      </c>
      <c r="J55">
        <f t="shared" si="11"/>
        <v>0</v>
      </c>
      <c r="K55">
        <f t="shared" si="11"/>
        <v>0</v>
      </c>
      <c r="L55">
        <f t="shared" si="11"/>
        <v>0</v>
      </c>
      <c r="M55">
        <f t="shared" si="11"/>
        <v>0</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#DIV/0!</v>
      </c>
      <c r="F57" t="e">
        <f t="shared" si="13"/>
        <v>#DIV/0!</v>
      </c>
      <c r="G57" t="e">
        <f t="shared" si="13"/>
        <v>#DIV/0!</v>
      </c>
      <c r="H57" t="e">
        <f t="shared" si="13"/>
        <v>#DIV/0!</v>
      </c>
      <c r="I57" t="e">
        <f t="shared" si="13"/>
        <v>#DIV/0!</v>
      </c>
      <c r="J57" t="e">
        <f t="shared" si="13"/>
        <v>#DIV/0!</v>
      </c>
      <c r="K57" t="e">
        <f t="shared" si="13"/>
        <v>#DIV/0!</v>
      </c>
      <c r="L57" t="e">
        <f t="shared" si="13"/>
        <v>#DIV/0!</v>
      </c>
      <c r="M57" t="e">
        <f t="shared" si="13"/>
        <v>#DIV/0!</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f t="shared" si="14"/>
        <v>0</v>
      </c>
      <c r="F58">
        <f t="shared" si="14"/>
        <v>0</v>
      </c>
      <c r="G58">
        <f t="shared" si="14"/>
        <v>0</v>
      </c>
      <c r="H58">
        <f t="shared" si="14"/>
        <v>0</v>
      </c>
      <c r="I58">
        <f t="shared" si="14"/>
        <v>0</v>
      </c>
      <c r="J58">
        <f t="shared" si="14"/>
        <v>0</v>
      </c>
      <c r="K58">
        <f t="shared" si="14"/>
        <v>0</v>
      </c>
      <c r="L58">
        <f t="shared" si="14"/>
        <v>0</v>
      </c>
      <c r="M58">
        <f t="shared" si="14"/>
        <v>0</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f t="shared" si="15"/>
        <v>0</v>
      </c>
      <c r="F59">
        <f t="shared" si="15"/>
        <v>0</v>
      </c>
      <c r="G59">
        <f t="shared" si="15"/>
        <v>0</v>
      </c>
      <c r="H59">
        <f t="shared" si="15"/>
        <v>0</v>
      </c>
      <c r="I59">
        <f t="shared" si="15"/>
        <v>0</v>
      </c>
      <c r="J59">
        <f t="shared" si="15"/>
        <v>0</v>
      </c>
      <c r="K59">
        <f t="shared" si="15"/>
        <v>0</v>
      </c>
      <c r="L59">
        <f t="shared" si="15"/>
        <v>0</v>
      </c>
      <c r="M59">
        <f t="shared" si="15"/>
        <v>0</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f t="shared" si="16"/>
        <v>0</v>
      </c>
      <c r="F60">
        <f t="shared" si="16"/>
        <v>0</v>
      </c>
      <c r="G60">
        <f t="shared" si="16"/>
        <v>0</v>
      </c>
      <c r="H60">
        <f t="shared" si="16"/>
        <v>0</v>
      </c>
      <c r="I60">
        <f t="shared" si="16"/>
        <v>0</v>
      </c>
      <c r="J60">
        <f t="shared" si="16"/>
        <v>0</v>
      </c>
      <c r="K60">
        <f t="shared" si="16"/>
        <v>0</v>
      </c>
      <c r="L60">
        <f t="shared" si="16"/>
        <v>0</v>
      </c>
      <c r="M60">
        <f t="shared" si="16"/>
        <v>0</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#DIV/0!</v>
      </c>
      <c r="F61" t="e">
        <f t="shared" si="17"/>
        <v>#DIV/0!</v>
      </c>
      <c r="G61" t="e">
        <f t="shared" si="17"/>
        <v>#DIV/0!</v>
      </c>
      <c r="H61" t="e">
        <f t="shared" si="17"/>
        <v>#DIV/0!</v>
      </c>
      <c r="I61" t="e">
        <f t="shared" si="17"/>
        <v>#DIV/0!</v>
      </c>
      <c r="J61" t="e">
        <f t="shared" si="17"/>
        <v>#DIV/0!</v>
      </c>
      <c r="K61" t="e">
        <f t="shared" si="17"/>
        <v>#DIV/0!</v>
      </c>
      <c r="L61" t="e">
        <f t="shared" si="17"/>
        <v>#DIV/0!</v>
      </c>
      <c r="M61" t="e">
        <f t="shared" si="17"/>
        <v>#DIV/0!</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f t="shared" si="18"/>
        <v>0</v>
      </c>
      <c r="F62">
        <f t="shared" si="18"/>
        <v>0</v>
      </c>
      <c r="G62">
        <f t="shared" si="18"/>
        <v>0</v>
      </c>
      <c r="H62">
        <f t="shared" si="18"/>
        <v>0</v>
      </c>
      <c r="I62">
        <f t="shared" si="18"/>
        <v>0</v>
      </c>
      <c r="J62">
        <f t="shared" si="18"/>
        <v>0</v>
      </c>
      <c r="K62">
        <f t="shared" si="18"/>
        <v>0</v>
      </c>
      <c r="L62">
        <f t="shared" si="18"/>
        <v>0</v>
      </c>
      <c r="M62">
        <f t="shared" si="18"/>
        <v>0</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f t="shared" si="19"/>
        <v>0</v>
      </c>
      <c r="F63">
        <f t="shared" si="19"/>
        <v>0</v>
      </c>
      <c r="G63">
        <f t="shared" si="19"/>
        <v>0</v>
      </c>
      <c r="H63">
        <f t="shared" si="19"/>
        <v>0</v>
      </c>
      <c r="I63">
        <f t="shared" si="19"/>
        <v>0</v>
      </c>
      <c r="J63">
        <f t="shared" si="19"/>
        <v>0</v>
      </c>
      <c r="K63">
        <f t="shared" si="19"/>
        <v>0</v>
      </c>
      <c r="L63">
        <f t="shared" si="19"/>
        <v>0</v>
      </c>
      <c r="M63">
        <f t="shared" si="19"/>
        <v>0</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f t="shared" si="20"/>
        <v>0</v>
      </c>
      <c r="F64">
        <f t="shared" si="20"/>
        <v>0</v>
      </c>
      <c r="G64">
        <f t="shared" si="20"/>
        <v>0</v>
      </c>
      <c r="H64">
        <f t="shared" si="20"/>
        <v>0</v>
      </c>
      <c r="I64">
        <f t="shared" si="20"/>
        <v>0</v>
      </c>
      <c r="J64">
        <f t="shared" si="20"/>
        <v>0</v>
      </c>
      <c r="K64">
        <f t="shared" si="20"/>
        <v>0</v>
      </c>
      <c r="L64">
        <f t="shared" si="20"/>
        <v>0</v>
      </c>
      <c r="M64">
        <f t="shared" si="20"/>
        <v>0</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#DIV/0!</v>
      </c>
      <c r="F65" t="e">
        <f t="shared" si="21"/>
        <v>#DIV/0!</v>
      </c>
      <c r="G65" t="e">
        <f t="shared" si="21"/>
        <v>#DIV/0!</v>
      </c>
      <c r="H65" t="e">
        <f t="shared" si="21"/>
        <v>#DIV/0!</v>
      </c>
      <c r="I65" t="e">
        <f t="shared" si="21"/>
        <v>#DIV/0!</v>
      </c>
      <c r="J65" t="e">
        <f t="shared" si="21"/>
        <v>#DIV/0!</v>
      </c>
      <c r="K65" t="e">
        <f t="shared" si="21"/>
        <v>#DIV/0!</v>
      </c>
      <c r="L65" t="e">
        <f t="shared" si="21"/>
        <v>#DIV/0!</v>
      </c>
      <c r="M65" t="e">
        <f t="shared" si="21"/>
        <v>#DIV/0!</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f t="shared" si="22"/>
        <v>0</v>
      </c>
      <c r="F66">
        <f t="shared" si="22"/>
        <v>0</v>
      </c>
      <c r="G66">
        <f t="shared" si="22"/>
        <v>0</v>
      </c>
      <c r="H66">
        <f t="shared" si="22"/>
        <v>0</v>
      </c>
      <c r="I66">
        <f t="shared" si="22"/>
        <v>0</v>
      </c>
      <c r="J66">
        <f t="shared" si="22"/>
        <v>0</v>
      </c>
      <c r="K66">
        <f t="shared" si="22"/>
        <v>0</v>
      </c>
      <c r="L66">
        <f t="shared" si="22"/>
        <v>0</v>
      </c>
      <c r="M66">
        <f t="shared" si="22"/>
        <v>0</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f t="shared" si="23"/>
        <v>0</v>
      </c>
      <c r="F67">
        <f t="shared" si="23"/>
        <v>0</v>
      </c>
      <c r="G67">
        <f t="shared" si="23"/>
        <v>0</v>
      </c>
      <c r="H67">
        <f t="shared" si="23"/>
        <v>0</v>
      </c>
      <c r="I67">
        <f t="shared" si="23"/>
        <v>0</v>
      </c>
      <c r="J67">
        <f t="shared" si="23"/>
        <v>0</v>
      </c>
      <c r="K67">
        <f t="shared" si="23"/>
        <v>0</v>
      </c>
      <c r="L67">
        <f t="shared" si="23"/>
        <v>0</v>
      </c>
      <c r="M67">
        <f t="shared" si="23"/>
        <v>0</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f t="shared" si="24"/>
        <v>0</v>
      </c>
      <c r="F68">
        <f t="shared" si="24"/>
        <v>0</v>
      </c>
      <c r="G68">
        <f t="shared" si="24"/>
        <v>0</v>
      </c>
      <c r="H68">
        <f t="shared" si="24"/>
        <v>0</v>
      </c>
      <c r="I68">
        <f t="shared" si="24"/>
        <v>0</v>
      </c>
      <c r="J68">
        <f t="shared" si="24"/>
        <v>0</v>
      </c>
      <c r="K68">
        <f t="shared" si="24"/>
        <v>0</v>
      </c>
      <c r="L68">
        <f t="shared" si="24"/>
        <v>0</v>
      </c>
      <c r="M68">
        <f t="shared" si="24"/>
        <v>0</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#DIV/0!</v>
      </c>
      <c r="F69" t="e">
        <f t="shared" si="25"/>
        <v>#DIV/0!</v>
      </c>
      <c r="G69" t="e">
        <f t="shared" si="25"/>
        <v>#DIV/0!</v>
      </c>
      <c r="H69" t="e">
        <f t="shared" si="25"/>
        <v>#DIV/0!</v>
      </c>
      <c r="I69" t="e">
        <f t="shared" si="25"/>
        <v>#DIV/0!</v>
      </c>
      <c r="J69" t="e">
        <f t="shared" si="25"/>
        <v>#DIV/0!</v>
      </c>
      <c r="K69" t="e">
        <f t="shared" si="25"/>
        <v>#DIV/0!</v>
      </c>
      <c r="L69" t="e">
        <f t="shared" si="25"/>
        <v>#DIV/0!</v>
      </c>
      <c r="M69" t="e">
        <f t="shared" si="25"/>
        <v>#DIV/0!</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174</v>
      </c>
    </row>
    <row r="2" spans="1:1" x14ac:dyDescent="0.25">
      <c r="A2" t="s">
        <v>175</v>
      </c>
    </row>
    <row r="8" spans="1:1" x14ac:dyDescent="0.25">
      <c r="A8" t="s">
        <v>176</v>
      </c>
    </row>
    <row r="9" spans="1:1" x14ac:dyDescent="0.25">
      <c r="A9" t="s">
        <v>177</v>
      </c>
    </row>
    <row r="10" spans="1:1" x14ac:dyDescent="0.25">
      <c r="A10" t="s">
        <v>178</v>
      </c>
    </row>
    <row r="11" spans="1:1" x14ac:dyDescent="0.25">
      <c r="A11" t="s">
        <v>179</v>
      </c>
    </row>
    <row r="12" spans="1:1" x14ac:dyDescent="0.25">
      <c r="A12" t="s">
        <v>186</v>
      </c>
    </row>
    <row r="18" spans="1:1" x14ac:dyDescent="0.25">
      <c r="A18" t="s">
        <v>193</v>
      </c>
    </row>
    <row r="19" spans="1:1" x14ac:dyDescent="0.25">
      <c r="A19" s="10" t="s">
        <v>194</v>
      </c>
    </row>
    <row r="20" spans="1:1" x14ac:dyDescent="0.25">
      <c r="A20" s="10" t="s">
        <v>195</v>
      </c>
    </row>
    <row r="21" spans="1:1" x14ac:dyDescent="0.25">
      <c r="A21" s="10" t="s">
        <v>197</v>
      </c>
    </row>
    <row r="22" spans="1:1" x14ac:dyDescent="0.25">
      <c r="A22" s="10" t="s">
        <v>201</v>
      </c>
    </row>
    <row r="23" spans="1:1" x14ac:dyDescent="0.25">
      <c r="A23" s="10" t="s">
        <v>202</v>
      </c>
    </row>
    <row r="24" spans="1:1" x14ac:dyDescent="0.25">
      <c r="A24" s="10" t="s">
        <v>206</v>
      </c>
    </row>
    <row r="26" spans="1:1" x14ac:dyDescent="0.25">
      <c r="A26" t="s">
        <v>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zoomScale="90" zoomScaleNormal="90" workbookViewId="0">
      <selection activeCell="Z5" sqref="Z5"/>
    </sheetView>
  </sheetViews>
  <sheetFormatPr defaultRowHeight="15" x14ac:dyDescent="0.25"/>
  <cols>
    <col min="1" max="1" width="30.28515625" customWidth="1"/>
    <col min="2" max="2" width="11.140625" customWidth="1"/>
    <col min="3" max="3" width="16.28515625" bestFit="1" customWidth="1"/>
    <col min="8" max="8" width="9.7109375" customWidth="1"/>
    <col min="16" max="16" width="11.5703125" customWidth="1"/>
    <col min="18" max="18" width="31" customWidth="1"/>
    <col min="26" max="26" width="11.140625" bestFit="1" customWidth="1"/>
  </cols>
  <sheetData>
    <row r="1" spans="1:33" s="2" customFormat="1" x14ac:dyDescent="0.25">
      <c r="A1" s="2" t="s">
        <v>24</v>
      </c>
    </row>
    <row r="3" spans="1:33" s="1" customFormat="1" x14ac:dyDescent="0.25">
      <c r="A3" s="1" t="s">
        <v>16</v>
      </c>
    </row>
    <row r="4" spans="1:33" x14ac:dyDescent="0.25">
      <c r="A4" t="s">
        <v>104</v>
      </c>
      <c r="B4" s="3">
        <f>Q10</f>
        <v>3840539.9999999995</v>
      </c>
      <c r="C4" t="s">
        <v>182</v>
      </c>
      <c r="E4" t="s">
        <v>181</v>
      </c>
      <c r="F4" s="3">
        <v>56</v>
      </c>
      <c r="G4" t="s">
        <v>183</v>
      </c>
      <c r="N4" t="s">
        <v>109</v>
      </c>
      <c r="P4" t="s">
        <v>101</v>
      </c>
      <c r="Q4" t="s">
        <v>102</v>
      </c>
      <c r="V4" t="s">
        <v>26</v>
      </c>
      <c r="W4" t="s">
        <v>27</v>
      </c>
      <c r="Z4" t="s">
        <v>26</v>
      </c>
      <c r="AA4" t="s">
        <v>27</v>
      </c>
    </row>
    <row r="5" spans="1:33" x14ac:dyDescent="0.25">
      <c r="A5" t="s">
        <v>106</v>
      </c>
      <c r="B5" s="3">
        <f>Q12</f>
        <v>81650</v>
      </c>
      <c r="C5" t="s">
        <v>182</v>
      </c>
      <c r="E5" t="s">
        <v>184</v>
      </c>
      <c r="F5" s="3">
        <f>110000*1.15/100</f>
        <v>1264.9999999999998</v>
      </c>
      <c r="G5" t="s">
        <v>185</v>
      </c>
      <c r="O5" t="s">
        <v>97</v>
      </c>
      <c r="P5">
        <v>150000</v>
      </c>
      <c r="Q5">
        <f>P5*1.15</f>
        <v>172500</v>
      </c>
      <c r="U5">
        <v>2025</v>
      </c>
      <c r="V5">
        <f>Q10*B7</f>
        <v>46086479.999999993</v>
      </c>
      <c r="W5">
        <f>Q12*B7</f>
        <v>979800</v>
      </c>
      <c r="Y5">
        <v>2020</v>
      </c>
      <c r="Z5">
        <f>1666000*B7</f>
        <v>19992000</v>
      </c>
      <c r="AA5">
        <f>135000*B7</f>
        <v>1620000</v>
      </c>
    </row>
    <row r="6" spans="1:33" x14ac:dyDescent="0.25">
      <c r="O6" t="s">
        <v>98</v>
      </c>
      <c r="P6">
        <v>1300000</v>
      </c>
      <c r="Q6">
        <f t="shared" ref="Q6:Q9" si="0">P6*1.15</f>
        <v>1495000</v>
      </c>
      <c r="U6">
        <v>2035</v>
      </c>
      <c r="V6">
        <f>V5*B9</f>
        <v>4055610.2399999993</v>
      </c>
      <c r="W6">
        <f>W5*B9</f>
        <v>86222.399999999994</v>
      </c>
      <c r="Y6">
        <v>2035</v>
      </c>
      <c r="Z6">
        <f>Z5*B9</f>
        <v>1759296</v>
      </c>
      <c r="AA6">
        <f>AA5*B9</f>
        <v>142560</v>
      </c>
    </row>
    <row r="7" spans="1:33" x14ac:dyDescent="0.25">
      <c r="A7" t="s">
        <v>107</v>
      </c>
      <c r="B7" s="3">
        <v>12</v>
      </c>
      <c r="C7" t="s">
        <v>108</v>
      </c>
      <c r="O7" t="s">
        <v>99</v>
      </c>
      <c r="P7">
        <f>1700000-200000-82000</f>
        <v>1418000</v>
      </c>
      <c r="Q7">
        <f t="shared" si="0"/>
        <v>1630699.9999999998</v>
      </c>
      <c r="U7">
        <v>2050</v>
      </c>
      <c r="V7">
        <f>V6*B11</f>
        <v>2027805.1199999996</v>
      </c>
      <c r="W7">
        <f>W6*B11</f>
        <v>43111.199999999997</v>
      </c>
      <c r="Y7">
        <v>2050</v>
      </c>
      <c r="Z7">
        <f>Z6*B11</f>
        <v>879648</v>
      </c>
      <c r="AA7">
        <f>AA6*B11</f>
        <v>71280</v>
      </c>
    </row>
    <row r="8" spans="1:33" x14ac:dyDescent="0.25">
      <c r="O8" t="s">
        <v>100</v>
      </c>
      <c r="P8">
        <v>370000</v>
      </c>
      <c r="Q8">
        <f t="shared" si="0"/>
        <v>425499.99999999994</v>
      </c>
    </row>
    <row r="9" spans="1:33" x14ac:dyDescent="0.25">
      <c r="A9" t="s">
        <v>236</v>
      </c>
      <c r="B9" s="3">
        <v>8.7999999999999995E-2</v>
      </c>
      <c r="O9" t="s">
        <v>180</v>
      </c>
      <c r="P9">
        <v>150000</v>
      </c>
      <c r="Q9">
        <f t="shared" si="0"/>
        <v>172500</v>
      </c>
    </row>
    <row r="10" spans="1:33" x14ac:dyDescent="0.25">
      <c r="O10" t="s">
        <v>119</v>
      </c>
      <c r="P10">
        <f>SUM(P5:P9)</f>
        <v>3388000</v>
      </c>
      <c r="Q10">
        <f>P10*1.15+(F4-100)*F5</f>
        <v>3840539.9999999995</v>
      </c>
    </row>
    <row r="11" spans="1:33" x14ac:dyDescent="0.25">
      <c r="A11" t="s">
        <v>110</v>
      </c>
      <c r="B11" s="3">
        <v>0.5</v>
      </c>
      <c r="C11" t="s">
        <v>173</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67101914.880000114</v>
      </c>
      <c r="D17" s="3">
        <f t="shared" ref="D17:G17" si="1">_xlfn.FORECAST.LINEAR(D16,$V$5:$V$6,$U$5:$U$6)</f>
        <v>62898827.904000282</v>
      </c>
      <c r="E17" s="3">
        <f t="shared" si="1"/>
        <v>58695740.92800045</v>
      </c>
      <c r="F17" s="3">
        <f t="shared" si="1"/>
        <v>54492653.951999664</v>
      </c>
      <c r="G17" s="3">
        <f t="shared" si="1"/>
        <v>50289566.975999832</v>
      </c>
      <c r="H17" s="3">
        <f>_xlfn.FORECAST.LINEAR(H16,$V$5:$V$6,$U$5:$U$6)</f>
        <v>46086480</v>
      </c>
      <c r="I17" s="3">
        <f>_xlfn.FORECAST.LINEAR(I16,$V$5:$V$6,$U$5:$U$6)</f>
        <v>41883393.024000168</v>
      </c>
      <c r="J17" s="3">
        <f t="shared" ref="J17:R17" si="2">_xlfn.FORECAST.LINEAR(J16,$V$5:$V$6,$U$5:$U$6)</f>
        <v>37680306.048000336</v>
      </c>
      <c r="K17" s="3">
        <f t="shared" si="2"/>
        <v>33477219.07199955</v>
      </c>
      <c r="L17" s="3">
        <f t="shared" si="2"/>
        <v>29274132.095999718</v>
      </c>
      <c r="M17" s="3">
        <f t="shared" si="2"/>
        <v>25071045.119999886</v>
      </c>
      <c r="N17" s="3">
        <f t="shared" si="2"/>
        <v>20867958.144000053</v>
      </c>
      <c r="O17" s="3">
        <f t="shared" si="2"/>
        <v>16664871.168000221</v>
      </c>
      <c r="P17" s="3">
        <f t="shared" si="2"/>
        <v>12461784.192000389</v>
      </c>
      <c r="Q17" s="3">
        <f t="shared" si="2"/>
        <v>8258697.2159996033</v>
      </c>
      <c r="R17" s="3">
        <f t="shared" si="2"/>
        <v>4055610.2399997711</v>
      </c>
      <c r="S17" s="3">
        <f>_xlfn.FORECAST.LINEAR(S16,$V$6:$V$7,$U$6:$U$7)</f>
        <v>3920423.2319999933</v>
      </c>
      <c r="T17" s="3">
        <f t="shared" ref="T17:AG17" si="3">_xlfn.FORECAST.LINEAR(T16,$V$6:$V$7,$U$6:$U$7)</f>
        <v>3785236.2239999771</v>
      </c>
      <c r="U17" s="3">
        <f t="shared" si="3"/>
        <v>3650049.2159999609</v>
      </c>
      <c r="V17" s="3">
        <f>_xlfn.FORECAST.LINEAR(V16,$V$6:$V$7,$U$6:$U$7)</f>
        <v>3514862.2080000043</v>
      </c>
      <c r="W17" s="3">
        <f>_xlfn.FORECAST.LINEAR(W16,$V$6:$V$7,$U$6:$U$7)</f>
        <v>3379675.1999999881</v>
      </c>
      <c r="X17" s="3">
        <f t="shared" si="3"/>
        <v>3244488.1919999719</v>
      </c>
      <c r="Y17" s="3">
        <f t="shared" si="3"/>
        <v>3109301.1839999557</v>
      </c>
      <c r="Z17" s="3">
        <f t="shared" si="3"/>
        <v>2974114.175999999</v>
      </c>
      <c r="AA17" s="3">
        <f t="shared" si="3"/>
        <v>2838927.1679999828</v>
      </c>
      <c r="AB17" s="3">
        <f t="shared" si="3"/>
        <v>2703740.1599999666</v>
      </c>
      <c r="AC17" s="3">
        <f t="shared" si="3"/>
        <v>2568553.1519999504</v>
      </c>
      <c r="AD17" s="3">
        <f t="shared" si="3"/>
        <v>2433366.1439999938</v>
      </c>
      <c r="AE17" s="3">
        <f t="shared" si="3"/>
        <v>2298179.1359999776</v>
      </c>
      <c r="AF17" s="3">
        <f t="shared" si="3"/>
        <v>2162992.1279999614</v>
      </c>
      <c r="AG17" s="3">
        <f t="shared" si="3"/>
        <v>2027805.1200000048</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1426588.7999999821</v>
      </c>
      <c r="D19" s="3">
        <f t="shared" si="4"/>
        <v>1337231.0399999917</v>
      </c>
      <c r="E19" s="3">
        <f t="shared" si="4"/>
        <v>1247873.2799999714</v>
      </c>
      <c r="F19" s="3">
        <f t="shared" si="4"/>
        <v>1158515.5199999809</v>
      </c>
      <c r="G19" s="3">
        <f t="shared" si="4"/>
        <v>1069157.7599999905</v>
      </c>
      <c r="H19" s="3">
        <f>_xlfn.FORECAST.LINEAR(H16,$W$5:$W$6,$U$5:$U$6)</f>
        <v>979799.9999999702</v>
      </c>
      <c r="I19" s="3">
        <f t="shared" ref="I19:R19" si="5">_xlfn.FORECAST.LINEAR(I16,$W$5:$W$6,$U$5:$U$6)</f>
        <v>890442.23999997973</v>
      </c>
      <c r="J19" s="3">
        <f t="shared" si="5"/>
        <v>801084.47999998927</v>
      </c>
      <c r="K19" s="3">
        <f t="shared" si="5"/>
        <v>711726.71999996901</v>
      </c>
      <c r="L19" s="3">
        <f t="shared" si="5"/>
        <v>622368.95999997854</v>
      </c>
      <c r="M19" s="3">
        <f t="shared" si="5"/>
        <v>533011.19999998808</v>
      </c>
      <c r="N19" s="3">
        <f t="shared" si="5"/>
        <v>443653.43999996781</v>
      </c>
      <c r="O19" s="3">
        <f t="shared" si="5"/>
        <v>354295.67999997735</v>
      </c>
      <c r="P19" s="3">
        <f t="shared" si="5"/>
        <v>264937.91999998689</v>
      </c>
      <c r="Q19" s="3">
        <f t="shared" si="5"/>
        <v>175580.15999996662</v>
      </c>
      <c r="R19" s="3">
        <f t="shared" si="5"/>
        <v>86222.399999976158</v>
      </c>
      <c r="S19" s="3">
        <f>_xlfn.FORECAST.LINEAR(S16,$W$6:$W$7,$U$6:$U$7)</f>
        <v>83348.319999999367</v>
      </c>
      <c r="T19" s="3">
        <f t="shared" ref="T19:AG19" si="6">_xlfn.FORECAST.LINEAR(T16,$W$6:$W$7,$U$6:$U$7)</f>
        <v>80474.239999999292</v>
      </c>
      <c r="U19" s="3">
        <f t="shared" si="6"/>
        <v>77600.159999999218</v>
      </c>
      <c r="V19" s="3">
        <f t="shared" si="6"/>
        <v>74726.079999999143</v>
      </c>
      <c r="W19" s="3">
        <f t="shared" si="6"/>
        <v>71851.999999999069</v>
      </c>
      <c r="X19" s="3">
        <f t="shared" si="6"/>
        <v>68977.919999998994</v>
      </c>
      <c r="Y19" s="3">
        <f t="shared" si="6"/>
        <v>66103.839999999851</v>
      </c>
      <c r="Z19" s="3">
        <f t="shared" si="6"/>
        <v>63229.759999999776</v>
      </c>
      <c r="AA19" s="3">
        <f t="shared" si="6"/>
        <v>60355.679999999702</v>
      </c>
      <c r="AB19" s="3">
        <f t="shared" si="6"/>
        <v>57481.599999999627</v>
      </c>
      <c r="AC19" s="3">
        <f t="shared" si="6"/>
        <v>54607.519999999553</v>
      </c>
      <c r="AD19" s="3">
        <f t="shared" si="6"/>
        <v>51733.439999999478</v>
      </c>
      <c r="AE19" s="3">
        <f t="shared" si="6"/>
        <v>48859.359999999404</v>
      </c>
      <c r="AF19" s="3">
        <f t="shared" si="6"/>
        <v>45985.279999999329</v>
      </c>
      <c r="AG19" s="3">
        <f t="shared" si="6"/>
        <v>43111.199999999255</v>
      </c>
    </row>
    <row r="20" spans="1:33" x14ac:dyDescent="0.25">
      <c r="B20" t="s">
        <v>28</v>
      </c>
      <c r="C20">
        <f>((C17*General!$B$29*(1+General!$B$29)^C18)/((1+General!$B$29)^C18-1)+C19)</f>
        <v>7712614.2580074836</v>
      </c>
      <c r="D20">
        <f>((D17*General!$B$29*(1+General!$B$29)^D18)/((1+General!$B$29)^D18-1)+D19)</f>
        <v>7229516.4418466007</v>
      </c>
      <c r="E20">
        <f>((E17*General!$B$29*(1+General!$B$29)^E18)/((1+General!$B$29)^E18-1)+E19)</f>
        <v>6746418.6256856881</v>
      </c>
      <c r="F20">
        <f>((F17*General!$B$29*(1+General!$B$29)^F18)/((1+General!$B$29)^F18-1)+F19)</f>
        <v>6263320.809524714</v>
      </c>
      <c r="G20">
        <f>((G17*General!$B$29*(1+General!$B$29)^G18)/((1+General!$B$29)^G18-1)+G19)</f>
        <v>5780222.9933638312</v>
      </c>
      <c r="H20">
        <f>((H17*General!$B$29*(1+General!$B$29)^H18)/((1+General!$B$29)^H18-1)+H19)</f>
        <v>5297125.1772029176</v>
      </c>
      <c r="I20">
        <f>((I17*General!$B$29*(1+General!$B$29)^I18)/((1+General!$B$29)^I18-1)+I19)</f>
        <v>4814027.3610420339</v>
      </c>
      <c r="J20">
        <f>((J17*General!$B$29*(1+General!$B$29)^J18)/((1+General!$B$29)^J18-1)+J19)</f>
        <v>4330929.5448811501</v>
      </c>
      <c r="K20">
        <f>((K17*General!$B$29*(1+General!$B$29)^K18)/((1+General!$B$29)^K18-1)+K19)</f>
        <v>3847831.7287201486</v>
      </c>
      <c r="L20">
        <f>((L17*General!$B$29*(1+General!$B$29)^L18)/((1+General!$B$29)^L18-1)+L19)</f>
        <v>3364733.9125592643</v>
      </c>
      <c r="M20">
        <f>((M17*General!$B$29*(1+General!$B$29)^M18)/((1+General!$B$29)^M18-1)+M19)</f>
        <v>2881636.0963983806</v>
      </c>
      <c r="N20">
        <f>((N17*General!$B$29*(1+General!$B$29)^N18)/((1+General!$B$29)^N18-1)+N19)</f>
        <v>2398538.2802374675</v>
      </c>
      <c r="O20">
        <f>((O17*General!$B$29*(1+General!$B$29)^O18)/((1+General!$B$29)^O18-1)+O19)</f>
        <v>1915440.464076584</v>
      </c>
      <c r="P20">
        <f>((P17*General!$B$29*(1+General!$B$29)^P18)/((1+General!$B$29)^P18-1)+P19)</f>
        <v>1432342.6479157005</v>
      </c>
      <c r="Q20">
        <f>((Q17*General!$B$29*(1+General!$B$29)^Q18)/((1+General!$B$29)^Q18-1)+Q19)</f>
        <v>949244.83175469772</v>
      </c>
      <c r="R20">
        <f>((R17*General!$B$29*(1+General!$B$29)^R18)/((1+General!$B$29)^R18-1)+R19)</f>
        <v>466147.01559381408</v>
      </c>
      <c r="S20">
        <f>((S17*General!$B$29*(1+General!$B$29)^S18)/((1+General!$B$29)^S18-1)+S19)</f>
        <v>450608.78174072946</v>
      </c>
      <c r="T20">
        <f>((T17*General!$B$29*(1+General!$B$29)^T18)/((1+General!$B$29)^T18-1)+T19)</f>
        <v>435070.54788759921</v>
      </c>
      <c r="U20">
        <f>((U17*General!$B$29*(1+General!$B$29)^U18)/((1+General!$B$29)^U18-1)+U19)</f>
        <v>419532.31403446896</v>
      </c>
      <c r="V20">
        <f>((V17*General!$B$29*(1+General!$B$29)^V18)/((1+General!$B$29)^V18-1)+V19)</f>
        <v>403994.08018134435</v>
      </c>
      <c r="W20">
        <f>((W17*General!$B$29*(1+General!$B$29)^W18)/((1+General!$B$29)^W18-1)+W19)</f>
        <v>388455.84632821416</v>
      </c>
      <c r="X20">
        <f>((X17*General!$B$29*(1+General!$B$29)^X18)/((1+General!$B$29)^X18-1)+X19)</f>
        <v>372917.61247508385</v>
      </c>
      <c r="Y20">
        <f>((Y17*General!$B$29*(1+General!$B$29)^Y18)/((1+General!$B$29)^Y18-1)+Y19)</f>
        <v>357379.37862195453</v>
      </c>
      <c r="Z20">
        <f>((Z17*General!$B$29*(1+General!$B$29)^Z18)/((1+General!$B$29)^Z18-1)+Z19)</f>
        <v>341841.14476882992</v>
      </c>
      <c r="AA20">
        <f>((AA17*General!$B$29*(1+General!$B$29)^AA18)/((1+General!$B$29)^AA18-1)+AA19)</f>
        <v>326302.91091569967</v>
      </c>
      <c r="AB20">
        <f>((AB17*General!$B$29*(1+General!$B$29)^AB18)/((1+General!$B$29)^AB18-1)+AB19)</f>
        <v>310764.67706256942</v>
      </c>
      <c r="AC20">
        <f>((AC17*General!$B$29*(1+General!$B$29)^AC18)/((1+General!$B$29)^AC18-1)+AC19)</f>
        <v>295226.44320943917</v>
      </c>
      <c r="AD20">
        <f>((AD17*General!$B$29*(1+General!$B$29)^AD18)/((1+General!$B$29)^AD18-1)+AD19)</f>
        <v>279688.2093563145</v>
      </c>
      <c r="AE20">
        <f>((AE17*General!$B$29*(1+General!$B$29)^AE18)/((1+General!$B$29)^AE18-1)+AE19)</f>
        <v>264149.97550318425</v>
      </c>
      <c r="AF20">
        <f>((AF17*General!$B$29*(1+General!$B$29)^AF18)/((1+General!$B$29)^AF18-1)+AF19)</f>
        <v>248611.74165005403</v>
      </c>
      <c r="AG20">
        <f>((AG17*General!$B$29*(1+General!$B$29)^AG18)/((1+General!$B$29)^AG18-1)+AG19)</f>
        <v>233073.50779692942</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67101914.880000114</v>
      </c>
      <c r="D45">
        <f t="shared" ref="D45:AG45" si="11">LOOKUP(D44,16:16,17:17)</f>
        <v>54492653.951999664</v>
      </c>
      <c r="E45">
        <f t="shared" si="11"/>
        <v>41883393.024000168</v>
      </c>
      <c r="F45">
        <f t="shared" si="11"/>
        <v>29274132.095999718</v>
      </c>
      <c r="G45">
        <f t="shared" si="11"/>
        <v>16664871.168000221</v>
      </c>
      <c r="H45">
        <f t="shared" si="11"/>
        <v>4055610.2399997711</v>
      </c>
      <c r="I45">
        <f t="shared" si="11"/>
        <v>3650049.2159999609</v>
      </c>
      <c r="J45">
        <f t="shared" si="11"/>
        <v>3244488.1919999719</v>
      </c>
      <c r="K45">
        <f t="shared" si="11"/>
        <v>2838927.1679999828</v>
      </c>
      <c r="L45">
        <f t="shared" si="11"/>
        <v>2433366.1439999938</v>
      </c>
      <c r="M45">
        <f t="shared" si="11"/>
        <v>2027805.1200000048</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f t="shared" si="12"/>
        <v>25</v>
      </c>
      <c r="F46">
        <f t="shared" si="12"/>
        <v>25</v>
      </c>
      <c r="G46">
        <f t="shared" si="12"/>
        <v>25</v>
      </c>
      <c r="H46">
        <f t="shared" si="12"/>
        <v>25</v>
      </c>
      <c r="I46">
        <f t="shared" si="12"/>
        <v>25</v>
      </c>
      <c r="J46">
        <f t="shared" si="12"/>
        <v>25</v>
      </c>
      <c r="K46">
        <f t="shared" si="12"/>
        <v>25</v>
      </c>
      <c r="L46">
        <f t="shared" si="12"/>
        <v>25</v>
      </c>
      <c r="M46">
        <f t="shared" si="12"/>
        <v>25</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1426588.7999999821</v>
      </c>
      <c r="D47">
        <f t="shared" ref="D47:AG47" si="13">LOOKUP(D44,16:16,19:19)</f>
        <v>1158515.5199999809</v>
      </c>
      <c r="E47">
        <f t="shared" si="13"/>
        <v>890442.23999997973</v>
      </c>
      <c r="F47">
        <f t="shared" si="13"/>
        <v>622368.95999997854</v>
      </c>
      <c r="G47">
        <f t="shared" si="13"/>
        <v>354295.67999997735</v>
      </c>
      <c r="H47">
        <f t="shared" si="13"/>
        <v>86222.399999976158</v>
      </c>
      <c r="I47">
        <f t="shared" si="13"/>
        <v>77600.159999999218</v>
      </c>
      <c r="J47">
        <f t="shared" si="13"/>
        <v>68977.919999998994</v>
      </c>
      <c r="K47">
        <f t="shared" si="13"/>
        <v>60355.679999999702</v>
      </c>
      <c r="L47">
        <f t="shared" si="13"/>
        <v>51733.439999999478</v>
      </c>
      <c r="M47">
        <f t="shared" si="13"/>
        <v>43111.199999999255</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7712614.2580074836</v>
      </c>
      <c r="D48">
        <f t="shared" ref="D48:AG48" si="14">LOOKUP(D44,16:16,20:20)</f>
        <v>6263320.809524714</v>
      </c>
      <c r="E48">
        <f t="shared" si="14"/>
        <v>4814027.3610420339</v>
      </c>
      <c r="F48">
        <f t="shared" si="14"/>
        <v>3364733.9125592643</v>
      </c>
      <c r="G48">
        <f t="shared" si="14"/>
        <v>1915440.464076584</v>
      </c>
      <c r="H48">
        <f t="shared" si="14"/>
        <v>466147.01559381408</v>
      </c>
      <c r="I48">
        <f t="shared" si="14"/>
        <v>419532.31403446896</v>
      </c>
      <c r="J48">
        <f t="shared" si="14"/>
        <v>372917.61247508385</v>
      </c>
      <c r="K48">
        <f t="shared" si="14"/>
        <v>326302.91091569967</v>
      </c>
      <c r="L48">
        <f t="shared" si="14"/>
        <v>279688.2093563145</v>
      </c>
      <c r="M48">
        <f t="shared" si="14"/>
        <v>233073.50779692942</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f t="shared" si="15"/>
        <v>0</v>
      </c>
      <c r="F49">
        <f t="shared" si="15"/>
        <v>0</v>
      </c>
      <c r="G49">
        <f t="shared" si="15"/>
        <v>0</v>
      </c>
      <c r="H49">
        <f t="shared" si="15"/>
        <v>0</v>
      </c>
      <c r="I49">
        <f t="shared" si="15"/>
        <v>0</v>
      </c>
      <c r="J49">
        <f t="shared" si="15"/>
        <v>0</v>
      </c>
      <c r="K49">
        <f t="shared" si="15"/>
        <v>0</v>
      </c>
      <c r="L49">
        <f t="shared" si="15"/>
        <v>0</v>
      </c>
      <c r="M49">
        <f t="shared" si="15"/>
        <v>0</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f t="shared" si="16"/>
        <v>0</v>
      </c>
      <c r="F50">
        <f t="shared" si="16"/>
        <v>0</v>
      </c>
      <c r="G50">
        <f t="shared" si="16"/>
        <v>0</v>
      </c>
      <c r="H50">
        <f t="shared" si="16"/>
        <v>0</v>
      </c>
      <c r="I50">
        <f t="shared" si="16"/>
        <v>0</v>
      </c>
      <c r="J50">
        <f t="shared" si="16"/>
        <v>0</v>
      </c>
      <c r="K50">
        <f t="shared" si="16"/>
        <v>0</v>
      </c>
      <c r="L50">
        <f t="shared" si="16"/>
        <v>0</v>
      </c>
      <c r="M50">
        <f t="shared" si="16"/>
        <v>0</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f t="shared" si="17"/>
        <v>0</v>
      </c>
      <c r="F51">
        <f t="shared" si="17"/>
        <v>0</v>
      </c>
      <c r="G51">
        <f t="shared" si="17"/>
        <v>0</v>
      </c>
      <c r="H51">
        <f t="shared" si="17"/>
        <v>0</v>
      </c>
      <c r="I51">
        <f t="shared" si="17"/>
        <v>0</v>
      </c>
      <c r="J51">
        <f t="shared" si="17"/>
        <v>0</v>
      </c>
      <c r="K51">
        <f t="shared" si="17"/>
        <v>0</v>
      </c>
      <c r="L51">
        <f t="shared" si="17"/>
        <v>0</v>
      </c>
      <c r="M51">
        <f t="shared" si="17"/>
        <v>0</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#DIV/0!</v>
      </c>
      <c r="F52" t="e">
        <f t="shared" si="18"/>
        <v>#DIV/0!</v>
      </c>
      <c r="G52" t="e">
        <f t="shared" si="18"/>
        <v>#DIV/0!</v>
      </c>
      <c r="H52" t="e">
        <f t="shared" si="18"/>
        <v>#DIV/0!</v>
      </c>
      <c r="I52" t="e">
        <f t="shared" si="18"/>
        <v>#DIV/0!</v>
      </c>
      <c r="J52" t="e">
        <f t="shared" si="18"/>
        <v>#DIV/0!</v>
      </c>
      <c r="K52" t="e">
        <f t="shared" si="18"/>
        <v>#DIV/0!</v>
      </c>
      <c r="L52" t="e">
        <f t="shared" si="18"/>
        <v>#DIV/0!</v>
      </c>
      <c r="M52" t="e">
        <f t="shared" si="18"/>
        <v>#DIV/0!</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f t="shared" si="19"/>
        <v>0</v>
      </c>
      <c r="F53">
        <f t="shared" si="19"/>
        <v>0</v>
      </c>
      <c r="G53">
        <f t="shared" si="19"/>
        <v>0</v>
      </c>
      <c r="H53">
        <f t="shared" si="19"/>
        <v>0</v>
      </c>
      <c r="I53">
        <f t="shared" si="19"/>
        <v>0</v>
      </c>
      <c r="J53">
        <f t="shared" si="19"/>
        <v>0</v>
      </c>
      <c r="K53">
        <f t="shared" si="19"/>
        <v>0</v>
      </c>
      <c r="L53">
        <f t="shared" si="19"/>
        <v>0</v>
      </c>
      <c r="M53">
        <f t="shared" si="19"/>
        <v>0</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f t="shared" si="20"/>
        <v>0</v>
      </c>
      <c r="F54">
        <f t="shared" si="20"/>
        <v>0</v>
      </c>
      <c r="G54">
        <f t="shared" si="20"/>
        <v>0</v>
      </c>
      <c r="H54">
        <f t="shared" si="20"/>
        <v>0</v>
      </c>
      <c r="I54">
        <f t="shared" si="20"/>
        <v>0</v>
      </c>
      <c r="J54">
        <f t="shared" si="20"/>
        <v>0</v>
      </c>
      <c r="K54">
        <f t="shared" si="20"/>
        <v>0</v>
      </c>
      <c r="L54">
        <f t="shared" si="20"/>
        <v>0</v>
      </c>
      <c r="M54">
        <f t="shared" si="20"/>
        <v>0</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f t="shared" si="21"/>
        <v>0</v>
      </c>
      <c r="F55">
        <f t="shared" si="21"/>
        <v>0</v>
      </c>
      <c r="G55">
        <f t="shared" si="21"/>
        <v>0</v>
      </c>
      <c r="H55">
        <f t="shared" si="21"/>
        <v>0</v>
      </c>
      <c r="I55">
        <f t="shared" si="21"/>
        <v>0</v>
      </c>
      <c r="J55">
        <f t="shared" si="21"/>
        <v>0</v>
      </c>
      <c r="K55">
        <f t="shared" si="21"/>
        <v>0</v>
      </c>
      <c r="L55">
        <f t="shared" si="21"/>
        <v>0</v>
      </c>
      <c r="M55">
        <f t="shared" si="21"/>
        <v>0</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#DIV/0!</v>
      </c>
      <c r="F56" t="e">
        <f t="shared" si="22"/>
        <v>#DIV/0!</v>
      </c>
      <c r="G56" t="e">
        <f t="shared" si="22"/>
        <v>#DIV/0!</v>
      </c>
      <c r="H56" t="e">
        <f t="shared" si="22"/>
        <v>#DIV/0!</v>
      </c>
      <c r="I56" t="e">
        <f t="shared" si="22"/>
        <v>#DIV/0!</v>
      </c>
      <c r="J56" t="e">
        <f t="shared" si="22"/>
        <v>#DIV/0!</v>
      </c>
      <c r="K56" t="e">
        <f t="shared" si="22"/>
        <v>#DIV/0!</v>
      </c>
      <c r="L56" t="e">
        <f t="shared" si="22"/>
        <v>#DIV/0!</v>
      </c>
      <c r="M56" t="e">
        <f t="shared" si="22"/>
        <v>#DIV/0!</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f t="shared" si="23"/>
        <v>0</v>
      </c>
      <c r="F57">
        <f t="shared" si="23"/>
        <v>0</v>
      </c>
      <c r="G57">
        <f t="shared" si="23"/>
        <v>0</v>
      </c>
      <c r="H57">
        <f t="shared" si="23"/>
        <v>0</v>
      </c>
      <c r="I57">
        <f t="shared" si="23"/>
        <v>0</v>
      </c>
      <c r="J57">
        <f t="shared" si="23"/>
        <v>0</v>
      </c>
      <c r="K57">
        <f t="shared" si="23"/>
        <v>0</v>
      </c>
      <c r="L57">
        <f t="shared" si="23"/>
        <v>0</v>
      </c>
      <c r="M57">
        <f t="shared" si="23"/>
        <v>0</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f t="shared" si="24"/>
        <v>0</v>
      </c>
      <c r="F58">
        <f t="shared" si="24"/>
        <v>0</v>
      </c>
      <c r="G58">
        <f t="shared" si="24"/>
        <v>0</v>
      </c>
      <c r="H58">
        <f t="shared" si="24"/>
        <v>0</v>
      </c>
      <c r="I58">
        <f t="shared" si="24"/>
        <v>0</v>
      </c>
      <c r="J58">
        <f t="shared" si="24"/>
        <v>0</v>
      </c>
      <c r="K58">
        <f t="shared" si="24"/>
        <v>0</v>
      </c>
      <c r="L58">
        <f t="shared" si="24"/>
        <v>0</v>
      </c>
      <c r="M58">
        <f t="shared" si="24"/>
        <v>0</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f t="shared" si="25"/>
        <v>0</v>
      </c>
      <c r="F59">
        <f t="shared" si="25"/>
        <v>0</v>
      </c>
      <c r="G59">
        <f t="shared" si="25"/>
        <v>0</v>
      </c>
      <c r="H59">
        <f t="shared" si="25"/>
        <v>0</v>
      </c>
      <c r="I59">
        <f t="shared" si="25"/>
        <v>0</v>
      </c>
      <c r="J59">
        <f t="shared" si="25"/>
        <v>0</v>
      </c>
      <c r="K59">
        <f t="shared" si="25"/>
        <v>0</v>
      </c>
      <c r="L59">
        <f t="shared" si="25"/>
        <v>0</v>
      </c>
      <c r="M59">
        <f t="shared" si="25"/>
        <v>0</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#DIV/0!</v>
      </c>
      <c r="F60" t="e">
        <f t="shared" si="26"/>
        <v>#DIV/0!</v>
      </c>
      <c r="G60" t="e">
        <f t="shared" si="26"/>
        <v>#DIV/0!</v>
      </c>
      <c r="H60" t="e">
        <f t="shared" si="26"/>
        <v>#DIV/0!</v>
      </c>
      <c r="I60" t="e">
        <f t="shared" si="26"/>
        <v>#DIV/0!</v>
      </c>
      <c r="J60" t="e">
        <f t="shared" si="26"/>
        <v>#DIV/0!</v>
      </c>
      <c r="K60" t="e">
        <f t="shared" si="26"/>
        <v>#DIV/0!</v>
      </c>
      <c r="L60" t="e">
        <f t="shared" si="26"/>
        <v>#DIV/0!</v>
      </c>
      <c r="M60" t="e">
        <f t="shared" si="26"/>
        <v>#DIV/0!</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f t="shared" si="27"/>
        <v>0</v>
      </c>
      <c r="F61">
        <f t="shared" si="27"/>
        <v>0</v>
      </c>
      <c r="G61">
        <f t="shared" si="27"/>
        <v>0</v>
      </c>
      <c r="H61">
        <f t="shared" si="27"/>
        <v>0</v>
      </c>
      <c r="I61">
        <f t="shared" si="27"/>
        <v>0</v>
      </c>
      <c r="J61">
        <f t="shared" si="27"/>
        <v>0</v>
      </c>
      <c r="K61">
        <f t="shared" si="27"/>
        <v>0</v>
      </c>
      <c r="L61">
        <f t="shared" si="27"/>
        <v>0</v>
      </c>
      <c r="M61">
        <f t="shared" si="27"/>
        <v>0</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f t="shared" si="28"/>
        <v>0</v>
      </c>
      <c r="F62">
        <f t="shared" si="28"/>
        <v>0</v>
      </c>
      <c r="G62">
        <f t="shared" si="28"/>
        <v>0</v>
      </c>
      <c r="H62">
        <f t="shared" si="28"/>
        <v>0</v>
      </c>
      <c r="I62">
        <f t="shared" si="28"/>
        <v>0</v>
      </c>
      <c r="J62">
        <f t="shared" si="28"/>
        <v>0</v>
      </c>
      <c r="K62">
        <f t="shared" si="28"/>
        <v>0</v>
      </c>
      <c r="L62">
        <f t="shared" si="28"/>
        <v>0</v>
      </c>
      <c r="M62">
        <f t="shared" si="28"/>
        <v>0</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f t="shared" si="29"/>
        <v>0</v>
      </c>
      <c r="F63">
        <f t="shared" si="29"/>
        <v>0</v>
      </c>
      <c r="G63">
        <f t="shared" si="29"/>
        <v>0</v>
      </c>
      <c r="H63">
        <f t="shared" si="29"/>
        <v>0</v>
      </c>
      <c r="I63">
        <f t="shared" si="29"/>
        <v>0</v>
      </c>
      <c r="J63">
        <f t="shared" si="29"/>
        <v>0</v>
      </c>
      <c r="K63">
        <f t="shared" si="29"/>
        <v>0</v>
      </c>
      <c r="L63">
        <f t="shared" si="29"/>
        <v>0</v>
      </c>
      <c r="M63">
        <f t="shared" si="29"/>
        <v>0</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#DIV/0!</v>
      </c>
      <c r="F64" t="e">
        <f t="shared" si="30"/>
        <v>#DIV/0!</v>
      </c>
      <c r="G64" t="e">
        <f t="shared" si="30"/>
        <v>#DIV/0!</v>
      </c>
      <c r="H64" t="e">
        <f t="shared" si="30"/>
        <v>#DIV/0!</v>
      </c>
      <c r="I64" t="e">
        <f t="shared" si="30"/>
        <v>#DIV/0!</v>
      </c>
      <c r="J64" t="e">
        <f t="shared" si="30"/>
        <v>#DIV/0!</v>
      </c>
      <c r="K64" t="e">
        <f t="shared" si="30"/>
        <v>#DIV/0!</v>
      </c>
      <c r="L64" t="e">
        <f t="shared" si="30"/>
        <v>#DIV/0!</v>
      </c>
      <c r="M64" t="e">
        <f t="shared" si="30"/>
        <v>#DIV/0!</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B19" sqref="B19:AG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223</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224</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2020</v>
      </c>
      <c r="D47">
        <f>IF(C47=0,0,IF(General!$B$10 &gt; (C47-General!$B$9), C47+General!$B$11,0))</f>
        <v>2023</v>
      </c>
      <c r="E47">
        <f>IF(D47=0,0,IF(General!$B$10 &gt; (D47-General!$B$9), D47+General!$B$11,0))</f>
        <v>2026</v>
      </c>
      <c r="F47">
        <f>IF(E47=0,0,IF(General!$B$10 &gt; (E47-General!$B$9), E47+General!$B$11,0))</f>
        <v>2029</v>
      </c>
      <c r="G47">
        <f>IF(F47=0,0,IF(General!$B$10 &gt; (F47-General!$B$9), F47+General!$B$11,0))</f>
        <v>2032</v>
      </c>
      <c r="H47">
        <f>IF(G47=0,0,IF(General!$B$10 &gt; (G47-General!$B$9), G47+General!$B$11,0))</f>
        <v>2035</v>
      </c>
      <c r="I47">
        <f>IF(H47=0,0,IF(General!$B$10 &gt; (H47-General!$B$9), H47+General!$B$11,0))</f>
        <v>2038</v>
      </c>
      <c r="J47">
        <f>IF(I47=0,0,IF(General!$B$10 &gt; (I47-General!$B$9), I47+General!$B$11,0))</f>
        <v>2041</v>
      </c>
      <c r="K47">
        <f>IF(J47=0,0,IF(General!$B$10 &gt; (J47-General!$B$9), J47+General!$B$11,0))</f>
        <v>2044</v>
      </c>
      <c r="L47">
        <f>IF(K47=0,0,IF(General!$B$10 &gt; (K47-General!$B$9), K47+General!$B$11,0))</f>
        <v>2047</v>
      </c>
      <c r="M47">
        <f>IF(L47=0,0,IF(General!$B$10 &gt; (L47-General!$B$9), L47+General!$B$11,0))</f>
        <v>2050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632528.97274888423</v>
      </c>
      <c r="D48">
        <f t="shared" ref="D48:AG48" si="8">LOOKUP(D47,19:19,20:20)</f>
        <v>554643.3144566823</v>
      </c>
      <c r="E48">
        <f t="shared" si="8"/>
        <v>506364.39221118757</v>
      </c>
      <c r="F48">
        <f t="shared" si="8"/>
        <v>472241.70908641972</v>
      </c>
      <c r="G48">
        <f t="shared" si="8"/>
        <v>441754.37074995507</v>
      </c>
      <c r="H48">
        <f t="shared" si="8"/>
        <v>416066.60944481264</v>
      </c>
      <c r="I48">
        <f t="shared" si="8"/>
        <v>394363.25016081554</v>
      </c>
      <c r="J48">
        <f t="shared" si="8"/>
        <v>375491.63809164549</v>
      </c>
      <c r="K48">
        <f t="shared" si="8"/>
        <v>359098.91830701922</v>
      </c>
      <c r="L48">
        <f t="shared" si="8"/>
        <v>335501.63649500109</v>
      </c>
      <c r="M48">
        <f t="shared" si="8"/>
        <v>321205.51228191477</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f t="shared" si="9"/>
        <v>25</v>
      </c>
      <c r="F49">
        <f t="shared" si="9"/>
        <v>25</v>
      </c>
      <c r="G49">
        <f t="shared" si="9"/>
        <v>25</v>
      </c>
      <c r="H49">
        <f t="shared" si="9"/>
        <v>25</v>
      </c>
      <c r="I49">
        <f t="shared" si="9"/>
        <v>25</v>
      </c>
      <c r="J49">
        <f t="shared" si="9"/>
        <v>25</v>
      </c>
      <c r="K49">
        <f t="shared" si="9"/>
        <v>25</v>
      </c>
      <c r="L49">
        <f t="shared" si="9"/>
        <v>25</v>
      </c>
      <c r="M49">
        <f t="shared" si="9"/>
        <v>25</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12650.579454977686</v>
      </c>
      <c r="D50">
        <f t="shared" ref="D50:AG50" si="10">LOOKUP(D47,19:19,22:22)</f>
        <v>11092.866289133646</v>
      </c>
      <c r="E50">
        <f t="shared" si="10"/>
        <v>10127.287844223752</v>
      </c>
      <c r="F50">
        <f t="shared" si="10"/>
        <v>9444.8341817283945</v>
      </c>
      <c r="G50">
        <f t="shared" si="10"/>
        <v>8835.0874149991014</v>
      </c>
      <c r="H50">
        <f t="shared" si="10"/>
        <v>8321.3321888962528</v>
      </c>
      <c r="I50">
        <f t="shared" si="10"/>
        <v>7887.265003216311</v>
      </c>
      <c r="J50">
        <f t="shared" si="10"/>
        <v>7509.8327618329104</v>
      </c>
      <c r="K50">
        <f t="shared" si="10"/>
        <v>7181.9783661403844</v>
      </c>
      <c r="L50">
        <f t="shared" si="10"/>
        <v>6710.0327299000219</v>
      </c>
      <c r="M50">
        <f t="shared" si="10"/>
        <v>6424.1102456382951</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71905.121337088771</v>
      </c>
      <c r="D51">
        <f t="shared" ref="D51:AG51" si="11">LOOKUP(D47,19:19,23:23)</f>
        <v>63051.174796772451</v>
      </c>
      <c r="E51">
        <f t="shared" si="11"/>
        <v>57562.88586195973</v>
      </c>
      <c r="F51">
        <f t="shared" si="11"/>
        <v>53683.86090635891</v>
      </c>
      <c r="G51">
        <f t="shared" si="11"/>
        <v>50218.097507725346</v>
      </c>
      <c r="H51">
        <f t="shared" si="11"/>
        <v>47297.944165978362</v>
      </c>
      <c r="I51">
        <f t="shared" si="11"/>
        <v>44830.732781247381</v>
      </c>
      <c r="J51">
        <f t="shared" si="11"/>
        <v>42685.430962481747</v>
      </c>
      <c r="K51">
        <f t="shared" si="11"/>
        <v>40821.926592024385</v>
      </c>
      <c r="L51">
        <f t="shared" si="11"/>
        <v>38139.41640668895</v>
      </c>
      <c r="M51">
        <f t="shared" si="11"/>
        <v>36514.250460970019</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f t="shared" si="12"/>
        <v>1</v>
      </c>
      <c r="F52">
        <f t="shared" si="12"/>
        <v>1</v>
      </c>
      <c r="G52">
        <f t="shared" si="12"/>
        <v>1</v>
      </c>
      <c r="H52">
        <f t="shared" si="12"/>
        <v>1</v>
      </c>
      <c r="I52">
        <f t="shared" si="12"/>
        <v>1</v>
      </c>
      <c r="J52">
        <f t="shared" si="12"/>
        <v>1</v>
      </c>
      <c r="K52">
        <f t="shared" si="12"/>
        <v>1</v>
      </c>
      <c r="L52">
        <f t="shared" si="12"/>
        <v>1</v>
      </c>
      <c r="M52">
        <f t="shared" si="12"/>
        <v>1</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f t="shared" si="13"/>
        <v>1</v>
      </c>
      <c r="F53">
        <f t="shared" si="13"/>
        <v>1</v>
      </c>
      <c r="G53">
        <f t="shared" si="13"/>
        <v>1</v>
      </c>
      <c r="H53">
        <f t="shared" si="13"/>
        <v>1</v>
      </c>
      <c r="I53">
        <f t="shared" si="13"/>
        <v>1</v>
      </c>
      <c r="J53">
        <f t="shared" si="13"/>
        <v>1</v>
      </c>
      <c r="K53">
        <f t="shared" si="13"/>
        <v>1</v>
      </c>
      <c r="L53">
        <f t="shared" si="13"/>
        <v>1</v>
      </c>
      <c r="M53">
        <f t="shared" si="13"/>
        <v>1</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f t="shared" si="14"/>
        <v>1</v>
      </c>
      <c r="F54">
        <f t="shared" si="14"/>
        <v>1</v>
      </c>
      <c r="G54">
        <f t="shared" si="14"/>
        <v>1</v>
      </c>
      <c r="H54">
        <f t="shared" si="14"/>
        <v>1</v>
      </c>
      <c r="I54">
        <f t="shared" si="14"/>
        <v>1</v>
      </c>
      <c r="J54">
        <f t="shared" si="14"/>
        <v>1</v>
      </c>
      <c r="K54">
        <f t="shared" si="14"/>
        <v>1</v>
      </c>
      <c r="L54">
        <f t="shared" si="14"/>
        <v>1</v>
      </c>
      <c r="M54">
        <f t="shared" si="14"/>
        <v>1</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f t="shared" si="15"/>
        <v>2</v>
      </c>
      <c r="F55">
        <f t="shared" si="15"/>
        <v>2</v>
      </c>
      <c r="G55">
        <f t="shared" si="15"/>
        <v>2</v>
      </c>
      <c r="H55">
        <f t="shared" si="15"/>
        <v>2</v>
      </c>
      <c r="I55">
        <f t="shared" si="15"/>
        <v>2</v>
      </c>
      <c r="J55">
        <f t="shared" si="15"/>
        <v>2</v>
      </c>
      <c r="K55">
        <f t="shared" si="15"/>
        <v>2</v>
      </c>
      <c r="L55">
        <f t="shared" si="15"/>
        <v>2</v>
      </c>
      <c r="M55">
        <f t="shared" si="15"/>
        <v>2</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f t="shared" si="16"/>
        <v>1</v>
      </c>
      <c r="F56">
        <f t="shared" si="16"/>
        <v>1</v>
      </c>
      <c r="G56">
        <f t="shared" si="16"/>
        <v>1</v>
      </c>
      <c r="H56">
        <f t="shared" si="16"/>
        <v>1</v>
      </c>
      <c r="I56">
        <f t="shared" si="16"/>
        <v>1</v>
      </c>
      <c r="J56">
        <f t="shared" si="16"/>
        <v>1</v>
      </c>
      <c r="K56">
        <f t="shared" si="16"/>
        <v>1</v>
      </c>
      <c r="L56">
        <f t="shared" si="16"/>
        <v>1</v>
      </c>
      <c r="M56">
        <f t="shared" si="16"/>
        <v>1</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f t="shared" si="17"/>
        <v>1</v>
      </c>
      <c r="F57">
        <f t="shared" si="17"/>
        <v>1</v>
      </c>
      <c r="G57">
        <f t="shared" si="17"/>
        <v>1</v>
      </c>
      <c r="H57">
        <f t="shared" si="17"/>
        <v>1</v>
      </c>
      <c r="I57">
        <f t="shared" si="17"/>
        <v>1</v>
      </c>
      <c r="J57">
        <f t="shared" si="17"/>
        <v>1</v>
      </c>
      <c r="K57">
        <f t="shared" si="17"/>
        <v>1</v>
      </c>
      <c r="L57">
        <f t="shared" si="17"/>
        <v>1</v>
      </c>
      <c r="M57">
        <f t="shared" si="17"/>
        <v>1</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f t="shared" si="18"/>
        <v>1</v>
      </c>
      <c r="F58">
        <f t="shared" si="18"/>
        <v>1</v>
      </c>
      <c r="G58">
        <f t="shared" si="18"/>
        <v>1</v>
      </c>
      <c r="H58">
        <f t="shared" si="18"/>
        <v>1</v>
      </c>
      <c r="I58">
        <f t="shared" si="18"/>
        <v>1</v>
      </c>
      <c r="J58">
        <f t="shared" si="18"/>
        <v>1</v>
      </c>
      <c r="K58">
        <f t="shared" si="18"/>
        <v>1</v>
      </c>
      <c r="L58">
        <f t="shared" si="18"/>
        <v>1</v>
      </c>
      <c r="M58">
        <f t="shared" si="18"/>
        <v>1</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f t="shared" si="19"/>
        <v>2</v>
      </c>
      <c r="F59">
        <f t="shared" si="19"/>
        <v>2</v>
      </c>
      <c r="G59">
        <f t="shared" si="19"/>
        <v>2</v>
      </c>
      <c r="H59">
        <f t="shared" si="19"/>
        <v>2</v>
      </c>
      <c r="I59">
        <f t="shared" si="19"/>
        <v>2</v>
      </c>
      <c r="J59">
        <f t="shared" si="19"/>
        <v>2</v>
      </c>
      <c r="K59">
        <f t="shared" si="19"/>
        <v>2</v>
      </c>
      <c r="L59">
        <f t="shared" si="19"/>
        <v>2</v>
      </c>
      <c r="M59">
        <f t="shared" si="19"/>
        <v>2</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f t="shared" si="20"/>
        <v>1</v>
      </c>
      <c r="F60">
        <f t="shared" si="20"/>
        <v>1</v>
      </c>
      <c r="G60">
        <f t="shared" si="20"/>
        <v>1</v>
      </c>
      <c r="H60">
        <f t="shared" si="20"/>
        <v>1</v>
      </c>
      <c r="I60">
        <f t="shared" si="20"/>
        <v>1</v>
      </c>
      <c r="J60">
        <f t="shared" si="20"/>
        <v>1</v>
      </c>
      <c r="K60">
        <f t="shared" si="20"/>
        <v>1</v>
      </c>
      <c r="L60">
        <f t="shared" si="20"/>
        <v>1</v>
      </c>
      <c r="M60">
        <f t="shared" si="20"/>
        <v>1</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f t="shared" si="21"/>
        <v>1</v>
      </c>
      <c r="F61">
        <f t="shared" si="21"/>
        <v>1</v>
      </c>
      <c r="G61">
        <f t="shared" si="21"/>
        <v>1</v>
      </c>
      <c r="H61">
        <f t="shared" si="21"/>
        <v>1</v>
      </c>
      <c r="I61">
        <f t="shared" si="21"/>
        <v>1</v>
      </c>
      <c r="J61">
        <f t="shared" si="21"/>
        <v>1</v>
      </c>
      <c r="K61">
        <f t="shared" si="21"/>
        <v>1</v>
      </c>
      <c r="L61">
        <f t="shared" si="21"/>
        <v>1</v>
      </c>
      <c r="M61">
        <f t="shared" si="21"/>
        <v>1</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f t="shared" si="22"/>
        <v>1</v>
      </c>
      <c r="F62">
        <f t="shared" si="22"/>
        <v>1</v>
      </c>
      <c r="G62">
        <f t="shared" si="22"/>
        <v>1</v>
      </c>
      <c r="H62">
        <f t="shared" si="22"/>
        <v>1</v>
      </c>
      <c r="I62">
        <f t="shared" si="22"/>
        <v>1</v>
      </c>
      <c r="J62">
        <f t="shared" si="22"/>
        <v>1</v>
      </c>
      <c r="K62">
        <f t="shared" si="22"/>
        <v>1</v>
      </c>
      <c r="L62">
        <f t="shared" si="22"/>
        <v>1</v>
      </c>
      <c r="M62">
        <f t="shared" si="22"/>
        <v>1</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f t="shared" si="23"/>
        <v>2</v>
      </c>
      <c r="F63">
        <f t="shared" si="23"/>
        <v>2</v>
      </c>
      <c r="G63">
        <f t="shared" si="23"/>
        <v>2</v>
      </c>
      <c r="H63">
        <f t="shared" si="23"/>
        <v>2</v>
      </c>
      <c r="I63">
        <f t="shared" si="23"/>
        <v>2</v>
      </c>
      <c r="J63">
        <f t="shared" si="23"/>
        <v>2</v>
      </c>
      <c r="K63">
        <f t="shared" si="23"/>
        <v>2</v>
      </c>
      <c r="L63">
        <f t="shared" si="23"/>
        <v>2</v>
      </c>
      <c r="M63">
        <f t="shared" si="23"/>
        <v>2</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f t="shared" si="24"/>
        <v>1</v>
      </c>
      <c r="F64">
        <f t="shared" si="24"/>
        <v>1</v>
      </c>
      <c r="G64">
        <f t="shared" si="24"/>
        <v>1</v>
      </c>
      <c r="H64">
        <f t="shared" si="24"/>
        <v>1</v>
      </c>
      <c r="I64">
        <f t="shared" si="24"/>
        <v>1</v>
      </c>
      <c r="J64">
        <f t="shared" si="24"/>
        <v>1</v>
      </c>
      <c r="K64">
        <f t="shared" si="24"/>
        <v>1</v>
      </c>
      <c r="L64">
        <f t="shared" si="24"/>
        <v>1</v>
      </c>
      <c r="M64">
        <f t="shared" si="24"/>
        <v>1</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f t="shared" si="25"/>
        <v>1</v>
      </c>
      <c r="F65">
        <f t="shared" si="25"/>
        <v>1</v>
      </c>
      <c r="G65">
        <f t="shared" si="25"/>
        <v>1</v>
      </c>
      <c r="H65">
        <f t="shared" si="25"/>
        <v>1</v>
      </c>
      <c r="I65">
        <f t="shared" si="25"/>
        <v>1</v>
      </c>
      <c r="J65">
        <f t="shared" si="25"/>
        <v>1</v>
      </c>
      <c r="K65">
        <f t="shared" si="25"/>
        <v>1</v>
      </c>
      <c r="L65">
        <f t="shared" si="25"/>
        <v>1</v>
      </c>
      <c r="M65">
        <f t="shared" si="25"/>
        <v>1</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f t="shared" si="26"/>
        <v>1</v>
      </c>
      <c r="F66">
        <f t="shared" si="26"/>
        <v>1</v>
      </c>
      <c r="G66">
        <f t="shared" si="26"/>
        <v>1</v>
      </c>
      <c r="H66">
        <f t="shared" si="26"/>
        <v>1</v>
      </c>
      <c r="I66">
        <f t="shared" si="26"/>
        <v>1</v>
      </c>
      <c r="J66">
        <f t="shared" si="26"/>
        <v>1</v>
      </c>
      <c r="K66">
        <f t="shared" si="26"/>
        <v>1</v>
      </c>
      <c r="L66">
        <f t="shared" si="26"/>
        <v>1</v>
      </c>
      <c r="M66">
        <f t="shared" si="26"/>
        <v>1</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f t="shared" si="27"/>
        <v>2</v>
      </c>
      <c r="F67">
        <f t="shared" si="27"/>
        <v>2</v>
      </c>
      <c r="G67">
        <f t="shared" si="27"/>
        <v>2</v>
      </c>
      <c r="H67">
        <f t="shared" si="27"/>
        <v>2</v>
      </c>
      <c r="I67">
        <f t="shared" si="27"/>
        <v>2</v>
      </c>
      <c r="J67">
        <f t="shared" si="27"/>
        <v>2</v>
      </c>
      <c r="K67">
        <f t="shared" si="27"/>
        <v>2</v>
      </c>
      <c r="L67">
        <f t="shared" si="27"/>
        <v>2</v>
      </c>
      <c r="M67">
        <f t="shared" si="27"/>
        <v>2</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8" sqref="B8"/>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113</v>
      </c>
    </row>
    <row r="7" spans="1:17" ht="28.9" customHeight="1" x14ac:dyDescent="0.25">
      <c r="A7" s="4" t="s">
        <v>32</v>
      </c>
      <c r="B7" s="3">
        <v>50500</v>
      </c>
      <c r="C7" t="s">
        <v>42</v>
      </c>
      <c r="O7" t="s">
        <v>90</v>
      </c>
      <c r="P7" t="s">
        <v>91</v>
      </c>
      <c r="Q7" t="s">
        <v>92</v>
      </c>
    </row>
    <row r="8" spans="1:17" x14ac:dyDescent="0.25">
      <c r="A8" s="4" t="s">
        <v>120</v>
      </c>
      <c r="B8" s="3">
        <v>20</v>
      </c>
      <c r="C8" t="s">
        <v>108</v>
      </c>
      <c r="O8">
        <v>2020</v>
      </c>
      <c r="P8">
        <v>500000</v>
      </c>
      <c r="Q8">
        <v>20000000</v>
      </c>
    </row>
    <row r="9" spans="1:17" ht="30" x14ac:dyDescent="0.25">
      <c r="A9" s="4" t="s">
        <v>111</v>
      </c>
      <c r="B9" s="3">
        <v>0.4</v>
      </c>
      <c r="C9" t="s">
        <v>112</v>
      </c>
      <c r="F9" t="s">
        <v>161</v>
      </c>
      <c r="G9" t="s">
        <v>162</v>
      </c>
      <c r="H9" t="s">
        <v>163</v>
      </c>
      <c r="I9" t="s">
        <v>167</v>
      </c>
      <c r="J9" t="s">
        <v>168</v>
      </c>
      <c r="O9">
        <v>2030</v>
      </c>
      <c r="P9">
        <v>300000</v>
      </c>
      <c r="Q9">
        <v>13000000</v>
      </c>
    </row>
    <row r="10" spans="1:17" x14ac:dyDescent="0.25">
      <c r="E10" t="s">
        <v>164</v>
      </c>
      <c r="F10">
        <v>35</v>
      </c>
      <c r="G10">
        <v>10180</v>
      </c>
      <c r="H10">
        <v>600</v>
      </c>
      <c r="I10">
        <f>B7+F10+G10+H10</f>
        <v>61315</v>
      </c>
      <c r="J10">
        <f>B7/I10</f>
        <v>0.82361575470928805</v>
      </c>
      <c r="O10">
        <v>2040</v>
      </c>
      <c r="P10">
        <v>200000</v>
      </c>
      <c r="Q10">
        <v>9600000</v>
      </c>
    </row>
    <row r="11" spans="1:17" x14ac:dyDescent="0.25">
      <c r="A11" t="s">
        <v>169</v>
      </c>
      <c r="B11" s="3">
        <f>J10</f>
        <v>0.82361575470928805</v>
      </c>
      <c r="C11" t="s">
        <v>166</v>
      </c>
      <c r="E11" t="s">
        <v>165</v>
      </c>
      <c r="F11">
        <v>35</v>
      </c>
      <c r="G11">
        <f>750/0.18</f>
        <v>4166.666666666667</v>
      </c>
      <c r="H11">
        <f>37.8/0.18</f>
        <v>210</v>
      </c>
      <c r="I11">
        <f>F10+G11+H11+B7</f>
        <v>54911.666666666664</v>
      </c>
      <c r="J11">
        <f>B7/I11</f>
        <v>0.9196588460254348</v>
      </c>
      <c r="O11">
        <v>2050</v>
      </c>
      <c r="P11">
        <v>150000</v>
      </c>
      <c r="Q11">
        <f>Q10-1700000</f>
        <v>7900000</v>
      </c>
    </row>
    <row r="12" spans="1:17" x14ac:dyDescent="0.25">
      <c r="A12" t="s">
        <v>170</v>
      </c>
      <c r="B12" s="3">
        <f>J11</f>
        <v>0.9196588460254348</v>
      </c>
      <c r="C12" t="s">
        <v>166</v>
      </c>
      <c r="F12" t="s">
        <v>171</v>
      </c>
    </row>
    <row r="15" spans="1:17" x14ac:dyDescent="0.25">
      <c r="A15" t="s">
        <v>218</v>
      </c>
      <c r="B15">
        <f>FPSO!B14*Electrolyzer!B8</f>
        <v>22188.4663</v>
      </c>
      <c r="C15" t="s">
        <v>220</v>
      </c>
    </row>
    <row r="16" spans="1:17" x14ac:dyDescent="0.25">
      <c r="A16" t="s">
        <v>219</v>
      </c>
      <c r="B16" s="6">
        <f>FPSO!B15*Electrolyzer!B8</f>
        <v>18015.937340097385</v>
      </c>
      <c r="C16" t="s">
        <v>220</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2020</v>
      </c>
      <c r="D46">
        <f>IF(C46=0,0,IF(General!$B$10 &gt; (C46-General!$B$9), C46+General!$B$11,0))</f>
        <v>2023</v>
      </c>
      <c r="E46">
        <f>IF(D46=0,0,IF(General!$B$10 &gt; (D46-General!$B$9), D46+General!$B$11,0))</f>
        <v>2026</v>
      </c>
      <c r="F46">
        <f>IF(E46=0,0,IF(General!$B$10 &gt; (E46-General!$B$9), E46+General!$B$11,0))</f>
        <v>2029</v>
      </c>
      <c r="G46">
        <f>IF(F46=0,0,IF(General!$B$10 &gt; (F46-General!$B$9), F46+General!$B$11,0))</f>
        <v>2032</v>
      </c>
      <c r="H46">
        <f>IF(G46=0,0,IF(General!$B$10 &gt; (G46-General!$B$9), G46+General!$B$11,0))</f>
        <v>2035</v>
      </c>
      <c r="I46">
        <f>IF(H46=0,0,IF(General!$B$10 &gt; (H46-General!$B$9), H46+General!$B$11,0))</f>
        <v>2038</v>
      </c>
      <c r="J46">
        <f>IF(I46=0,0,IF(General!$B$10 &gt; (I46-General!$B$9), I46+General!$B$11,0))</f>
        <v>2041</v>
      </c>
      <c r="K46">
        <f>IF(J46=0,0,IF(General!$B$10 &gt; (J46-General!$B$9), J46+General!$B$11,0))</f>
        <v>2044</v>
      </c>
      <c r="L46">
        <f>IF(K46=0,0,IF(General!$B$10 &gt; (K46-General!$B$9), K46+General!$B$11,0))</f>
        <v>2047</v>
      </c>
      <c r="M46">
        <f>IF(L46=0,0,IF(General!$B$10 &gt; (L46-General!$B$9), L46+General!$B$11,0))</f>
        <v>2050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20000000</v>
      </c>
      <c r="D47">
        <f t="shared" ref="D47:AG47" si="11">LOOKUP(D46,18:18,19:19)</f>
        <v>17900000</v>
      </c>
      <c r="E47">
        <f t="shared" si="11"/>
        <v>15800000</v>
      </c>
      <c r="F47">
        <f t="shared" si="11"/>
        <v>13700000</v>
      </c>
      <c r="G47">
        <f t="shared" si="11"/>
        <v>12320000</v>
      </c>
      <c r="H47">
        <f t="shared" si="11"/>
        <v>11300000</v>
      </c>
      <c r="I47">
        <f t="shared" si="11"/>
        <v>10280000</v>
      </c>
      <c r="J47">
        <f t="shared" si="11"/>
        <v>9430000</v>
      </c>
      <c r="K47">
        <f t="shared" si="11"/>
        <v>8920000</v>
      </c>
      <c r="L47">
        <f t="shared" si="11"/>
        <v>8410000</v>
      </c>
      <c r="M47">
        <f t="shared" si="11"/>
        <v>7900000</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f t="shared" si="12"/>
        <v>15</v>
      </c>
      <c r="F48">
        <f t="shared" si="12"/>
        <v>15</v>
      </c>
      <c r="G48">
        <f t="shared" si="12"/>
        <v>15</v>
      </c>
      <c r="H48">
        <f t="shared" si="12"/>
        <v>15</v>
      </c>
      <c r="I48">
        <f t="shared" si="12"/>
        <v>15</v>
      </c>
      <c r="J48">
        <f t="shared" si="12"/>
        <v>15</v>
      </c>
      <c r="K48">
        <f t="shared" si="12"/>
        <v>15</v>
      </c>
      <c r="L48">
        <f t="shared" si="12"/>
        <v>15</v>
      </c>
      <c r="M48">
        <f t="shared" si="12"/>
        <v>15</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500000</v>
      </c>
      <c r="D49">
        <f t="shared" ref="D49:AG49" si="13">LOOKUP(D46,18:18,21:21)</f>
        <v>440000</v>
      </c>
      <c r="E49">
        <f t="shared" si="13"/>
        <v>380000</v>
      </c>
      <c r="F49">
        <f t="shared" si="13"/>
        <v>320000</v>
      </c>
      <c r="G49">
        <f t="shared" si="13"/>
        <v>280000</v>
      </c>
      <c r="H49">
        <f t="shared" si="13"/>
        <v>250000</v>
      </c>
      <c r="I49">
        <f t="shared" si="13"/>
        <v>220000</v>
      </c>
      <c r="J49">
        <f t="shared" si="13"/>
        <v>195000</v>
      </c>
      <c r="K49">
        <f t="shared" si="13"/>
        <v>180000</v>
      </c>
      <c r="L49">
        <f t="shared" si="13"/>
        <v>165000</v>
      </c>
      <c r="M49">
        <f t="shared" si="13"/>
        <v>150000</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2836590.8987203999</v>
      </c>
      <c r="D50">
        <f t="shared" ref="D50:AG50" si="14">LOOKUP(D46,18:18,22:22)</f>
        <v>2531248.8543547578</v>
      </c>
      <c r="E50">
        <f t="shared" si="14"/>
        <v>2225906.8099891162</v>
      </c>
      <c r="F50">
        <f t="shared" si="14"/>
        <v>1920564.765623474</v>
      </c>
      <c r="G50">
        <f t="shared" si="14"/>
        <v>1719339.9936117665</v>
      </c>
      <c r="H50">
        <f t="shared" si="14"/>
        <v>1570173.857777026</v>
      </c>
      <c r="I50">
        <f t="shared" si="14"/>
        <v>1421007.7219422855</v>
      </c>
      <c r="J50">
        <f t="shared" si="14"/>
        <v>1296702.6087466686</v>
      </c>
      <c r="K50">
        <f t="shared" si="14"/>
        <v>1222119.5408292983</v>
      </c>
      <c r="L50">
        <f t="shared" si="14"/>
        <v>1147536.4729119283</v>
      </c>
      <c r="M50">
        <f t="shared" si="14"/>
        <v>1072953.4049945581</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f t="shared" si="15"/>
        <v>0</v>
      </c>
      <c r="F51">
        <f t="shared" si="15"/>
        <v>0</v>
      </c>
      <c r="G51">
        <f t="shared" si="15"/>
        <v>0</v>
      </c>
      <c r="H51">
        <f t="shared" si="15"/>
        <v>0</v>
      </c>
      <c r="I51">
        <f t="shared" si="15"/>
        <v>0</v>
      </c>
      <c r="J51">
        <f t="shared" si="15"/>
        <v>0</v>
      </c>
      <c r="K51">
        <f t="shared" si="15"/>
        <v>0</v>
      </c>
      <c r="L51">
        <f t="shared" si="15"/>
        <v>0</v>
      </c>
      <c r="M51">
        <f t="shared" si="15"/>
        <v>0</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f t="shared" si="16"/>
        <v>0</v>
      </c>
      <c r="F52">
        <f t="shared" si="16"/>
        <v>0</v>
      </c>
      <c r="G52">
        <f t="shared" si="16"/>
        <v>0</v>
      </c>
      <c r="H52">
        <f t="shared" si="16"/>
        <v>0</v>
      </c>
      <c r="I52">
        <f t="shared" si="16"/>
        <v>0</v>
      </c>
      <c r="J52">
        <f t="shared" si="16"/>
        <v>0</v>
      </c>
      <c r="K52">
        <f t="shared" si="16"/>
        <v>0</v>
      </c>
      <c r="L52">
        <f t="shared" si="16"/>
        <v>0</v>
      </c>
      <c r="M52">
        <f t="shared" si="16"/>
        <v>0</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f t="shared" si="17"/>
        <v>0</v>
      </c>
      <c r="F53">
        <f t="shared" si="17"/>
        <v>0</v>
      </c>
      <c r="G53">
        <f t="shared" si="17"/>
        <v>0</v>
      </c>
      <c r="H53">
        <f t="shared" si="17"/>
        <v>0</v>
      </c>
      <c r="I53">
        <f t="shared" si="17"/>
        <v>0</v>
      </c>
      <c r="J53">
        <f t="shared" si="17"/>
        <v>0</v>
      </c>
      <c r="K53">
        <f t="shared" si="17"/>
        <v>0</v>
      </c>
      <c r="L53">
        <f t="shared" si="17"/>
        <v>0</v>
      </c>
      <c r="M53">
        <f t="shared" si="17"/>
        <v>0</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#DIV/0!</v>
      </c>
      <c r="F54" t="e">
        <f t="shared" si="18"/>
        <v>#DIV/0!</v>
      </c>
      <c r="G54" t="e">
        <f t="shared" si="18"/>
        <v>#DIV/0!</v>
      </c>
      <c r="H54" t="e">
        <f t="shared" si="18"/>
        <v>#DIV/0!</v>
      </c>
      <c r="I54" t="e">
        <f t="shared" si="18"/>
        <v>#DIV/0!</v>
      </c>
      <c r="J54" t="e">
        <f t="shared" si="18"/>
        <v>#DIV/0!</v>
      </c>
      <c r="K54" t="e">
        <f t="shared" si="18"/>
        <v>#DIV/0!</v>
      </c>
      <c r="L54" t="e">
        <f t="shared" si="18"/>
        <v>#DIV/0!</v>
      </c>
      <c r="M54" t="e">
        <f t="shared" si="18"/>
        <v>#DIV/0!</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f t="shared" si="19"/>
        <v>0</v>
      </c>
      <c r="F55">
        <f t="shared" si="19"/>
        <v>0</v>
      </c>
      <c r="G55">
        <f t="shared" si="19"/>
        <v>0</v>
      </c>
      <c r="H55">
        <f t="shared" si="19"/>
        <v>0</v>
      </c>
      <c r="I55">
        <f t="shared" si="19"/>
        <v>0</v>
      </c>
      <c r="J55">
        <f t="shared" si="19"/>
        <v>0</v>
      </c>
      <c r="K55">
        <f t="shared" si="19"/>
        <v>0</v>
      </c>
      <c r="L55">
        <f t="shared" si="19"/>
        <v>0</v>
      </c>
      <c r="M55">
        <f t="shared" si="19"/>
        <v>0</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f t="shared" si="20"/>
        <v>0</v>
      </c>
      <c r="F56">
        <f t="shared" si="20"/>
        <v>0</v>
      </c>
      <c r="G56">
        <f t="shared" si="20"/>
        <v>0</v>
      </c>
      <c r="H56">
        <f t="shared" si="20"/>
        <v>0</v>
      </c>
      <c r="I56">
        <f t="shared" si="20"/>
        <v>0</v>
      </c>
      <c r="J56">
        <f t="shared" si="20"/>
        <v>0</v>
      </c>
      <c r="K56">
        <f t="shared" si="20"/>
        <v>0</v>
      </c>
      <c r="L56">
        <f t="shared" si="20"/>
        <v>0</v>
      </c>
      <c r="M56">
        <f t="shared" si="20"/>
        <v>0</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f t="shared" si="21"/>
        <v>0</v>
      </c>
      <c r="F57">
        <f t="shared" si="21"/>
        <v>0</v>
      </c>
      <c r="G57">
        <f t="shared" si="21"/>
        <v>0</v>
      </c>
      <c r="H57">
        <f t="shared" si="21"/>
        <v>0</v>
      </c>
      <c r="I57">
        <f t="shared" si="21"/>
        <v>0</v>
      </c>
      <c r="J57">
        <f t="shared" si="21"/>
        <v>0</v>
      </c>
      <c r="K57">
        <f t="shared" si="21"/>
        <v>0</v>
      </c>
      <c r="L57">
        <f t="shared" si="21"/>
        <v>0</v>
      </c>
      <c r="M57">
        <f t="shared" si="21"/>
        <v>0</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#DIV/0!</v>
      </c>
      <c r="F58" t="e">
        <f t="shared" si="22"/>
        <v>#DIV/0!</v>
      </c>
      <c r="G58" t="e">
        <f t="shared" si="22"/>
        <v>#DIV/0!</v>
      </c>
      <c r="H58" t="e">
        <f t="shared" si="22"/>
        <v>#DIV/0!</v>
      </c>
      <c r="I58" t="e">
        <f t="shared" si="22"/>
        <v>#DIV/0!</v>
      </c>
      <c r="J58" t="e">
        <f t="shared" si="22"/>
        <v>#DIV/0!</v>
      </c>
      <c r="K58" t="e">
        <f t="shared" si="22"/>
        <v>#DIV/0!</v>
      </c>
      <c r="L58" t="e">
        <f t="shared" si="22"/>
        <v>#DIV/0!</v>
      </c>
      <c r="M58" t="e">
        <f t="shared" si="22"/>
        <v>#DIV/0!</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f t="shared" si="23"/>
        <v>0</v>
      </c>
      <c r="F59">
        <f t="shared" si="23"/>
        <v>0</v>
      </c>
      <c r="G59">
        <f t="shared" si="23"/>
        <v>0</v>
      </c>
      <c r="H59">
        <f t="shared" si="23"/>
        <v>0</v>
      </c>
      <c r="I59">
        <f t="shared" si="23"/>
        <v>0</v>
      </c>
      <c r="J59">
        <f t="shared" si="23"/>
        <v>0</v>
      </c>
      <c r="K59">
        <f t="shared" si="23"/>
        <v>0</v>
      </c>
      <c r="L59">
        <f t="shared" si="23"/>
        <v>0</v>
      </c>
      <c r="M59">
        <f t="shared" si="23"/>
        <v>0</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f t="shared" si="24"/>
        <v>0</v>
      </c>
      <c r="F60">
        <f t="shared" si="24"/>
        <v>0</v>
      </c>
      <c r="G60">
        <f t="shared" si="24"/>
        <v>0</v>
      </c>
      <c r="H60">
        <f t="shared" si="24"/>
        <v>0</v>
      </c>
      <c r="I60">
        <f t="shared" si="24"/>
        <v>0</v>
      </c>
      <c r="J60">
        <f t="shared" si="24"/>
        <v>0</v>
      </c>
      <c r="K60">
        <f t="shared" si="24"/>
        <v>0</v>
      </c>
      <c r="L60">
        <f t="shared" si="24"/>
        <v>0</v>
      </c>
      <c r="M60">
        <f t="shared" si="24"/>
        <v>0</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f t="shared" si="25"/>
        <v>0</v>
      </c>
      <c r="F61">
        <f t="shared" si="25"/>
        <v>0</v>
      </c>
      <c r="G61">
        <f t="shared" si="25"/>
        <v>0</v>
      </c>
      <c r="H61">
        <f t="shared" si="25"/>
        <v>0</v>
      </c>
      <c r="I61">
        <f t="shared" si="25"/>
        <v>0</v>
      </c>
      <c r="J61">
        <f t="shared" si="25"/>
        <v>0</v>
      </c>
      <c r="K61">
        <f t="shared" si="25"/>
        <v>0</v>
      </c>
      <c r="L61">
        <f t="shared" si="25"/>
        <v>0</v>
      </c>
      <c r="M61">
        <f t="shared" si="25"/>
        <v>0</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#DIV/0!</v>
      </c>
      <c r="F62" t="e">
        <f t="shared" si="26"/>
        <v>#DIV/0!</v>
      </c>
      <c r="G62" t="e">
        <f t="shared" si="26"/>
        <v>#DIV/0!</v>
      </c>
      <c r="H62" t="e">
        <f t="shared" si="26"/>
        <v>#DIV/0!</v>
      </c>
      <c r="I62" t="e">
        <f t="shared" si="26"/>
        <v>#DIV/0!</v>
      </c>
      <c r="J62" t="e">
        <f t="shared" si="26"/>
        <v>#DIV/0!</v>
      </c>
      <c r="K62" t="e">
        <f t="shared" si="26"/>
        <v>#DIV/0!</v>
      </c>
      <c r="L62" t="e">
        <f t="shared" si="26"/>
        <v>#DIV/0!</v>
      </c>
      <c r="M62" t="e">
        <f t="shared" si="26"/>
        <v>#DIV/0!</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f t="shared" si="27"/>
        <v>0</v>
      </c>
      <c r="F63">
        <f t="shared" si="27"/>
        <v>0</v>
      </c>
      <c r="G63">
        <f t="shared" si="27"/>
        <v>0</v>
      </c>
      <c r="H63">
        <f t="shared" si="27"/>
        <v>0</v>
      </c>
      <c r="I63">
        <f t="shared" si="27"/>
        <v>0</v>
      </c>
      <c r="J63">
        <f t="shared" si="27"/>
        <v>0</v>
      </c>
      <c r="K63">
        <f t="shared" si="27"/>
        <v>0</v>
      </c>
      <c r="L63">
        <f t="shared" si="27"/>
        <v>0</v>
      </c>
      <c r="M63">
        <f t="shared" si="27"/>
        <v>0</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f t="shared" si="28"/>
        <v>0</v>
      </c>
      <c r="F64">
        <f t="shared" si="28"/>
        <v>0</v>
      </c>
      <c r="G64">
        <f t="shared" si="28"/>
        <v>0</v>
      </c>
      <c r="H64">
        <f t="shared" si="28"/>
        <v>0</v>
      </c>
      <c r="I64">
        <f t="shared" si="28"/>
        <v>0</v>
      </c>
      <c r="J64">
        <f t="shared" si="28"/>
        <v>0</v>
      </c>
      <c r="K64">
        <f t="shared" si="28"/>
        <v>0</v>
      </c>
      <c r="L64">
        <f t="shared" si="28"/>
        <v>0</v>
      </c>
      <c r="M64">
        <f t="shared" si="28"/>
        <v>0</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f t="shared" si="29"/>
        <v>0</v>
      </c>
      <c r="F65">
        <f t="shared" si="29"/>
        <v>0</v>
      </c>
      <c r="G65">
        <f t="shared" si="29"/>
        <v>0</v>
      </c>
      <c r="H65">
        <f t="shared" si="29"/>
        <v>0</v>
      </c>
      <c r="I65">
        <f t="shared" si="29"/>
        <v>0</v>
      </c>
      <c r="J65">
        <f t="shared" si="29"/>
        <v>0</v>
      </c>
      <c r="K65">
        <f t="shared" si="29"/>
        <v>0</v>
      </c>
      <c r="L65">
        <f t="shared" si="29"/>
        <v>0</v>
      </c>
      <c r="M65">
        <f t="shared" si="29"/>
        <v>0</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#DIV/0!</v>
      </c>
      <c r="F66" t="e">
        <f t="shared" si="30"/>
        <v>#DIV/0!</v>
      </c>
      <c r="G66" t="e">
        <f t="shared" si="30"/>
        <v>#DIV/0!</v>
      </c>
      <c r="H66" t="e">
        <f t="shared" si="30"/>
        <v>#DIV/0!</v>
      </c>
      <c r="I66" t="e">
        <f t="shared" si="30"/>
        <v>#DIV/0!</v>
      </c>
      <c r="J66" t="e">
        <f t="shared" si="30"/>
        <v>#DIV/0!</v>
      </c>
      <c r="K66" t="e">
        <f t="shared" si="30"/>
        <v>#DIV/0!</v>
      </c>
      <c r="L66" t="e">
        <f t="shared" si="30"/>
        <v>#DIV/0!</v>
      </c>
      <c r="M66" t="e">
        <f t="shared" si="30"/>
        <v>#DIV/0!</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B14" sqref="B14"/>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124</v>
      </c>
      <c r="B14" s="3">
        <f>C7/1000/365/24</f>
        <v>4.166666666666667</v>
      </c>
      <c r="C14" t="s">
        <v>125</v>
      </c>
      <c r="D14" t="s">
        <v>126</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2020</v>
      </c>
      <c r="D45">
        <f>IF(C45=0,0,IF(General!$B$10 &gt; (C45-General!$B$9), C45+General!$B$11,0))</f>
        <v>2023</v>
      </c>
      <c r="E45">
        <f>IF(D45=0,0,IF(General!$B$10 &gt; (D45-General!$B$9), D45+General!$B$11,0))</f>
        <v>2026</v>
      </c>
      <c r="F45">
        <f>IF(E45=0,0,IF(General!$B$10 &gt; (E45-General!$B$9), E45+General!$B$11,0))</f>
        <v>2029</v>
      </c>
      <c r="G45">
        <f>IF(F45=0,0,IF(General!$B$10 &gt; (F45-General!$B$9), F45+General!$B$11,0))</f>
        <v>2032</v>
      </c>
      <c r="H45">
        <f>IF(G45=0,0,IF(General!$B$10 &gt; (G45-General!$B$9), G45+General!$B$11,0))</f>
        <v>2035</v>
      </c>
      <c r="I45">
        <f>IF(H45=0,0,IF(General!$B$10 &gt; (H45-General!$B$9), H45+General!$B$11,0))</f>
        <v>2038</v>
      </c>
      <c r="J45">
        <f>IF(I45=0,0,IF(General!$B$10 &gt; (I45-General!$B$9), I45+General!$B$11,0))</f>
        <v>2041</v>
      </c>
      <c r="K45">
        <f>IF(J45=0,0,IF(General!$B$10 &gt; (J45-General!$B$9), J45+General!$B$11,0))</f>
        <v>2044</v>
      </c>
      <c r="L45">
        <f>IF(K45=0,0,IF(General!$B$10 &gt; (K45-General!$B$9), K45+General!$B$11,0))</f>
        <v>2047</v>
      </c>
      <c r="M45">
        <f>IF(L45=0,0,IF(General!$B$10 &gt; (L45-General!$B$9), L45+General!$B$11,0))</f>
        <v>2050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f t="shared" si="6"/>
        <v>113458</v>
      </c>
      <c r="F46">
        <f t="shared" si="6"/>
        <v>113458</v>
      </c>
      <c r="G46">
        <f t="shared" si="6"/>
        <v>113458</v>
      </c>
      <c r="H46">
        <f t="shared" si="6"/>
        <v>113458</v>
      </c>
      <c r="I46">
        <f t="shared" si="6"/>
        <v>113458</v>
      </c>
      <c r="J46">
        <f t="shared" si="6"/>
        <v>113458</v>
      </c>
      <c r="K46">
        <f t="shared" si="6"/>
        <v>113458</v>
      </c>
      <c r="L46">
        <f t="shared" si="6"/>
        <v>113458</v>
      </c>
      <c r="M46">
        <f t="shared" si="6"/>
        <v>113458</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f t="shared" si="7"/>
        <v>30</v>
      </c>
      <c r="F47">
        <f t="shared" si="7"/>
        <v>30</v>
      </c>
      <c r="G47">
        <f t="shared" si="7"/>
        <v>30</v>
      </c>
      <c r="H47">
        <f t="shared" si="7"/>
        <v>30</v>
      </c>
      <c r="I47">
        <f t="shared" si="7"/>
        <v>30</v>
      </c>
      <c r="J47">
        <f t="shared" si="7"/>
        <v>30</v>
      </c>
      <c r="K47">
        <f t="shared" si="7"/>
        <v>30</v>
      </c>
      <c r="L47">
        <f t="shared" si="7"/>
        <v>30</v>
      </c>
      <c r="M47">
        <f t="shared" si="7"/>
        <v>30</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f t="shared" si="8"/>
        <v>2269.16</v>
      </c>
      <c r="F48">
        <f t="shared" si="8"/>
        <v>2269.16</v>
      </c>
      <c r="G48">
        <f t="shared" si="8"/>
        <v>2269.16</v>
      </c>
      <c r="H48">
        <f t="shared" si="8"/>
        <v>2269.16</v>
      </c>
      <c r="I48">
        <f t="shared" si="8"/>
        <v>2269.16</v>
      </c>
      <c r="J48">
        <f t="shared" si="8"/>
        <v>2269.16</v>
      </c>
      <c r="K48">
        <f t="shared" si="8"/>
        <v>2269.16</v>
      </c>
      <c r="L48">
        <f t="shared" si="8"/>
        <v>2269.16</v>
      </c>
      <c r="M48">
        <f t="shared" si="8"/>
        <v>2269.16</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f t="shared" si="9"/>
        <v>12347.342937253137</v>
      </c>
      <c r="F49">
        <f t="shared" si="9"/>
        <v>12347.342937253137</v>
      </c>
      <c r="G49">
        <f t="shared" si="9"/>
        <v>12347.342937253137</v>
      </c>
      <c r="H49">
        <f t="shared" si="9"/>
        <v>12347.342937253137</v>
      </c>
      <c r="I49">
        <f t="shared" si="9"/>
        <v>12347.342937253137</v>
      </c>
      <c r="J49">
        <f t="shared" si="9"/>
        <v>12347.342937253137</v>
      </c>
      <c r="K49">
        <f t="shared" si="9"/>
        <v>12347.342937253137</v>
      </c>
      <c r="L49">
        <f t="shared" si="9"/>
        <v>12347.342937253137</v>
      </c>
      <c r="M49">
        <f t="shared" si="9"/>
        <v>12347.342937253137</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f t="shared" si="10"/>
        <v>0</v>
      </c>
      <c r="F50">
        <f t="shared" si="10"/>
        <v>0</v>
      </c>
      <c r="G50">
        <f t="shared" si="10"/>
        <v>0</v>
      </c>
      <c r="H50">
        <f t="shared" si="10"/>
        <v>0</v>
      </c>
      <c r="I50">
        <f t="shared" si="10"/>
        <v>0</v>
      </c>
      <c r="J50">
        <f t="shared" si="10"/>
        <v>0</v>
      </c>
      <c r="K50">
        <f t="shared" si="10"/>
        <v>0</v>
      </c>
      <c r="L50">
        <f t="shared" si="10"/>
        <v>0</v>
      </c>
      <c r="M50">
        <f t="shared" si="10"/>
        <v>0</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f t="shared" si="11"/>
        <v>0</v>
      </c>
      <c r="F51">
        <f t="shared" si="11"/>
        <v>0</v>
      </c>
      <c r="G51">
        <f t="shared" si="11"/>
        <v>0</v>
      </c>
      <c r="H51">
        <f t="shared" si="11"/>
        <v>0</v>
      </c>
      <c r="I51">
        <f t="shared" si="11"/>
        <v>0</v>
      </c>
      <c r="J51">
        <f t="shared" si="11"/>
        <v>0</v>
      </c>
      <c r="K51">
        <f t="shared" si="11"/>
        <v>0</v>
      </c>
      <c r="L51">
        <f t="shared" si="11"/>
        <v>0</v>
      </c>
      <c r="M51">
        <f t="shared" si="11"/>
        <v>0</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f t="shared" si="12"/>
        <v>0</v>
      </c>
      <c r="F52">
        <f t="shared" si="12"/>
        <v>0</v>
      </c>
      <c r="G52">
        <f t="shared" si="12"/>
        <v>0</v>
      </c>
      <c r="H52">
        <f t="shared" si="12"/>
        <v>0</v>
      </c>
      <c r="I52">
        <f t="shared" si="12"/>
        <v>0</v>
      </c>
      <c r="J52">
        <f t="shared" si="12"/>
        <v>0</v>
      </c>
      <c r="K52">
        <f t="shared" si="12"/>
        <v>0</v>
      </c>
      <c r="L52">
        <f t="shared" si="12"/>
        <v>0</v>
      </c>
      <c r="M52">
        <f t="shared" si="12"/>
        <v>0</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#DIV/0!</v>
      </c>
      <c r="F53" t="e">
        <f t="shared" si="13"/>
        <v>#DIV/0!</v>
      </c>
      <c r="G53" t="e">
        <f t="shared" si="13"/>
        <v>#DIV/0!</v>
      </c>
      <c r="H53" t="e">
        <f t="shared" si="13"/>
        <v>#DIV/0!</v>
      </c>
      <c r="I53" t="e">
        <f t="shared" si="13"/>
        <v>#DIV/0!</v>
      </c>
      <c r="J53" t="e">
        <f t="shared" si="13"/>
        <v>#DIV/0!</v>
      </c>
      <c r="K53" t="e">
        <f t="shared" si="13"/>
        <v>#DIV/0!</v>
      </c>
      <c r="L53" t="e">
        <f t="shared" si="13"/>
        <v>#DIV/0!</v>
      </c>
      <c r="M53" t="e">
        <f t="shared" si="13"/>
        <v>#DIV/0!</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f t="shared" si="14"/>
        <v>0</v>
      </c>
      <c r="F54">
        <f t="shared" si="14"/>
        <v>0</v>
      </c>
      <c r="G54">
        <f t="shared" si="14"/>
        <v>0</v>
      </c>
      <c r="H54">
        <f t="shared" si="14"/>
        <v>0</v>
      </c>
      <c r="I54">
        <f t="shared" si="14"/>
        <v>0</v>
      </c>
      <c r="J54">
        <f t="shared" si="14"/>
        <v>0</v>
      </c>
      <c r="K54">
        <f t="shared" si="14"/>
        <v>0</v>
      </c>
      <c r="L54">
        <f t="shared" si="14"/>
        <v>0</v>
      </c>
      <c r="M54">
        <f t="shared" si="14"/>
        <v>0</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f t="shared" si="15"/>
        <v>0</v>
      </c>
      <c r="F55">
        <f t="shared" si="15"/>
        <v>0</v>
      </c>
      <c r="G55">
        <f t="shared" si="15"/>
        <v>0</v>
      </c>
      <c r="H55">
        <f t="shared" si="15"/>
        <v>0</v>
      </c>
      <c r="I55">
        <f t="shared" si="15"/>
        <v>0</v>
      </c>
      <c r="J55">
        <f t="shared" si="15"/>
        <v>0</v>
      </c>
      <c r="K55">
        <f t="shared" si="15"/>
        <v>0</v>
      </c>
      <c r="L55">
        <f t="shared" si="15"/>
        <v>0</v>
      </c>
      <c r="M55">
        <f t="shared" si="15"/>
        <v>0</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f t="shared" si="16"/>
        <v>0</v>
      </c>
      <c r="F56">
        <f t="shared" si="16"/>
        <v>0</v>
      </c>
      <c r="G56">
        <f t="shared" si="16"/>
        <v>0</v>
      </c>
      <c r="H56">
        <f t="shared" si="16"/>
        <v>0</v>
      </c>
      <c r="I56">
        <f t="shared" si="16"/>
        <v>0</v>
      </c>
      <c r="J56">
        <f t="shared" si="16"/>
        <v>0</v>
      </c>
      <c r="K56">
        <f t="shared" si="16"/>
        <v>0</v>
      </c>
      <c r="L56">
        <f t="shared" si="16"/>
        <v>0</v>
      </c>
      <c r="M56">
        <f t="shared" si="16"/>
        <v>0</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#DIV/0!</v>
      </c>
      <c r="F57" t="e">
        <f t="shared" si="17"/>
        <v>#DIV/0!</v>
      </c>
      <c r="G57" t="e">
        <f t="shared" si="17"/>
        <v>#DIV/0!</v>
      </c>
      <c r="H57" t="e">
        <f t="shared" si="17"/>
        <v>#DIV/0!</v>
      </c>
      <c r="I57" t="e">
        <f t="shared" si="17"/>
        <v>#DIV/0!</v>
      </c>
      <c r="J57" t="e">
        <f t="shared" si="17"/>
        <v>#DIV/0!</v>
      </c>
      <c r="K57" t="e">
        <f t="shared" si="17"/>
        <v>#DIV/0!</v>
      </c>
      <c r="L57" t="e">
        <f t="shared" si="17"/>
        <v>#DIV/0!</v>
      </c>
      <c r="M57" t="e">
        <f t="shared" si="17"/>
        <v>#DIV/0!</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f t="shared" si="18"/>
        <v>0</v>
      </c>
      <c r="F58">
        <f t="shared" si="18"/>
        <v>0</v>
      </c>
      <c r="G58">
        <f t="shared" si="18"/>
        <v>0</v>
      </c>
      <c r="H58">
        <f t="shared" si="18"/>
        <v>0</v>
      </c>
      <c r="I58">
        <f t="shared" si="18"/>
        <v>0</v>
      </c>
      <c r="J58">
        <f t="shared" si="18"/>
        <v>0</v>
      </c>
      <c r="K58">
        <f t="shared" si="18"/>
        <v>0</v>
      </c>
      <c r="L58">
        <f t="shared" si="18"/>
        <v>0</v>
      </c>
      <c r="M58">
        <f t="shared" si="18"/>
        <v>0</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f t="shared" si="19"/>
        <v>0</v>
      </c>
      <c r="F59">
        <f t="shared" si="19"/>
        <v>0</v>
      </c>
      <c r="G59">
        <f t="shared" si="19"/>
        <v>0</v>
      </c>
      <c r="H59">
        <f t="shared" si="19"/>
        <v>0</v>
      </c>
      <c r="I59">
        <f t="shared" si="19"/>
        <v>0</v>
      </c>
      <c r="J59">
        <f t="shared" si="19"/>
        <v>0</v>
      </c>
      <c r="K59">
        <f t="shared" si="19"/>
        <v>0</v>
      </c>
      <c r="L59">
        <f t="shared" si="19"/>
        <v>0</v>
      </c>
      <c r="M59">
        <f t="shared" si="19"/>
        <v>0</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f t="shared" si="20"/>
        <v>0</v>
      </c>
      <c r="F60">
        <f t="shared" si="20"/>
        <v>0</v>
      </c>
      <c r="G60">
        <f t="shared" si="20"/>
        <v>0</v>
      </c>
      <c r="H60">
        <f t="shared" si="20"/>
        <v>0</v>
      </c>
      <c r="I60">
        <f t="shared" si="20"/>
        <v>0</v>
      </c>
      <c r="J60">
        <f t="shared" si="20"/>
        <v>0</v>
      </c>
      <c r="K60">
        <f t="shared" si="20"/>
        <v>0</v>
      </c>
      <c r="L60">
        <f t="shared" si="20"/>
        <v>0</v>
      </c>
      <c r="M60">
        <f t="shared" si="20"/>
        <v>0</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#DIV/0!</v>
      </c>
      <c r="F61" t="e">
        <f t="shared" si="21"/>
        <v>#DIV/0!</v>
      </c>
      <c r="G61" t="e">
        <f t="shared" si="21"/>
        <v>#DIV/0!</v>
      </c>
      <c r="H61" t="e">
        <f t="shared" si="21"/>
        <v>#DIV/0!</v>
      </c>
      <c r="I61" t="e">
        <f t="shared" si="21"/>
        <v>#DIV/0!</v>
      </c>
      <c r="J61" t="e">
        <f t="shared" si="21"/>
        <v>#DIV/0!</v>
      </c>
      <c r="K61" t="e">
        <f t="shared" si="21"/>
        <v>#DIV/0!</v>
      </c>
      <c r="L61" t="e">
        <f t="shared" si="21"/>
        <v>#DIV/0!</v>
      </c>
      <c r="M61" t="e">
        <f t="shared" si="21"/>
        <v>#DIV/0!</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f t="shared" si="22"/>
        <v>0</v>
      </c>
      <c r="F62">
        <f t="shared" si="22"/>
        <v>0</v>
      </c>
      <c r="G62">
        <f t="shared" si="22"/>
        <v>0</v>
      </c>
      <c r="H62">
        <f t="shared" si="22"/>
        <v>0</v>
      </c>
      <c r="I62">
        <f t="shared" si="22"/>
        <v>0</v>
      </c>
      <c r="J62">
        <f t="shared" si="22"/>
        <v>0</v>
      </c>
      <c r="K62">
        <f t="shared" si="22"/>
        <v>0</v>
      </c>
      <c r="L62">
        <f t="shared" si="22"/>
        <v>0</v>
      </c>
      <c r="M62">
        <f t="shared" si="22"/>
        <v>0</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f t="shared" si="23"/>
        <v>0</v>
      </c>
      <c r="F63">
        <f t="shared" si="23"/>
        <v>0</v>
      </c>
      <c r="G63">
        <f t="shared" si="23"/>
        <v>0</v>
      </c>
      <c r="H63">
        <f t="shared" si="23"/>
        <v>0</v>
      </c>
      <c r="I63">
        <f t="shared" si="23"/>
        <v>0</v>
      </c>
      <c r="J63">
        <f t="shared" si="23"/>
        <v>0</v>
      </c>
      <c r="K63">
        <f t="shared" si="23"/>
        <v>0</v>
      </c>
      <c r="L63">
        <f t="shared" si="23"/>
        <v>0</v>
      </c>
      <c r="M63">
        <f t="shared" si="23"/>
        <v>0</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f t="shared" si="24"/>
        <v>0</v>
      </c>
      <c r="F64">
        <f t="shared" si="24"/>
        <v>0</v>
      </c>
      <c r="G64">
        <f t="shared" si="24"/>
        <v>0</v>
      </c>
      <c r="H64">
        <f t="shared" si="24"/>
        <v>0</v>
      </c>
      <c r="I64">
        <f t="shared" si="24"/>
        <v>0</v>
      </c>
      <c r="J64">
        <f t="shared" si="24"/>
        <v>0</v>
      </c>
      <c r="K64">
        <f t="shared" si="24"/>
        <v>0</v>
      </c>
      <c r="L64">
        <f t="shared" si="24"/>
        <v>0</v>
      </c>
      <c r="M64">
        <f t="shared" si="24"/>
        <v>0</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#DIV/0!</v>
      </c>
      <c r="F65" t="e">
        <f t="shared" si="25"/>
        <v>#DIV/0!</v>
      </c>
      <c r="G65" t="e">
        <f t="shared" si="25"/>
        <v>#DIV/0!</v>
      </c>
      <c r="H65" t="e">
        <f t="shared" si="25"/>
        <v>#DIV/0!</v>
      </c>
      <c r="I65" t="e">
        <f t="shared" si="25"/>
        <v>#DIV/0!</v>
      </c>
      <c r="J65" t="e">
        <f t="shared" si="25"/>
        <v>#DIV/0!</v>
      </c>
      <c r="K65" t="e">
        <f t="shared" si="25"/>
        <v>#DIV/0!</v>
      </c>
      <c r="L65" t="e">
        <f t="shared" si="25"/>
        <v>#DIV/0!</v>
      </c>
      <c r="M65" t="e">
        <f t="shared" si="25"/>
        <v>#DIV/0!</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workbookViewId="0">
      <selection activeCell="I16" sqref="I16"/>
    </sheetView>
  </sheetViews>
  <sheetFormatPr defaultRowHeight="15" x14ac:dyDescent="0.25"/>
  <cols>
    <col min="1" max="1" width="26.5703125" customWidth="1"/>
    <col min="2" max="2" width="17" customWidth="1"/>
    <col min="3" max="3" width="12.7109375" customWidth="1"/>
    <col min="8" max="8" width="27.140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153</v>
      </c>
      <c r="I4" s="11">
        <f>100000/365</f>
        <v>273.97260273972603</v>
      </c>
      <c r="J4" t="s">
        <v>155</v>
      </c>
    </row>
    <row r="5" spans="1:33" x14ac:dyDescent="0.25">
      <c r="H5" t="s">
        <v>154</v>
      </c>
      <c r="I5" s="3">
        <v>1200</v>
      </c>
      <c r="J5" t="s">
        <v>155</v>
      </c>
    </row>
    <row r="6" spans="1:33" x14ac:dyDescent="0.25">
      <c r="A6" t="s">
        <v>123</v>
      </c>
      <c r="B6" s="3">
        <v>0.18</v>
      </c>
      <c r="C6" t="s">
        <v>122</v>
      </c>
      <c r="H6" t="s">
        <v>156</v>
      </c>
      <c r="I6" s="3">
        <v>80</v>
      </c>
      <c r="J6" t="s">
        <v>212</v>
      </c>
    </row>
    <row r="7" spans="1:33" x14ac:dyDescent="0.25">
      <c r="H7" t="s">
        <v>157</v>
      </c>
      <c r="I7" s="3">
        <v>63</v>
      </c>
      <c r="J7" t="s">
        <v>212</v>
      </c>
    </row>
    <row r="9" spans="1:33" x14ac:dyDescent="0.25">
      <c r="H9" t="s">
        <v>207</v>
      </c>
      <c r="I9">
        <f>I6/I7*I5/I4</f>
        <v>5.5619047619047608</v>
      </c>
    </row>
    <row r="10" spans="1:33" x14ac:dyDescent="0.25">
      <c r="A10" t="s">
        <v>15</v>
      </c>
      <c r="B10" s="3">
        <v>10000</v>
      </c>
      <c r="C10" t="s">
        <v>127</v>
      </c>
      <c r="E10" t="s">
        <v>211</v>
      </c>
    </row>
    <row r="13" spans="1:33" x14ac:dyDescent="0.25">
      <c r="A13" t="s">
        <v>187</v>
      </c>
      <c r="B13" s="9">
        <f>1/(0.177/B6)</f>
        <v>1.0169491525423728</v>
      </c>
      <c r="C13" t="s">
        <v>188</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f t="shared" si="6"/>
        <v>66666666.666666649</v>
      </c>
      <c r="F45">
        <f t="shared" si="6"/>
        <v>66666666.666666649</v>
      </c>
      <c r="G45">
        <f t="shared" si="6"/>
        <v>66666666.666666649</v>
      </c>
      <c r="H45">
        <f t="shared" si="6"/>
        <v>66666666.666666649</v>
      </c>
      <c r="I45">
        <f t="shared" si="6"/>
        <v>66666666.666666649</v>
      </c>
      <c r="J45">
        <f t="shared" si="6"/>
        <v>66666666.666666649</v>
      </c>
      <c r="K45">
        <f t="shared" si="6"/>
        <v>66666666.666666649</v>
      </c>
      <c r="L45">
        <f t="shared" si="6"/>
        <v>66666666.666666649</v>
      </c>
      <c r="M45">
        <f t="shared" si="6"/>
        <v>66666666.666666649</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f t="shared" si="7"/>
        <v>25</v>
      </c>
      <c r="F46">
        <f t="shared" si="7"/>
        <v>25</v>
      </c>
      <c r="G46">
        <f t="shared" si="7"/>
        <v>25</v>
      </c>
      <c r="H46">
        <f t="shared" si="7"/>
        <v>25</v>
      </c>
      <c r="I46">
        <f t="shared" si="7"/>
        <v>25</v>
      </c>
      <c r="J46">
        <f t="shared" si="7"/>
        <v>25</v>
      </c>
      <c r="K46">
        <f t="shared" si="7"/>
        <v>25</v>
      </c>
      <c r="L46">
        <f t="shared" si="7"/>
        <v>25</v>
      </c>
      <c r="M46">
        <f t="shared" si="7"/>
        <v>25</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f t="shared" si="8"/>
        <v>1128747.7954144618</v>
      </c>
      <c r="F47">
        <f t="shared" si="8"/>
        <v>1128747.7954144618</v>
      </c>
      <c r="G47">
        <f t="shared" si="8"/>
        <v>1128747.7954144618</v>
      </c>
      <c r="H47">
        <f t="shared" si="8"/>
        <v>1128747.7954144618</v>
      </c>
      <c r="I47">
        <f t="shared" si="8"/>
        <v>1128747.7954144618</v>
      </c>
      <c r="J47">
        <f t="shared" si="8"/>
        <v>1128747.7954144618</v>
      </c>
      <c r="K47">
        <f t="shared" si="8"/>
        <v>1128747.7954144618</v>
      </c>
      <c r="L47">
        <f t="shared" si="8"/>
        <v>1128747.7954144618</v>
      </c>
      <c r="M47">
        <f t="shared" si="8"/>
        <v>1128747.7954144618</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f t="shared" si="9"/>
        <v>7373999.7322123349</v>
      </c>
      <c r="F48">
        <f t="shared" si="9"/>
        <v>7373999.7322123349</v>
      </c>
      <c r="G48">
        <f t="shared" si="9"/>
        <v>7373999.7322123349</v>
      </c>
      <c r="H48">
        <f t="shared" si="9"/>
        <v>7373999.7322123349</v>
      </c>
      <c r="I48">
        <f t="shared" si="9"/>
        <v>7373999.7322123349</v>
      </c>
      <c r="J48">
        <f t="shared" si="9"/>
        <v>7373999.7322123349</v>
      </c>
      <c r="K48">
        <f t="shared" si="9"/>
        <v>7373999.7322123349</v>
      </c>
      <c r="L48">
        <f t="shared" si="9"/>
        <v>7373999.7322123349</v>
      </c>
      <c r="M48">
        <f t="shared" si="9"/>
        <v>7373999.7322123349</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f t="shared" si="10"/>
        <v>0</v>
      </c>
      <c r="F49">
        <f t="shared" si="10"/>
        <v>0</v>
      </c>
      <c r="G49">
        <f t="shared" si="10"/>
        <v>0</v>
      </c>
      <c r="H49">
        <f t="shared" si="10"/>
        <v>0</v>
      </c>
      <c r="I49">
        <f t="shared" si="10"/>
        <v>0</v>
      </c>
      <c r="J49">
        <f t="shared" si="10"/>
        <v>0</v>
      </c>
      <c r="K49">
        <f t="shared" si="10"/>
        <v>0</v>
      </c>
      <c r="L49">
        <f t="shared" si="10"/>
        <v>0</v>
      </c>
      <c r="M49">
        <f t="shared" si="10"/>
        <v>0</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f t="shared" si="12"/>
        <v>0</v>
      </c>
      <c r="F51">
        <f t="shared" si="12"/>
        <v>0</v>
      </c>
      <c r="G51">
        <f t="shared" si="12"/>
        <v>0</v>
      </c>
      <c r="H51">
        <f t="shared" si="12"/>
        <v>0</v>
      </c>
      <c r="I51">
        <f t="shared" si="12"/>
        <v>0</v>
      </c>
      <c r="J51">
        <f t="shared" si="12"/>
        <v>0</v>
      </c>
      <c r="K51">
        <f t="shared" si="12"/>
        <v>0</v>
      </c>
      <c r="L51">
        <f t="shared" si="12"/>
        <v>0</v>
      </c>
      <c r="M51">
        <f t="shared" si="12"/>
        <v>0</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#DIV/0!</v>
      </c>
      <c r="F52" t="e">
        <f t="shared" si="13"/>
        <v>#DIV/0!</v>
      </c>
      <c r="G52" t="e">
        <f t="shared" si="13"/>
        <v>#DIV/0!</v>
      </c>
      <c r="H52" t="e">
        <f t="shared" si="13"/>
        <v>#DIV/0!</v>
      </c>
      <c r="I52" t="e">
        <f t="shared" si="13"/>
        <v>#DIV/0!</v>
      </c>
      <c r="J52" t="e">
        <f t="shared" si="13"/>
        <v>#DIV/0!</v>
      </c>
      <c r="K52" t="e">
        <f t="shared" si="13"/>
        <v>#DIV/0!</v>
      </c>
      <c r="L52" t="e">
        <f t="shared" si="13"/>
        <v>#DIV/0!</v>
      </c>
      <c r="M52" t="e">
        <f t="shared" si="13"/>
        <v>#DIV/0!</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f t="shared" si="14"/>
        <v>0</v>
      </c>
      <c r="F53">
        <f t="shared" si="14"/>
        <v>0</v>
      </c>
      <c r="G53">
        <f t="shared" si="14"/>
        <v>0</v>
      </c>
      <c r="H53">
        <f t="shared" si="14"/>
        <v>0</v>
      </c>
      <c r="I53">
        <f t="shared" si="14"/>
        <v>0</v>
      </c>
      <c r="J53">
        <f t="shared" si="14"/>
        <v>0</v>
      </c>
      <c r="K53">
        <f t="shared" si="14"/>
        <v>0</v>
      </c>
      <c r="L53">
        <f t="shared" si="14"/>
        <v>0</v>
      </c>
      <c r="M53">
        <f t="shared" si="14"/>
        <v>0</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f t="shared" si="15"/>
        <v>0</v>
      </c>
      <c r="F54">
        <f t="shared" si="15"/>
        <v>0</v>
      </c>
      <c r="G54">
        <f t="shared" si="15"/>
        <v>0</v>
      </c>
      <c r="H54">
        <f t="shared" si="15"/>
        <v>0</v>
      </c>
      <c r="I54">
        <f t="shared" si="15"/>
        <v>0</v>
      </c>
      <c r="J54">
        <f t="shared" si="15"/>
        <v>0</v>
      </c>
      <c r="K54">
        <f t="shared" si="15"/>
        <v>0</v>
      </c>
      <c r="L54">
        <f t="shared" si="15"/>
        <v>0</v>
      </c>
      <c r="M54">
        <f t="shared" si="15"/>
        <v>0</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f t="shared" si="16"/>
        <v>0</v>
      </c>
      <c r="F55">
        <f t="shared" si="16"/>
        <v>0</v>
      </c>
      <c r="G55">
        <f t="shared" si="16"/>
        <v>0</v>
      </c>
      <c r="H55">
        <f t="shared" si="16"/>
        <v>0</v>
      </c>
      <c r="I55">
        <f t="shared" si="16"/>
        <v>0</v>
      </c>
      <c r="J55">
        <f t="shared" si="16"/>
        <v>0</v>
      </c>
      <c r="K55">
        <f t="shared" si="16"/>
        <v>0</v>
      </c>
      <c r="L55">
        <f t="shared" si="16"/>
        <v>0</v>
      </c>
      <c r="M55">
        <f t="shared" si="16"/>
        <v>0</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#DIV/0!</v>
      </c>
      <c r="F56" t="e">
        <f t="shared" si="17"/>
        <v>#DIV/0!</v>
      </c>
      <c r="G56" t="e">
        <f t="shared" si="17"/>
        <v>#DIV/0!</v>
      </c>
      <c r="H56" t="e">
        <f t="shared" si="17"/>
        <v>#DIV/0!</v>
      </c>
      <c r="I56" t="e">
        <f t="shared" si="17"/>
        <v>#DIV/0!</v>
      </c>
      <c r="J56" t="e">
        <f t="shared" si="17"/>
        <v>#DIV/0!</v>
      </c>
      <c r="K56" t="e">
        <f t="shared" si="17"/>
        <v>#DIV/0!</v>
      </c>
      <c r="L56" t="e">
        <f t="shared" si="17"/>
        <v>#DIV/0!</v>
      </c>
      <c r="M56" t="e">
        <f t="shared" si="17"/>
        <v>#DIV/0!</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f t="shared" si="18"/>
        <v>0</v>
      </c>
      <c r="F57">
        <f t="shared" si="18"/>
        <v>0</v>
      </c>
      <c r="G57">
        <f t="shared" si="18"/>
        <v>0</v>
      </c>
      <c r="H57">
        <f t="shared" si="18"/>
        <v>0</v>
      </c>
      <c r="I57">
        <f t="shared" si="18"/>
        <v>0</v>
      </c>
      <c r="J57">
        <f t="shared" si="18"/>
        <v>0</v>
      </c>
      <c r="K57">
        <f t="shared" si="18"/>
        <v>0</v>
      </c>
      <c r="L57">
        <f t="shared" si="18"/>
        <v>0</v>
      </c>
      <c r="M57">
        <f t="shared" si="18"/>
        <v>0</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f t="shared" si="19"/>
        <v>0</v>
      </c>
      <c r="F58">
        <f t="shared" si="19"/>
        <v>0</v>
      </c>
      <c r="G58">
        <f t="shared" si="19"/>
        <v>0</v>
      </c>
      <c r="H58">
        <f t="shared" si="19"/>
        <v>0</v>
      </c>
      <c r="I58">
        <f t="shared" si="19"/>
        <v>0</v>
      </c>
      <c r="J58">
        <f t="shared" si="19"/>
        <v>0</v>
      </c>
      <c r="K58">
        <f t="shared" si="19"/>
        <v>0</v>
      </c>
      <c r="L58">
        <f t="shared" si="19"/>
        <v>0</v>
      </c>
      <c r="M58">
        <f t="shared" si="19"/>
        <v>0</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f t="shared" si="20"/>
        <v>0</v>
      </c>
      <c r="F59">
        <f t="shared" si="20"/>
        <v>0</v>
      </c>
      <c r="G59">
        <f t="shared" si="20"/>
        <v>0</v>
      </c>
      <c r="H59">
        <f t="shared" si="20"/>
        <v>0</v>
      </c>
      <c r="I59">
        <f t="shared" si="20"/>
        <v>0</v>
      </c>
      <c r="J59">
        <f t="shared" si="20"/>
        <v>0</v>
      </c>
      <c r="K59">
        <f t="shared" si="20"/>
        <v>0</v>
      </c>
      <c r="L59">
        <f t="shared" si="20"/>
        <v>0</v>
      </c>
      <c r="M59">
        <f t="shared" si="20"/>
        <v>0</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#DIV/0!</v>
      </c>
      <c r="F60" t="e">
        <f t="shared" si="21"/>
        <v>#DIV/0!</v>
      </c>
      <c r="G60" t="e">
        <f t="shared" si="21"/>
        <v>#DIV/0!</v>
      </c>
      <c r="H60" t="e">
        <f t="shared" si="21"/>
        <v>#DIV/0!</v>
      </c>
      <c r="I60" t="e">
        <f t="shared" si="21"/>
        <v>#DIV/0!</v>
      </c>
      <c r="J60" t="e">
        <f t="shared" si="21"/>
        <v>#DIV/0!</v>
      </c>
      <c r="K60" t="e">
        <f t="shared" si="21"/>
        <v>#DIV/0!</v>
      </c>
      <c r="L60" t="e">
        <f t="shared" si="21"/>
        <v>#DIV/0!</v>
      </c>
      <c r="M60" t="e">
        <f t="shared" si="21"/>
        <v>#DIV/0!</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f t="shared" si="22"/>
        <v>0</v>
      </c>
      <c r="F61">
        <f t="shared" si="22"/>
        <v>0</v>
      </c>
      <c r="G61">
        <f t="shared" si="22"/>
        <v>0</v>
      </c>
      <c r="H61">
        <f t="shared" si="22"/>
        <v>0</v>
      </c>
      <c r="I61">
        <f t="shared" si="22"/>
        <v>0</v>
      </c>
      <c r="J61">
        <f t="shared" si="22"/>
        <v>0</v>
      </c>
      <c r="K61">
        <f t="shared" si="22"/>
        <v>0</v>
      </c>
      <c r="L61">
        <f t="shared" si="22"/>
        <v>0</v>
      </c>
      <c r="M61">
        <f t="shared" si="22"/>
        <v>0</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f t="shared" si="23"/>
        <v>0</v>
      </c>
      <c r="F62">
        <f t="shared" si="23"/>
        <v>0</v>
      </c>
      <c r="G62">
        <f t="shared" si="23"/>
        <v>0</v>
      </c>
      <c r="H62">
        <f t="shared" si="23"/>
        <v>0</v>
      </c>
      <c r="I62">
        <f t="shared" si="23"/>
        <v>0</v>
      </c>
      <c r="J62">
        <f t="shared" si="23"/>
        <v>0</v>
      </c>
      <c r="K62">
        <f t="shared" si="23"/>
        <v>0</v>
      </c>
      <c r="L62">
        <f t="shared" si="23"/>
        <v>0</v>
      </c>
      <c r="M62">
        <f t="shared" si="23"/>
        <v>0</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f t="shared" si="24"/>
        <v>0</v>
      </c>
      <c r="F63">
        <f t="shared" si="24"/>
        <v>0</v>
      </c>
      <c r="G63">
        <f t="shared" si="24"/>
        <v>0</v>
      </c>
      <c r="H63">
        <f t="shared" si="24"/>
        <v>0</v>
      </c>
      <c r="I63">
        <f t="shared" si="24"/>
        <v>0</v>
      </c>
      <c r="J63">
        <f t="shared" si="24"/>
        <v>0</v>
      </c>
      <c r="K63">
        <f t="shared" si="24"/>
        <v>0</v>
      </c>
      <c r="L63">
        <f t="shared" si="24"/>
        <v>0</v>
      </c>
      <c r="M63">
        <f t="shared" si="24"/>
        <v>0</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#DIV/0!</v>
      </c>
      <c r="F64" t="e">
        <f t="shared" si="25"/>
        <v>#DIV/0!</v>
      </c>
      <c r="G64" t="e">
        <f t="shared" si="25"/>
        <v>#DIV/0!</v>
      </c>
      <c r="H64" t="e">
        <f t="shared" si="25"/>
        <v>#DIV/0!</v>
      </c>
      <c r="I64" t="e">
        <f t="shared" si="25"/>
        <v>#DIV/0!</v>
      </c>
      <c r="J64" t="e">
        <f t="shared" si="25"/>
        <v>#DIV/0!</v>
      </c>
      <c r="K64" t="e">
        <f t="shared" si="25"/>
        <v>#DIV/0!</v>
      </c>
      <c r="L64" t="e">
        <f t="shared" si="25"/>
        <v>#DIV/0!</v>
      </c>
      <c r="M64" t="e">
        <f t="shared" si="25"/>
        <v>#DIV/0!</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208</v>
      </c>
    </row>
    <row r="71" spans="1:33" x14ac:dyDescent="0.25">
      <c r="A71" t="s">
        <v>15</v>
      </c>
      <c r="B71" s="3">
        <v>1200</v>
      </c>
      <c r="C71" t="s">
        <v>213</v>
      </c>
    </row>
    <row r="72" spans="1:33" x14ac:dyDescent="0.25">
      <c r="A72" t="s">
        <v>15</v>
      </c>
      <c r="B72">
        <f>B71*365*B6</f>
        <v>78840</v>
      </c>
      <c r="C72" t="s">
        <v>209</v>
      </c>
    </row>
    <row r="75" spans="1:33" x14ac:dyDescent="0.25">
      <c r="A75" t="s">
        <v>210</v>
      </c>
      <c r="B75" s="3">
        <v>10000</v>
      </c>
      <c r="C75" t="s">
        <v>160</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2020</v>
      </c>
      <c r="D107">
        <f>IF(C107=0,0,IF(General!$B$10 &gt; (C107-General!$B$9), C107+General!$B$11,0))</f>
        <v>2023</v>
      </c>
      <c r="E107">
        <f>IF(D107=0,0,IF(General!$B$10 &gt; (D107-General!$B$9), D107+General!$B$11,0))</f>
        <v>2026</v>
      </c>
      <c r="F107">
        <f>IF(E107=0,0,IF(General!$B$10 &gt; (E107-General!$B$9), E107+General!$B$11,0))</f>
        <v>2029</v>
      </c>
      <c r="G107">
        <f>IF(F107=0,0,IF(General!$B$10 &gt; (F107-General!$B$9), F107+General!$B$11,0))</f>
        <v>2032</v>
      </c>
      <c r="H107">
        <f>IF(G107=0,0,IF(General!$B$10 &gt; (G107-General!$B$9), G107+General!$B$11,0))</f>
        <v>2035</v>
      </c>
      <c r="I107">
        <f>IF(H107=0,0,IF(General!$B$10 &gt; (H107-General!$B$9), H107+General!$B$11,0))</f>
        <v>2038</v>
      </c>
      <c r="J107">
        <f>IF(I107=0,0,IF(General!$B$10 &gt; (I107-General!$B$9), I107+General!$B$11,0))</f>
        <v>2041</v>
      </c>
      <c r="K107">
        <f>IF(J107=0,0,IF(General!$B$10 &gt; (J107-General!$B$9), J107+General!$B$11,0))</f>
        <v>2044</v>
      </c>
      <c r="L107">
        <f>IF(K107=0,0,IF(General!$B$10 &gt; (K107-General!$B$9), K107+General!$B$11,0))</f>
        <v>2047</v>
      </c>
      <c r="M107">
        <f>IF(L107=0,0,IF(General!$B$10 &gt; (L107-General!$B$9), L107+General!$B$11,0))</f>
        <v>2050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f t="shared" si="32"/>
        <v>11986301.369863013</v>
      </c>
      <c r="F108">
        <f t="shared" si="32"/>
        <v>11986301.369863013</v>
      </c>
      <c r="G108">
        <f t="shared" si="32"/>
        <v>11986301.369863013</v>
      </c>
      <c r="H108">
        <f t="shared" si="32"/>
        <v>11986301.369863013</v>
      </c>
      <c r="I108">
        <f t="shared" si="32"/>
        <v>11986301.369863013</v>
      </c>
      <c r="J108">
        <f t="shared" si="32"/>
        <v>11986301.369863013</v>
      </c>
      <c r="K108">
        <f t="shared" si="32"/>
        <v>11986301.369863013</v>
      </c>
      <c r="L108">
        <f t="shared" si="32"/>
        <v>11986301.369863013</v>
      </c>
      <c r="M108">
        <f t="shared" si="32"/>
        <v>11986301.369863013</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f t="shared" si="33"/>
        <v>25</v>
      </c>
      <c r="F109">
        <f t="shared" si="33"/>
        <v>25</v>
      </c>
      <c r="G109">
        <f t="shared" si="33"/>
        <v>25</v>
      </c>
      <c r="H109">
        <f t="shared" si="33"/>
        <v>25</v>
      </c>
      <c r="I109">
        <f t="shared" si="33"/>
        <v>25</v>
      </c>
      <c r="J109">
        <f t="shared" si="33"/>
        <v>25</v>
      </c>
      <c r="K109">
        <f t="shared" si="33"/>
        <v>25</v>
      </c>
      <c r="L109">
        <f t="shared" si="33"/>
        <v>25</v>
      </c>
      <c r="M109">
        <f t="shared" si="33"/>
        <v>25</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f t="shared" si="34"/>
        <v>202942.66869609334</v>
      </c>
      <c r="F110">
        <f t="shared" si="34"/>
        <v>202942.66869609334</v>
      </c>
      <c r="G110">
        <f t="shared" si="34"/>
        <v>202942.66869609334</v>
      </c>
      <c r="H110">
        <f t="shared" si="34"/>
        <v>202942.66869609334</v>
      </c>
      <c r="I110">
        <f t="shared" si="34"/>
        <v>202942.66869609334</v>
      </c>
      <c r="J110">
        <f t="shared" si="34"/>
        <v>202942.66869609334</v>
      </c>
      <c r="K110">
        <f t="shared" si="34"/>
        <v>202942.66869609334</v>
      </c>
      <c r="L110">
        <f t="shared" si="34"/>
        <v>202942.66869609334</v>
      </c>
      <c r="M110">
        <f t="shared" si="34"/>
        <v>202942.66869609334</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f t="shared" si="35"/>
        <v>1325804.7463737933</v>
      </c>
      <c r="F111">
        <f t="shared" si="35"/>
        <v>1325804.7463737933</v>
      </c>
      <c r="G111">
        <f t="shared" si="35"/>
        <v>1325804.7463737933</v>
      </c>
      <c r="H111">
        <f t="shared" si="35"/>
        <v>1325804.7463737933</v>
      </c>
      <c r="I111">
        <f t="shared" si="35"/>
        <v>1325804.7463737933</v>
      </c>
      <c r="J111">
        <f t="shared" si="35"/>
        <v>1325804.7463737933</v>
      </c>
      <c r="K111">
        <f t="shared" si="35"/>
        <v>1325804.7463737933</v>
      </c>
      <c r="L111">
        <f t="shared" si="35"/>
        <v>1325804.7463737933</v>
      </c>
      <c r="M111">
        <f t="shared" si="35"/>
        <v>1325804.7463737933</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f t="shared" si="36"/>
        <v>0</v>
      </c>
      <c r="F112">
        <f t="shared" si="36"/>
        <v>0</v>
      </c>
      <c r="G112">
        <f t="shared" si="36"/>
        <v>0</v>
      </c>
      <c r="H112">
        <f t="shared" si="36"/>
        <v>0</v>
      </c>
      <c r="I112">
        <f t="shared" si="36"/>
        <v>0</v>
      </c>
      <c r="J112">
        <f t="shared" si="36"/>
        <v>0</v>
      </c>
      <c r="K112">
        <f t="shared" si="36"/>
        <v>0</v>
      </c>
      <c r="L112">
        <f t="shared" si="36"/>
        <v>0</v>
      </c>
      <c r="M112">
        <f t="shared" si="36"/>
        <v>0</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f t="shared" si="37"/>
        <v>0</v>
      </c>
      <c r="F113">
        <f t="shared" si="37"/>
        <v>0</v>
      </c>
      <c r="G113">
        <f t="shared" si="37"/>
        <v>0</v>
      </c>
      <c r="H113">
        <f t="shared" si="37"/>
        <v>0</v>
      </c>
      <c r="I113">
        <f t="shared" si="37"/>
        <v>0</v>
      </c>
      <c r="J113">
        <f t="shared" si="37"/>
        <v>0</v>
      </c>
      <c r="K113">
        <f t="shared" si="37"/>
        <v>0</v>
      </c>
      <c r="L113">
        <f t="shared" si="37"/>
        <v>0</v>
      </c>
      <c r="M113">
        <f t="shared" si="37"/>
        <v>0</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f t="shared" si="38"/>
        <v>0</v>
      </c>
      <c r="F114">
        <f t="shared" si="38"/>
        <v>0</v>
      </c>
      <c r="G114">
        <f t="shared" si="38"/>
        <v>0</v>
      </c>
      <c r="H114">
        <f t="shared" si="38"/>
        <v>0</v>
      </c>
      <c r="I114">
        <f t="shared" si="38"/>
        <v>0</v>
      </c>
      <c r="J114">
        <f t="shared" si="38"/>
        <v>0</v>
      </c>
      <c r="K114">
        <f t="shared" si="38"/>
        <v>0</v>
      </c>
      <c r="L114">
        <f t="shared" si="38"/>
        <v>0</v>
      </c>
      <c r="M114">
        <f t="shared" si="38"/>
        <v>0</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#DIV/0!</v>
      </c>
      <c r="F115" t="e">
        <f t="shared" si="39"/>
        <v>#DIV/0!</v>
      </c>
      <c r="G115" t="e">
        <f t="shared" si="39"/>
        <v>#DIV/0!</v>
      </c>
      <c r="H115" t="e">
        <f t="shared" si="39"/>
        <v>#DIV/0!</v>
      </c>
      <c r="I115" t="e">
        <f t="shared" si="39"/>
        <v>#DIV/0!</v>
      </c>
      <c r="J115" t="e">
        <f t="shared" si="39"/>
        <v>#DIV/0!</v>
      </c>
      <c r="K115" t="e">
        <f t="shared" si="39"/>
        <v>#DIV/0!</v>
      </c>
      <c r="L115" t="e">
        <f t="shared" si="39"/>
        <v>#DIV/0!</v>
      </c>
      <c r="M115" t="e">
        <f t="shared" si="39"/>
        <v>#DIV/0!</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f t="shared" si="40"/>
        <v>0</v>
      </c>
      <c r="F116">
        <f t="shared" si="40"/>
        <v>0</v>
      </c>
      <c r="G116">
        <f t="shared" si="40"/>
        <v>0</v>
      </c>
      <c r="H116">
        <f t="shared" si="40"/>
        <v>0</v>
      </c>
      <c r="I116">
        <f t="shared" si="40"/>
        <v>0</v>
      </c>
      <c r="J116">
        <f t="shared" si="40"/>
        <v>0</v>
      </c>
      <c r="K116">
        <f t="shared" si="40"/>
        <v>0</v>
      </c>
      <c r="L116">
        <f t="shared" si="40"/>
        <v>0</v>
      </c>
      <c r="M116">
        <f t="shared" si="40"/>
        <v>0</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f t="shared" si="41"/>
        <v>0</v>
      </c>
      <c r="F117">
        <f t="shared" si="41"/>
        <v>0</v>
      </c>
      <c r="G117">
        <f t="shared" si="41"/>
        <v>0</v>
      </c>
      <c r="H117">
        <f t="shared" si="41"/>
        <v>0</v>
      </c>
      <c r="I117">
        <f t="shared" si="41"/>
        <v>0</v>
      </c>
      <c r="J117">
        <f t="shared" si="41"/>
        <v>0</v>
      </c>
      <c r="K117">
        <f t="shared" si="41"/>
        <v>0</v>
      </c>
      <c r="L117">
        <f t="shared" si="41"/>
        <v>0</v>
      </c>
      <c r="M117">
        <f t="shared" si="41"/>
        <v>0</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f t="shared" si="42"/>
        <v>0</v>
      </c>
      <c r="F118">
        <f t="shared" si="42"/>
        <v>0</v>
      </c>
      <c r="G118">
        <f t="shared" si="42"/>
        <v>0</v>
      </c>
      <c r="H118">
        <f t="shared" si="42"/>
        <v>0</v>
      </c>
      <c r="I118">
        <f t="shared" si="42"/>
        <v>0</v>
      </c>
      <c r="J118">
        <f t="shared" si="42"/>
        <v>0</v>
      </c>
      <c r="K118">
        <f t="shared" si="42"/>
        <v>0</v>
      </c>
      <c r="L118">
        <f t="shared" si="42"/>
        <v>0</v>
      </c>
      <c r="M118">
        <f t="shared" si="42"/>
        <v>0</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#DIV/0!</v>
      </c>
      <c r="F119" t="e">
        <f t="shared" si="43"/>
        <v>#DIV/0!</v>
      </c>
      <c r="G119" t="e">
        <f t="shared" si="43"/>
        <v>#DIV/0!</v>
      </c>
      <c r="H119" t="e">
        <f t="shared" si="43"/>
        <v>#DIV/0!</v>
      </c>
      <c r="I119" t="e">
        <f t="shared" si="43"/>
        <v>#DIV/0!</v>
      </c>
      <c r="J119" t="e">
        <f t="shared" si="43"/>
        <v>#DIV/0!</v>
      </c>
      <c r="K119" t="e">
        <f t="shared" si="43"/>
        <v>#DIV/0!</v>
      </c>
      <c r="L119" t="e">
        <f t="shared" si="43"/>
        <v>#DIV/0!</v>
      </c>
      <c r="M119" t="e">
        <f t="shared" si="43"/>
        <v>#DIV/0!</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f t="shared" si="44"/>
        <v>0</v>
      </c>
      <c r="F120">
        <f t="shared" si="44"/>
        <v>0</v>
      </c>
      <c r="G120">
        <f t="shared" si="44"/>
        <v>0</v>
      </c>
      <c r="H120">
        <f t="shared" si="44"/>
        <v>0</v>
      </c>
      <c r="I120">
        <f t="shared" si="44"/>
        <v>0</v>
      </c>
      <c r="J120">
        <f t="shared" si="44"/>
        <v>0</v>
      </c>
      <c r="K120">
        <f t="shared" si="44"/>
        <v>0</v>
      </c>
      <c r="L120">
        <f t="shared" si="44"/>
        <v>0</v>
      </c>
      <c r="M120">
        <f t="shared" si="44"/>
        <v>0</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f t="shared" si="45"/>
        <v>0</v>
      </c>
      <c r="F121">
        <f t="shared" si="45"/>
        <v>0</v>
      </c>
      <c r="G121">
        <f t="shared" si="45"/>
        <v>0</v>
      </c>
      <c r="H121">
        <f t="shared" si="45"/>
        <v>0</v>
      </c>
      <c r="I121">
        <f t="shared" si="45"/>
        <v>0</v>
      </c>
      <c r="J121">
        <f t="shared" si="45"/>
        <v>0</v>
      </c>
      <c r="K121">
        <f t="shared" si="45"/>
        <v>0</v>
      </c>
      <c r="L121">
        <f t="shared" si="45"/>
        <v>0</v>
      </c>
      <c r="M121">
        <f t="shared" si="45"/>
        <v>0</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f t="shared" si="46"/>
        <v>0</v>
      </c>
      <c r="F122">
        <f t="shared" si="46"/>
        <v>0</v>
      </c>
      <c r="G122">
        <f t="shared" si="46"/>
        <v>0</v>
      </c>
      <c r="H122">
        <f t="shared" si="46"/>
        <v>0</v>
      </c>
      <c r="I122">
        <f t="shared" si="46"/>
        <v>0</v>
      </c>
      <c r="J122">
        <f t="shared" si="46"/>
        <v>0</v>
      </c>
      <c r="K122">
        <f t="shared" si="46"/>
        <v>0</v>
      </c>
      <c r="L122">
        <f t="shared" si="46"/>
        <v>0</v>
      </c>
      <c r="M122">
        <f t="shared" si="46"/>
        <v>0</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#DIV/0!</v>
      </c>
      <c r="F123" t="e">
        <f t="shared" si="47"/>
        <v>#DIV/0!</v>
      </c>
      <c r="G123" t="e">
        <f t="shared" si="47"/>
        <v>#DIV/0!</v>
      </c>
      <c r="H123" t="e">
        <f t="shared" si="47"/>
        <v>#DIV/0!</v>
      </c>
      <c r="I123" t="e">
        <f t="shared" si="47"/>
        <v>#DIV/0!</v>
      </c>
      <c r="J123" t="e">
        <f t="shared" si="47"/>
        <v>#DIV/0!</v>
      </c>
      <c r="K123" t="e">
        <f t="shared" si="47"/>
        <v>#DIV/0!</v>
      </c>
      <c r="L123" t="e">
        <f t="shared" si="47"/>
        <v>#DIV/0!</v>
      </c>
      <c r="M123" t="e">
        <f t="shared" si="47"/>
        <v>#DIV/0!</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f t="shared" si="48"/>
        <v>0</v>
      </c>
      <c r="F124">
        <f t="shared" si="48"/>
        <v>0</v>
      </c>
      <c r="G124">
        <f t="shared" si="48"/>
        <v>0</v>
      </c>
      <c r="H124">
        <f t="shared" si="48"/>
        <v>0</v>
      </c>
      <c r="I124">
        <f t="shared" si="48"/>
        <v>0</v>
      </c>
      <c r="J124">
        <f t="shared" si="48"/>
        <v>0</v>
      </c>
      <c r="K124">
        <f t="shared" si="48"/>
        <v>0</v>
      </c>
      <c r="L124">
        <f t="shared" si="48"/>
        <v>0</v>
      </c>
      <c r="M124">
        <f t="shared" si="48"/>
        <v>0</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f t="shared" si="49"/>
        <v>0</v>
      </c>
      <c r="F125">
        <f t="shared" si="49"/>
        <v>0</v>
      </c>
      <c r="G125">
        <f t="shared" si="49"/>
        <v>0</v>
      </c>
      <c r="H125">
        <f t="shared" si="49"/>
        <v>0</v>
      </c>
      <c r="I125">
        <f t="shared" si="49"/>
        <v>0</v>
      </c>
      <c r="J125">
        <f t="shared" si="49"/>
        <v>0</v>
      </c>
      <c r="K125">
        <f t="shared" si="49"/>
        <v>0</v>
      </c>
      <c r="L125">
        <f t="shared" si="49"/>
        <v>0</v>
      </c>
      <c r="M125">
        <f t="shared" si="49"/>
        <v>0</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f t="shared" si="50"/>
        <v>0</v>
      </c>
      <c r="F126">
        <f t="shared" si="50"/>
        <v>0</v>
      </c>
      <c r="G126">
        <f t="shared" si="50"/>
        <v>0</v>
      </c>
      <c r="H126">
        <f t="shared" si="50"/>
        <v>0</v>
      </c>
      <c r="I126">
        <f t="shared" si="50"/>
        <v>0</v>
      </c>
      <c r="J126">
        <f t="shared" si="50"/>
        <v>0</v>
      </c>
      <c r="K126">
        <f t="shared" si="50"/>
        <v>0</v>
      </c>
      <c r="L126">
        <f t="shared" si="50"/>
        <v>0</v>
      </c>
      <c r="M126">
        <f t="shared" si="50"/>
        <v>0</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#DIV/0!</v>
      </c>
      <c r="F127" t="e">
        <f t="shared" si="51"/>
        <v>#DIV/0!</v>
      </c>
      <c r="G127" t="e">
        <f t="shared" si="51"/>
        <v>#DIV/0!</v>
      </c>
      <c r="H127" t="e">
        <f t="shared" si="51"/>
        <v>#DIV/0!</v>
      </c>
      <c r="I127" t="e">
        <f t="shared" si="51"/>
        <v>#DIV/0!</v>
      </c>
      <c r="J127" t="e">
        <f t="shared" si="51"/>
        <v>#DIV/0!</v>
      </c>
      <c r="K127" t="e">
        <f t="shared" si="51"/>
        <v>#DIV/0!</v>
      </c>
      <c r="L127" t="e">
        <f t="shared" si="51"/>
        <v>#DIV/0!</v>
      </c>
      <c r="M127" t="e">
        <f t="shared" si="51"/>
        <v>#DIV/0!</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11" s="1" customFormat="1" x14ac:dyDescent="0.25">
      <c r="A136" s="1" t="s">
        <v>43</v>
      </c>
    </row>
    <row r="138" spans="1:11" x14ac:dyDescent="0.25">
      <c r="A138" t="s">
        <v>44</v>
      </c>
      <c r="B138" s="3">
        <v>1</v>
      </c>
    </row>
    <row r="140" spans="1:11" s="1" customFormat="1" x14ac:dyDescent="0.25">
      <c r="A140" s="1" t="s">
        <v>45</v>
      </c>
    </row>
    <row r="141" spans="1:11" x14ac:dyDescent="0.25">
      <c r="A141" t="s">
        <v>147</v>
      </c>
      <c r="B141">
        <v>10000</v>
      </c>
      <c r="C141">
        <v>20000</v>
      </c>
      <c r="D141" t="s">
        <v>146</v>
      </c>
    </row>
    <row r="142" spans="1:11" x14ac:dyDescent="0.25">
      <c r="A142" t="s">
        <v>45</v>
      </c>
      <c r="B142" s="3">
        <f>50*0.94</f>
        <v>47</v>
      </c>
      <c r="C142" s="3">
        <f>70*0.94</f>
        <v>65.8</v>
      </c>
      <c r="D142" t="s">
        <v>151</v>
      </c>
      <c r="H142">
        <f>(0.2+0.7)/2</f>
        <v>0.44999999999999996</v>
      </c>
      <c r="I142" t="s">
        <v>228</v>
      </c>
    </row>
    <row r="143" spans="1:11" x14ac:dyDescent="0.25">
      <c r="B143" s="6">
        <f>B142/B6</f>
        <v>261.11111111111114</v>
      </c>
      <c r="C143" s="6">
        <f>C142/B6</f>
        <v>365.55555555555554</v>
      </c>
      <c r="D143" t="s">
        <v>121</v>
      </c>
      <c r="H143">
        <f>H142/1000</f>
        <v>4.4999999999999993E-4</v>
      </c>
      <c r="I143" t="s">
        <v>229</v>
      </c>
      <c r="J143" t="s">
        <v>230</v>
      </c>
      <c r="K143" t="s">
        <v>231</v>
      </c>
    </row>
    <row r="145" spans="1:33" x14ac:dyDescent="0.25">
      <c r="A145" t="s">
        <v>145</v>
      </c>
      <c r="B145" s="7">
        <f>(C143-B143)/(C141-B141)</f>
        <v>1.044444444444444E-2</v>
      </c>
      <c r="C145" t="s">
        <v>149</v>
      </c>
      <c r="D145" t="s">
        <v>232</v>
      </c>
    </row>
    <row r="146" spans="1:33" x14ac:dyDescent="0.25">
      <c r="A146" t="s">
        <v>148</v>
      </c>
      <c r="B146" s="6">
        <f>B143-B141*B145</f>
        <v>156.66666666666674</v>
      </c>
      <c r="C146" t="s">
        <v>121</v>
      </c>
      <c r="K146" s="12"/>
      <c r="M146" s="6"/>
    </row>
    <row r="147" spans="1:33" x14ac:dyDescent="0.25">
      <c r="K147" s="12"/>
      <c r="M147" s="6"/>
    </row>
    <row r="149" spans="1:33" x14ac:dyDescent="0.25">
      <c r="B149">
        <v>2020</v>
      </c>
      <c r="C149">
        <v>2030</v>
      </c>
      <c r="D149">
        <v>2050</v>
      </c>
      <c r="F149" t="s">
        <v>150</v>
      </c>
    </row>
    <row r="150" spans="1:33" x14ac:dyDescent="0.25">
      <c r="A150" t="s">
        <v>145</v>
      </c>
      <c r="B150">
        <f>B145</f>
        <v>1.044444444444444E-2</v>
      </c>
      <c r="C150" s="7">
        <f>B145</f>
        <v>1.044444444444444E-2</v>
      </c>
      <c r="D150" s="7">
        <f>B145</f>
        <v>1.044444444444444E-2</v>
      </c>
    </row>
    <row r="151" spans="1:33" x14ac:dyDescent="0.25">
      <c r="A151" t="s">
        <v>148</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145</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148</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2020</v>
      </c>
      <c r="D157">
        <f>IF(C157=0,0,IF(General!$B$10 &gt; (C157-General!$B$9), C157+General!$B$11,0))</f>
        <v>2023</v>
      </c>
      <c r="E157">
        <f>IF(D157=0,0,IF(General!$B$10 &gt; (D157-General!$B$9), D157+General!$B$11,0))</f>
        <v>2026</v>
      </c>
      <c r="F157">
        <f>IF(E157=0,0,IF(General!$B$10 &gt; (E157-General!$B$9), E157+General!$B$11,0))</f>
        <v>2029</v>
      </c>
      <c r="G157">
        <f>IF(F157=0,0,IF(General!$B$10 &gt; (F157-General!$B$9), F157+General!$B$11,0))</f>
        <v>2032</v>
      </c>
      <c r="H157">
        <f>IF(G157=0,0,IF(General!$B$10 &gt; (G157-General!$B$9), G157+General!$B$11,0))</f>
        <v>2035</v>
      </c>
      <c r="I157">
        <f>IF(H157=0,0,IF(General!$B$10 &gt; (H157-General!$B$9), H157+General!$B$11,0))</f>
        <v>2038</v>
      </c>
      <c r="J157">
        <f>IF(I157=0,0,IF(General!$B$10 &gt; (I157-General!$B$9), I157+General!$B$11,0))</f>
        <v>2041</v>
      </c>
      <c r="K157">
        <f>IF(J157=0,0,IF(General!$B$10 &gt; (J157-General!$B$9), J157+General!$B$11,0))</f>
        <v>2044</v>
      </c>
      <c r="L157">
        <f>IF(K157=0,0,IF(General!$B$10 &gt; (K157-General!$B$9), K157+General!$B$11,0))</f>
        <v>2047</v>
      </c>
      <c r="M157">
        <f>IF(L157=0,0,IF(General!$B$10 &gt; (L157-General!$B$9), L157+General!$B$11,0))</f>
        <v>2050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145</v>
      </c>
      <c r="C158">
        <f t="shared" ref="C158:AG158" si="56">LOOKUP(C157,153:153,154:154)</f>
        <v>1.044444444444444E-2</v>
      </c>
      <c r="D158">
        <f t="shared" si="56"/>
        <v>1.044444444444444E-2</v>
      </c>
      <c r="E158">
        <f t="shared" si="56"/>
        <v>1.044444444444444E-2</v>
      </c>
      <c r="F158">
        <f t="shared" si="56"/>
        <v>1.044444444444444E-2</v>
      </c>
      <c r="G158">
        <f t="shared" si="56"/>
        <v>1.044444444444444E-2</v>
      </c>
      <c r="H158">
        <f t="shared" si="56"/>
        <v>1.044444444444444E-2</v>
      </c>
      <c r="I158">
        <f t="shared" si="56"/>
        <v>1.044444444444444E-2</v>
      </c>
      <c r="J158">
        <f t="shared" si="56"/>
        <v>1.044444444444444E-2</v>
      </c>
      <c r="K158">
        <f t="shared" si="56"/>
        <v>1.044444444444444E-2</v>
      </c>
      <c r="L158">
        <f t="shared" si="56"/>
        <v>1.044444444444444E-2</v>
      </c>
      <c r="M158">
        <f t="shared" si="56"/>
        <v>1.044444444444444E-2</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148</v>
      </c>
      <c r="C159">
        <f t="shared" ref="C159:AG159" si="57">LOOKUP(C157,153:153,155:155)</f>
        <v>156.66666666666674</v>
      </c>
      <c r="D159">
        <f t="shared" si="57"/>
        <v>156.66666666666674</v>
      </c>
      <c r="E159">
        <f t="shared" si="57"/>
        <v>156.66666666666674</v>
      </c>
      <c r="F159">
        <f t="shared" si="57"/>
        <v>156.66666666666674</v>
      </c>
      <c r="G159">
        <f t="shared" si="57"/>
        <v>156.66666666666674</v>
      </c>
      <c r="H159">
        <f t="shared" si="57"/>
        <v>156.66666666666674</v>
      </c>
      <c r="I159">
        <f t="shared" si="57"/>
        <v>156.66666666666674</v>
      </c>
      <c r="J159">
        <f t="shared" si="57"/>
        <v>156.66666666666674</v>
      </c>
      <c r="K159">
        <f t="shared" si="57"/>
        <v>156.66666666666674</v>
      </c>
      <c r="L159">
        <f t="shared" si="57"/>
        <v>156.66666666666674</v>
      </c>
      <c r="M159">
        <f t="shared" si="57"/>
        <v>156.66666666666674</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workbookViewId="0">
      <selection activeCell="C30" sqref="C30"/>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187</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128</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129</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130</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131</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132</v>
      </c>
      <c r="B25" s="3">
        <v>10000</v>
      </c>
      <c r="C25" t="s">
        <v>127</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2020</v>
      </c>
      <c r="D57">
        <f>IF(C57=0,0,IF(General!$B$10 &gt; (C57-General!$B$9), C57+General!$B$11,0))</f>
        <v>2023</v>
      </c>
      <c r="E57">
        <f>IF(D57=0,0,IF(General!$B$10 &gt; (D57-General!$B$9), D57+General!$B$11,0))</f>
        <v>2026</v>
      </c>
      <c r="F57">
        <f>IF(E57=0,0,IF(General!$B$10 &gt; (E57-General!$B$9), E57+General!$B$11,0))</f>
        <v>2029</v>
      </c>
      <c r="G57">
        <f>IF(F57=0,0,IF(General!$B$10 &gt; (F57-General!$B$9), F57+General!$B$11,0))</f>
        <v>2032</v>
      </c>
      <c r="H57">
        <f>IF(G57=0,0,IF(General!$B$10 &gt; (G57-General!$B$9), G57+General!$B$11,0))</f>
        <v>2035</v>
      </c>
      <c r="I57">
        <f>IF(H57=0,0,IF(General!$B$10 &gt; (H57-General!$B$9), H57+General!$B$11,0))</f>
        <v>2038</v>
      </c>
      <c r="J57">
        <f>IF(I57=0,0,IF(General!$B$10 &gt; (I57-General!$B$9), I57+General!$B$11,0))</f>
        <v>2041</v>
      </c>
      <c r="K57">
        <f>IF(J57=0,0,IF(General!$B$10 &gt; (J57-General!$B$9), J57+General!$B$11,0))</f>
        <v>2044</v>
      </c>
      <c r="L57">
        <f>IF(K57=0,0,IF(General!$B$10 &gt; (K57-General!$B$9), K57+General!$B$11,0))</f>
        <v>2047</v>
      </c>
      <c r="M57">
        <f>IF(L57=0,0,IF(General!$B$10 &gt; (L57-General!$B$9), L57+General!$B$11,0))</f>
        <v>2050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56239316.23931624</v>
      </c>
      <c r="D58">
        <f t="shared" ref="D58:AG58" si="8">LOOKUP(D57,29:29,30:30)</f>
        <v>54552136.752136759</v>
      </c>
      <c r="E58">
        <f t="shared" si="8"/>
        <v>52864957.264957286</v>
      </c>
      <c r="F58">
        <f t="shared" si="8"/>
        <v>51177777.777777798</v>
      </c>
      <c r="G58">
        <f t="shared" si="8"/>
        <v>49603076.923076913</v>
      </c>
      <c r="H58">
        <f t="shared" si="8"/>
        <v>48084615.384615362</v>
      </c>
      <c r="I58">
        <f t="shared" si="8"/>
        <v>46566153.846153811</v>
      </c>
      <c r="J58">
        <f t="shared" si="8"/>
        <v>45047692.30769226</v>
      </c>
      <c r="K58">
        <f t="shared" si="8"/>
        <v>43529230.769230716</v>
      </c>
      <c r="L58">
        <f t="shared" si="8"/>
        <v>42010769.230769165</v>
      </c>
      <c r="M58">
        <f t="shared" si="8"/>
        <v>40492307.692307688</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f t="shared" si="9"/>
        <v>30</v>
      </c>
      <c r="F59">
        <f t="shared" si="9"/>
        <v>30</v>
      </c>
      <c r="G59">
        <f t="shared" si="9"/>
        <v>30</v>
      </c>
      <c r="H59">
        <f t="shared" si="9"/>
        <v>30</v>
      </c>
      <c r="I59">
        <f t="shared" si="9"/>
        <v>30</v>
      </c>
      <c r="J59">
        <f t="shared" si="9"/>
        <v>30</v>
      </c>
      <c r="K59">
        <f t="shared" si="9"/>
        <v>30</v>
      </c>
      <c r="L59">
        <f t="shared" si="9"/>
        <v>30</v>
      </c>
      <c r="M59">
        <f t="shared" si="9"/>
        <v>30</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2249572.64957265</v>
      </c>
      <c r="D60">
        <f t="shared" ref="D60:AG60" si="10">LOOKUP(D57,29:29,32:32)</f>
        <v>2182085.4700854705</v>
      </c>
      <c r="E60">
        <f t="shared" si="10"/>
        <v>2114598.2905982914</v>
      </c>
      <c r="F60">
        <f t="shared" si="10"/>
        <v>2047111.1111111119</v>
      </c>
      <c r="G60">
        <f t="shared" si="10"/>
        <v>1984123.0769230768</v>
      </c>
      <c r="H60">
        <f t="shared" si="10"/>
        <v>1923384.6153846146</v>
      </c>
      <c r="I60">
        <f t="shared" si="10"/>
        <v>1862646.1538461524</v>
      </c>
      <c r="J60">
        <f t="shared" si="10"/>
        <v>1801907.6923076904</v>
      </c>
      <c r="K60">
        <f t="shared" si="10"/>
        <v>1741169.2307692287</v>
      </c>
      <c r="L60">
        <f t="shared" si="10"/>
        <v>1680430.7692307665</v>
      </c>
      <c r="M60">
        <f t="shared" si="10"/>
        <v>1619692.3076923075</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7245166.7665662523</v>
      </c>
      <c r="D61">
        <f t="shared" ref="D61:AG61" si="11">LOOKUP(D57,29:29,33:33)</f>
        <v>7027811.7635692656</v>
      </c>
      <c r="E61">
        <f t="shared" si="11"/>
        <v>6810456.7605722807</v>
      </c>
      <c r="F61">
        <f t="shared" si="11"/>
        <v>6593101.7575752931</v>
      </c>
      <c r="G61">
        <f t="shared" si="11"/>
        <v>6390237.0881114341</v>
      </c>
      <c r="H61">
        <f t="shared" si="11"/>
        <v>6194617.5854141433</v>
      </c>
      <c r="I61">
        <f t="shared" si="11"/>
        <v>5998998.0827168524</v>
      </c>
      <c r="J61">
        <f t="shared" si="11"/>
        <v>5803378.5800195616</v>
      </c>
      <c r="K61">
        <f t="shared" si="11"/>
        <v>5607759.0773222726</v>
      </c>
      <c r="L61">
        <f t="shared" si="11"/>
        <v>5412139.5746249827</v>
      </c>
      <c r="M61">
        <f t="shared" si="11"/>
        <v>5216520.0719277011</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f t="shared" si="12"/>
        <v>0</v>
      </c>
      <c r="F62">
        <f t="shared" si="12"/>
        <v>0</v>
      </c>
      <c r="G62">
        <f t="shared" si="12"/>
        <v>0</v>
      </c>
      <c r="H62">
        <f t="shared" si="12"/>
        <v>0</v>
      </c>
      <c r="I62">
        <f t="shared" si="12"/>
        <v>0</v>
      </c>
      <c r="J62">
        <f t="shared" si="12"/>
        <v>0</v>
      </c>
      <c r="K62">
        <f t="shared" si="12"/>
        <v>0</v>
      </c>
      <c r="L62">
        <f t="shared" si="12"/>
        <v>0</v>
      </c>
      <c r="M62">
        <f t="shared" si="12"/>
        <v>0</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f t="shared" si="13"/>
        <v>0</v>
      </c>
      <c r="F63">
        <f t="shared" si="13"/>
        <v>0</v>
      </c>
      <c r="G63">
        <f t="shared" si="13"/>
        <v>0</v>
      </c>
      <c r="H63">
        <f t="shared" si="13"/>
        <v>0</v>
      </c>
      <c r="I63">
        <f t="shared" si="13"/>
        <v>0</v>
      </c>
      <c r="J63">
        <f t="shared" si="13"/>
        <v>0</v>
      </c>
      <c r="K63">
        <f t="shared" si="13"/>
        <v>0</v>
      </c>
      <c r="L63">
        <f t="shared" si="13"/>
        <v>0</v>
      </c>
      <c r="M63">
        <f t="shared" si="13"/>
        <v>0</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f t="shared" si="14"/>
        <v>0</v>
      </c>
      <c r="F64">
        <f t="shared" si="14"/>
        <v>0</v>
      </c>
      <c r="G64">
        <f t="shared" si="14"/>
        <v>0</v>
      </c>
      <c r="H64">
        <f t="shared" si="14"/>
        <v>0</v>
      </c>
      <c r="I64">
        <f t="shared" si="14"/>
        <v>0</v>
      </c>
      <c r="J64">
        <f t="shared" si="14"/>
        <v>0</v>
      </c>
      <c r="K64">
        <f t="shared" si="14"/>
        <v>0</v>
      </c>
      <c r="L64">
        <f t="shared" si="14"/>
        <v>0</v>
      </c>
      <c r="M64">
        <f t="shared" si="14"/>
        <v>0</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#DIV/0!</v>
      </c>
      <c r="F65" t="e">
        <f t="shared" si="15"/>
        <v>#DIV/0!</v>
      </c>
      <c r="G65" t="e">
        <f t="shared" si="15"/>
        <v>#DIV/0!</v>
      </c>
      <c r="H65" t="e">
        <f t="shared" si="15"/>
        <v>#DIV/0!</v>
      </c>
      <c r="I65" t="e">
        <f t="shared" si="15"/>
        <v>#DIV/0!</v>
      </c>
      <c r="J65" t="e">
        <f t="shared" si="15"/>
        <v>#DIV/0!</v>
      </c>
      <c r="K65" t="e">
        <f t="shared" si="15"/>
        <v>#DIV/0!</v>
      </c>
      <c r="L65" t="e">
        <f t="shared" si="15"/>
        <v>#DIV/0!</v>
      </c>
      <c r="M65" t="e">
        <f t="shared" si="15"/>
        <v>#DIV/0!</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f t="shared" si="16"/>
        <v>0</v>
      </c>
      <c r="F66">
        <f t="shared" si="16"/>
        <v>0</v>
      </c>
      <c r="G66">
        <f t="shared" si="16"/>
        <v>0</v>
      </c>
      <c r="H66">
        <f t="shared" si="16"/>
        <v>0</v>
      </c>
      <c r="I66">
        <f t="shared" si="16"/>
        <v>0</v>
      </c>
      <c r="J66">
        <f t="shared" si="16"/>
        <v>0</v>
      </c>
      <c r="K66">
        <f t="shared" si="16"/>
        <v>0</v>
      </c>
      <c r="L66">
        <f t="shared" si="16"/>
        <v>0</v>
      </c>
      <c r="M66">
        <f t="shared" si="16"/>
        <v>0</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f t="shared" si="17"/>
        <v>0</v>
      </c>
      <c r="F67">
        <f t="shared" si="17"/>
        <v>0</v>
      </c>
      <c r="G67">
        <f t="shared" si="17"/>
        <v>0</v>
      </c>
      <c r="H67">
        <f t="shared" si="17"/>
        <v>0</v>
      </c>
      <c r="I67">
        <f t="shared" si="17"/>
        <v>0</v>
      </c>
      <c r="J67">
        <f t="shared" si="17"/>
        <v>0</v>
      </c>
      <c r="K67">
        <f t="shared" si="17"/>
        <v>0</v>
      </c>
      <c r="L67">
        <f t="shared" si="17"/>
        <v>0</v>
      </c>
      <c r="M67">
        <f t="shared" si="17"/>
        <v>0</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f t="shared" si="18"/>
        <v>0</v>
      </c>
      <c r="F68">
        <f t="shared" si="18"/>
        <v>0</v>
      </c>
      <c r="G68">
        <f t="shared" si="18"/>
        <v>0</v>
      </c>
      <c r="H68">
        <f t="shared" si="18"/>
        <v>0</v>
      </c>
      <c r="I68">
        <f t="shared" si="18"/>
        <v>0</v>
      </c>
      <c r="J68">
        <f t="shared" si="18"/>
        <v>0</v>
      </c>
      <c r="K68">
        <f t="shared" si="18"/>
        <v>0</v>
      </c>
      <c r="L68">
        <f t="shared" si="18"/>
        <v>0</v>
      </c>
      <c r="M68">
        <f t="shared" si="18"/>
        <v>0</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#DIV/0!</v>
      </c>
      <c r="F69" t="e">
        <f t="shared" si="19"/>
        <v>#DIV/0!</v>
      </c>
      <c r="G69" t="e">
        <f t="shared" si="19"/>
        <v>#DIV/0!</v>
      </c>
      <c r="H69" t="e">
        <f t="shared" si="19"/>
        <v>#DIV/0!</v>
      </c>
      <c r="I69" t="e">
        <f t="shared" si="19"/>
        <v>#DIV/0!</v>
      </c>
      <c r="J69" t="e">
        <f t="shared" si="19"/>
        <v>#DIV/0!</v>
      </c>
      <c r="K69" t="e">
        <f t="shared" si="19"/>
        <v>#DIV/0!</v>
      </c>
      <c r="L69" t="e">
        <f t="shared" si="19"/>
        <v>#DIV/0!</v>
      </c>
      <c r="M69" t="e">
        <f t="shared" si="19"/>
        <v>#DIV/0!</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f t="shared" si="20"/>
        <v>0</v>
      </c>
      <c r="F70">
        <f t="shared" si="20"/>
        <v>0</v>
      </c>
      <c r="G70">
        <f t="shared" si="20"/>
        <v>0</v>
      </c>
      <c r="H70">
        <f t="shared" si="20"/>
        <v>0</v>
      </c>
      <c r="I70">
        <f t="shared" si="20"/>
        <v>0</v>
      </c>
      <c r="J70">
        <f t="shared" si="20"/>
        <v>0</v>
      </c>
      <c r="K70">
        <f t="shared" si="20"/>
        <v>0</v>
      </c>
      <c r="L70">
        <f t="shared" si="20"/>
        <v>0</v>
      </c>
      <c r="M70">
        <f t="shared" si="20"/>
        <v>0</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f t="shared" si="21"/>
        <v>0</v>
      </c>
      <c r="F71">
        <f t="shared" si="21"/>
        <v>0</v>
      </c>
      <c r="G71">
        <f t="shared" si="21"/>
        <v>0</v>
      </c>
      <c r="H71">
        <f t="shared" si="21"/>
        <v>0</v>
      </c>
      <c r="I71">
        <f t="shared" si="21"/>
        <v>0</v>
      </c>
      <c r="J71">
        <f t="shared" si="21"/>
        <v>0</v>
      </c>
      <c r="K71">
        <f t="shared" si="21"/>
        <v>0</v>
      </c>
      <c r="L71">
        <f t="shared" si="21"/>
        <v>0</v>
      </c>
      <c r="M71">
        <f t="shared" si="21"/>
        <v>0</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f t="shared" si="22"/>
        <v>0</v>
      </c>
      <c r="F72">
        <f t="shared" si="22"/>
        <v>0</v>
      </c>
      <c r="G72">
        <f t="shared" si="22"/>
        <v>0</v>
      </c>
      <c r="H72">
        <f t="shared" si="22"/>
        <v>0</v>
      </c>
      <c r="I72">
        <f t="shared" si="22"/>
        <v>0</v>
      </c>
      <c r="J72">
        <f t="shared" si="22"/>
        <v>0</v>
      </c>
      <c r="K72">
        <f t="shared" si="22"/>
        <v>0</v>
      </c>
      <c r="L72">
        <f t="shared" si="22"/>
        <v>0</v>
      </c>
      <c r="M72">
        <f t="shared" si="22"/>
        <v>0</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#DIV/0!</v>
      </c>
      <c r="F73" t="e">
        <f t="shared" si="23"/>
        <v>#DIV/0!</v>
      </c>
      <c r="G73" t="e">
        <f t="shared" si="23"/>
        <v>#DIV/0!</v>
      </c>
      <c r="H73" t="e">
        <f t="shared" si="23"/>
        <v>#DIV/0!</v>
      </c>
      <c r="I73" t="e">
        <f t="shared" si="23"/>
        <v>#DIV/0!</v>
      </c>
      <c r="J73" t="e">
        <f t="shared" si="23"/>
        <v>#DIV/0!</v>
      </c>
      <c r="K73" t="e">
        <f t="shared" si="23"/>
        <v>#DIV/0!</v>
      </c>
      <c r="L73" t="e">
        <f t="shared" si="23"/>
        <v>#DIV/0!</v>
      </c>
      <c r="M73" t="e">
        <f t="shared" si="23"/>
        <v>#DIV/0!</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f t="shared" si="24"/>
        <v>0</v>
      </c>
      <c r="F74">
        <f t="shared" si="24"/>
        <v>0</v>
      </c>
      <c r="G74">
        <f t="shared" si="24"/>
        <v>0</v>
      </c>
      <c r="H74">
        <f t="shared" si="24"/>
        <v>0</v>
      </c>
      <c r="I74">
        <f t="shared" si="24"/>
        <v>0</v>
      </c>
      <c r="J74">
        <f t="shared" si="24"/>
        <v>0</v>
      </c>
      <c r="K74">
        <f t="shared" si="24"/>
        <v>0</v>
      </c>
      <c r="L74">
        <f t="shared" si="24"/>
        <v>0</v>
      </c>
      <c r="M74">
        <f t="shared" si="24"/>
        <v>0</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f t="shared" si="25"/>
        <v>0</v>
      </c>
      <c r="F75">
        <f t="shared" si="25"/>
        <v>0</v>
      </c>
      <c r="G75">
        <f t="shared" si="25"/>
        <v>0</v>
      </c>
      <c r="H75">
        <f t="shared" si="25"/>
        <v>0</v>
      </c>
      <c r="I75">
        <f t="shared" si="25"/>
        <v>0</v>
      </c>
      <c r="J75">
        <f t="shared" si="25"/>
        <v>0</v>
      </c>
      <c r="K75">
        <f t="shared" si="25"/>
        <v>0</v>
      </c>
      <c r="L75">
        <f t="shared" si="25"/>
        <v>0</v>
      </c>
      <c r="M75">
        <f t="shared" si="25"/>
        <v>0</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f t="shared" si="26"/>
        <v>0</v>
      </c>
      <c r="F76">
        <f t="shared" si="26"/>
        <v>0</v>
      </c>
      <c r="G76">
        <f t="shared" si="26"/>
        <v>0</v>
      </c>
      <c r="H76">
        <f t="shared" si="26"/>
        <v>0</v>
      </c>
      <c r="I76">
        <f t="shared" si="26"/>
        <v>0</v>
      </c>
      <c r="J76">
        <f t="shared" si="26"/>
        <v>0</v>
      </c>
      <c r="K76">
        <f t="shared" si="26"/>
        <v>0</v>
      </c>
      <c r="L76">
        <f t="shared" si="26"/>
        <v>0</v>
      </c>
      <c r="M76">
        <f t="shared" si="26"/>
        <v>0</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#DIV/0!</v>
      </c>
      <c r="F77" t="e">
        <f t="shared" si="27"/>
        <v>#DIV/0!</v>
      </c>
      <c r="G77" t="e">
        <f t="shared" si="27"/>
        <v>#DIV/0!</v>
      </c>
      <c r="H77" t="e">
        <f t="shared" si="27"/>
        <v>#DIV/0!</v>
      </c>
      <c r="I77" t="e">
        <f t="shared" si="27"/>
        <v>#DIV/0!</v>
      </c>
      <c r="J77" t="e">
        <f t="shared" si="27"/>
        <v>#DIV/0!</v>
      </c>
      <c r="K77" t="e">
        <f t="shared" si="27"/>
        <v>#DIV/0!</v>
      </c>
      <c r="L77" t="e">
        <f t="shared" si="27"/>
        <v>#DIV/0!</v>
      </c>
      <c r="M77" t="e">
        <f t="shared" si="27"/>
        <v>#DIV/0!</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158</v>
      </c>
      <c r="B82" s="3">
        <v>0.2</v>
      </c>
    </row>
    <row r="83" spans="1:33" x14ac:dyDescent="0.25">
      <c r="B83" s="4"/>
      <c r="C83" s="4"/>
      <c r="D83" s="4"/>
    </row>
    <row r="84" spans="1:33" x14ac:dyDescent="0.25">
      <c r="A84" t="s">
        <v>132</v>
      </c>
      <c r="B84" s="3">
        <v>10000</v>
      </c>
      <c r="C84" t="s">
        <v>160</v>
      </c>
      <c r="E84" t="s">
        <v>159</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2020</v>
      </c>
      <c r="D121">
        <f>IF(C121=0,0,IF(General!$B$10 &gt; (C121-General!$B$9), C121+General!$B$11,0))</f>
        <v>2023</v>
      </c>
      <c r="E121">
        <f>IF(D121=0,0,IF(General!$B$10 &gt; (D121-General!$B$9), D121+General!$B$11,0))</f>
        <v>2026</v>
      </c>
      <c r="F121">
        <f>IF(E121=0,0,IF(General!$B$10 &gt; (E121-General!$B$9), E121+General!$B$11,0))</f>
        <v>2029</v>
      </c>
      <c r="G121">
        <f>IF(F121=0,0,IF(General!$B$10 &gt; (F121-General!$B$9), F121+General!$B$11,0))</f>
        <v>2032</v>
      </c>
      <c r="H121">
        <f>IF(G121=0,0,IF(General!$B$10 &gt; (G121-General!$B$9), G121+General!$B$11,0))</f>
        <v>2035</v>
      </c>
      <c r="I121">
        <f>IF(H121=0,0,IF(General!$B$10 &gt; (H121-General!$B$9), H121+General!$B$11,0))</f>
        <v>2038</v>
      </c>
      <c r="J121">
        <f>IF(I121=0,0,IF(General!$B$10 &gt; (I121-General!$B$9), I121+General!$B$11,0))</f>
        <v>2041</v>
      </c>
      <c r="K121">
        <f>IF(J121=0,0,IF(General!$B$10 &gt; (J121-General!$B$9), J121+General!$B$11,0))</f>
        <v>2044</v>
      </c>
      <c r="L121">
        <f>IF(K121=0,0,IF(General!$B$10 &gt; (K121-General!$B$9), K121+General!$B$11,0))</f>
        <v>2047</v>
      </c>
      <c r="M121">
        <f>IF(L121=0,0,IF(General!$B$10 &gt; (L121-General!$B$9), L121+General!$B$11,0))</f>
        <v>2050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11247863.247863248</v>
      </c>
      <c r="D122">
        <f t="shared" si="35"/>
        <v>10910427.350427352</v>
      </c>
      <c r="E122">
        <f t="shared" si="35"/>
        <v>10572991.452991458</v>
      </c>
      <c r="F122">
        <f t="shared" si="35"/>
        <v>10235555.55555556</v>
      </c>
      <c r="G122">
        <f t="shared" si="35"/>
        <v>9920615.3846153822</v>
      </c>
      <c r="H122">
        <f t="shared" si="35"/>
        <v>9616923.0769230723</v>
      </c>
      <c r="I122">
        <f t="shared" si="35"/>
        <v>9313230.7692307625</v>
      </c>
      <c r="J122">
        <f t="shared" si="35"/>
        <v>9009538.4615384527</v>
      </c>
      <c r="K122">
        <f t="shared" si="35"/>
        <v>8705846.1538461428</v>
      </c>
      <c r="L122">
        <f t="shared" si="35"/>
        <v>8402153.846153833</v>
      </c>
      <c r="M122">
        <f t="shared" si="35"/>
        <v>8098461.538461538</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f t="shared" si="36"/>
        <v>30</v>
      </c>
      <c r="F123">
        <f t="shared" si="36"/>
        <v>30</v>
      </c>
      <c r="G123">
        <f t="shared" si="36"/>
        <v>30</v>
      </c>
      <c r="H123">
        <f t="shared" si="36"/>
        <v>30</v>
      </c>
      <c r="I123">
        <f t="shared" si="36"/>
        <v>30</v>
      </c>
      <c r="J123">
        <f t="shared" si="36"/>
        <v>30</v>
      </c>
      <c r="K123">
        <f t="shared" si="36"/>
        <v>30</v>
      </c>
      <c r="L123">
        <f t="shared" si="36"/>
        <v>30</v>
      </c>
      <c r="M123">
        <f t="shared" si="36"/>
        <v>30</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449914.52991452999</v>
      </c>
      <c r="D124">
        <f t="shared" si="37"/>
        <v>436417.09401709412</v>
      </c>
      <c r="E124">
        <f t="shared" si="37"/>
        <v>422919.6581196583</v>
      </c>
      <c r="F124">
        <f t="shared" si="37"/>
        <v>409422.22222222242</v>
      </c>
      <c r="G124">
        <f t="shared" si="37"/>
        <v>396824.61538461538</v>
      </c>
      <c r="H124">
        <f t="shared" si="37"/>
        <v>384676.92307692295</v>
      </c>
      <c r="I124">
        <f t="shared" si="37"/>
        <v>372529.23076923052</v>
      </c>
      <c r="J124">
        <f t="shared" si="37"/>
        <v>360381.53846153809</v>
      </c>
      <c r="K124">
        <f t="shared" si="37"/>
        <v>348233.84615384578</v>
      </c>
      <c r="L124">
        <f t="shared" si="37"/>
        <v>336086.15384615329</v>
      </c>
      <c r="M124">
        <f t="shared" si="37"/>
        <v>323938.4615384615</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1449033.3533132505</v>
      </c>
      <c r="D125">
        <f t="shared" si="38"/>
        <v>1405562.3527138531</v>
      </c>
      <c r="E125">
        <f t="shared" si="38"/>
        <v>1362091.3521144562</v>
      </c>
      <c r="F125">
        <f t="shared" si="38"/>
        <v>1318620.3515150587</v>
      </c>
      <c r="G125">
        <f t="shared" si="38"/>
        <v>1278047.4176222868</v>
      </c>
      <c r="H125">
        <f t="shared" si="38"/>
        <v>1238923.5170828288</v>
      </c>
      <c r="I125">
        <f t="shared" si="38"/>
        <v>1199799.6165433705</v>
      </c>
      <c r="J125">
        <f t="shared" si="38"/>
        <v>1160675.7160039123</v>
      </c>
      <c r="K125">
        <f t="shared" si="38"/>
        <v>1121551.8154644545</v>
      </c>
      <c r="L125">
        <f t="shared" si="38"/>
        <v>1082427.9149249967</v>
      </c>
      <c r="M125">
        <f t="shared" si="38"/>
        <v>1043304.0143855403</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f t="shared" si="39"/>
        <v>0</v>
      </c>
      <c r="F126">
        <f t="shared" si="39"/>
        <v>0</v>
      </c>
      <c r="G126">
        <f t="shared" si="39"/>
        <v>0</v>
      </c>
      <c r="H126">
        <f t="shared" si="39"/>
        <v>0</v>
      </c>
      <c r="I126">
        <f t="shared" si="39"/>
        <v>0</v>
      </c>
      <c r="J126">
        <f t="shared" si="39"/>
        <v>0</v>
      </c>
      <c r="K126">
        <f t="shared" si="39"/>
        <v>0</v>
      </c>
      <c r="L126">
        <f t="shared" si="39"/>
        <v>0</v>
      </c>
      <c r="M126">
        <f t="shared" si="39"/>
        <v>0</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f t="shared" si="40"/>
        <v>0</v>
      </c>
      <c r="F127">
        <f t="shared" si="40"/>
        <v>0</v>
      </c>
      <c r="G127">
        <f t="shared" si="40"/>
        <v>0</v>
      </c>
      <c r="H127">
        <f t="shared" si="40"/>
        <v>0</v>
      </c>
      <c r="I127">
        <f t="shared" si="40"/>
        <v>0</v>
      </c>
      <c r="J127">
        <f t="shared" si="40"/>
        <v>0</v>
      </c>
      <c r="K127">
        <f t="shared" si="40"/>
        <v>0</v>
      </c>
      <c r="L127">
        <f t="shared" si="40"/>
        <v>0</v>
      </c>
      <c r="M127">
        <f t="shared" si="40"/>
        <v>0</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f t="shared" si="41"/>
        <v>0</v>
      </c>
      <c r="F128">
        <f t="shared" si="41"/>
        <v>0</v>
      </c>
      <c r="G128">
        <f t="shared" si="41"/>
        <v>0</v>
      </c>
      <c r="H128">
        <f t="shared" si="41"/>
        <v>0</v>
      </c>
      <c r="I128">
        <f t="shared" si="41"/>
        <v>0</v>
      </c>
      <c r="J128">
        <f t="shared" si="41"/>
        <v>0</v>
      </c>
      <c r="K128">
        <f t="shared" si="41"/>
        <v>0</v>
      </c>
      <c r="L128">
        <f t="shared" si="41"/>
        <v>0</v>
      </c>
      <c r="M128">
        <f t="shared" si="41"/>
        <v>0</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#DIV/0!</v>
      </c>
      <c r="F129" t="e">
        <f t="shared" si="42"/>
        <v>#DIV/0!</v>
      </c>
      <c r="G129" t="e">
        <f t="shared" si="42"/>
        <v>#DIV/0!</v>
      </c>
      <c r="H129" t="e">
        <f t="shared" si="42"/>
        <v>#DIV/0!</v>
      </c>
      <c r="I129" t="e">
        <f t="shared" si="42"/>
        <v>#DIV/0!</v>
      </c>
      <c r="J129" t="e">
        <f t="shared" si="42"/>
        <v>#DIV/0!</v>
      </c>
      <c r="K129" t="e">
        <f t="shared" si="42"/>
        <v>#DIV/0!</v>
      </c>
      <c r="L129" t="e">
        <f t="shared" si="42"/>
        <v>#DIV/0!</v>
      </c>
      <c r="M129" t="e">
        <f t="shared" si="42"/>
        <v>#DIV/0!</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f t="shared" si="43"/>
        <v>0</v>
      </c>
      <c r="F130">
        <f t="shared" si="43"/>
        <v>0</v>
      </c>
      <c r="G130">
        <f t="shared" si="43"/>
        <v>0</v>
      </c>
      <c r="H130">
        <f t="shared" si="43"/>
        <v>0</v>
      </c>
      <c r="I130">
        <f t="shared" si="43"/>
        <v>0</v>
      </c>
      <c r="J130">
        <f t="shared" si="43"/>
        <v>0</v>
      </c>
      <c r="K130">
        <f t="shared" si="43"/>
        <v>0</v>
      </c>
      <c r="L130">
        <f t="shared" si="43"/>
        <v>0</v>
      </c>
      <c r="M130">
        <f t="shared" si="43"/>
        <v>0</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f t="shared" si="44"/>
        <v>0</v>
      </c>
      <c r="F131">
        <f t="shared" si="44"/>
        <v>0</v>
      </c>
      <c r="G131">
        <f t="shared" si="44"/>
        <v>0</v>
      </c>
      <c r="H131">
        <f t="shared" si="44"/>
        <v>0</v>
      </c>
      <c r="I131">
        <f t="shared" si="44"/>
        <v>0</v>
      </c>
      <c r="J131">
        <f t="shared" si="44"/>
        <v>0</v>
      </c>
      <c r="K131">
        <f t="shared" si="44"/>
        <v>0</v>
      </c>
      <c r="L131">
        <f t="shared" si="44"/>
        <v>0</v>
      </c>
      <c r="M131">
        <f t="shared" si="44"/>
        <v>0</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f t="shared" si="45"/>
        <v>0</v>
      </c>
      <c r="F132">
        <f t="shared" si="45"/>
        <v>0</v>
      </c>
      <c r="G132">
        <f t="shared" si="45"/>
        <v>0</v>
      </c>
      <c r="H132">
        <f t="shared" si="45"/>
        <v>0</v>
      </c>
      <c r="I132">
        <f t="shared" si="45"/>
        <v>0</v>
      </c>
      <c r="J132">
        <f t="shared" si="45"/>
        <v>0</v>
      </c>
      <c r="K132">
        <f t="shared" si="45"/>
        <v>0</v>
      </c>
      <c r="L132">
        <f t="shared" si="45"/>
        <v>0</v>
      </c>
      <c r="M132">
        <f t="shared" si="45"/>
        <v>0</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#DIV/0!</v>
      </c>
      <c r="F133" t="e">
        <f t="shared" si="46"/>
        <v>#DIV/0!</v>
      </c>
      <c r="G133" t="e">
        <f t="shared" si="46"/>
        <v>#DIV/0!</v>
      </c>
      <c r="H133" t="e">
        <f t="shared" si="46"/>
        <v>#DIV/0!</v>
      </c>
      <c r="I133" t="e">
        <f t="shared" si="46"/>
        <v>#DIV/0!</v>
      </c>
      <c r="J133" t="e">
        <f t="shared" si="46"/>
        <v>#DIV/0!</v>
      </c>
      <c r="K133" t="e">
        <f t="shared" si="46"/>
        <v>#DIV/0!</v>
      </c>
      <c r="L133" t="e">
        <f t="shared" si="46"/>
        <v>#DIV/0!</v>
      </c>
      <c r="M133" t="e">
        <f t="shared" si="46"/>
        <v>#DIV/0!</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f t="shared" si="47"/>
        <v>0</v>
      </c>
      <c r="F134">
        <f t="shared" si="47"/>
        <v>0</v>
      </c>
      <c r="G134">
        <f t="shared" si="47"/>
        <v>0</v>
      </c>
      <c r="H134">
        <f t="shared" si="47"/>
        <v>0</v>
      </c>
      <c r="I134">
        <f t="shared" si="47"/>
        <v>0</v>
      </c>
      <c r="J134">
        <f t="shared" si="47"/>
        <v>0</v>
      </c>
      <c r="K134">
        <f t="shared" si="47"/>
        <v>0</v>
      </c>
      <c r="L134">
        <f t="shared" si="47"/>
        <v>0</v>
      </c>
      <c r="M134">
        <f t="shared" si="47"/>
        <v>0</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f t="shared" si="48"/>
        <v>0</v>
      </c>
      <c r="F135">
        <f t="shared" si="48"/>
        <v>0</v>
      </c>
      <c r="G135">
        <f t="shared" si="48"/>
        <v>0</v>
      </c>
      <c r="H135">
        <f t="shared" si="48"/>
        <v>0</v>
      </c>
      <c r="I135">
        <f t="shared" si="48"/>
        <v>0</v>
      </c>
      <c r="J135">
        <f t="shared" si="48"/>
        <v>0</v>
      </c>
      <c r="K135">
        <f t="shared" si="48"/>
        <v>0</v>
      </c>
      <c r="L135">
        <f t="shared" si="48"/>
        <v>0</v>
      </c>
      <c r="M135">
        <f t="shared" si="48"/>
        <v>0</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f t="shared" si="49"/>
        <v>0</v>
      </c>
      <c r="F136">
        <f t="shared" si="49"/>
        <v>0</v>
      </c>
      <c r="G136">
        <f t="shared" si="49"/>
        <v>0</v>
      </c>
      <c r="H136">
        <f t="shared" si="49"/>
        <v>0</v>
      </c>
      <c r="I136">
        <f t="shared" si="49"/>
        <v>0</v>
      </c>
      <c r="J136">
        <f t="shared" si="49"/>
        <v>0</v>
      </c>
      <c r="K136">
        <f t="shared" si="49"/>
        <v>0</v>
      </c>
      <c r="L136">
        <f t="shared" si="49"/>
        <v>0</v>
      </c>
      <c r="M136">
        <f t="shared" si="49"/>
        <v>0</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#DIV/0!</v>
      </c>
      <c r="F137" t="e">
        <f t="shared" si="50"/>
        <v>#DIV/0!</v>
      </c>
      <c r="G137" t="e">
        <f t="shared" si="50"/>
        <v>#DIV/0!</v>
      </c>
      <c r="H137" t="e">
        <f t="shared" si="50"/>
        <v>#DIV/0!</v>
      </c>
      <c r="I137" t="e">
        <f t="shared" si="50"/>
        <v>#DIV/0!</v>
      </c>
      <c r="J137" t="e">
        <f t="shared" si="50"/>
        <v>#DIV/0!</v>
      </c>
      <c r="K137" t="e">
        <f t="shared" si="50"/>
        <v>#DIV/0!</v>
      </c>
      <c r="L137" t="e">
        <f t="shared" si="50"/>
        <v>#DIV/0!</v>
      </c>
      <c r="M137" t="e">
        <f t="shared" si="50"/>
        <v>#DIV/0!</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f t="shared" si="51"/>
        <v>0</v>
      </c>
      <c r="F138">
        <f t="shared" si="51"/>
        <v>0</v>
      </c>
      <c r="G138">
        <f t="shared" si="51"/>
        <v>0</v>
      </c>
      <c r="H138">
        <f t="shared" si="51"/>
        <v>0</v>
      </c>
      <c r="I138">
        <f t="shared" si="51"/>
        <v>0</v>
      </c>
      <c r="J138">
        <f t="shared" si="51"/>
        <v>0</v>
      </c>
      <c r="K138">
        <f t="shared" si="51"/>
        <v>0</v>
      </c>
      <c r="L138">
        <f t="shared" si="51"/>
        <v>0</v>
      </c>
      <c r="M138">
        <f t="shared" si="51"/>
        <v>0</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f t="shared" si="52"/>
        <v>0</v>
      </c>
      <c r="F139">
        <f t="shared" si="52"/>
        <v>0</v>
      </c>
      <c r="G139">
        <f t="shared" si="52"/>
        <v>0</v>
      </c>
      <c r="H139">
        <f t="shared" si="52"/>
        <v>0</v>
      </c>
      <c r="I139">
        <f t="shared" si="52"/>
        <v>0</v>
      </c>
      <c r="J139">
        <f t="shared" si="52"/>
        <v>0</v>
      </c>
      <c r="K139">
        <f t="shared" si="52"/>
        <v>0</v>
      </c>
      <c r="L139">
        <f t="shared" si="52"/>
        <v>0</v>
      </c>
      <c r="M139">
        <f t="shared" si="52"/>
        <v>0</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f t="shared" si="53"/>
        <v>0</v>
      </c>
      <c r="F140">
        <f t="shared" si="53"/>
        <v>0</v>
      </c>
      <c r="G140">
        <f t="shared" si="53"/>
        <v>0</v>
      </c>
      <c r="H140">
        <f t="shared" si="53"/>
        <v>0</v>
      </c>
      <c r="I140">
        <f t="shared" si="53"/>
        <v>0</v>
      </c>
      <c r="J140">
        <f t="shared" si="53"/>
        <v>0</v>
      </c>
      <c r="K140">
        <f t="shared" si="53"/>
        <v>0</v>
      </c>
      <c r="L140">
        <f t="shared" si="53"/>
        <v>0</v>
      </c>
      <c r="M140">
        <f t="shared" si="53"/>
        <v>0</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#DIV/0!</v>
      </c>
      <c r="F141" t="e">
        <f t="shared" si="54"/>
        <v>#DIV/0!</v>
      </c>
      <c r="G141" t="e">
        <f t="shared" si="54"/>
        <v>#DIV/0!</v>
      </c>
      <c r="H141" t="e">
        <f t="shared" si="54"/>
        <v>#DIV/0!</v>
      </c>
      <c r="I141" t="e">
        <f t="shared" si="54"/>
        <v>#DIV/0!</v>
      </c>
      <c r="J141" t="e">
        <f t="shared" si="54"/>
        <v>#DIV/0!</v>
      </c>
      <c r="K141" t="e">
        <f t="shared" si="54"/>
        <v>#DIV/0!</v>
      </c>
      <c r="L141" t="e">
        <f t="shared" si="54"/>
        <v>#DIV/0!</v>
      </c>
      <c r="M141" t="e">
        <f t="shared" si="54"/>
        <v>#DIV/0!</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147</v>
      </c>
      <c r="B151">
        <v>10000</v>
      </c>
      <c r="C151">
        <v>20000</v>
      </c>
      <c r="D151" t="s">
        <v>146</v>
      </c>
    </row>
    <row r="152" spans="1:31" x14ac:dyDescent="0.25">
      <c r="A152" t="s">
        <v>45</v>
      </c>
      <c r="B152" s="3">
        <f>(2000*0.94-(2000*0.94)*0.41)</f>
        <v>1109.2</v>
      </c>
      <c r="C152" s="3">
        <f>(2350*0.94-(2000*0.94)*0.41)</f>
        <v>1438.2</v>
      </c>
      <c r="D152" t="s">
        <v>121</v>
      </c>
    </row>
    <row r="154" spans="1:31" x14ac:dyDescent="0.25">
      <c r="A154" t="s">
        <v>145</v>
      </c>
      <c r="B154">
        <f>(C152-B152)/(C151-B151)</f>
        <v>3.2899999999999999E-2</v>
      </c>
      <c r="C154" t="s">
        <v>149</v>
      </c>
    </row>
    <row r="155" spans="1:31" x14ac:dyDescent="0.25">
      <c r="A155" t="s">
        <v>148</v>
      </c>
      <c r="B155">
        <f>B152-B151*B154</f>
        <v>780.2</v>
      </c>
      <c r="C155" t="s">
        <v>121</v>
      </c>
    </row>
    <row r="156" spans="1:31" x14ac:dyDescent="0.25">
      <c r="AE156">
        <f>4.999575-AF163</f>
        <v>4.9847700000000001</v>
      </c>
    </row>
    <row r="158" spans="1:31" x14ac:dyDescent="0.25">
      <c r="B158">
        <v>2020</v>
      </c>
      <c r="C158">
        <v>2030</v>
      </c>
      <c r="D158">
        <v>2050</v>
      </c>
      <c r="F158" t="s">
        <v>150</v>
      </c>
    </row>
    <row r="159" spans="1:31" x14ac:dyDescent="0.25">
      <c r="A159" t="s">
        <v>145</v>
      </c>
      <c r="B159">
        <f>B154</f>
        <v>3.2899999999999999E-2</v>
      </c>
      <c r="C159">
        <f>B159*0.9</f>
        <v>2.9610000000000001E-2</v>
      </c>
      <c r="D159">
        <f>C159*0.5</f>
        <v>1.4805E-2</v>
      </c>
    </row>
    <row r="160" spans="1:31" x14ac:dyDescent="0.25">
      <c r="A160" t="s">
        <v>148</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145</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148</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2020</v>
      </c>
      <c r="D167">
        <f>IF(C167=0,0,IF(General!$B$10 &gt; (C167-General!$B$9), C167+General!$B$11,0))</f>
        <v>2023</v>
      </c>
      <c r="E167">
        <f>IF(D167=0,0,IF(General!$B$10 &gt; (D167-General!$B$9), D167+General!$B$11,0))</f>
        <v>2026</v>
      </c>
      <c r="F167">
        <f>IF(E167=0,0,IF(General!$B$10 &gt; (E167-General!$B$9), E167+General!$B$11,0))</f>
        <v>2029</v>
      </c>
      <c r="G167">
        <f>IF(F167=0,0,IF(General!$B$10 &gt; (F167-General!$B$9), F167+General!$B$11,0))</f>
        <v>2032</v>
      </c>
      <c r="H167">
        <f>IF(G167=0,0,IF(General!$B$10 &gt; (G167-General!$B$9), G167+General!$B$11,0))</f>
        <v>2035</v>
      </c>
      <c r="I167">
        <f>IF(H167=0,0,IF(General!$B$10 &gt; (H167-General!$B$9), H167+General!$B$11,0))</f>
        <v>2038</v>
      </c>
      <c r="J167">
        <f>IF(I167=0,0,IF(General!$B$10 &gt; (I167-General!$B$9), I167+General!$B$11,0))</f>
        <v>2041</v>
      </c>
      <c r="K167">
        <f>IF(J167=0,0,IF(General!$B$10 &gt; (J167-General!$B$9), J167+General!$B$11,0))</f>
        <v>2044</v>
      </c>
      <c r="L167">
        <f>IF(K167=0,0,IF(General!$B$10 &gt; (K167-General!$B$9), K167+General!$B$11,0))</f>
        <v>2047</v>
      </c>
      <c r="M167">
        <f>IF(L167=0,0,IF(General!$B$10 &gt; (L167-General!$B$9), L167+General!$B$11,0))</f>
        <v>2050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145</v>
      </c>
      <c r="C168">
        <f t="shared" ref="C168:AG168" si="68">LOOKUP(C167,162:162,163:163)</f>
        <v>3.290000000000004E-2</v>
      </c>
      <c r="D168">
        <f t="shared" si="68"/>
        <v>3.191300000000008E-2</v>
      </c>
      <c r="E168">
        <f t="shared" si="68"/>
        <v>3.0926000000000009E-2</v>
      </c>
      <c r="F168">
        <f t="shared" si="68"/>
        <v>2.9939000000000049E-2</v>
      </c>
      <c r="G168">
        <f t="shared" si="68"/>
        <v>2.8129499999999918E-2</v>
      </c>
      <c r="H168">
        <f t="shared" si="68"/>
        <v>2.5908749999999925E-2</v>
      </c>
      <c r="I168">
        <f t="shared" si="68"/>
        <v>2.3687999999999931E-2</v>
      </c>
      <c r="J168">
        <f t="shared" si="68"/>
        <v>2.1467249999999938E-2</v>
      </c>
      <c r="K168">
        <f t="shared" si="68"/>
        <v>1.9246499999999944E-2</v>
      </c>
      <c r="L168">
        <f t="shared" si="68"/>
        <v>1.7025749999999951E-2</v>
      </c>
      <c r="M168">
        <f t="shared" si="68"/>
        <v>1.4804999999999957E-2</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148</v>
      </c>
      <c r="C169">
        <f t="shared" ref="C169:AG169" si="69">LOOKUP(C167,162:162,164:164)</f>
        <v>780.19999999999891</v>
      </c>
      <c r="D169">
        <f t="shared" si="69"/>
        <v>756.79399999999805</v>
      </c>
      <c r="E169">
        <f t="shared" si="69"/>
        <v>733.38799999999901</v>
      </c>
      <c r="F169">
        <f t="shared" si="69"/>
        <v>709.98199999999815</v>
      </c>
      <c r="G169">
        <f t="shared" si="69"/>
        <v>667.07100000000355</v>
      </c>
      <c r="H169">
        <f t="shared" si="69"/>
        <v>614.40750000000116</v>
      </c>
      <c r="I169">
        <f t="shared" si="69"/>
        <v>561.74399999999878</v>
      </c>
      <c r="J169">
        <f t="shared" si="69"/>
        <v>509.08050000000367</v>
      </c>
      <c r="K169">
        <f t="shared" si="69"/>
        <v>456.41700000000128</v>
      </c>
      <c r="L169">
        <f t="shared" si="69"/>
        <v>403.75349999999889</v>
      </c>
      <c r="M169">
        <f t="shared" si="69"/>
        <v>351.09000000000378</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152</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205</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204</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203</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2020</v>
      </c>
      <c r="D32">
        <f>IF(C32=0,0,IF(General!$B$10 &gt; (C32-General!$B$9), C32+General!$B$11,0))</f>
        <v>2023</v>
      </c>
      <c r="E32">
        <f>IF(D32=0,0,IF(General!$B$10 &gt; (D32-General!$B$9), D32+General!$B$11,0))</f>
        <v>2026</v>
      </c>
      <c r="F32">
        <f>IF(E32=0,0,IF(General!$B$10 &gt; (E32-General!$B$9), E32+General!$B$11,0))</f>
        <v>2029</v>
      </c>
      <c r="G32">
        <f>IF(F32=0,0,IF(General!$B$10 &gt; (F32-General!$B$9), F32+General!$B$11,0))</f>
        <v>2032</v>
      </c>
      <c r="H32">
        <f>IF(G32=0,0,IF(General!$B$10 &gt; (G32-General!$B$9), G32+General!$B$11,0))</f>
        <v>2035</v>
      </c>
      <c r="I32">
        <f>IF(H32=0,0,IF(General!$B$10 &gt; (H32-General!$B$9), H32+General!$B$11,0))</f>
        <v>2038</v>
      </c>
      <c r="J32">
        <f>IF(I32=0,0,IF(General!$B$10 &gt; (I32-General!$B$9), I32+General!$B$11,0))</f>
        <v>2041</v>
      </c>
      <c r="K32">
        <f>IF(J32=0,0,IF(General!$B$10 &gt; (J32-General!$B$9), J32+General!$B$11,0))</f>
        <v>2044</v>
      </c>
      <c r="L32">
        <f>IF(K32=0,0,IF(General!$B$10 &gt; (K32-General!$B$9), K32+General!$B$11,0))</f>
        <v>2047</v>
      </c>
      <c r="M32">
        <f>IF(L32=0,0,IF(General!$B$10 &gt; (L32-General!$B$9), L32+General!$B$11,0))</f>
        <v>2050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f t="shared" si="6"/>
        <v>0.20282879556209243</v>
      </c>
      <c r="F33">
        <f t="shared" si="6"/>
        <v>0.20282879556209243</v>
      </c>
      <c r="G33">
        <f t="shared" si="6"/>
        <v>0.20282879556209243</v>
      </c>
      <c r="H33">
        <f t="shared" si="6"/>
        <v>0.20282879556209243</v>
      </c>
      <c r="I33">
        <f t="shared" si="6"/>
        <v>0.20282879556209243</v>
      </c>
      <c r="J33">
        <f t="shared" si="6"/>
        <v>0.20282879556209243</v>
      </c>
      <c r="K33">
        <f t="shared" si="6"/>
        <v>0.20282879556209243</v>
      </c>
      <c r="L33">
        <f t="shared" si="6"/>
        <v>0.20282879556209243</v>
      </c>
      <c r="M33">
        <f t="shared" si="6"/>
        <v>0.20282879556209243</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83"/>
  <sheetViews>
    <sheetView topLeftCell="I25" workbookViewId="0">
      <selection activeCell="C54" sqref="C54:M54"/>
    </sheetView>
  </sheetViews>
  <sheetFormatPr defaultRowHeight="15" x14ac:dyDescent="0.25"/>
  <cols>
    <col min="1" max="1" width="12.28515625" customWidth="1"/>
    <col min="2" max="2" width="10" bestFit="1" customWidth="1"/>
  </cols>
  <sheetData>
    <row r="1" spans="1:33" s="1" customFormat="1" x14ac:dyDescent="0.25">
      <c r="A1" s="2" t="s">
        <v>133</v>
      </c>
    </row>
    <row r="3" spans="1:33" x14ac:dyDescent="0.25">
      <c r="A3" t="s">
        <v>134</v>
      </c>
      <c r="B3" s="3">
        <v>3190</v>
      </c>
      <c r="C3" t="s">
        <v>135</v>
      </c>
    </row>
    <row r="4" spans="1:33" x14ac:dyDescent="0.25">
      <c r="A4" t="s">
        <v>136</v>
      </c>
      <c r="B4" s="3">
        <f>290000000*0.94</f>
        <v>272600000</v>
      </c>
      <c r="C4" t="s">
        <v>105</v>
      </c>
    </row>
    <row r="5" spans="1:33" x14ac:dyDescent="0.25">
      <c r="A5" t="s">
        <v>27</v>
      </c>
      <c r="B5" s="3">
        <v>0.04</v>
      </c>
      <c r="C5" t="s">
        <v>137</v>
      </c>
    </row>
    <row r="6" spans="1:33" x14ac:dyDescent="0.25">
      <c r="A6" t="s">
        <v>138</v>
      </c>
      <c r="B6" s="3">
        <v>71</v>
      </c>
      <c r="C6" t="s">
        <v>114</v>
      </c>
    </row>
    <row r="8" spans="1:33" x14ac:dyDescent="0.25">
      <c r="A8" t="s">
        <v>134</v>
      </c>
      <c r="B8">
        <f>B3/(B6/1000)</f>
        <v>44929.577464788737</v>
      </c>
      <c r="C8" t="s">
        <v>139</v>
      </c>
    </row>
    <row r="9" spans="1:33" x14ac:dyDescent="0.25">
      <c r="A9" t="s">
        <v>198</v>
      </c>
      <c r="B9">
        <f>B4/B8</f>
        <v>6067.272727272727</v>
      </c>
      <c r="C9" t="s">
        <v>140</v>
      </c>
      <c r="E9">
        <v>2020</v>
      </c>
    </row>
    <row r="10" spans="1:33" x14ac:dyDescent="0.25">
      <c r="A10" t="s">
        <v>199</v>
      </c>
      <c r="B10">
        <f>B9*0.9</f>
        <v>5460.545454545454</v>
      </c>
      <c r="C10" t="s">
        <v>140</v>
      </c>
      <c r="E10">
        <v>2030</v>
      </c>
    </row>
    <row r="11" spans="1:33" x14ac:dyDescent="0.25">
      <c r="A11" t="s">
        <v>200</v>
      </c>
      <c r="B11">
        <f>B10*0.5</f>
        <v>2730.272727272727</v>
      </c>
      <c r="C11" t="s">
        <v>140</v>
      </c>
      <c r="E11">
        <v>2050</v>
      </c>
    </row>
    <row r="13" spans="1:33" x14ac:dyDescent="0.25">
      <c r="A13" s="1" t="s">
        <v>141</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2020</v>
      </c>
      <c r="D21">
        <f>IF(C21=0,0,IF(General!$B$10 &gt; (C21-General!$B$9), C21+General!$B$11,0))</f>
        <v>2023</v>
      </c>
      <c r="E21">
        <f>IF(D21=0,0,IF(General!$B$10 &gt; (D21-General!$B$9), D21+General!$B$11,0))</f>
        <v>2026</v>
      </c>
      <c r="F21">
        <f>IF(E21=0,0,IF(General!$B$10 &gt; (E21-General!$B$9), E21+General!$B$11,0))</f>
        <v>2029</v>
      </c>
      <c r="G21">
        <f>IF(F21=0,0,IF(General!$B$10 &gt; (F21-General!$B$9), F21+General!$B$11,0))</f>
        <v>2032</v>
      </c>
      <c r="H21">
        <f>IF(G21=0,0,IF(General!$B$10 &gt; (G21-General!$B$9), G21+General!$B$11,0))</f>
        <v>2035</v>
      </c>
      <c r="I21">
        <f>IF(H21=0,0,IF(General!$B$10 &gt; (H21-General!$B$9), H21+General!$B$11,0))</f>
        <v>2038</v>
      </c>
      <c r="J21">
        <f>IF(I21=0,0,IF(General!$B$10 &gt; (I21-General!$B$9), I21+General!$B$11,0))</f>
        <v>2041</v>
      </c>
      <c r="K21">
        <f>IF(J21=0,0,IF(General!$B$10 &gt; (J21-General!$B$9), J21+General!$B$11,0))</f>
        <v>2044</v>
      </c>
      <c r="L21">
        <f>IF(K21=0,0,IF(General!$B$10 &gt; (K21-General!$B$9), K21+General!$B$11,0))</f>
        <v>2047</v>
      </c>
      <c r="M21">
        <f>IF(L21=0,0,IF(General!$B$10 &gt; (L21-General!$B$9), L21+General!$B$11,0))</f>
        <v>2050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6067.2727272727207</v>
      </c>
      <c r="D22">
        <f t="shared" ref="D22:AG22" si="13">LOOKUP(D21,14:14,15:15)</f>
        <v>5885.2545454545325</v>
      </c>
      <c r="E22">
        <f t="shared" si="13"/>
        <v>5703.2363636363589</v>
      </c>
      <c r="F22">
        <f t="shared" si="13"/>
        <v>5521.2181818181707</v>
      </c>
      <c r="G22">
        <f t="shared" si="13"/>
        <v>5187.5181818182464</v>
      </c>
      <c r="H22">
        <f t="shared" si="13"/>
        <v>4777.9772727272939</v>
      </c>
      <c r="I22">
        <f t="shared" si="13"/>
        <v>4368.4363636363996</v>
      </c>
      <c r="J22">
        <f t="shared" si="13"/>
        <v>3958.8954545455053</v>
      </c>
      <c r="K22">
        <f t="shared" si="13"/>
        <v>3549.3545454546111</v>
      </c>
      <c r="L22">
        <f t="shared" si="13"/>
        <v>3139.8136363636586</v>
      </c>
      <c r="M22">
        <f t="shared" si="13"/>
        <v>2730.2727272727643</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f t="shared" si="14"/>
        <v>30</v>
      </c>
      <c r="F23">
        <f t="shared" si="14"/>
        <v>30</v>
      </c>
      <c r="G23">
        <f t="shared" si="14"/>
        <v>30</v>
      </c>
      <c r="H23">
        <f t="shared" si="14"/>
        <v>30</v>
      </c>
      <c r="I23">
        <f t="shared" si="14"/>
        <v>30</v>
      </c>
      <c r="J23">
        <f t="shared" si="14"/>
        <v>30</v>
      </c>
      <c r="K23">
        <f t="shared" si="14"/>
        <v>30</v>
      </c>
      <c r="L23">
        <f t="shared" si="14"/>
        <v>30</v>
      </c>
      <c r="M23">
        <f t="shared" si="14"/>
        <v>30</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242.69090909090883</v>
      </c>
      <c r="D24">
        <f t="shared" ref="D24:AG24" si="15">LOOKUP(D21,14:14,17:17)</f>
        <v>235.41018181818131</v>
      </c>
      <c r="E24">
        <f t="shared" si="15"/>
        <v>228.12945454545437</v>
      </c>
      <c r="F24">
        <f t="shared" si="15"/>
        <v>220.84872727272682</v>
      </c>
      <c r="G24">
        <f t="shared" si="15"/>
        <v>207.50072727272985</v>
      </c>
      <c r="H24">
        <f t="shared" si="15"/>
        <v>191.11909090909177</v>
      </c>
      <c r="I24">
        <f t="shared" si="15"/>
        <v>174.73745454545599</v>
      </c>
      <c r="J24">
        <f t="shared" si="15"/>
        <v>158.35581818182021</v>
      </c>
      <c r="K24">
        <f t="shared" si="15"/>
        <v>141.97418181818443</v>
      </c>
      <c r="L24">
        <f t="shared" si="15"/>
        <v>125.59254545454634</v>
      </c>
      <c r="M24">
        <f t="shared" si="15"/>
        <v>109.21090909091058</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781.6311731151402</v>
      </c>
      <c r="D25">
        <f t="shared" ref="D25:AG25" si="16">LOOKUP(D21,14:14,18:18)</f>
        <v>758.18223792168521</v>
      </c>
      <c r="E25">
        <f t="shared" si="16"/>
        <v>734.73330272823193</v>
      </c>
      <c r="F25">
        <f t="shared" si="16"/>
        <v>711.28436753477695</v>
      </c>
      <c r="G25">
        <f t="shared" si="16"/>
        <v>668.29465301345385</v>
      </c>
      <c r="H25">
        <f t="shared" si="16"/>
        <v>615.53454882817641</v>
      </c>
      <c r="I25">
        <f t="shared" si="16"/>
        <v>562.77444464290625</v>
      </c>
      <c r="J25">
        <f t="shared" si="16"/>
        <v>510.01434045763608</v>
      </c>
      <c r="K25">
        <f t="shared" si="16"/>
        <v>457.25423627236597</v>
      </c>
      <c r="L25">
        <f t="shared" si="16"/>
        <v>404.49413208708836</v>
      </c>
      <c r="M25">
        <f t="shared" si="16"/>
        <v>351.73402790181819</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142</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134</v>
      </c>
      <c r="B32" s="3">
        <v>25000</v>
      </c>
      <c r="C32" t="s">
        <v>143</v>
      </c>
    </row>
    <row r="33" spans="1:33" x14ac:dyDescent="0.25">
      <c r="A33" t="s">
        <v>136</v>
      </c>
      <c r="B33" s="3">
        <f>26100000*0.94</f>
        <v>24534000</v>
      </c>
      <c r="C33" t="s">
        <v>105</v>
      </c>
    </row>
    <row r="34" spans="1:33" x14ac:dyDescent="0.25">
      <c r="A34" t="s">
        <v>27</v>
      </c>
      <c r="B34" s="3">
        <v>0.03</v>
      </c>
      <c r="C34" t="s">
        <v>137</v>
      </c>
    </row>
    <row r="35" spans="1:33" x14ac:dyDescent="0.25">
      <c r="A35" t="s">
        <v>144</v>
      </c>
      <c r="B35" s="3">
        <v>681.97</v>
      </c>
      <c r="C35" t="s">
        <v>114</v>
      </c>
    </row>
    <row r="37" spans="1:33" x14ac:dyDescent="0.25">
      <c r="A37" t="s">
        <v>134</v>
      </c>
      <c r="B37">
        <f>B32/(B35/1000)</f>
        <v>36658.50403976714</v>
      </c>
      <c r="C37" t="s">
        <v>139</v>
      </c>
    </row>
    <row r="38" spans="1:33" x14ac:dyDescent="0.25">
      <c r="A38" t="s">
        <v>198</v>
      </c>
      <c r="B38">
        <f>B33/B37</f>
        <v>669.25807920000011</v>
      </c>
      <c r="C38" t="s">
        <v>140</v>
      </c>
      <c r="E38">
        <v>2020</v>
      </c>
    </row>
    <row r="39" spans="1:33" x14ac:dyDescent="0.25">
      <c r="A39" t="s">
        <v>199</v>
      </c>
      <c r="B39">
        <f>B38*0.9</f>
        <v>602.3322712800001</v>
      </c>
      <c r="C39" t="s">
        <v>140</v>
      </c>
      <c r="E39">
        <v>2030</v>
      </c>
    </row>
    <row r="40" spans="1:33" x14ac:dyDescent="0.25">
      <c r="A40" t="s">
        <v>200</v>
      </c>
      <c r="B40">
        <f>0.5*B39</f>
        <v>301.16613564000005</v>
      </c>
      <c r="C40" t="s">
        <v>140</v>
      </c>
      <c r="E40">
        <v>2050</v>
      </c>
    </row>
    <row r="42" spans="1:33" x14ac:dyDescent="0.25">
      <c r="A42" s="2" t="s">
        <v>141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2020</v>
      </c>
      <c r="D50">
        <f>IF(C50=0,0,IF(General!$B$10 &gt; (C50-General!$B$9), C50+General!$B$11,0))</f>
        <v>2023</v>
      </c>
      <c r="E50">
        <f>IF(D50=0,0,IF(General!$B$10 &gt; (D50-General!$B$9), D50+General!$B$11,0))</f>
        <v>2026</v>
      </c>
      <c r="F50">
        <f>IF(E50=0,0,IF(General!$B$10 &gt; (E50-General!$B$9), E50+General!$B$11,0))</f>
        <v>2029</v>
      </c>
      <c r="G50">
        <f>IF(F50=0,0,IF(General!$B$10 &gt; (F50-General!$B$9), F50+General!$B$11,0))</f>
        <v>2032</v>
      </c>
      <c r="H50">
        <f>IF(G50=0,0,IF(General!$B$10 &gt; (G50-General!$B$9), G50+General!$B$11,0))</f>
        <v>2035</v>
      </c>
      <c r="I50">
        <f>IF(H50=0,0,IF(General!$B$10 &gt; (H50-General!$B$9), H50+General!$B$11,0))</f>
        <v>2038</v>
      </c>
      <c r="J50">
        <f>IF(I50=0,0,IF(General!$B$10 &gt; (I50-General!$B$9), I50+General!$B$11,0))</f>
        <v>2041</v>
      </c>
      <c r="K50">
        <f>IF(J50=0,0,IF(General!$B$10 &gt; (J50-General!$B$9), J50+General!$B$11,0))</f>
        <v>2044</v>
      </c>
      <c r="L50">
        <f>IF(K50=0,0,IF(General!$B$10 &gt; (K50-General!$B$9), K50+General!$B$11,0))</f>
        <v>2047</v>
      </c>
      <c r="M50">
        <f>IF(L50=0,0,IF(General!$B$10 &gt; (L50-General!$B$9), L50+General!$B$11,0))</f>
        <v>2050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669.25807919999897</v>
      </c>
      <c r="D51">
        <f t="shared" ref="D51:AG51" si="20">LOOKUP(D50,43:43,44:44)</f>
        <v>649.18033682399982</v>
      </c>
      <c r="E51">
        <f t="shared" si="20"/>
        <v>629.10259444799885</v>
      </c>
      <c r="F51">
        <f t="shared" si="20"/>
        <v>609.0248520719997</v>
      </c>
      <c r="G51">
        <f t="shared" si="20"/>
        <v>572.21565771600217</v>
      </c>
      <c r="H51">
        <f t="shared" si="20"/>
        <v>527.04073736999999</v>
      </c>
      <c r="I51">
        <f t="shared" si="20"/>
        <v>481.86581702400144</v>
      </c>
      <c r="J51">
        <f t="shared" si="20"/>
        <v>436.6908966780029</v>
      </c>
      <c r="K51">
        <f t="shared" si="20"/>
        <v>391.51597633200072</v>
      </c>
      <c r="L51">
        <f t="shared" si="20"/>
        <v>346.34105598600217</v>
      </c>
      <c r="M51">
        <f t="shared" si="20"/>
        <v>301.16613563999999</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f t="shared" si="21"/>
        <v>25</v>
      </c>
      <c r="F52">
        <f t="shared" si="21"/>
        <v>25</v>
      </c>
      <c r="G52">
        <f t="shared" si="21"/>
        <v>25</v>
      </c>
      <c r="H52">
        <f t="shared" si="21"/>
        <v>25</v>
      </c>
      <c r="I52">
        <f t="shared" si="21"/>
        <v>25</v>
      </c>
      <c r="J52">
        <f t="shared" si="21"/>
        <v>25</v>
      </c>
      <c r="K52">
        <f t="shared" si="21"/>
        <v>25</v>
      </c>
      <c r="L52">
        <f t="shared" si="21"/>
        <v>25</v>
      </c>
      <c r="M52">
        <f t="shared" si="21"/>
        <v>25</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20.077742375999968</v>
      </c>
      <c r="D53">
        <f t="shared" ref="D53:AG53" si="22">LOOKUP(D50,43:43,46:46)</f>
        <v>19.475410104719995</v>
      </c>
      <c r="E53">
        <f t="shared" si="22"/>
        <v>18.873077833439964</v>
      </c>
      <c r="F53">
        <f t="shared" si="22"/>
        <v>18.270745562159991</v>
      </c>
      <c r="G53">
        <f t="shared" si="22"/>
        <v>17.166469731480063</v>
      </c>
      <c r="H53">
        <f t="shared" si="22"/>
        <v>15.811222121099998</v>
      </c>
      <c r="I53">
        <f t="shared" si="22"/>
        <v>14.455974510720043</v>
      </c>
      <c r="J53">
        <f t="shared" si="22"/>
        <v>13.100726900340087</v>
      </c>
      <c r="K53">
        <f t="shared" si="22"/>
        <v>11.745479289960022</v>
      </c>
      <c r="L53">
        <f t="shared" si="22"/>
        <v>10.390231679580065</v>
      </c>
      <c r="M53">
        <f t="shared" si="22"/>
        <v>9.0349840692000001</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82.773022106121246</v>
      </c>
      <c r="D54">
        <f t="shared" ref="D54:AG54" si="23">LOOKUP(D50,43:43,47:47)</f>
        <v>80.289831442937711</v>
      </c>
      <c r="E54">
        <f t="shared" si="23"/>
        <v>77.806640779753963</v>
      </c>
      <c r="F54">
        <f t="shared" si="23"/>
        <v>75.323450116570413</v>
      </c>
      <c r="G54">
        <f t="shared" si="23"/>
        <v>70.77093390073405</v>
      </c>
      <c r="H54">
        <f t="shared" si="23"/>
        <v>65.183754908570592</v>
      </c>
      <c r="I54">
        <f t="shared" si="23"/>
        <v>59.596575916407573</v>
      </c>
      <c r="J54">
        <f t="shared" si="23"/>
        <v>54.009396924244555</v>
      </c>
      <c r="K54">
        <f t="shared" si="23"/>
        <v>48.422217932081097</v>
      </c>
      <c r="L54">
        <f t="shared" si="23"/>
        <v>42.835038939918078</v>
      </c>
      <c r="M54">
        <f t="shared" si="23"/>
        <v>37.24785994775462</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row r="59" spans="1:33" x14ac:dyDescent="0.25">
      <c r="A59" s="2" t="s">
        <v>233</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1" spans="1:33" x14ac:dyDescent="0.25">
      <c r="A61" t="s">
        <v>134</v>
      </c>
      <c r="B61" s="3"/>
      <c r="C61" t="s">
        <v>234</v>
      </c>
    </row>
    <row r="62" spans="1:33" x14ac:dyDescent="0.25">
      <c r="A62" t="s">
        <v>136</v>
      </c>
      <c r="B62" s="3"/>
      <c r="C62" t="s">
        <v>105</v>
      </c>
    </row>
    <row r="63" spans="1:33" x14ac:dyDescent="0.25">
      <c r="A63" t="s">
        <v>27</v>
      </c>
      <c r="B63" s="3">
        <v>0.02</v>
      </c>
      <c r="C63" t="s">
        <v>137</v>
      </c>
    </row>
    <row r="64" spans="1:33" x14ac:dyDescent="0.25">
      <c r="A64" t="s">
        <v>235</v>
      </c>
      <c r="B64" s="3">
        <v>8.3000000000000004E-2</v>
      </c>
      <c r="C64" t="s">
        <v>114</v>
      </c>
    </row>
    <row r="66" spans="1:33" x14ac:dyDescent="0.25">
      <c r="A66" t="s">
        <v>134</v>
      </c>
      <c r="B66">
        <f>B61/(B64/1000)</f>
        <v>0</v>
      </c>
      <c r="C66" t="s">
        <v>139</v>
      </c>
    </row>
    <row r="67" spans="1:33" x14ac:dyDescent="0.25">
      <c r="A67" t="s">
        <v>198</v>
      </c>
      <c r="B67" t="e">
        <f>B62/B66</f>
        <v>#DIV/0!</v>
      </c>
      <c r="C67" t="s">
        <v>140</v>
      </c>
      <c r="E67">
        <v>2020</v>
      </c>
    </row>
    <row r="68" spans="1:33" x14ac:dyDescent="0.25">
      <c r="A68" t="s">
        <v>199</v>
      </c>
      <c r="B68" t="e">
        <f>B67*0.9</f>
        <v>#DIV/0!</v>
      </c>
      <c r="C68" t="s">
        <v>140</v>
      </c>
      <c r="E68">
        <v>2030</v>
      </c>
    </row>
    <row r="69" spans="1:33" x14ac:dyDescent="0.25">
      <c r="A69" t="s">
        <v>200</v>
      </c>
      <c r="B69" t="e">
        <f>B68*0.5</f>
        <v>#DIV/0!</v>
      </c>
      <c r="C69" t="s">
        <v>140</v>
      </c>
      <c r="E69">
        <v>2050</v>
      </c>
    </row>
    <row r="71" spans="1:33" x14ac:dyDescent="0.25">
      <c r="A71" s="1" t="s">
        <v>141</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25">
      <c r="C72">
        <v>2020</v>
      </c>
      <c r="D72">
        <v>2021</v>
      </c>
      <c r="E72">
        <v>2022</v>
      </c>
      <c r="F72">
        <v>2023</v>
      </c>
      <c r="G72">
        <v>2024</v>
      </c>
      <c r="H72">
        <v>2025</v>
      </c>
      <c r="I72">
        <v>2026</v>
      </c>
      <c r="J72">
        <v>2027</v>
      </c>
      <c r="K72">
        <v>2028</v>
      </c>
      <c r="L72">
        <v>2029</v>
      </c>
      <c r="M72">
        <v>2030</v>
      </c>
      <c r="N72">
        <v>2031</v>
      </c>
      <c r="O72">
        <v>2032</v>
      </c>
      <c r="P72">
        <v>2033</v>
      </c>
      <c r="Q72">
        <v>2034</v>
      </c>
      <c r="R72">
        <v>2035</v>
      </c>
      <c r="S72">
        <v>2036</v>
      </c>
      <c r="T72">
        <v>2037</v>
      </c>
      <c r="U72">
        <v>2038</v>
      </c>
      <c r="V72">
        <v>2039</v>
      </c>
      <c r="W72">
        <v>2040</v>
      </c>
      <c r="X72">
        <v>2041</v>
      </c>
      <c r="Y72">
        <v>2042</v>
      </c>
      <c r="Z72">
        <v>2043</v>
      </c>
      <c r="AA72">
        <v>2044</v>
      </c>
      <c r="AB72">
        <v>2045</v>
      </c>
      <c r="AC72">
        <v>2046</v>
      </c>
      <c r="AD72">
        <v>2047</v>
      </c>
      <c r="AE72">
        <v>2048</v>
      </c>
      <c r="AF72">
        <v>2049</v>
      </c>
      <c r="AG72">
        <v>2050</v>
      </c>
    </row>
    <row r="73" spans="1:33" x14ac:dyDescent="0.25">
      <c r="A73" t="s">
        <v>18</v>
      </c>
      <c r="B73" t="s">
        <v>26</v>
      </c>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B74" t="s">
        <v>23</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B75" t="s">
        <v>27</v>
      </c>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B76" t="s">
        <v>28</v>
      </c>
    </row>
    <row r="78" spans="1:33" x14ac:dyDescent="0.25">
      <c r="A78" s="2" t="s">
        <v>68</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25">
      <c r="C79">
        <f>General!$B$9</f>
        <v>2020</v>
      </c>
      <c r="D79">
        <f>IF(C79=0,0,IF(General!$B$10 &gt; (C79-General!$B$9), C79+General!$B$11,0))</f>
        <v>2023</v>
      </c>
      <c r="E79">
        <f>IF(D79=0,0,IF(General!$B$10 &gt; (D79-General!$B$9), D79+General!$B$11,0))</f>
        <v>2026</v>
      </c>
      <c r="F79">
        <f>IF(E79=0,0,IF(General!$B$10 &gt; (E79-General!$B$9), E79+General!$B$11,0))</f>
        <v>2029</v>
      </c>
      <c r="G79">
        <f>IF(F79=0,0,IF(General!$B$10 &gt; (F79-General!$B$9), F79+General!$B$11,0))</f>
        <v>2032</v>
      </c>
      <c r="H79">
        <f>IF(G79=0,0,IF(General!$B$10 &gt; (G79-General!$B$9), G79+General!$B$11,0))</f>
        <v>2035</v>
      </c>
      <c r="I79">
        <f>IF(H79=0,0,IF(General!$B$10 &gt; (H79-General!$B$9), H79+General!$B$11,0))</f>
        <v>2038</v>
      </c>
      <c r="J79">
        <f>IF(I79=0,0,IF(General!$B$10 &gt; (I79-General!$B$9), I79+General!$B$11,0))</f>
        <v>2041</v>
      </c>
      <c r="K79">
        <f>IF(J79=0,0,IF(General!$B$10 &gt; (J79-General!$B$9), J79+General!$B$11,0))</f>
        <v>2044</v>
      </c>
      <c r="L79">
        <f>IF(K79=0,0,IF(General!$B$10 &gt; (K79-General!$B$9), K79+General!$B$11,0))</f>
        <v>2047</v>
      </c>
      <c r="M79">
        <f>IF(L79=0,0,IF(General!$B$10 &gt; (L79-General!$B$9), L79+General!$B$11,0))</f>
        <v>2050</v>
      </c>
      <c r="N79">
        <f>IF(M79=0,0,IF(General!$B$10 &gt; (M79-General!$B$9), M79+General!$B$11,0))</f>
        <v>0</v>
      </c>
      <c r="O79">
        <f>IF(N79=0,0,IF(General!$B$10 &gt; (N79-General!$B$9), N79+General!$B$11,0))</f>
        <v>0</v>
      </c>
      <c r="P79">
        <f>IF(O79=0,0,IF(General!$B$10 &gt; (O79-General!$B$9), O79+General!$B$11,0))</f>
        <v>0</v>
      </c>
      <c r="Q79">
        <f>IF(P79=0,0,IF(General!$B$10 &gt; (P79-General!$B$9), P79+General!$B$11,0))</f>
        <v>0</v>
      </c>
      <c r="R79">
        <f>IF(Q79=0,0,IF(General!$B$10 &gt; (Q79-General!$B$9), Q79+General!$B$11,0))</f>
        <v>0</v>
      </c>
      <c r="S79">
        <f>IF(R79=0,0,IF(General!$B$10 &gt; (R79-General!$B$9), R79+General!$B$11,0))</f>
        <v>0</v>
      </c>
      <c r="T79">
        <f>IF(S79=0,0,IF(General!$B$10 &gt; (S79-General!$B$9), S79+General!$B$11,0))</f>
        <v>0</v>
      </c>
      <c r="U79">
        <f>IF(T79=0,0,IF(General!$B$10 &gt; (T79-General!$B$9), T79+General!$B$11,0))</f>
        <v>0</v>
      </c>
      <c r="V79">
        <f>IF(U79=0,0,IF(General!$B$10 &gt; (U79-General!$B$9), U79+General!$B$11,0))</f>
        <v>0</v>
      </c>
      <c r="W79">
        <f>IF(V79=0,0,IF(General!$B$10 &gt; (V79-General!$B$9), V79+General!$B$11,0))</f>
        <v>0</v>
      </c>
      <c r="X79">
        <f>IF(W79=0,0,IF(General!$B$10 &gt; (W79-General!$B$9), W79+General!$B$11,0))</f>
        <v>0</v>
      </c>
      <c r="Y79">
        <f>IF(X79=0,0,IF(General!$B$10 &gt; (X79-General!$B$9), X79+General!$B$11,0))</f>
        <v>0</v>
      </c>
      <c r="Z79">
        <f>IF(Y79=0,0,IF(General!$B$10 &gt; (Y79-General!$B$9), Y79+General!$B$11,0))</f>
        <v>0</v>
      </c>
      <c r="AA79">
        <f>IF(Z79=0,0,IF(General!$B$10 &gt; (Z79-General!$B$9), Z79+General!$B$11,0))</f>
        <v>0</v>
      </c>
      <c r="AB79">
        <f>IF(AA79=0,0,IF(General!$B$10 &gt; (AA79-General!$B$9), AA79+General!$B$11,0))</f>
        <v>0</v>
      </c>
      <c r="AC79">
        <f>IF(AB79=0,0,IF(General!$B$10 &gt; (AB79-General!$B$9), AB79+General!$B$11,0))</f>
        <v>0</v>
      </c>
      <c r="AD79">
        <f>IF(AC79=0,0,IF(General!$B$10 &gt; (AC79-General!$B$9), AC79+General!$B$11,0))</f>
        <v>0</v>
      </c>
      <c r="AE79">
        <f>IF(AD79=0,0,IF(General!$B$10 &gt; (AD79-General!$B$9), AD79+General!$B$11,0))</f>
        <v>0</v>
      </c>
      <c r="AF79">
        <f>IF(AE79=0,0,IF(General!$B$10 &gt; (AE79-General!$B$9), AE79+General!$B$11,0))</f>
        <v>0</v>
      </c>
      <c r="AG79">
        <f>IF(AF79=0,0,IF(General!$B$10 &gt; (AF79-General!$B$9), AF79+General!$B$11,0))</f>
        <v>0</v>
      </c>
    </row>
    <row r="80" spans="1:33" x14ac:dyDescent="0.25">
      <c r="B80" t="s">
        <v>26</v>
      </c>
      <c r="C80">
        <f>LOOKUP(C79,72:72,73:73)</f>
        <v>0</v>
      </c>
      <c r="D80">
        <f t="shared" ref="D80:AG80" si="24">LOOKUP(D79,72:72,73:73)</f>
        <v>0</v>
      </c>
      <c r="E80">
        <f t="shared" si="24"/>
        <v>0</v>
      </c>
      <c r="F80">
        <f t="shared" si="24"/>
        <v>0</v>
      </c>
      <c r="G80">
        <f t="shared" si="24"/>
        <v>0</v>
      </c>
      <c r="H80">
        <f t="shared" si="24"/>
        <v>0</v>
      </c>
      <c r="I80">
        <f t="shared" si="24"/>
        <v>0</v>
      </c>
      <c r="J80">
        <f t="shared" si="24"/>
        <v>0</v>
      </c>
      <c r="K80">
        <f t="shared" si="24"/>
        <v>0</v>
      </c>
      <c r="L80">
        <f t="shared" si="24"/>
        <v>0</v>
      </c>
      <c r="M80">
        <f t="shared" si="24"/>
        <v>0</v>
      </c>
      <c r="N80" t="e">
        <f t="shared" si="24"/>
        <v>#N/A</v>
      </c>
      <c r="O80" t="e">
        <f t="shared" si="24"/>
        <v>#N/A</v>
      </c>
      <c r="P80" t="e">
        <f t="shared" si="24"/>
        <v>#N/A</v>
      </c>
      <c r="Q80" t="e">
        <f t="shared" si="24"/>
        <v>#N/A</v>
      </c>
      <c r="R80" t="e">
        <f t="shared" si="24"/>
        <v>#N/A</v>
      </c>
      <c r="S80" t="e">
        <f t="shared" si="24"/>
        <v>#N/A</v>
      </c>
      <c r="T80" t="e">
        <f t="shared" si="24"/>
        <v>#N/A</v>
      </c>
      <c r="U80" t="e">
        <f t="shared" si="24"/>
        <v>#N/A</v>
      </c>
      <c r="V80" t="e">
        <f t="shared" si="24"/>
        <v>#N/A</v>
      </c>
      <c r="W80" t="e">
        <f t="shared" si="24"/>
        <v>#N/A</v>
      </c>
      <c r="X80" t="e">
        <f t="shared" si="24"/>
        <v>#N/A</v>
      </c>
      <c r="Y80" t="e">
        <f t="shared" si="24"/>
        <v>#N/A</v>
      </c>
      <c r="Z80" t="e">
        <f t="shared" si="24"/>
        <v>#N/A</v>
      </c>
      <c r="AA80" t="e">
        <f t="shared" si="24"/>
        <v>#N/A</v>
      </c>
      <c r="AB80" t="e">
        <f t="shared" si="24"/>
        <v>#N/A</v>
      </c>
      <c r="AC80" t="e">
        <f t="shared" si="24"/>
        <v>#N/A</v>
      </c>
      <c r="AD80" t="e">
        <f t="shared" si="24"/>
        <v>#N/A</v>
      </c>
      <c r="AE80" t="e">
        <f t="shared" si="24"/>
        <v>#N/A</v>
      </c>
      <c r="AF80" t="e">
        <f t="shared" si="24"/>
        <v>#N/A</v>
      </c>
      <c r="AG80" t="e">
        <f t="shared" si="24"/>
        <v>#N/A</v>
      </c>
    </row>
    <row r="81" spans="2:33" x14ac:dyDescent="0.25">
      <c r="B81" t="s">
        <v>23</v>
      </c>
      <c r="C81">
        <f>LOOKUP(C79,72:72,74:74)</f>
        <v>0</v>
      </c>
      <c r="D81">
        <f t="shared" ref="D81:AG81" si="25">LOOKUP(D79,72:72,74:74)</f>
        <v>0</v>
      </c>
      <c r="E81">
        <f t="shared" si="25"/>
        <v>0</v>
      </c>
      <c r="F81">
        <f t="shared" si="25"/>
        <v>0</v>
      </c>
      <c r="G81">
        <f t="shared" si="25"/>
        <v>0</v>
      </c>
      <c r="H81">
        <f t="shared" si="25"/>
        <v>0</v>
      </c>
      <c r="I81">
        <f t="shared" si="25"/>
        <v>0</v>
      </c>
      <c r="J81">
        <f t="shared" si="25"/>
        <v>0</v>
      </c>
      <c r="K81">
        <f t="shared" si="25"/>
        <v>0</v>
      </c>
      <c r="L81">
        <f t="shared" si="25"/>
        <v>0</v>
      </c>
      <c r="M81">
        <f t="shared" si="25"/>
        <v>0</v>
      </c>
      <c r="N81" t="e">
        <f t="shared" si="25"/>
        <v>#N/A</v>
      </c>
      <c r="O81" t="e">
        <f t="shared" si="25"/>
        <v>#N/A</v>
      </c>
      <c r="P81" t="e">
        <f t="shared" si="25"/>
        <v>#N/A</v>
      </c>
      <c r="Q81" t="e">
        <f t="shared" si="25"/>
        <v>#N/A</v>
      </c>
      <c r="R81" t="e">
        <f t="shared" si="25"/>
        <v>#N/A</v>
      </c>
      <c r="S81" t="e">
        <f t="shared" si="25"/>
        <v>#N/A</v>
      </c>
      <c r="T81" t="e">
        <f t="shared" si="25"/>
        <v>#N/A</v>
      </c>
      <c r="U81" t="e">
        <f t="shared" si="25"/>
        <v>#N/A</v>
      </c>
      <c r="V81" t="e">
        <f t="shared" si="25"/>
        <v>#N/A</v>
      </c>
      <c r="W81" t="e">
        <f t="shared" si="25"/>
        <v>#N/A</v>
      </c>
      <c r="X81" t="e">
        <f t="shared" si="25"/>
        <v>#N/A</v>
      </c>
      <c r="Y81" t="e">
        <f t="shared" si="25"/>
        <v>#N/A</v>
      </c>
      <c r="Z81" t="e">
        <f t="shared" si="25"/>
        <v>#N/A</v>
      </c>
      <c r="AA81" t="e">
        <f t="shared" si="25"/>
        <v>#N/A</v>
      </c>
      <c r="AB81" t="e">
        <f t="shared" si="25"/>
        <v>#N/A</v>
      </c>
      <c r="AC81" t="e">
        <f t="shared" si="25"/>
        <v>#N/A</v>
      </c>
      <c r="AD81" t="e">
        <f t="shared" si="25"/>
        <v>#N/A</v>
      </c>
      <c r="AE81" t="e">
        <f t="shared" si="25"/>
        <v>#N/A</v>
      </c>
      <c r="AF81" t="e">
        <f t="shared" si="25"/>
        <v>#N/A</v>
      </c>
      <c r="AG81" t="e">
        <f t="shared" si="25"/>
        <v>#N/A</v>
      </c>
    </row>
    <row r="82" spans="2:33" x14ac:dyDescent="0.25">
      <c r="B82" t="s">
        <v>27</v>
      </c>
      <c r="C82">
        <f>LOOKUP(C79,72:72,75:75)</f>
        <v>0</v>
      </c>
      <c r="D82">
        <f t="shared" ref="D82:AG82" si="26">LOOKUP(D79,72:72,75:75)</f>
        <v>0</v>
      </c>
      <c r="E82">
        <f t="shared" si="26"/>
        <v>0</v>
      </c>
      <c r="F82">
        <f t="shared" si="26"/>
        <v>0</v>
      </c>
      <c r="G82">
        <f t="shared" si="26"/>
        <v>0</v>
      </c>
      <c r="H82">
        <f t="shared" si="26"/>
        <v>0</v>
      </c>
      <c r="I82">
        <f t="shared" si="26"/>
        <v>0</v>
      </c>
      <c r="J82">
        <f t="shared" si="26"/>
        <v>0</v>
      </c>
      <c r="K82">
        <f t="shared" si="26"/>
        <v>0</v>
      </c>
      <c r="L82">
        <f t="shared" si="26"/>
        <v>0</v>
      </c>
      <c r="M82">
        <f t="shared" si="26"/>
        <v>0</v>
      </c>
      <c r="N82" t="e">
        <f t="shared" si="26"/>
        <v>#N/A</v>
      </c>
      <c r="O82" t="e">
        <f t="shared" si="26"/>
        <v>#N/A</v>
      </c>
      <c r="P82" t="e">
        <f t="shared" si="26"/>
        <v>#N/A</v>
      </c>
      <c r="Q82" t="e">
        <f t="shared" si="26"/>
        <v>#N/A</v>
      </c>
      <c r="R82" t="e">
        <f t="shared" si="26"/>
        <v>#N/A</v>
      </c>
      <c r="S82" t="e">
        <f t="shared" si="26"/>
        <v>#N/A</v>
      </c>
      <c r="T82" t="e">
        <f t="shared" si="26"/>
        <v>#N/A</v>
      </c>
      <c r="U82" t="e">
        <f t="shared" si="26"/>
        <v>#N/A</v>
      </c>
      <c r="V82" t="e">
        <f t="shared" si="26"/>
        <v>#N/A</v>
      </c>
      <c r="W82" t="e">
        <f t="shared" si="26"/>
        <v>#N/A</v>
      </c>
      <c r="X82" t="e">
        <f t="shared" si="26"/>
        <v>#N/A</v>
      </c>
      <c r="Y82" t="e">
        <f t="shared" si="26"/>
        <v>#N/A</v>
      </c>
      <c r="Z82" t="e">
        <f t="shared" si="26"/>
        <v>#N/A</v>
      </c>
      <c r="AA82" t="e">
        <f t="shared" si="26"/>
        <v>#N/A</v>
      </c>
      <c r="AB82" t="e">
        <f t="shared" si="26"/>
        <v>#N/A</v>
      </c>
      <c r="AC82" t="e">
        <f t="shared" si="26"/>
        <v>#N/A</v>
      </c>
      <c r="AD82" t="e">
        <f t="shared" si="26"/>
        <v>#N/A</v>
      </c>
      <c r="AE82" t="e">
        <f t="shared" si="26"/>
        <v>#N/A</v>
      </c>
      <c r="AF82" t="e">
        <f t="shared" si="26"/>
        <v>#N/A</v>
      </c>
      <c r="AG82" t="e">
        <f t="shared" si="26"/>
        <v>#N/A</v>
      </c>
    </row>
    <row r="83" spans="2:33" x14ac:dyDescent="0.25">
      <c r="B83" t="s">
        <v>28</v>
      </c>
      <c r="C83">
        <f>LOOKUP(C79,72:72,76:76)</f>
        <v>0</v>
      </c>
      <c r="D83">
        <f t="shared" ref="D83:AG83" si="27">LOOKUP(D79,72:72,76:76)</f>
        <v>0</v>
      </c>
      <c r="E83">
        <f t="shared" si="27"/>
        <v>0</v>
      </c>
      <c r="F83">
        <f t="shared" si="27"/>
        <v>0</v>
      </c>
      <c r="G83">
        <f t="shared" si="27"/>
        <v>0</v>
      </c>
      <c r="H83">
        <f t="shared" si="27"/>
        <v>0</v>
      </c>
      <c r="I83">
        <f t="shared" si="27"/>
        <v>0</v>
      </c>
      <c r="J83">
        <f t="shared" si="27"/>
        <v>0</v>
      </c>
      <c r="K83">
        <f t="shared" si="27"/>
        <v>0</v>
      </c>
      <c r="L83">
        <f t="shared" si="27"/>
        <v>0</v>
      </c>
      <c r="M83">
        <f t="shared" si="27"/>
        <v>0</v>
      </c>
      <c r="N83" t="e">
        <f t="shared" si="27"/>
        <v>#N/A</v>
      </c>
      <c r="O83" t="e">
        <f t="shared" si="27"/>
        <v>#N/A</v>
      </c>
      <c r="P83" t="e">
        <f t="shared" si="27"/>
        <v>#N/A</v>
      </c>
      <c r="Q83" t="e">
        <f t="shared" si="27"/>
        <v>#N/A</v>
      </c>
      <c r="R83" t="e">
        <f t="shared" si="27"/>
        <v>#N/A</v>
      </c>
      <c r="S83" t="e">
        <f t="shared" si="27"/>
        <v>#N/A</v>
      </c>
      <c r="T83" t="e">
        <f t="shared" si="27"/>
        <v>#N/A</v>
      </c>
      <c r="U83" t="e">
        <f t="shared" si="27"/>
        <v>#N/A</v>
      </c>
      <c r="V83" t="e">
        <f t="shared" si="27"/>
        <v>#N/A</v>
      </c>
      <c r="W83" t="e">
        <f t="shared" si="27"/>
        <v>#N/A</v>
      </c>
      <c r="X83" t="e">
        <f t="shared" si="27"/>
        <v>#N/A</v>
      </c>
      <c r="Y83" t="e">
        <f t="shared" si="27"/>
        <v>#N/A</v>
      </c>
      <c r="Z83" t="e">
        <f t="shared" si="27"/>
        <v>#N/A</v>
      </c>
      <c r="AA83" t="e">
        <f t="shared" si="27"/>
        <v>#N/A</v>
      </c>
      <c r="AB83" t="e">
        <f t="shared" si="27"/>
        <v>#N/A</v>
      </c>
      <c r="AC83" t="e">
        <f t="shared" si="27"/>
        <v>#N/A</v>
      </c>
      <c r="AD83" t="e">
        <f t="shared" si="27"/>
        <v>#N/A</v>
      </c>
      <c r="AE83" t="e">
        <f t="shared" si="27"/>
        <v>#N/A</v>
      </c>
      <c r="AF83" t="e">
        <f t="shared" si="27"/>
        <v>#N/A</v>
      </c>
      <c r="AG83" t="e">
        <f t="shared" si="27"/>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2024-09-03T14:59:46Z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