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pide\Documents\TU Delft\Thesis Project\MSc Thesis - Piotr K\PiotrThesis\PiotrThesis\"/>
    </mc:Choice>
  </mc:AlternateContent>
  <xr:revisionPtr revIDLastSave="0" documentId="13_ncr:1_{7BE39707-F4EC-45E1-A61E-3A795E3FABAD}" xr6:coauthVersionLast="47" xr6:coauthVersionMax="47" xr10:uidLastSave="{00000000-0000-0000-0000-000000000000}"/>
  <bookViews>
    <workbookView xWindow="-28920" yWindow="-120" windowWidth="29040" windowHeight="15720" firstSheet="1" activeTab="5" xr2:uid="{87055E3A-46CA-425E-8227-631D4148F5A3}"/>
  </bookViews>
  <sheets>
    <sheet name="LCOT NH3" sheetId="1" r:id="rId1"/>
    <sheet name="LCOT vs Distance NH3" sheetId="2" r:id="rId2"/>
    <sheet name="LCOT NH3 (IEA)" sheetId="3" r:id="rId3"/>
    <sheet name="LCOT vs Distance NH3 (IEA)" sheetId="4" r:id="rId4"/>
    <sheet name="NH3 for Model" sheetId="5" r:id="rId5"/>
    <sheet name="LCOT GH2" sheetId="7" r:id="rId6"/>
    <sheet name="LCOT GH2 (IEA)" sheetId="8" r:id="rId7"/>
    <sheet name="LCOT vs Distance GH2 (IEA)" sheetId="9" r:id="rId8"/>
    <sheet name="GH2 for Model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1" l="1"/>
  <c r="E2" i="4"/>
  <c r="E3" i="4"/>
  <c r="E4" i="4"/>
  <c r="E5" i="4"/>
  <c r="E6" i="4"/>
  <c r="E7" i="4"/>
  <c r="F7" i="4" s="1"/>
  <c r="E8" i="4"/>
  <c r="E9" i="4"/>
  <c r="E10" i="4"/>
  <c r="E11" i="4"/>
  <c r="E12" i="4"/>
  <c r="F12" i="4" s="1"/>
  <c r="E13" i="4"/>
  <c r="E14" i="4"/>
  <c r="F14" i="4" s="1"/>
  <c r="E15" i="4"/>
  <c r="F15" i="4" s="1"/>
  <c r="E16" i="4"/>
  <c r="E17" i="4"/>
  <c r="E18" i="4"/>
  <c r="F18" i="4" s="1"/>
  <c r="E19" i="4"/>
  <c r="E20" i="4"/>
  <c r="E21" i="4"/>
  <c r="E22" i="4"/>
  <c r="F22" i="4" s="1"/>
  <c r="E23" i="4"/>
  <c r="E24" i="4"/>
  <c r="E25" i="4"/>
  <c r="E26" i="4"/>
  <c r="E27" i="4"/>
  <c r="E28" i="4"/>
  <c r="E29" i="4"/>
  <c r="F29" i="4" s="1"/>
  <c r="E30" i="4"/>
  <c r="F30" i="4" s="1"/>
  <c r="E31" i="4"/>
  <c r="F31" i="4" s="1"/>
  <c r="E32" i="4"/>
  <c r="F5" i="4"/>
  <c r="F6" i="4"/>
  <c r="F16" i="4"/>
  <c r="F3" i="4"/>
  <c r="F4" i="4"/>
  <c r="F8" i="4"/>
  <c r="F9" i="4"/>
  <c r="F10" i="4"/>
  <c r="F11" i="4"/>
  <c r="F13" i="4"/>
  <c r="F17" i="4"/>
  <c r="F19" i="4"/>
  <c r="F20" i="4"/>
  <c r="F21" i="4"/>
  <c r="F23" i="4"/>
  <c r="F24" i="4"/>
  <c r="F25" i="4"/>
  <c r="F26" i="4"/>
  <c r="F27" i="4"/>
  <c r="F28" i="4"/>
  <c r="F32" i="4"/>
  <c r="F2" i="4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F18" i="9" s="1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2" i="9"/>
  <c r="F2" i="9" s="1"/>
  <c r="B14" i="8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B4" i="8"/>
  <c r="B3" i="8"/>
  <c r="B14" i="7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" i="9"/>
  <c r="J9" i="8"/>
  <c r="G8" i="8"/>
  <c r="G7" i="8"/>
  <c r="F8" i="8"/>
  <c r="F7" i="8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2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U42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U41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C3" i="9"/>
  <c r="C4" i="9"/>
  <c r="C5" i="9"/>
  <c r="C6" i="9"/>
  <c r="C7" i="9"/>
  <c r="AN8" i="9" s="1"/>
  <c r="C8" i="9"/>
  <c r="C9" i="9"/>
  <c r="AJ10" i="9" s="1"/>
  <c r="C10" i="9"/>
  <c r="C11" i="9"/>
  <c r="AP12" i="9" s="1"/>
  <c r="C12" i="9"/>
  <c r="C13" i="9"/>
  <c r="C14" i="9"/>
  <c r="C15" i="9"/>
  <c r="AT16" i="9" s="1"/>
  <c r="C16" i="9"/>
  <c r="AQ17" i="9" s="1"/>
  <c r="C17" i="9"/>
  <c r="AN18" i="9" s="1"/>
  <c r="C18" i="9"/>
  <c r="AN19" i="9" s="1"/>
  <c r="C19" i="9"/>
  <c r="C20" i="9"/>
  <c r="C21" i="9"/>
  <c r="AU22" i="9" s="1"/>
  <c r="C22" i="9"/>
  <c r="Z23" i="9" s="1"/>
  <c r="C23" i="9"/>
  <c r="AN24" i="9" s="1"/>
  <c r="C24" i="9"/>
  <c r="AL25" i="9" s="1"/>
  <c r="C25" i="9"/>
  <c r="AJ26" i="9" s="1"/>
  <c r="C26" i="9"/>
  <c r="C27" i="9"/>
  <c r="AR28" i="9" s="1"/>
  <c r="C28" i="9"/>
  <c r="C29" i="9"/>
  <c r="AL30" i="9" s="1"/>
  <c r="C30" i="9"/>
  <c r="AV31" i="9" s="1"/>
  <c r="C31" i="9"/>
  <c r="AU32" i="9" s="1"/>
  <c r="C32" i="9"/>
  <c r="AV33" i="9" s="1"/>
  <c r="C2" i="9"/>
  <c r="B6" i="7"/>
  <c r="B6" i="8"/>
  <c r="B5" i="8" s="1"/>
  <c r="B7" i="8"/>
  <c r="B8" i="8"/>
  <c r="B5" i="7"/>
  <c r="F18" i="7"/>
  <c r="B18" i="7"/>
  <c r="B25" i="8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18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2" i="9"/>
  <c r="AG29" i="8"/>
  <c r="AH29" i="8"/>
  <c r="AI29" i="8"/>
  <c r="AJ29" i="8"/>
  <c r="AJ30" i="8" s="1"/>
  <c r="AK29" i="8"/>
  <c r="AL29" i="8"/>
  <c r="AM29" i="8"/>
  <c r="AN29" i="8"/>
  <c r="AN30" i="8" s="1"/>
  <c r="AO29" i="8"/>
  <c r="AO30" i="8" s="1"/>
  <c r="AP29" i="8"/>
  <c r="AG30" i="8"/>
  <c r="AH30" i="8"/>
  <c r="AI30" i="8"/>
  <c r="AK30" i="8"/>
  <c r="AL30" i="8"/>
  <c r="AM30" i="8"/>
  <c r="AP30" i="8"/>
  <c r="AV11" i="9"/>
  <c r="AQ12" i="9"/>
  <c r="AM13" i="9"/>
  <c r="AV27" i="9"/>
  <c r="AN29" i="9"/>
  <c r="T31" i="9"/>
  <c r="S31" i="9"/>
  <c r="AM30" i="9"/>
  <c r="AD27" i="9"/>
  <c r="AM25" i="9"/>
  <c r="W25" i="9"/>
  <c r="V25" i="9"/>
  <c r="U25" i="9"/>
  <c r="T25" i="9"/>
  <c r="AV25" i="9"/>
  <c r="AQ23" i="9"/>
  <c r="AP23" i="9"/>
  <c r="AA23" i="9"/>
  <c r="AV22" i="9"/>
  <c r="AC22" i="9"/>
  <c r="AO23" i="9"/>
  <c r="AV21" i="9"/>
  <c r="AH21" i="9"/>
  <c r="AG21" i="9"/>
  <c r="AF21" i="9"/>
  <c r="AL20" i="9"/>
  <c r="AK20" i="9"/>
  <c r="AJ20" i="9"/>
  <c r="AI20" i="9"/>
  <c r="V20" i="9"/>
  <c r="U20" i="9"/>
  <c r="T20" i="9"/>
  <c r="S20" i="9"/>
  <c r="AU21" i="9"/>
  <c r="AH20" i="9"/>
  <c r="AU16" i="9"/>
  <c r="AG16" i="9"/>
  <c r="AF16" i="9"/>
  <c r="AK15" i="9"/>
  <c r="AJ15" i="9"/>
  <c r="AI15" i="9"/>
  <c r="AH15" i="9"/>
  <c r="U15" i="9"/>
  <c r="T15" i="9"/>
  <c r="S15" i="9"/>
  <c r="AN14" i="9"/>
  <c r="AM14" i="9"/>
  <c r="AL14" i="9"/>
  <c r="AK14" i="9"/>
  <c r="X14" i="9"/>
  <c r="W14" i="9"/>
  <c r="V14" i="9"/>
  <c r="U14" i="9"/>
  <c r="AG15" i="9"/>
  <c r="X13" i="9"/>
  <c r="AJ14" i="9"/>
  <c r="AG11" i="9"/>
  <c r="AF11" i="9"/>
  <c r="AE11" i="9"/>
  <c r="AD11" i="9"/>
  <c r="AT9" i="9"/>
  <c r="AM9" i="9"/>
  <c r="AL9" i="9"/>
  <c r="AK9" i="9"/>
  <c r="AJ9" i="9"/>
  <c r="AD9" i="9"/>
  <c r="W9" i="9"/>
  <c r="V9" i="9"/>
  <c r="U9" i="9"/>
  <c r="T9" i="9"/>
  <c r="AI9" i="9"/>
  <c r="AQ7" i="9"/>
  <c r="AP7" i="9"/>
  <c r="AA7" i="9"/>
  <c r="Z7" i="9"/>
  <c r="AL8" i="9"/>
  <c r="AV6" i="9"/>
  <c r="AU6" i="9"/>
  <c r="AT6" i="9"/>
  <c r="AS6" i="9"/>
  <c r="AM6" i="9"/>
  <c r="AG6" i="9"/>
  <c r="AF6" i="9"/>
  <c r="AE6" i="9"/>
  <c r="AD6" i="9"/>
  <c r="AC6" i="9"/>
  <c r="W6" i="9"/>
  <c r="AO7" i="9"/>
  <c r="AV5" i="9"/>
  <c r="AJ5" i="9"/>
  <c r="AH5" i="9"/>
  <c r="AG5" i="9"/>
  <c r="AF5" i="9"/>
  <c r="T5" i="9"/>
  <c r="AR6" i="9"/>
  <c r="AS4" i="9"/>
  <c r="AM4" i="9"/>
  <c r="AL4" i="9"/>
  <c r="AK4" i="9"/>
  <c r="AJ4" i="9"/>
  <c r="AI4" i="9"/>
  <c r="AC4" i="9"/>
  <c r="W4" i="9"/>
  <c r="V4" i="9"/>
  <c r="U4" i="9"/>
  <c r="T4" i="9"/>
  <c r="S4" i="9"/>
  <c r="AU5" i="9"/>
  <c r="AV3" i="9"/>
  <c r="AN3" i="9"/>
  <c r="AM3" i="9"/>
  <c r="AL3" i="9"/>
  <c r="AF3" i="9"/>
  <c r="X3" i="9"/>
  <c r="W3" i="9"/>
  <c r="V3" i="9"/>
  <c r="AH4" i="9"/>
  <c r="AV2" i="9"/>
  <c r="AV15" i="9" s="1"/>
  <c r="AU2" i="9"/>
  <c r="AU9" i="9" s="1"/>
  <c r="AT2" i="9"/>
  <c r="AT5" i="9" s="1"/>
  <c r="AS2" i="9"/>
  <c r="AS16" i="9" s="1"/>
  <c r="AR2" i="9"/>
  <c r="AQ2" i="9"/>
  <c r="AQ6" i="9" s="1"/>
  <c r="AP2" i="9"/>
  <c r="AP5" i="9" s="1"/>
  <c r="AO2" i="9"/>
  <c r="AN2" i="9"/>
  <c r="AN6" i="9" s="1"/>
  <c r="AM2" i="9"/>
  <c r="AL2" i="9"/>
  <c r="AL22" i="9" s="1"/>
  <c r="AK2" i="9"/>
  <c r="AJ2" i="9"/>
  <c r="AJ30" i="9" s="1"/>
  <c r="AI2" i="9"/>
  <c r="AI25" i="9" s="1"/>
  <c r="AH2" i="9"/>
  <c r="AH25" i="9" s="1"/>
  <c r="AG2" i="9"/>
  <c r="AG31" i="9" s="1"/>
  <c r="AF2" i="9"/>
  <c r="AF15" i="9" s="1"/>
  <c r="AE2" i="9"/>
  <c r="AE9" i="9" s="1"/>
  <c r="AD2" i="9"/>
  <c r="AD21" i="9" s="1"/>
  <c r="AC2" i="9"/>
  <c r="AC16" i="9" s="1"/>
  <c r="AB2" i="9"/>
  <c r="AA2" i="9"/>
  <c r="AA22" i="9" s="1"/>
  <c r="Z2" i="9"/>
  <c r="Y2" i="9"/>
  <c r="X2" i="9"/>
  <c r="X6" i="9" s="1"/>
  <c r="W2" i="9"/>
  <c r="V2" i="9"/>
  <c r="V22" i="9" s="1"/>
  <c r="U2" i="9"/>
  <c r="T2" i="9"/>
  <c r="T30" i="9" s="1"/>
  <c r="S2" i="9"/>
  <c r="S25" i="9" s="1"/>
  <c r="R2" i="9"/>
  <c r="AK3" i="9"/>
  <c r="B2" i="9"/>
  <c r="AA30" i="8"/>
  <c r="Z30" i="8"/>
  <c r="T30" i="8"/>
  <c r="S30" i="8"/>
  <c r="R30" i="8"/>
  <c r="D30" i="8"/>
  <c r="AF29" i="8"/>
  <c r="AE29" i="8"/>
  <c r="AD29" i="8"/>
  <c r="AC29" i="8"/>
  <c r="AB29" i="8"/>
  <c r="AA29" i="8"/>
  <c r="Z29" i="8"/>
  <c r="Y29" i="8"/>
  <c r="X29" i="8"/>
  <c r="X31" i="8" s="1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H31" i="8" s="1"/>
  <c r="G29" i="8"/>
  <c r="F29" i="8"/>
  <c r="E29" i="8"/>
  <c r="D29" i="8"/>
  <c r="C29" i="8"/>
  <c r="B29" i="8"/>
  <c r="B24" i="8"/>
  <c r="B18" i="8"/>
  <c r="S31" i="8" s="1"/>
  <c r="Q30" i="8"/>
  <c r="B4" i="7"/>
  <c r="B3" i="7" s="1"/>
  <c r="B24" i="7"/>
  <c r="B25" i="7" s="1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B3" i="1"/>
  <c r="B13" i="1"/>
  <c r="C3" i="4"/>
  <c r="C4" i="4"/>
  <c r="C5" i="4"/>
  <c r="C6" i="4"/>
  <c r="C7" i="4"/>
  <c r="C8" i="4"/>
  <c r="AL9" i="4" s="1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AV33" i="4" s="1"/>
  <c r="C2" i="4"/>
  <c r="B13" i="3"/>
  <c r="B32" i="4"/>
  <c r="B31" i="4"/>
  <c r="B30" i="4"/>
  <c r="B29" i="4"/>
  <c r="B28" i="4"/>
  <c r="B27" i="4"/>
  <c r="B26" i="4"/>
  <c r="B25" i="4"/>
  <c r="B24" i="4"/>
  <c r="B23" i="4"/>
  <c r="AS22" i="4"/>
  <c r="AL22" i="4"/>
  <c r="AC22" i="4"/>
  <c r="V22" i="4"/>
  <c r="B22" i="4"/>
  <c r="AV21" i="4"/>
  <c r="AF21" i="4"/>
  <c r="AR22" i="4"/>
  <c r="B21" i="4"/>
  <c r="AI20" i="4"/>
  <c r="S20" i="4"/>
  <c r="AU21" i="4"/>
  <c r="B20" i="4"/>
  <c r="AH20" i="4"/>
  <c r="B19" i="4"/>
  <c r="B18" i="4"/>
  <c r="B17" i="4"/>
  <c r="AQ17" i="4"/>
  <c r="B16" i="4"/>
  <c r="AH15" i="4"/>
  <c r="B15" i="4"/>
  <c r="AG15" i="4"/>
  <c r="B14" i="4"/>
  <c r="B13" i="4"/>
  <c r="B12" i="4"/>
  <c r="B11" i="4"/>
  <c r="B10" i="4"/>
  <c r="AT9" i="4"/>
  <c r="AS9" i="4"/>
  <c r="AM9" i="4"/>
  <c r="AC9" i="4"/>
  <c r="W9" i="4"/>
  <c r="T9" i="4"/>
  <c r="B9" i="4"/>
  <c r="AH9" i="4"/>
  <c r="B8" i="4"/>
  <c r="AP7" i="4"/>
  <c r="AJ7" i="4"/>
  <c r="Z7" i="4"/>
  <c r="T7" i="4"/>
  <c r="B7" i="4"/>
  <c r="AV6" i="4"/>
  <c r="AU6" i="4"/>
  <c r="AT6" i="4"/>
  <c r="AS6" i="4"/>
  <c r="AM6" i="4"/>
  <c r="AL6" i="4"/>
  <c r="AF6" i="4"/>
  <c r="AE6" i="4"/>
  <c r="AD6" i="4"/>
  <c r="AC6" i="4"/>
  <c r="W6" i="4"/>
  <c r="V6" i="4"/>
  <c r="AO7" i="4"/>
  <c r="B6" i="4"/>
  <c r="AV5" i="4"/>
  <c r="AP5" i="4"/>
  <c r="AG5" i="4"/>
  <c r="AF5" i="4"/>
  <c r="Z5" i="4"/>
  <c r="AR6" i="4"/>
  <c r="B5" i="4"/>
  <c r="AS4" i="4"/>
  <c r="AI4" i="4"/>
  <c r="AC4" i="4"/>
  <c r="S4" i="4"/>
  <c r="AU5" i="4"/>
  <c r="B4" i="4"/>
  <c r="AH4" i="4"/>
  <c r="B3" i="4"/>
  <c r="AV2" i="4"/>
  <c r="AV9" i="4" s="1"/>
  <c r="AU2" i="4"/>
  <c r="AU9" i="4" s="1"/>
  <c r="AT2" i="4"/>
  <c r="AT22" i="4" s="1"/>
  <c r="AS2" i="4"/>
  <c r="AR2" i="4"/>
  <c r="AQ2" i="4"/>
  <c r="AP2" i="4"/>
  <c r="AP21" i="4" s="1"/>
  <c r="AO2" i="4"/>
  <c r="AO21" i="4" s="1"/>
  <c r="AN2" i="4"/>
  <c r="AN9" i="4" s="1"/>
  <c r="AM2" i="4"/>
  <c r="AM22" i="4" s="1"/>
  <c r="AL2" i="4"/>
  <c r="AK2" i="4"/>
  <c r="AJ2" i="4"/>
  <c r="AI2" i="4"/>
  <c r="AI9" i="4" s="1"/>
  <c r="AH2" i="4"/>
  <c r="AH21" i="4" s="1"/>
  <c r="AG2" i="4"/>
  <c r="AG21" i="4" s="1"/>
  <c r="AF2" i="4"/>
  <c r="AF9" i="4" s="1"/>
  <c r="AE2" i="4"/>
  <c r="AE9" i="4" s="1"/>
  <c r="AD2" i="4"/>
  <c r="AD22" i="4" s="1"/>
  <c r="AC2" i="4"/>
  <c r="AB2" i="4"/>
  <c r="AA2" i="4"/>
  <c r="Z2" i="4"/>
  <c r="Z21" i="4" s="1"/>
  <c r="Y2" i="4"/>
  <c r="Y21" i="4" s="1"/>
  <c r="X2" i="4"/>
  <c r="X9" i="4" s="1"/>
  <c r="W2" i="4"/>
  <c r="W22" i="4" s="1"/>
  <c r="V2" i="4"/>
  <c r="U2" i="4"/>
  <c r="T2" i="4"/>
  <c r="S2" i="4"/>
  <c r="S9" i="4" s="1"/>
  <c r="R2" i="4"/>
  <c r="B2" i="4"/>
  <c r="B9" i="3"/>
  <c r="B3" i="3"/>
  <c r="AG24" i="3"/>
  <c r="AH24" i="3"/>
  <c r="AI24" i="3"/>
  <c r="AI26" i="3" s="1"/>
  <c r="AJ24" i="3"/>
  <c r="AJ26" i="3" s="1"/>
  <c r="AK24" i="3"/>
  <c r="AK26" i="3" s="1"/>
  <c r="AL24" i="3"/>
  <c r="AM24" i="3"/>
  <c r="AN24" i="3"/>
  <c r="AO24" i="3"/>
  <c r="AP24" i="3"/>
  <c r="AG26" i="3"/>
  <c r="AH26" i="3"/>
  <c r="AL26" i="3"/>
  <c r="AM26" i="3"/>
  <c r="AN26" i="3"/>
  <c r="AO26" i="3"/>
  <c r="AP26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17" i="3"/>
  <c r="B18" i="3" s="1"/>
  <c r="B19" i="3" s="1"/>
  <c r="B6" i="3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U2" i="2"/>
  <c r="B3" i="2"/>
  <c r="C3" i="2" s="1"/>
  <c r="D3" i="2" s="1"/>
  <c r="B4" i="2"/>
  <c r="C4" i="2" s="1"/>
  <c r="D4" i="2" s="1"/>
  <c r="B5" i="2"/>
  <c r="C5" i="2" s="1"/>
  <c r="D5" i="2" s="1"/>
  <c r="B6" i="2"/>
  <c r="C6" i="2" s="1"/>
  <c r="B7" i="2"/>
  <c r="C7" i="2" s="1"/>
  <c r="B8" i="2"/>
  <c r="C8" i="2" s="1"/>
  <c r="D8" i="2" s="1"/>
  <c r="B9" i="2"/>
  <c r="C9" i="2" s="1"/>
  <c r="D9" i="2" s="1"/>
  <c r="B10" i="2"/>
  <c r="C10" i="2" s="1"/>
  <c r="D10" i="2" s="1"/>
  <c r="B11" i="2"/>
  <c r="C11" i="2" s="1"/>
  <c r="D11" i="2" s="1"/>
  <c r="B12" i="2"/>
  <c r="C12" i="2" s="1"/>
  <c r="D12" i="2" s="1"/>
  <c r="B13" i="2"/>
  <c r="C13" i="2" s="1"/>
  <c r="D13" i="2" s="1"/>
  <c r="B14" i="2"/>
  <c r="C14" i="2" s="1"/>
  <c r="D14" i="2" s="1"/>
  <c r="B15" i="2"/>
  <c r="C15" i="2" s="1"/>
  <c r="D15" i="2" s="1"/>
  <c r="B16" i="2"/>
  <c r="C16" i="2" s="1"/>
  <c r="D16" i="2" s="1"/>
  <c r="B17" i="2"/>
  <c r="C17" i="2" s="1"/>
  <c r="AI18" i="2" s="1"/>
  <c r="B18" i="2"/>
  <c r="C18" i="2" s="1"/>
  <c r="D18" i="2" s="1"/>
  <c r="B19" i="2"/>
  <c r="C19" i="2" s="1"/>
  <c r="D19" i="2" s="1"/>
  <c r="B20" i="2"/>
  <c r="C20" i="2" s="1"/>
  <c r="D20" i="2" s="1"/>
  <c r="B21" i="2"/>
  <c r="C21" i="2" s="1"/>
  <c r="D21" i="2" s="1"/>
  <c r="B22" i="2"/>
  <c r="C22" i="2" s="1"/>
  <c r="B23" i="2"/>
  <c r="C23" i="2" s="1"/>
  <c r="B24" i="2"/>
  <c r="C24" i="2" s="1"/>
  <c r="D24" i="2" s="1"/>
  <c r="B25" i="2"/>
  <c r="C25" i="2" s="1"/>
  <c r="D25" i="2" s="1"/>
  <c r="B26" i="2"/>
  <c r="C26" i="2" s="1"/>
  <c r="D26" i="2" s="1"/>
  <c r="B27" i="2"/>
  <c r="C27" i="2" s="1"/>
  <c r="D27" i="2" s="1"/>
  <c r="B28" i="2"/>
  <c r="C28" i="2" s="1"/>
  <c r="D28" i="2" s="1"/>
  <c r="B29" i="2"/>
  <c r="C29" i="2" s="1"/>
  <c r="D29" i="2" s="1"/>
  <c r="B30" i="2"/>
  <c r="C30" i="2" s="1"/>
  <c r="D30" i="2" s="1"/>
  <c r="B31" i="2"/>
  <c r="C31" i="2" s="1"/>
  <c r="D31" i="2" s="1"/>
  <c r="B32" i="2"/>
  <c r="C32" i="2" s="1"/>
  <c r="D32" i="2" s="1"/>
  <c r="B2" i="2"/>
  <c r="C2" i="2" s="1"/>
  <c r="V3" i="2" s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B17" i="1"/>
  <c r="B18" i="1" s="1"/>
  <c r="B19" i="1" s="1"/>
  <c r="B6" i="1"/>
  <c r="Q31" i="8" l="1"/>
  <c r="R31" i="8"/>
  <c r="E31" i="8"/>
  <c r="K31" i="8"/>
  <c r="M31" i="8"/>
  <c r="T31" i="8"/>
  <c r="T26" i="9"/>
  <c r="AG26" i="9"/>
  <c r="AI26" i="9"/>
  <c r="W8" i="9"/>
  <c r="S10" i="9"/>
  <c r="AL24" i="9"/>
  <c r="AN30" i="9"/>
  <c r="X8" i="9"/>
  <c r="T10" i="9"/>
  <c r="AG8" i="9"/>
  <c r="AG10" i="9"/>
  <c r="AM8" i="9"/>
  <c r="AH10" i="9"/>
  <c r="AI10" i="9"/>
  <c r="AV10" i="9"/>
  <c r="AV26" i="9"/>
  <c r="W26" i="9"/>
  <c r="AM26" i="9"/>
  <c r="AP28" i="9"/>
  <c r="AA28" i="9"/>
  <c r="AJ25" i="9"/>
  <c r="AK25" i="9"/>
  <c r="G31" i="8"/>
  <c r="W31" i="8"/>
  <c r="D31" i="8"/>
  <c r="AP31" i="8"/>
  <c r="I31" i="8"/>
  <c r="Y31" i="8"/>
  <c r="F31" i="8"/>
  <c r="AO31" i="8"/>
  <c r="AM31" i="8"/>
  <c r="L31" i="8"/>
  <c r="AL31" i="8"/>
  <c r="AK31" i="8"/>
  <c r="AH31" i="8"/>
  <c r="AI31" i="8"/>
  <c r="U31" i="8"/>
  <c r="AG31" i="8"/>
  <c r="V31" i="8"/>
  <c r="AA31" i="8"/>
  <c r="AK24" i="2"/>
  <c r="D23" i="2"/>
  <c r="AK8" i="2"/>
  <c r="D7" i="2"/>
  <c r="AH23" i="2"/>
  <c r="D22" i="2"/>
  <c r="AH7" i="2"/>
  <c r="D6" i="2"/>
  <c r="D2" i="2"/>
  <c r="D17" i="2"/>
  <c r="AH31" i="9"/>
  <c r="AR22" i="9"/>
  <c r="AK31" i="9"/>
  <c r="AM24" i="9"/>
  <c r="AH30" i="9"/>
  <c r="AD22" i="9"/>
  <c r="AS22" i="9"/>
  <c r="AE16" i="9"/>
  <c r="AH16" i="9"/>
  <c r="AV16" i="9"/>
  <c r="AV32" i="9"/>
  <c r="U32" i="9"/>
  <c r="AK32" i="9"/>
  <c r="Z16" i="9"/>
  <c r="X11" i="9"/>
  <c r="AN13" i="9"/>
  <c r="AE27" i="9"/>
  <c r="AF27" i="9"/>
  <c r="AG27" i="9"/>
  <c r="AN11" i="9"/>
  <c r="AT27" i="9"/>
  <c r="AT11" i="9"/>
  <c r="AS11" i="9"/>
  <c r="AU11" i="9"/>
  <c r="AM29" i="9"/>
  <c r="Y29" i="9"/>
  <c r="AO29" i="9"/>
  <c r="AF32" i="9"/>
  <c r="S26" i="9"/>
  <c r="AQ28" i="9"/>
  <c r="AA12" i="9"/>
  <c r="AH26" i="9"/>
  <c r="X29" i="9"/>
  <c r="AN31" i="8"/>
  <c r="AJ31" i="8"/>
  <c r="U31" i="9"/>
  <c r="AK19" i="9"/>
  <c r="AI31" i="9"/>
  <c r="AE22" i="9"/>
  <c r="W24" i="9"/>
  <c r="AS27" i="9"/>
  <c r="AU27" i="9"/>
  <c r="U30" i="9"/>
  <c r="AJ31" i="9"/>
  <c r="AF22" i="9"/>
  <c r="X24" i="9"/>
  <c r="V30" i="9"/>
  <c r="W30" i="9"/>
  <c r="V19" i="9"/>
  <c r="AT22" i="9"/>
  <c r="X30" i="9"/>
  <c r="W19" i="9"/>
  <c r="AK30" i="9"/>
  <c r="X19" i="9"/>
  <c r="AE32" i="9"/>
  <c r="AL19" i="9"/>
  <c r="AM19" i="9"/>
  <c r="AG32" i="9"/>
  <c r="AH32" i="9"/>
  <c r="AT32" i="9"/>
  <c r="AO18" i="9"/>
  <c r="AG33" i="9"/>
  <c r="AB12" i="9"/>
  <c r="Z18" i="9"/>
  <c r="AH33" i="9"/>
  <c r="AB7" i="9"/>
  <c r="AS12" i="9"/>
  <c r="AD17" i="9"/>
  <c r="AR23" i="9"/>
  <c r="AS28" i="9"/>
  <c r="Z29" i="9"/>
  <c r="AP29" i="9"/>
  <c r="AI33" i="9"/>
  <c r="S5" i="9"/>
  <c r="AI5" i="9"/>
  <c r="AC7" i="9"/>
  <c r="AS7" i="9"/>
  <c r="Z8" i="9"/>
  <c r="AP8" i="9"/>
  <c r="AD12" i="9"/>
  <c r="AT12" i="9"/>
  <c r="AA13" i="9"/>
  <c r="AQ13" i="9"/>
  <c r="AE17" i="9"/>
  <c r="AU17" i="9"/>
  <c r="AB18" i="9"/>
  <c r="AR18" i="9"/>
  <c r="Y19" i="9"/>
  <c r="AO19" i="9"/>
  <c r="S21" i="9"/>
  <c r="AI21" i="9"/>
  <c r="AC23" i="9"/>
  <c r="AS23" i="9"/>
  <c r="Z24" i="9"/>
  <c r="AP24" i="9"/>
  <c r="AD28" i="9"/>
  <c r="AT28" i="9"/>
  <c r="AA29" i="9"/>
  <c r="AQ29" i="9"/>
  <c r="T33" i="9"/>
  <c r="AJ33" i="9"/>
  <c r="AP13" i="9"/>
  <c r="Y24" i="9"/>
  <c r="AO3" i="9"/>
  <c r="Z3" i="9"/>
  <c r="AP3" i="9"/>
  <c r="AD7" i="9"/>
  <c r="AT7" i="9"/>
  <c r="AA8" i="9"/>
  <c r="AQ8" i="9"/>
  <c r="X9" i="9"/>
  <c r="AN9" i="9"/>
  <c r="U10" i="9"/>
  <c r="AK10" i="9"/>
  <c r="AH11" i="9"/>
  <c r="AE12" i="9"/>
  <c r="AU12" i="9"/>
  <c r="AB13" i="9"/>
  <c r="AR13" i="9"/>
  <c r="Y14" i="9"/>
  <c r="AO14" i="9"/>
  <c r="V15" i="9"/>
  <c r="AL15" i="9"/>
  <c r="S16" i="9"/>
  <c r="AI16" i="9"/>
  <c r="AF17" i="9"/>
  <c r="AV17" i="9"/>
  <c r="AC18" i="9"/>
  <c r="AS18" i="9"/>
  <c r="Z19" i="9"/>
  <c r="AP19" i="9"/>
  <c r="W20" i="9"/>
  <c r="AM20" i="9"/>
  <c r="T21" i="9"/>
  <c r="AJ21" i="9"/>
  <c r="AG22" i="9"/>
  <c r="AD23" i="9"/>
  <c r="AT23" i="9"/>
  <c r="AA24" i="9"/>
  <c r="AQ24" i="9"/>
  <c r="X25" i="9"/>
  <c r="AN25" i="9"/>
  <c r="U26" i="9"/>
  <c r="AK26" i="9"/>
  <c r="AH27" i="9"/>
  <c r="AE28" i="9"/>
  <c r="AU28" i="9"/>
  <c r="AB29" i="9"/>
  <c r="AR29" i="9"/>
  <c r="Y30" i="9"/>
  <c r="AO30" i="9"/>
  <c r="V31" i="9"/>
  <c r="AL31" i="9"/>
  <c r="S32" i="9"/>
  <c r="AI32" i="9"/>
  <c r="U33" i="9"/>
  <c r="AK33" i="9"/>
  <c r="AP18" i="9"/>
  <c r="Y3" i="9"/>
  <c r="AA3" i="9"/>
  <c r="AQ3" i="9"/>
  <c r="X4" i="9"/>
  <c r="AN4" i="9"/>
  <c r="U5" i="9"/>
  <c r="AK5" i="9"/>
  <c r="AH6" i="9"/>
  <c r="AE7" i="9"/>
  <c r="AU7" i="9"/>
  <c r="AB8" i="9"/>
  <c r="AR8" i="9"/>
  <c r="Y9" i="9"/>
  <c r="AO9" i="9"/>
  <c r="V10" i="9"/>
  <c r="AL10" i="9"/>
  <c r="S11" i="9"/>
  <c r="AI11" i="9"/>
  <c r="AF12" i="9"/>
  <c r="AV12" i="9"/>
  <c r="AC13" i="9"/>
  <c r="AS13" i="9"/>
  <c r="Z14" i="9"/>
  <c r="AP14" i="9"/>
  <c r="W15" i="9"/>
  <c r="AM15" i="9"/>
  <c r="T16" i="9"/>
  <c r="AJ16" i="9"/>
  <c r="AG17" i="9"/>
  <c r="AD18" i="9"/>
  <c r="AT18" i="9"/>
  <c r="AA19" i="9"/>
  <c r="AQ19" i="9"/>
  <c r="X20" i="9"/>
  <c r="AN20" i="9"/>
  <c r="U21" i="9"/>
  <c r="AK21" i="9"/>
  <c r="AH22" i="9"/>
  <c r="AE23" i="9"/>
  <c r="AU23" i="9"/>
  <c r="AB24" i="9"/>
  <c r="AR24" i="9"/>
  <c r="Y25" i="9"/>
  <c r="AO25" i="9"/>
  <c r="V26" i="9"/>
  <c r="AL26" i="9"/>
  <c r="S27" i="9"/>
  <c r="AI27" i="9"/>
  <c r="AF28" i="9"/>
  <c r="AV28" i="9"/>
  <c r="AC29" i="9"/>
  <c r="AS29" i="9"/>
  <c r="Z30" i="9"/>
  <c r="AP30" i="9"/>
  <c r="W31" i="9"/>
  <c r="AM31" i="9"/>
  <c r="T32" i="9"/>
  <c r="AJ32" i="9"/>
  <c r="V33" i="9"/>
  <c r="AL33" i="9"/>
  <c r="AS17" i="9"/>
  <c r="AQ18" i="9"/>
  <c r="S33" i="9"/>
  <c r="AB3" i="9"/>
  <c r="AR3" i="9"/>
  <c r="Y4" i="9"/>
  <c r="AO4" i="9"/>
  <c r="V5" i="9"/>
  <c r="AL5" i="9"/>
  <c r="S6" i="9"/>
  <c r="AI6" i="9"/>
  <c r="AF7" i="9"/>
  <c r="AV7" i="9"/>
  <c r="AC8" i="9"/>
  <c r="AS8" i="9"/>
  <c r="Z9" i="9"/>
  <c r="AP9" i="9"/>
  <c r="W10" i="9"/>
  <c r="AM10" i="9"/>
  <c r="T11" i="9"/>
  <c r="AJ11" i="9"/>
  <c r="AG12" i="9"/>
  <c r="AD13" i="9"/>
  <c r="AT13" i="9"/>
  <c r="AA14" i="9"/>
  <c r="AQ14" i="9"/>
  <c r="X15" i="9"/>
  <c r="AN15" i="9"/>
  <c r="U16" i="9"/>
  <c r="AK16" i="9"/>
  <c r="AH17" i="9"/>
  <c r="AE18" i="9"/>
  <c r="AU18" i="9"/>
  <c r="AB19" i="9"/>
  <c r="AR19" i="9"/>
  <c r="Y20" i="9"/>
  <c r="AO20" i="9"/>
  <c r="V21" i="9"/>
  <c r="AL21" i="9"/>
  <c r="S22" i="9"/>
  <c r="AI22" i="9"/>
  <c r="AF23" i="9"/>
  <c r="AV23" i="9"/>
  <c r="AC24" i="9"/>
  <c r="AS24" i="9"/>
  <c r="Z25" i="9"/>
  <c r="AP25" i="9"/>
  <c r="T27" i="9"/>
  <c r="AJ27" i="9"/>
  <c r="AG28" i="9"/>
  <c r="AD29" i="9"/>
  <c r="AT29" i="9"/>
  <c r="AA30" i="9"/>
  <c r="AQ30" i="9"/>
  <c r="X31" i="9"/>
  <c r="AN31" i="9"/>
  <c r="W33" i="9"/>
  <c r="AM33" i="9"/>
  <c r="AB17" i="9"/>
  <c r="AB28" i="9"/>
  <c r="AO8" i="9"/>
  <c r="AC12" i="9"/>
  <c r="AT17" i="9"/>
  <c r="AO24" i="9"/>
  <c r="AC28" i="9"/>
  <c r="AC3" i="9"/>
  <c r="AS3" i="9"/>
  <c r="Z4" i="9"/>
  <c r="AP4" i="9"/>
  <c r="W5" i="9"/>
  <c r="AM5" i="9"/>
  <c r="T6" i="9"/>
  <c r="AJ6" i="9"/>
  <c r="AG7" i="9"/>
  <c r="AD8" i="9"/>
  <c r="AT8" i="9"/>
  <c r="AA9" i="9"/>
  <c r="AQ9" i="9"/>
  <c r="X10" i="9"/>
  <c r="AN10" i="9"/>
  <c r="U11" i="9"/>
  <c r="AK11" i="9"/>
  <c r="AH12" i="9"/>
  <c r="AE13" i="9"/>
  <c r="AU13" i="9"/>
  <c r="AB14" i="9"/>
  <c r="AR14" i="9"/>
  <c r="Y15" i="9"/>
  <c r="AO15" i="9"/>
  <c r="V16" i="9"/>
  <c r="AL16" i="9"/>
  <c r="S17" i="9"/>
  <c r="AI17" i="9"/>
  <c r="AF18" i="9"/>
  <c r="AV18" i="9"/>
  <c r="AC19" i="9"/>
  <c r="AS19" i="9"/>
  <c r="Z20" i="9"/>
  <c r="AP20" i="9"/>
  <c r="W21" i="9"/>
  <c r="AM21" i="9"/>
  <c r="T22" i="9"/>
  <c r="AJ22" i="9"/>
  <c r="AG23" i="9"/>
  <c r="AD24" i="9"/>
  <c r="AT24" i="9"/>
  <c r="AA25" i="9"/>
  <c r="AQ25" i="9"/>
  <c r="X26" i="9"/>
  <c r="AN26" i="9"/>
  <c r="U27" i="9"/>
  <c r="AK27" i="9"/>
  <c r="AH28" i="9"/>
  <c r="AE29" i="9"/>
  <c r="AU29" i="9"/>
  <c r="AB30" i="9"/>
  <c r="AR30" i="9"/>
  <c r="Y31" i="9"/>
  <c r="AO31" i="9"/>
  <c r="V32" i="9"/>
  <c r="AL32" i="9"/>
  <c r="X33" i="9"/>
  <c r="AN33" i="9"/>
  <c r="AR17" i="9"/>
  <c r="Y8" i="9"/>
  <c r="AD3" i="9"/>
  <c r="AT3" i="9"/>
  <c r="AA4" i="9"/>
  <c r="AQ4" i="9"/>
  <c r="X5" i="9"/>
  <c r="AN5" i="9"/>
  <c r="U6" i="9"/>
  <c r="AK6" i="9"/>
  <c r="AH7" i="9"/>
  <c r="AE8" i="9"/>
  <c r="AU8" i="9"/>
  <c r="AB9" i="9"/>
  <c r="AR9" i="9"/>
  <c r="Y10" i="9"/>
  <c r="AO10" i="9"/>
  <c r="V11" i="9"/>
  <c r="AL11" i="9"/>
  <c r="S12" i="9"/>
  <c r="AI12" i="9"/>
  <c r="AF13" i="9"/>
  <c r="AV13" i="9"/>
  <c r="AC14" i="9"/>
  <c r="AS14" i="9"/>
  <c r="Z15" i="9"/>
  <c r="AP15" i="9"/>
  <c r="W16" i="9"/>
  <c r="AM16" i="9"/>
  <c r="T17" i="9"/>
  <c r="AJ17" i="9"/>
  <c r="AG18" i="9"/>
  <c r="AD19" i="9"/>
  <c r="AT19" i="9"/>
  <c r="AA20" i="9"/>
  <c r="AQ20" i="9"/>
  <c r="X21" i="9"/>
  <c r="AN21" i="9"/>
  <c r="U22" i="9"/>
  <c r="AK22" i="9"/>
  <c r="AH23" i="9"/>
  <c r="AE24" i="9"/>
  <c r="AU24" i="9"/>
  <c r="AB25" i="9"/>
  <c r="AR25" i="9"/>
  <c r="Y26" i="9"/>
  <c r="AO26" i="9"/>
  <c r="V27" i="9"/>
  <c r="AL27" i="9"/>
  <c r="S28" i="9"/>
  <c r="AI28" i="9"/>
  <c r="AF29" i="9"/>
  <c r="AV29" i="9"/>
  <c r="AC30" i="9"/>
  <c r="AS30" i="9"/>
  <c r="Z31" i="9"/>
  <c r="AP31" i="9"/>
  <c r="W32" i="9"/>
  <c r="AM32" i="9"/>
  <c r="Y33" i="9"/>
  <c r="AO33" i="9"/>
  <c r="Y18" i="9"/>
  <c r="Y13" i="9"/>
  <c r="AR7" i="9"/>
  <c r="Z13" i="9"/>
  <c r="AB23" i="9"/>
  <c r="AE3" i="9"/>
  <c r="AU3" i="9"/>
  <c r="AB4" i="9"/>
  <c r="AR4" i="9"/>
  <c r="Y5" i="9"/>
  <c r="AO5" i="9"/>
  <c r="V6" i="9"/>
  <c r="AL6" i="9"/>
  <c r="S7" i="9"/>
  <c r="AI7" i="9"/>
  <c r="AF8" i="9"/>
  <c r="AV8" i="9"/>
  <c r="AC9" i="9"/>
  <c r="AS9" i="9"/>
  <c r="Z10" i="9"/>
  <c r="AP10" i="9"/>
  <c r="W11" i="9"/>
  <c r="AM11" i="9"/>
  <c r="T12" i="9"/>
  <c r="AJ12" i="9"/>
  <c r="AG13" i="9"/>
  <c r="AD14" i="9"/>
  <c r="AT14" i="9"/>
  <c r="AA15" i="9"/>
  <c r="AQ15" i="9"/>
  <c r="X16" i="9"/>
  <c r="AN16" i="9"/>
  <c r="U17" i="9"/>
  <c r="AK17" i="9"/>
  <c r="AH18" i="9"/>
  <c r="AE19" i="9"/>
  <c r="AU19" i="9"/>
  <c r="AB20" i="9"/>
  <c r="AR20" i="9"/>
  <c r="Y21" i="9"/>
  <c r="AO21" i="9"/>
  <c r="S23" i="9"/>
  <c r="AI23" i="9"/>
  <c r="AF24" i="9"/>
  <c r="AV24" i="9"/>
  <c r="AC25" i="9"/>
  <c r="AS25" i="9"/>
  <c r="Z26" i="9"/>
  <c r="AP26" i="9"/>
  <c r="W27" i="9"/>
  <c r="AM27" i="9"/>
  <c r="T28" i="9"/>
  <c r="AJ28" i="9"/>
  <c r="AG29" i="9"/>
  <c r="AD30" i="9"/>
  <c r="AT30" i="9"/>
  <c r="AA31" i="9"/>
  <c r="AQ31" i="9"/>
  <c r="X32" i="9"/>
  <c r="AN32" i="9"/>
  <c r="Z33" i="9"/>
  <c r="AP33" i="9"/>
  <c r="AH13" i="9"/>
  <c r="AE14" i="9"/>
  <c r="AU14" i="9"/>
  <c r="AB15" i="9"/>
  <c r="AR15" i="9"/>
  <c r="Y16" i="9"/>
  <c r="AO16" i="9"/>
  <c r="V17" i="9"/>
  <c r="AL17" i="9"/>
  <c r="S18" i="9"/>
  <c r="AI18" i="9"/>
  <c r="AF19" i="9"/>
  <c r="AV19" i="9"/>
  <c r="AC20" i="9"/>
  <c r="AS20" i="9"/>
  <c r="Z21" i="9"/>
  <c r="AP21" i="9"/>
  <c r="W22" i="9"/>
  <c r="AM22" i="9"/>
  <c r="T23" i="9"/>
  <c r="AJ23" i="9"/>
  <c r="AG24" i="9"/>
  <c r="AD25" i="9"/>
  <c r="AT25" i="9"/>
  <c r="AA26" i="9"/>
  <c r="AQ26" i="9"/>
  <c r="X27" i="9"/>
  <c r="AN27" i="9"/>
  <c r="U28" i="9"/>
  <c r="AK28" i="9"/>
  <c r="AH29" i="9"/>
  <c r="AE30" i="9"/>
  <c r="AU30" i="9"/>
  <c r="AB31" i="9"/>
  <c r="AR31" i="9"/>
  <c r="Y32" i="9"/>
  <c r="AO32" i="9"/>
  <c r="AA33" i="9"/>
  <c r="AQ33" i="9"/>
  <c r="AO13" i="9"/>
  <c r="Z5" i="9"/>
  <c r="AA10" i="9"/>
  <c r="AG3" i="9"/>
  <c r="AD4" i="9"/>
  <c r="AT4" i="9"/>
  <c r="AA5" i="9"/>
  <c r="AQ5" i="9"/>
  <c r="U7" i="9"/>
  <c r="AK7" i="9"/>
  <c r="AH8" i="9"/>
  <c r="AB10" i="9"/>
  <c r="AR10" i="9"/>
  <c r="Y11" i="9"/>
  <c r="AO11" i="9"/>
  <c r="V12" i="9"/>
  <c r="AL12" i="9"/>
  <c r="S13" i="9"/>
  <c r="AI13" i="9"/>
  <c r="AF14" i="9"/>
  <c r="AV14" i="9"/>
  <c r="AC15" i="9"/>
  <c r="AS15" i="9"/>
  <c r="AP16" i="9"/>
  <c r="W17" i="9"/>
  <c r="AM17" i="9"/>
  <c r="T18" i="9"/>
  <c r="AJ18" i="9"/>
  <c r="AG19" i="9"/>
  <c r="AD20" i="9"/>
  <c r="AT20" i="9"/>
  <c r="AA21" i="9"/>
  <c r="AQ21" i="9"/>
  <c r="X22" i="9"/>
  <c r="AN22" i="9"/>
  <c r="U23" i="9"/>
  <c r="AK23" i="9"/>
  <c r="AH24" i="9"/>
  <c r="AE25" i="9"/>
  <c r="AU25" i="9"/>
  <c r="AB26" i="9"/>
  <c r="AR26" i="9"/>
  <c r="Y27" i="9"/>
  <c r="AO27" i="9"/>
  <c r="V28" i="9"/>
  <c r="AL28" i="9"/>
  <c r="S29" i="9"/>
  <c r="AI29" i="9"/>
  <c r="AF30" i="9"/>
  <c r="AV30" i="9"/>
  <c r="AC31" i="9"/>
  <c r="AS31" i="9"/>
  <c r="Z32" i="9"/>
  <c r="AP32" i="9"/>
  <c r="AB33" i="9"/>
  <c r="AR33" i="9"/>
  <c r="AR12" i="9"/>
  <c r="AK12" i="9"/>
  <c r="AH3" i="9"/>
  <c r="AE4" i="9"/>
  <c r="AU4" i="9"/>
  <c r="AB5" i="9"/>
  <c r="AR5" i="9"/>
  <c r="Y6" i="9"/>
  <c r="AO6" i="9"/>
  <c r="V7" i="9"/>
  <c r="AL7" i="9"/>
  <c r="S8" i="9"/>
  <c r="AI8" i="9"/>
  <c r="AF9" i="9"/>
  <c r="AV9" i="9"/>
  <c r="AC10" i="9"/>
  <c r="AS10" i="9"/>
  <c r="Z11" i="9"/>
  <c r="AP11" i="9"/>
  <c r="W12" i="9"/>
  <c r="AM12" i="9"/>
  <c r="T13" i="9"/>
  <c r="AJ13" i="9"/>
  <c r="AG14" i="9"/>
  <c r="AD15" i="9"/>
  <c r="AT15" i="9"/>
  <c r="AA16" i="9"/>
  <c r="AQ16" i="9"/>
  <c r="X17" i="9"/>
  <c r="AN17" i="9"/>
  <c r="U18" i="9"/>
  <c r="AK18" i="9"/>
  <c r="AH19" i="9"/>
  <c r="AE20" i="9"/>
  <c r="AU20" i="9"/>
  <c r="AB21" i="9"/>
  <c r="AR21" i="9"/>
  <c r="Y22" i="9"/>
  <c r="AO22" i="9"/>
  <c r="V23" i="9"/>
  <c r="AL23" i="9"/>
  <c r="S24" i="9"/>
  <c r="AI24" i="9"/>
  <c r="AF25" i="9"/>
  <c r="AC26" i="9"/>
  <c r="AS26" i="9"/>
  <c r="Z27" i="9"/>
  <c r="AP27" i="9"/>
  <c r="W28" i="9"/>
  <c r="AM28" i="9"/>
  <c r="T29" i="9"/>
  <c r="AJ29" i="9"/>
  <c r="AG30" i="9"/>
  <c r="AD31" i="9"/>
  <c r="AT31" i="9"/>
  <c r="AA32" i="9"/>
  <c r="AQ32" i="9"/>
  <c r="AC33" i="9"/>
  <c r="AS33" i="9"/>
  <c r="AA18" i="9"/>
  <c r="AQ10" i="9"/>
  <c r="U12" i="9"/>
  <c r="S3" i="9"/>
  <c r="AI3" i="9"/>
  <c r="AF4" i="9"/>
  <c r="AV4" i="9"/>
  <c r="AC5" i="9"/>
  <c r="AS5" i="9"/>
  <c r="Z6" i="9"/>
  <c r="AP6" i="9"/>
  <c r="W7" i="9"/>
  <c r="AM7" i="9"/>
  <c r="T8" i="9"/>
  <c r="AJ8" i="9"/>
  <c r="AG9" i="9"/>
  <c r="AD10" i="9"/>
  <c r="AT10" i="9"/>
  <c r="AA11" i="9"/>
  <c r="AQ11" i="9"/>
  <c r="X12" i="9"/>
  <c r="AN12" i="9"/>
  <c r="U13" i="9"/>
  <c r="AK13" i="9"/>
  <c r="AH14" i="9"/>
  <c r="AE15" i="9"/>
  <c r="AU15" i="9"/>
  <c r="AB16" i="9"/>
  <c r="AR16" i="9"/>
  <c r="Y17" i="9"/>
  <c r="AO17" i="9"/>
  <c r="V18" i="9"/>
  <c r="AL18" i="9"/>
  <c r="S19" i="9"/>
  <c r="AI19" i="9"/>
  <c r="AF20" i="9"/>
  <c r="AV20" i="9"/>
  <c r="AC21" i="9"/>
  <c r="AS21" i="9"/>
  <c r="Z22" i="9"/>
  <c r="AP22" i="9"/>
  <c r="W23" i="9"/>
  <c r="AM23" i="9"/>
  <c r="T24" i="9"/>
  <c r="AJ24" i="9"/>
  <c r="AG25" i="9"/>
  <c r="AD26" i="9"/>
  <c r="AT26" i="9"/>
  <c r="AA27" i="9"/>
  <c r="AQ27" i="9"/>
  <c r="X28" i="9"/>
  <c r="AN28" i="9"/>
  <c r="U29" i="9"/>
  <c r="AK29" i="9"/>
  <c r="AE31" i="9"/>
  <c r="AU31" i="9"/>
  <c r="AB32" i="9"/>
  <c r="AR32" i="9"/>
  <c r="AD33" i="9"/>
  <c r="AT33" i="9"/>
  <c r="AJ7" i="9"/>
  <c r="T3" i="9"/>
  <c r="AJ3" i="9"/>
  <c r="AG4" i="9"/>
  <c r="AD5" i="9"/>
  <c r="AA6" i="9"/>
  <c r="X7" i="9"/>
  <c r="AN7" i="9"/>
  <c r="U8" i="9"/>
  <c r="AK8" i="9"/>
  <c r="AH9" i="9"/>
  <c r="AE10" i="9"/>
  <c r="AU10" i="9"/>
  <c r="AB11" i="9"/>
  <c r="AR11" i="9"/>
  <c r="Y12" i="9"/>
  <c r="AO12" i="9"/>
  <c r="V13" i="9"/>
  <c r="AL13" i="9"/>
  <c r="S14" i="9"/>
  <c r="AI14" i="9"/>
  <c r="Z17" i="9"/>
  <c r="AP17" i="9"/>
  <c r="W18" i="9"/>
  <c r="AM18" i="9"/>
  <c r="T19" i="9"/>
  <c r="AJ19" i="9"/>
  <c r="AG20" i="9"/>
  <c r="AT21" i="9"/>
  <c r="AQ22" i="9"/>
  <c r="X23" i="9"/>
  <c r="AN23" i="9"/>
  <c r="U24" i="9"/>
  <c r="AK24" i="9"/>
  <c r="AE26" i="9"/>
  <c r="AU26" i="9"/>
  <c r="AB27" i="9"/>
  <c r="AR27" i="9"/>
  <c r="Y28" i="9"/>
  <c r="AO28" i="9"/>
  <c r="V29" i="9"/>
  <c r="AL29" i="9"/>
  <c r="S30" i="9"/>
  <c r="AI30" i="9"/>
  <c r="AF31" i="9"/>
  <c r="AC32" i="9"/>
  <c r="AS32" i="9"/>
  <c r="AE33" i="9"/>
  <c r="AU33" i="9"/>
  <c r="AC17" i="9"/>
  <c r="T7" i="9"/>
  <c r="U3" i="9"/>
  <c r="AE5" i="9"/>
  <c r="AB6" i="9"/>
  <c r="Y7" i="9"/>
  <c r="V8" i="9"/>
  <c r="S9" i="9"/>
  <c r="AF10" i="9"/>
  <c r="AC11" i="9"/>
  <c r="Z12" i="9"/>
  <c r="W13" i="9"/>
  <c r="T14" i="9"/>
  <c r="AD16" i="9"/>
  <c r="AA17" i="9"/>
  <c r="X18" i="9"/>
  <c r="U19" i="9"/>
  <c r="AE21" i="9"/>
  <c r="AB22" i="9"/>
  <c r="Y23" i="9"/>
  <c r="V24" i="9"/>
  <c r="AF26" i="9"/>
  <c r="AC27" i="9"/>
  <c r="Z28" i="9"/>
  <c r="W29" i="9"/>
  <c r="AD32" i="9"/>
  <c r="AF33" i="9"/>
  <c r="C30" i="8"/>
  <c r="J30" i="8"/>
  <c r="K30" i="8"/>
  <c r="E30" i="8"/>
  <c r="U30" i="8"/>
  <c r="F30" i="8"/>
  <c r="V30" i="8"/>
  <c r="G30" i="8"/>
  <c r="W30" i="8"/>
  <c r="H30" i="8"/>
  <c r="X30" i="8"/>
  <c r="J31" i="8"/>
  <c r="Z31" i="8"/>
  <c r="I30" i="8"/>
  <c r="Y30" i="8"/>
  <c r="AB31" i="8"/>
  <c r="AC31" i="8"/>
  <c r="L30" i="8"/>
  <c r="AB30" i="8"/>
  <c r="N31" i="8"/>
  <c r="AD31" i="8"/>
  <c r="M30" i="8"/>
  <c r="AC30" i="8"/>
  <c r="O31" i="8"/>
  <c r="AE31" i="8"/>
  <c r="N30" i="8"/>
  <c r="AD30" i="8"/>
  <c r="P31" i="8"/>
  <c r="AF31" i="8"/>
  <c r="O30" i="8"/>
  <c r="AE30" i="8"/>
  <c r="P30" i="8"/>
  <c r="AF30" i="8"/>
  <c r="C31" i="8"/>
  <c r="R31" i="7"/>
  <c r="F31" i="7"/>
  <c r="V31" i="7"/>
  <c r="G31" i="7"/>
  <c r="W31" i="7"/>
  <c r="K31" i="7"/>
  <c r="L31" i="7"/>
  <c r="C31" i="7"/>
  <c r="S31" i="7"/>
  <c r="M31" i="7"/>
  <c r="D31" i="7"/>
  <c r="T31" i="7"/>
  <c r="N31" i="7"/>
  <c r="E31" i="7"/>
  <c r="U31" i="7"/>
  <c r="AE31" i="7"/>
  <c r="P31" i="7"/>
  <c r="AF31" i="7"/>
  <c r="Q31" i="7"/>
  <c r="I31" i="7"/>
  <c r="J31" i="7"/>
  <c r="AA31" i="7"/>
  <c r="O31" i="7"/>
  <c r="H31" i="7"/>
  <c r="X31" i="7"/>
  <c r="Z31" i="7"/>
  <c r="Y31" i="7"/>
  <c r="AB31" i="7"/>
  <c r="AC31" i="7"/>
  <c r="AD31" i="7"/>
  <c r="X25" i="2"/>
  <c r="W25" i="2"/>
  <c r="AM25" i="2"/>
  <c r="X9" i="2"/>
  <c r="W9" i="2"/>
  <c r="AM9" i="2"/>
  <c r="AG28" i="2"/>
  <c r="AV28" i="2"/>
  <c r="AF28" i="2"/>
  <c r="AG12" i="2"/>
  <c r="AF12" i="2"/>
  <c r="AV12" i="2"/>
  <c r="AA10" i="2"/>
  <c r="Z10" i="2"/>
  <c r="AP10" i="2"/>
  <c r="AE22" i="2"/>
  <c r="AD22" i="2"/>
  <c r="AT22" i="2"/>
  <c r="AB21" i="2"/>
  <c r="AA21" i="2"/>
  <c r="AQ21" i="2"/>
  <c r="AB5" i="2"/>
  <c r="AA5" i="2"/>
  <c r="AQ5" i="2"/>
  <c r="AD11" i="2"/>
  <c r="AC11" i="2"/>
  <c r="AS11" i="2"/>
  <c r="Y4" i="2"/>
  <c r="X4" i="2"/>
  <c r="AN4" i="2"/>
  <c r="AD27" i="2"/>
  <c r="AC27" i="2"/>
  <c r="AS27" i="2"/>
  <c r="V19" i="2"/>
  <c r="AK19" i="2"/>
  <c r="AE6" i="2"/>
  <c r="AD6" i="2"/>
  <c r="AT6" i="2"/>
  <c r="Y20" i="2"/>
  <c r="X20" i="2"/>
  <c r="AN20" i="2"/>
  <c r="AE33" i="2"/>
  <c r="AU33" i="2"/>
  <c r="AU17" i="2"/>
  <c r="AE17" i="2"/>
  <c r="AA26" i="2"/>
  <c r="Z26" i="2"/>
  <c r="AP26" i="2"/>
  <c r="AC32" i="2"/>
  <c r="AB32" i="2"/>
  <c r="AR32" i="2"/>
  <c r="U32" i="2"/>
  <c r="AC16" i="2"/>
  <c r="U16" i="2"/>
  <c r="AB16" i="2"/>
  <c r="AR16" i="2"/>
  <c r="Z31" i="2"/>
  <c r="Y31" i="2"/>
  <c r="AO31" i="2"/>
  <c r="Z15" i="2"/>
  <c r="Y15" i="2"/>
  <c r="AO15" i="2"/>
  <c r="W30" i="2"/>
  <c r="V30" i="2"/>
  <c r="AL30" i="2"/>
  <c r="W14" i="2"/>
  <c r="V14" i="2"/>
  <c r="AL14" i="2"/>
  <c r="AJ29" i="2"/>
  <c r="AI29" i="2"/>
  <c r="AJ13" i="2"/>
  <c r="AI13" i="2"/>
  <c r="AJ8" i="2"/>
  <c r="AW7" i="2"/>
  <c r="AG7" i="2"/>
  <c r="T2" i="2"/>
  <c r="AJ24" i="2"/>
  <c r="AW23" i="2"/>
  <c r="AG23" i="2"/>
  <c r="U31" i="2"/>
  <c r="U15" i="2"/>
  <c r="AT33" i="2"/>
  <c r="AD33" i="2"/>
  <c r="AQ32" i="2"/>
  <c r="AA32" i="2"/>
  <c r="AN31" i="2"/>
  <c r="X31" i="2"/>
  <c r="AK30" i="2"/>
  <c r="AX29" i="2"/>
  <c r="AH29" i="2"/>
  <c r="AU28" i="2"/>
  <c r="AE28" i="2"/>
  <c r="AR27" i="2"/>
  <c r="AB27" i="2"/>
  <c r="AO26" i="2"/>
  <c r="Y26" i="2"/>
  <c r="AL25" i="2"/>
  <c r="V25" i="2"/>
  <c r="AI24" i="2"/>
  <c r="AV23" i="2"/>
  <c r="AF23" i="2"/>
  <c r="AS22" i="2"/>
  <c r="AC22" i="2"/>
  <c r="AP21" i="2"/>
  <c r="Z21" i="2"/>
  <c r="AM20" i="2"/>
  <c r="W20" i="2"/>
  <c r="AJ19" i="2"/>
  <c r="AW18" i="2"/>
  <c r="AG18" i="2"/>
  <c r="AT17" i="2"/>
  <c r="AD17" i="2"/>
  <c r="AQ16" i="2"/>
  <c r="AA16" i="2"/>
  <c r="AN15" i="2"/>
  <c r="X15" i="2"/>
  <c r="AK14" i="2"/>
  <c r="AX13" i="2"/>
  <c r="AH13" i="2"/>
  <c r="AU12" i="2"/>
  <c r="AE12" i="2"/>
  <c r="AR11" i="2"/>
  <c r="AB11" i="2"/>
  <c r="AO10" i="2"/>
  <c r="Y10" i="2"/>
  <c r="AL9" i="2"/>
  <c r="V9" i="2"/>
  <c r="AI8" i="2"/>
  <c r="AV7" i="2"/>
  <c r="AF7" i="2"/>
  <c r="AS6" i="2"/>
  <c r="AC6" i="2"/>
  <c r="AP5" i="2"/>
  <c r="Z5" i="2"/>
  <c r="AM4" i="2"/>
  <c r="W4" i="2"/>
  <c r="AJ3" i="2"/>
  <c r="AH18" i="2"/>
  <c r="AK3" i="2"/>
  <c r="U30" i="2"/>
  <c r="U14" i="2"/>
  <c r="AS33" i="2"/>
  <c r="AC33" i="2"/>
  <c r="AP32" i="2"/>
  <c r="Z32" i="2"/>
  <c r="AM31" i="2"/>
  <c r="W31" i="2"/>
  <c r="AJ30" i="2"/>
  <c r="AW29" i="2"/>
  <c r="AG29" i="2"/>
  <c r="AT28" i="2"/>
  <c r="AD28" i="2"/>
  <c r="AQ27" i="2"/>
  <c r="AA27" i="2"/>
  <c r="AN26" i="2"/>
  <c r="X26" i="2"/>
  <c r="AK25" i="2"/>
  <c r="AX24" i="2"/>
  <c r="AH24" i="2"/>
  <c r="AU23" i="2"/>
  <c r="AE23" i="2"/>
  <c r="AR22" i="2"/>
  <c r="AB22" i="2"/>
  <c r="AO21" i="2"/>
  <c r="Y21" i="2"/>
  <c r="AL20" i="2"/>
  <c r="V20" i="2"/>
  <c r="AI19" i="2"/>
  <c r="AV18" i="2"/>
  <c r="AF18" i="2"/>
  <c r="AS17" i="2"/>
  <c r="AC17" i="2"/>
  <c r="AP16" i="2"/>
  <c r="Z16" i="2"/>
  <c r="AM15" i="2"/>
  <c r="W15" i="2"/>
  <c r="AJ14" i="2"/>
  <c r="AW13" i="2"/>
  <c r="AG13" i="2"/>
  <c r="AT12" i="2"/>
  <c r="AD12" i="2"/>
  <c r="AQ11" i="2"/>
  <c r="AA11" i="2"/>
  <c r="AN10" i="2"/>
  <c r="X10" i="2"/>
  <c r="AK9" i="2"/>
  <c r="AX8" i="2"/>
  <c r="AH8" i="2"/>
  <c r="AU7" i="2"/>
  <c r="AE7" i="2"/>
  <c r="AR6" i="2"/>
  <c r="AB6" i="2"/>
  <c r="AO5" i="2"/>
  <c r="Y5" i="2"/>
  <c r="AL4" i="2"/>
  <c r="V4" i="2"/>
  <c r="AI3" i="2"/>
  <c r="U29" i="2"/>
  <c r="U13" i="2"/>
  <c r="AR33" i="2"/>
  <c r="AB33" i="2"/>
  <c r="AO32" i="2"/>
  <c r="Y32" i="2"/>
  <c r="AL31" i="2"/>
  <c r="V31" i="2"/>
  <c r="AI30" i="2"/>
  <c r="AV29" i="2"/>
  <c r="AF29" i="2"/>
  <c r="AS28" i="2"/>
  <c r="AC28" i="2"/>
  <c r="AP27" i="2"/>
  <c r="Z27" i="2"/>
  <c r="AM26" i="2"/>
  <c r="W26" i="2"/>
  <c r="AJ25" i="2"/>
  <c r="AW24" i="2"/>
  <c r="AG24" i="2"/>
  <c r="AT23" i="2"/>
  <c r="AD23" i="2"/>
  <c r="AQ22" i="2"/>
  <c r="AA22" i="2"/>
  <c r="AN21" i="2"/>
  <c r="X21" i="2"/>
  <c r="AK20" i="2"/>
  <c r="AX19" i="2"/>
  <c r="AH19" i="2"/>
  <c r="AU18" i="2"/>
  <c r="AE18" i="2"/>
  <c r="AR17" i="2"/>
  <c r="AB17" i="2"/>
  <c r="AO16" i="2"/>
  <c r="Y16" i="2"/>
  <c r="AL15" i="2"/>
  <c r="V15" i="2"/>
  <c r="AI14" i="2"/>
  <c r="AV13" i="2"/>
  <c r="AF13" i="2"/>
  <c r="AS12" i="2"/>
  <c r="AC12" i="2"/>
  <c r="AP11" i="2"/>
  <c r="Z11" i="2"/>
  <c r="AM10" i="2"/>
  <c r="W10" i="2"/>
  <c r="AJ9" i="2"/>
  <c r="AW8" i="2"/>
  <c r="AG8" i="2"/>
  <c r="AT7" i="2"/>
  <c r="AD7" i="2"/>
  <c r="AQ6" i="2"/>
  <c r="AA6" i="2"/>
  <c r="AN5" i="2"/>
  <c r="X5" i="2"/>
  <c r="AK4" i="2"/>
  <c r="AX3" i="2"/>
  <c r="AH3" i="2"/>
  <c r="U28" i="2"/>
  <c r="U12" i="2"/>
  <c r="AQ33" i="2"/>
  <c r="AA33" i="2"/>
  <c r="AN32" i="2"/>
  <c r="X32" i="2"/>
  <c r="AK31" i="2"/>
  <c r="AX30" i="2"/>
  <c r="AH30" i="2"/>
  <c r="AU29" i="2"/>
  <c r="AE29" i="2"/>
  <c r="AR28" i="2"/>
  <c r="AB28" i="2"/>
  <c r="AO27" i="2"/>
  <c r="Y27" i="2"/>
  <c r="AL26" i="2"/>
  <c r="V26" i="2"/>
  <c r="AI25" i="2"/>
  <c r="AV24" i="2"/>
  <c r="AF24" i="2"/>
  <c r="AS23" i="2"/>
  <c r="AC23" i="2"/>
  <c r="AP22" i="2"/>
  <c r="Z22" i="2"/>
  <c r="AM21" i="2"/>
  <c r="W21" i="2"/>
  <c r="AJ20" i="2"/>
  <c r="AW19" i="2"/>
  <c r="AG19" i="2"/>
  <c r="AT18" i="2"/>
  <c r="AD18" i="2"/>
  <c r="AQ17" i="2"/>
  <c r="AA17" i="2"/>
  <c r="AN16" i="2"/>
  <c r="X16" i="2"/>
  <c r="AK15" i="2"/>
  <c r="AX14" i="2"/>
  <c r="AH14" i="2"/>
  <c r="AU13" i="2"/>
  <c r="AE13" i="2"/>
  <c r="AR12" i="2"/>
  <c r="AB12" i="2"/>
  <c r="AO11" i="2"/>
  <c r="Y11" i="2"/>
  <c r="AL10" i="2"/>
  <c r="V10" i="2"/>
  <c r="AI9" i="2"/>
  <c r="AV8" i="2"/>
  <c r="AF8" i="2"/>
  <c r="AS7" i="2"/>
  <c r="AC7" i="2"/>
  <c r="AP6" i="2"/>
  <c r="Z6" i="2"/>
  <c r="AM5" i="2"/>
  <c r="W5" i="2"/>
  <c r="AJ4" i="2"/>
  <c r="AW3" i="2"/>
  <c r="AG3" i="2"/>
  <c r="U27" i="2"/>
  <c r="U11" i="2"/>
  <c r="AP33" i="2"/>
  <c r="Z33" i="2"/>
  <c r="AM32" i="2"/>
  <c r="W32" i="2"/>
  <c r="AJ31" i="2"/>
  <c r="AW30" i="2"/>
  <c r="AG30" i="2"/>
  <c r="AT29" i="2"/>
  <c r="AD29" i="2"/>
  <c r="AQ28" i="2"/>
  <c r="AA28" i="2"/>
  <c r="AN27" i="2"/>
  <c r="X27" i="2"/>
  <c r="AK26" i="2"/>
  <c r="AX25" i="2"/>
  <c r="AH25" i="2"/>
  <c r="AU24" i="2"/>
  <c r="AE24" i="2"/>
  <c r="AR23" i="2"/>
  <c r="AB23" i="2"/>
  <c r="AO22" i="2"/>
  <c r="Y22" i="2"/>
  <c r="AL21" i="2"/>
  <c r="V21" i="2"/>
  <c r="AI20" i="2"/>
  <c r="AV19" i="2"/>
  <c r="AF19" i="2"/>
  <c r="AS18" i="2"/>
  <c r="AC18" i="2"/>
  <c r="AP17" i="2"/>
  <c r="Z17" i="2"/>
  <c r="AM16" i="2"/>
  <c r="W16" i="2"/>
  <c r="AJ15" i="2"/>
  <c r="AW14" i="2"/>
  <c r="AG14" i="2"/>
  <c r="AT13" i="2"/>
  <c r="AD13" i="2"/>
  <c r="AQ12" i="2"/>
  <c r="AA12" i="2"/>
  <c r="AN11" i="2"/>
  <c r="X11" i="2"/>
  <c r="AK10" i="2"/>
  <c r="AX9" i="2"/>
  <c r="AH9" i="2"/>
  <c r="AU8" i="2"/>
  <c r="AE8" i="2"/>
  <c r="AR7" i="2"/>
  <c r="AB7" i="2"/>
  <c r="AO6" i="2"/>
  <c r="Y6" i="2"/>
  <c r="AL5" i="2"/>
  <c r="V5" i="2"/>
  <c r="AI4" i="2"/>
  <c r="AV3" i="2"/>
  <c r="AF3" i="2"/>
  <c r="U26" i="2"/>
  <c r="U10" i="2"/>
  <c r="AO33" i="2"/>
  <c r="Y33" i="2"/>
  <c r="AL32" i="2"/>
  <c r="V32" i="2"/>
  <c r="AI31" i="2"/>
  <c r="AV30" i="2"/>
  <c r="AF30" i="2"/>
  <c r="AS29" i="2"/>
  <c r="AC29" i="2"/>
  <c r="AP28" i="2"/>
  <c r="Z28" i="2"/>
  <c r="AM27" i="2"/>
  <c r="W27" i="2"/>
  <c r="AJ26" i="2"/>
  <c r="AW25" i="2"/>
  <c r="AG25" i="2"/>
  <c r="AT24" i="2"/>
  <c r="AD24" i="2"/>
  <c r="AQ23" i="2"/>
  <c r="AA23" i="2"/>
  <c r="AN22" i="2"/>
  <c r="X22" i="2"/>
  <c r="AK21" i="2"/>
  <c r="AX20" i="2"/>
  <c r="AH20" i="2"/>
  <c r="AU19" i="2"/>
  <c r="AE19" i="2"/>
  <c r="AR18" i="2"/>
  <c r="AB18" i="2"/>
  <c r="AO17" i="2"/>
  <c r="Y17" i="2"/>
  <c r="AL16" i="2"/>
  <c r="V16" i="2"/>
  <c r="AI15" i="2"/>
  <c r="AV14" i="2"/>
  <c r="AF14" i="2"/>
  <c r="AS13" i="2"/>
  <c r="AC13" i="2"/>
  <c r="AP12" i="2"/>
  <c r="Z12" i="2"/>
  <c r="AM11" i="2"/>
  <c r="W11" i="2"/>
  <c r="AJ10" i="2"/>
  <c r="AW9" i="2"/>
  <c r="AG9" i="2"/>
  <c r="AT8" i="2"/>
  <c r="AD8" i="2"/>
  <c r="AQ7" i="2"/>
  <c r="AA7" i="2"/>
  <c r="AN6" i="2"/>
  <c r="X6" i="2"/>
  <c r="AK5" i="2"/>
  <c r="AX4" i="2"/>
  <c r="AH4" i="2"/>
  <c r="AU3" i="2"/>
  <c r="AE3" i="2"/>
  <c r="U25" i="2"/>
  <c r="U9" i="2"/>
  <c r="AN33" i="2"/>
  <c r="X33" i="2"/>
  <c r="AK32" i="2"/>
  <c r="AX31" i="2"/>
  <c r="AH31" i="2"/>
  <c r="AU30" i="2"/>
  <c r="AE30" i="2"/>
  <c r="AR29" i="2"/>
  <c r="AB29" i="2"/>
  <c r="AO28" i="2"/>
  <c r="Y28" i="2"/>
  <c r="AL27" i="2"/>
  <c r="V27" i="2"/>
  <c r="AI26" i="2"/>
  <c r="AV25" i="2"/>
  <c r="AF25" i="2"/>
  <c r="AS24" i="2"/>
  <c r="AC24" i="2"/>
  <c r="AP23" i="2"/>
  <c r="Z23" i="2"/>
  <c r="AM22" i="2"/>
  <c r="W22" i="2"/>
  <c r="AJ21" i="2"/>
  <c r="AW20" i="2"/>
  <c r="AG20" i="2"/>
  <c r="AT19" i="2"/>
  <c r="AD19" i="2"/>
  <c r="AQ18" i="2"/>
  <c r="AA18" i="2"/>
  <c r="AN17" i="2"/>
  <c r="X17" i="2"/>
  <c r="AK16" i="2"/>
  <c r="AX15" i="2"/>
  <c r="AH15" i="2"/>
  <c r="AU14" i="2"/>
  <c r="AE14" i="2"/>
  <c r="AR13" i="2"/>
  <c r="AB13" i="2"/>
  <c r="AO12" i="2"/>
  <c r="Y12" i="2"/>
  <c r="AL11" i="2"/>
  <c r="V11" i="2"/>
  <c r="AI10" i="2"/>
  <c r="AV9" i="2"/>
  <c r="AF9" i="2"/>
  <c r="AS8" i="2"/>
  <c r="AC8" i="2"/>
  <c r="AP7" i="2"/>
  <c r="Z7" i="2"/>
  <c r="AM6" i="2"/>
  <c r="W6" i="2"/>
  <c r="AJ5" i="2"/>
  <c r="AW4" i="2"/>
  <c r="AG4" i="2"/>
  <c r="AT3" i="2"/>
  <c r="AD3" i="2"/>
  <c r="U24" i="2"/>
  <c r="U8" i="2"/>
  <c r="AM33" i="2"/>
  <c r="W33" i="2"/>
  <c r="AJ32" i="2"/>
  <c r="AW31" i="2"/>
  <c r="AG31" i="2"/>
  <c r="AT30" i="2"/>
  <c r="AD30" i="2"/>
  <c r="AQ29" i="2"/>
  <c r="AA29" i="2"/>
  <c r="AN28" i="2"/>
  <c r="X28" i="2"/>
  <c r="AK27" i="2"/>
  <c r="AX26" i="2"/>
  <c r="AH26" i="2"/>
  <c r="AU25" i="2"/>
  <c r="AE25" i="2"/>
  <c r="AR24" i="2"/>
  <c r="AB24" i="2"/>
  <c r="AO23" i="2"/>
  <c r="Y23" i="2"/>
  <c r="AL22" i="2"/>
  <c r="V22" i="2"/>
  <c r="AI21" i="2"/>
  <c r="AV20" i="2"/>
  <c r="AF20" i="2"/>
  <c r="AS19" i="2"/>
  <c r="AC19" i="2"/>
  <c r="AP18" i="2"/>
  <c r="Z18" i="2"/>
  <c r="AM17" i="2"/>
  <c r="W17" i="2"/>
  <c r="AJ16" i="2"/>
  <c r="AW15" i="2"/>
  <c r="AG15" i="2"/>
  <c r="AT14" i="2"/>
  <c r="AD14" i="2"/>
  <c r="AQ13" i="2"/>
  <c r="AA13" i="2"/>
  <c r="AN12" i="2"/>
  <c r="X12" i="2"/>
  <c r="AK11" i="2"/>
  <c r="AX10" i="2"/>
  <c r="AH10" i="2"/>
  <c r="AU9" i="2"/>
  <c r="AE9" i="2"/>
  <c r="AR8" i="2"/>
  <c r="AB8" i="2"/>
  <c r="AO7" i="2"/>
  <c r="Y7" i="2"/>
  <c r="AL6" i="2"/>
  <c r="V6" i="2"/>
  <c r="AI5" i="2"/>
  <c r="AV4" i="2"/>
  <c r="AF4" i="2"/>
  <c r="AS3" i="2"/>
  <c r="AC3" i="2"/>
  <c r="U23" i="2"/>
  <c r="U7" i="2"/>
  <c r="AL33" i="2"/>
  <c r="V33" i="2"/>
  <c r="AI32" i="2"/>
  <c r="AV31" i="2"/>
  <c r="AF31" i="2"/>
  <c r="AS30" i="2"/>
  <c r="AC30" i="2"/>
  <c r="AP29" i="2"/>
  <c r="Z29" i="2"/>
  <c r="AM28" i="2"/>
  <c r="W28" i="2"/>
  <c r="AJ27" i="2"/>
  <c r="AW26" i="2"/>
  <c r="AG26" i="2"/>
  <c r="AT25" i="2"/>
  <c r="AD25" i="2"/>
  <c r="AQ24" i="2"/>
  <c r="AA24" i="2"/>
  <c r="AN23" i="2"/>
  <c r="X23" i="2"/>
  <c r="AK22" i="2"/>
  <c r="AX21" i="2"/>
  <c r="AH21" i="2"/>
  <c r="AU20" i="2"/>
  <c r="AE20" i="2"/>
  <c r="AR19" i="2"/>
  <c r="AB19" i="2"/>
  <c r="AO18" i="2"/>
  <c r="Y18" i="2"/>
  <c r="AL17" i="2"/>
  <c r="V17" i="2"/>
  <c r="AI16" i="2"/>
  <c r="AV15" i="2"/>
  <c r="AF15" i="2"/>
  <c r="AS14" i="2"/>
  <c r="AC14" i="2"/>
  <c r="AP13" i="2"/>
  <c r="Z13" i="2"/>
  <c r="AM12" i="2"/>
  <c r="W12" i="2"/>
  <c r="AJ11" i="2"/>
  <c r="AW10" i="2"/>
  <c r="AG10" i="2"/>
  <c r="AT9" i="2"/>
  <c r="AD9" i="2"/>
  <c r="AQ8" i="2"/>
  <c r="AA8" i="2"/>
  <c r="AN7" i="2"/>
  <c r="X7" i="2"/>
  <c r="AK6" i="2"/>
  <c r="AX5" i="2"/>
  <c r="AH5" i="2"/>
  <c r="AU4" i="2"/>
  <c r="AE4" i="2"/>
  <c r="AR3" i="2"/>
  <c r="AB3" i="2"/>
  <c r="U22" i="2"/>
  <c r="U6" i="2"/>
  <c r="AK33" i="2"/>
  <c r="AX32" i="2"/>
  <c r="AH32" i="2"/>
  <c r="AU31" i="2"/>
  <c r="AE31" i="2"/>
  <c r="AR30" i="2"/>
  <c r="AB30" i="2"/>
  <c r="AO29" i="2"/>
  <c r="Y29" i="2"/>
  <c r="AL28" i="2"/>
  <c r="V28" i="2"/>
  <c r="AI27" i="2"/>
  <c r="AV26" i="2"/>
  <c r="AF26" i="2"/>
  <c r="AS25" i="2"/>
  <c r="AC25" i="2"/>
  <c r="AP24" i="2"/>
  <c r="Z24" i="2"/>
  <c r="AM23" i="2"/>
  <c r="W23" i="2"/>
  <c r="AJ22" i="2"/>
  <c r="AW21" i="2"/>
  <c r="AG21" i="2"/>
  <c r="AT20" i="2"/>
  <c r="AD20" i="2"/>
  <c r="AQ19" i="2"/>
  <c r="AA19" i="2"/>
  <c r="AN18" i="2"/>
  <c r="X18" i="2"/>
  <c r="AK17" i="2"/>
  <c r="AX16" i="2"/>
  <c r="AH16" i="2"/>
  <c r="AU15" i="2"/>
  <c r="AE15" i="2"/>
  <c r="AR14" i="2"/>
  <c r="AB14" i="2"/>
  <c r="AO13" i="2"/>
  <c r="Y13" i="2"/>
  <c r="AL12" i="2"/>
  <c r="V12" i="2"/>
  <c r="AI11" i="2"/>
  <c r="AV10" i="2"/>
  <c r="AF10" i="2"/>
  <c r="AS9" i="2"/>
  <c r="AC9" i="2"/>
  <c r="AP8" i="2"/>
  <c r="Z8" i="2"/>
  <c r="AM7" i="2"/>
  <c r="W7" i="2"/>
  <c r="AJ6" i="2"/>
  <c r="AW5" i="2"/>
  <c r="AG5" i="2"/>
  <c r="AT4" i="2"/>
  <c r="AD4" i="2"/>
  <c r="AQ3" i="2"/>
  <c r="AA3" i="2"/>
  <c r="U21" i="2"/>
  <c r="U5" i="2"/>
  <c r="AJ33" i="2"/>
  <c r="AW32" i="2"/>
  <c r="AG32" i="2"/>
  <c r="AT31" i="2"/>
  <c r="AD31" i="2"/>
  <c r="AQ30" i="2"/>
  <c r="AA30" i="2"/>
  <c r="AN29" i="2"/>
  <c r="X29" i="2"/>
  <c r="AK28" i="2"/>
  <c r="AX27" i="2"/>
  <c r="AH27" i="2"/>
  <c r="AU26" i="2"/>
  <c r="AE26" i="2"/>
  <c r="AR25" i="2"/>
  <c r="AB25" i="2"/>
  <c r="AO24" i="2"/>
  <c r="Y24" i="2"/>
  <c r="AL23" i="2"/>
  <c r="V23" i="2"/>
  <c r="AI22" i="2"/>
  <c r="AV21" i="2"/>
  <c r="AF21" i="2"/>
  <c r="AS20" i="2"/>
  <c r="AC20" i="2"/>
  <c r="AP19" i="2"/>
  <c r="Z19" i="2"/>
  <c r="AM18" i="2"/>
  <c r="W18" i="2"/>
  <c r="AJ17" i="2"/>
  <c r="AW16" i="2"/>
  <c r="AG16" i="2"/>
  <c r="AT15" i="2"/>
  <c r="AD15" i="2"/>
  <c r="AQ14" i="2"/>
  <c r="AA14" i="2"/>
  <c r="AN13" i="2"/>
  <c r="X13" i="2"/>
  <c r="AK12" i="2"/>
  <c r="AX11" i="2"/>
  <c r="AH11" i="2"/>
  <c r="AU10" i="2"/>
  <c r="AE10" i="2"/>
  <c r="AR9" i="2"/>
  <c r="AB9" i="2"/>
  <c r="AO8" i="2"/>
  <c r="Y8" i="2"/>
  <c r="AL7" i="2"/>
  <c r="V7" i="2"/>
  <c r="AI6" i="2"/>
  <c r="AV5" i="2"/>
  <c r="AF5" i="2"/>
  <c r="AS4" i="2"/>
  <c r="AC4" i="2"/>
  <c r="AP3" i="2"/>
  <c r="Z3" i="2"/>
  <c r="AX18" i="2"/>
  <c r="U20" i="2"/>
  <c r="U4" i="2"/>
  <c r="AI33" i="2"/>
  <c r="AV32" i="2"/>
  <c r="AF32" i="2"/>
  <c r="AS31" i="2"/>
  <c r="AC31" i="2"/>
  <c r="AP30" i="2"/>
  <c r="Z30" i="2"/>
  <c r="AM29" i="2"/>
  <c r="W29" i="2"/>
  <c r="AJ28" i="2"/>
  <c r="AW27" i="2"/>
  <c r="AG27" i="2"/>
  <c r="AT26" i="2"/>
  <c r="AD26" i="2"/>
  <c r="AQ25" i="2"/>
  <c r="AA25" i="2"/>
  <c r="AN24" i="2"/>
  <c r="X24" i="2"/>
  <c r="AK23" i="2"/>
  <c r="AX22" i="2"/>
  <c r="AH22" i="2"/>
  <c r="AU21" i="2"/>
  <c r="AE21" i="2"/>
  <c r="AR20" i="2"/>
  <c r="AB20" i="2"/>
  <c r="AO19" i="2"/>
  <c r="Y19" i="2"/>
  <c r="AL18" i="2"/>
  <c r="V18" i="2"/>
  <c r="AI17" i="2"/>
  <c r="AV16" i="2"/>
  <c r="AF16" i="2"/>
  <c r="AS15" i="2"/>
  <c r="AC15" i="2"/>
  <c r="AP14" i="2"/>
  <c r="Z14" i="2"/>
  <c r="AM13" i="2"/>
  <c r="W13" i="2"/>
  <c r="AJ12" i="2"/>
  <c r="AW11" i="2"/>
  <c r="AG11" i="2"/>
  <c r="AT10" i="2"/>
  <c r="AD10" i="2"/>
  <c r="AQ9" i="2"/>
  <c r="AA9" i="2"/>
  <c r="AN8" i="2"/>
  <c r="X8" i="2"/>
  <c r="AK7" i="2"/>
  <c r="AX6" i="2"/>
  <c r="AH6" i="2"/>
  <c r="AU5" i="2"/>
  <c r="AE5" i="2"/>
  <c r="AR4" i="2"/>
  <c r="AB4" i="2"/>
  <c r="AO3" i="2"/>
  <c r="Y3" i="2"/>
  <c r="U19" i="2"/>
  <c r="AX33" i="2"/>
  <c r="AH33" i="2"/>
  <c r="AU32" i="2"/>
  <c r="AE32" i="2"/>
  <c r="AR31" i="2"/>
  <c r="AB31" i="2"/>
  <c r="AO30" i="2"/>
  <c r="Y30" i="2"/>
  <c r="AL29" i="2"/>
  <c r="V29" i="2"/>
  <c r="AI28" i="2"/>
  <c r="AV27" i="2"/>
  <c r="AF27" i="2"/>
  <c r="AS26" i="2"/>
  <c r="AC26" i="2"/>
  <c r="AP25" i="2"/>
  <c r="Z25" i="2"/>
  <c r="AM24" i="2"/>
  <c r="W24" i="2"/>
  <c r="AJ23" i="2"/>
  <c r="AW22" i="2"/>
  <c r="AG22" i="2"/>
  <c r="AT21" i="2"/>
  <c r="AD21" i="2"/>
  <c r="AQ20" i="2"/>
  <c r="AA20" i="2"/>
  <c r="AN19" i="2"/>
  <c r="X19" i="2"/>
  <c r="AK18" i="2"/>
  <c r="AX17" i="2"/>
  <c r="AH17" i="2"/>
  <c r="AU16" i="2"/>
  <c r="AE16" i="2"/>
  <c r="AR15" i="2"/>
  <c r="AB15" i="2"/>
  <c r="AO14" i="2"/>
  <c r="Y14" i="2"/>
  <c r="AL13" i="2"/>
  <c r="V13" i="2"/>
  <c r="AI12" i="2"/>
  <c r="AV11" i="2"/>
  <c r="AF11" i="2"/>
  <c r="AS10" i="2"/>
  <c r="AC10" i="2"/>
  <c r="AP9" i="2"/>
  <c r="Z9" i="2"/>
  <c r="AM8" i="2"/>
  <c r="W8" i="2"/>
  <c r="AJ7" i="2"/>
  <c r="AW6" i="2"/>
  <c r="AG6" i="2"/>
  <c r="AT5" i="2"/>
  <c r="AD5" i="2"/>
  <c r="AQ4" i="2"/>
  <c r="AA4" i="2"/>
  <c r="AN3" i="2"/>
  <c r="X3" i="2"/>
  <c r="U3" i="2"/>
  <c r="U18" i="2"/>
  <c r="AW33" i="2"/>
  <c r="AG33" i="2"/>
  <c r="AT32" i="2"/>
  <c r="AD32" i="2"/>
  <c r="AQ31" i="2"/>
  <c r="AA31" i="2"/>
  <c r="AN30" i="2"/>
  <c r="X30" i="2"/>
  <c r="AK29" i="2"/>
  <c r="AX28" i="2"/>
  <c r="AH28" i="2"/>
  <c r="AU27" i="2"/>
  <c r="AE27" i="2"/>
  <c r="AR26" i="2"/>
  <c r="AB26" i="2"/>
  <c r="AO25" i="2"/>
  <c r="Y25" i="2"/>
  <c r="AL24" i="2"/>
  <c r="V24" i="2"/>
  <c r="AI23" i="2"/>
  <c r="AV22" i="2"/>
  <c r="AF22" i="2"/>
  <c r="AS21" i="2"/>
  <c r="AC21" i="2"/>
  <c r="AP20" i="2"/>
  <c r="Z20" i="2"/>
  <c r="AM19" i="2"/>
  <c r="W19" i="2"/>
  <c r="AJ18" i="2"/>
  <c r="AW17" i="2"/>
  <c r="AG17" i="2"/>
  <c r="AT16" i="2"/>
  <c r="AD16" i="2"/>
  <c r="AQ15" i="2"/>
  <c r="AA15" i="2"/>
  <c r="AN14" i="2"/>
  <c r="X14" i="2"/>
  <c r="AK13" i="2"/>
  <c r="AX12" i="2"/>
  <c r="AH12" i="2"/>
  <c r="AU11" i="2"/>
  <c r="AE11" i="2"/>
  <c r="AR10" i="2"/>
  <c r="AB10" i="2"/>
  <c r="AO9" i="2"/>
  <c r="Y9" i="2"/>
  <c r="AL8" i="2"/>
  <c r="V8" i="2"/>
  <c r="AI7" i="2"/>
  <c r="AV6" i="2"/>
  <c r="AF6" i="2"/>
  <c r="AS5" i="2"/>
  <c r="AC5" i="2"/>
  <c r="AP4" i="2"/>
  <c r="Z4" i="2"/>
  <c r="AM3" i="2"/>
  <c r="W3" i="2"/>
  <c r="U33" i="2"/>
  <c r="U17" i="2"/>
  <c r="AV33" i="2"/>
  <c r="AF33" i="2"/>
  <c r="AS32" i="2"/>
  <c r="AP31" i="2"/>
  <c r="AM30" i="2"/>
  <c r="AW28" i="2"/>
  <c r="AT27" i="2"/>
  <c r="AQ26" i="2"/>
  <c r="AN25" i="2"/>
  <c r="AX23" i="2"/>
  <c r="AU22" i="2"/>
  <c r="AR21" i="2"/>
  <c r="AO20" i="2"/>
  <c r="AL19" i="2"/>
  <c r="AV17" i="2"/>
  <c r="AF17" i="2"/>
  <c r="AS16" i="2"/>
  <c r="AP15" i="2"/>
  <c r="AM14" i="2"/>
  <c r="AW12" i="2"/>
  <c r="AT11" i="2"/>
  <c r="AQ10" i="2"/>
  <c r="AN9" i="2"/>
  <c r="AX7" i="2"/>
  <c r="AU6" i="2"/>
  <c r="AR5" i="2"/>
  <c r="AO4" i="2"/>
  <c r="AL3" i="2"/>
  <c r="U9" i="4"/>
  <c r="V9" i="4"/>
  <c r="AD9" i="4"/>
  <c r="AJ9" i="4"/>
  <c r="AK9" i="4"/>
  <c r="AS27" i="4"/>
  <c r="AC27" i="4"/>
  <c r="AR27" i="4"/>
  <c r="AB27" i="4"/>
  <c r="AQ27" i="4"/>
  <c r="AA27" i="4"/>
  <c r="AP27" i="4"/>
  <c r="Z27" i="4"/>
  <c r="AO27" i="4"/>
  <c r="Y27" i="4"/>
  <c r="AN27" i="4"/>
  <c r="X27" i="4"/>
  <c r="AM27" i="4"/>
  <c r="W27" i="4"/>
  <c r="AL27" i="4"/>
  <c r="V27" i="4"/>
  <c r="AK27" i="4"/>
  <c r="U27" i="4"/>
  <c r="AJ27" i="4"/>
  <c r="T27" i="4"/>
  <c r="AI27" i="4"/>
  <c r="S27" i="4"/>
  <c r="AH27" i="4"/>
  <c r="AG27" i="4"/>
  <c r="AV27" i="4"/>
  <c r="AF27" i="4"/>
  <c r="AU27" i="4"/>
  <c r="AE27" i="4"/>
  <c r="AT27" i="4"/>
  <c r="AD27" i="4"/>
  <c r="AS11" i="4"/>
  <c r="AC11" i="4"/>
  <c r="X11" i="4"/>
  <c r="AR11" i="4"/>
  <c r="AB11" i="4"/>
  <c r="AN11" i="4"/>
  <c r="AQ11" i="4"/>
  <c r="AA11" i="4"/>
  <c r="AP11" i="4"/>
  <c r="Z11" i="4"/>
  <c r="AO11" i="4"/>
  <c r="Y11" i="4"/>
  <c r="AM11" i="4"/>
  <c r="W11" i="4"/>
  <c r="AL11" i="4"/>
  <c r="V11" i="4"/>
  <c r="AK11" i="4"/>
  <c r="U11" i="4"/>
  <c r="AD11" i="4"/>
  <c r="AJ11" i="4"/>
  <c r="T11" i="4"/>
  <c r="AT11" i="4"/>
  <c r="AI11" i="4"/>
  <c r="S11" i="4"/>
  <c r="AH11" i="4"/>
  <c r="AG11" i="4"/>
  <c r="AV11" i="4"/>
  <c r="AF11" i="4"/>
  <c r="AU11" i="4"/>
  <c r="AE11" i="4"/>
  <c r="AP28" i="4"/>
  <c r="Z28" i="4"/>
  <c r="AO28" i="4"/>
  <c r="Y28" i="4"/>
  <c r="AN28" i="4"/>
  <c r="X28" i="4"/>
  <c r="AM28" i="4"/>
  <c r="W28" i="4"/>
  <c r="AL28" i="4"/>
  <c r="V28" i="4"/>
  <c r="AK28" i="4"/>
  <c r="U28" i="4"/>
  <c r="AJ28" i="4"/>
  <c r="T28" i="4"/>
  <c r="AI28" i="4"/>
  <c r="S28" i="4"/>
  <c r="AH28" i="4"/>
  <c r="AG28" i="4"/>
  <c r="AV28" i="4"/>
  <c r="AF28" i="4"/>
  <c r="AU28" i="4"/>
  <c r="AE28" i="4"/>
  <c r="AT28" i="4"/>
  <c r="AD28" i="4"/>
  <c r="AS28" i="4"/>
  <c r="AC28" i="4"/>
  <c r="AR28" i="4"/>
  <c r="AB28" i="4"/>
  <c r="AQ28" i="4"/>
  <c r="AA28" i="4"/>
  <c r="AN18" i="4"/>
  <c r="X18" i="4"/>
  <c r="AM18" i="4"/>
  <c r="W18" i="4"/>
  <c r="AL18" i="4"/>
  <c r="V18" i="4"/>
  <c r="AK18" i="4"/>
  <c r="U18" i="4"/>
  <c r="AO18" i="4"/>
  <c r="AJ18" i="4"/>
  <c r="T18" i="4"/>
  <c r="AI18" i="4"/>
  <c r="S18" i="4"/>
  <c r="AH18" i="4"/>
  <c r="AG18" i="4"/>
  <c r="AV18" i="4"/>
  <c r="AF18" i="4"/>
  <c r="Y18" i="4"/>
  <c r="AU18" i="4"/>
  <c r="AE18" i="4"/>
  <c r="AT18" i="4"/>
  <c r="AD18" i="4"/>
  <c r="AS18" i="4"/>
  <c r="AC18" i="4"/>
  <c r="AR18" i="4"/>
  <c r="AB18" i="4"/>
  <c r="AQ18" i="4"/>
  <c r="AA18" i="4"/>
  <c r="AP18" i="4"/>
  <c r="Z18" i="4"/>
  <c r="AP12" i="4"/>
  <c r="Z12" i="4"/>
  <c r="AO12" i="4"/>
  <c r="Y12" i="4"/>
  <c r="AK12" i="4"/>
  <c r="AN12" i="4"/>
  <c r="X12" i="4"/>
  <c r="U12" i="4"/>
  <c r="AM12" i="4"/>
  <c r="W12" i="4"/>
  <c r="AL12" i="4"/>
  <c r="V12" i="4"/>
  <c r="AJ12" i="4"/>
  <c r="T12" i="4"/>
  <c r="AQ12" i="4"/>
  <c r="AI12" i="4"/>
  <c r="S12" i="4"/>
  <c r="AH12" i="4"/>
  <c r="AG12" i="4"/>
  <c r="AV12" i="4"/>
  <c r="AF12" i="4"/>
  <c r="AU12" i="4"/>
  <c r="AE12" i="4"/>
  <c r="AT12" i="4"/>
  <c r="AD12" i="4"/>
  <c r="AS12" i="4"/>
  <c r="AC12" i="4"/>
  <c r="AR12" i="4"/>
  <c r="AB12" i="4"/>
  <c r="AA12" i="4"/>
  <c r="AO23" i="4"/>
  <c r="Y23" i="4"/>
  <c r="AN23" i="4"/>
  <c r="X23" i="4"/>
  <c r="AM23" i="4"/>
  <c r="W23" i="4"/>
  <c r="AL23" i="4"/>
  <c r="V23" i="4"/>
  <c r="AK23" i="4"/>
  <c r="U23" i="4"/>
  <c r="AJ23" i="4"/>
  <c r="T23" i="4"/>
  <c r="AI23" i="4"/>
  <c r="S23" i="4"/>
  <c r="AH23" i="4"/>
  <c r="AG23" i="4"/>
  <c r="AP23" i="4"/>
  <c r="AV23" i="4"/>
  <c r="AF23" i="4"/>
  <c r="AU23" i="4"/>
  <c r="AE23" i="4"/>
  <c r="AT23" i="4"/>
  <c r="AD23" i="4"/>
  <c r="AS23" i="4"/>
  <c r="AC23" i="4"/>
  <c r="AR23" i="4"/>
  <c r="AB23" i="4"/>
  <c r="AQ23" i="4"/>
  <c r="AA23" i="4"/>
  <c r="Z23" i="4"/>
  <c r="AM29" i="4"/>
  <c r="W29" i="4"/>
  <c r="AL29" i="4"/>
  <c r="V29" i="4"/>
  <c r="AK29" i="4"/>
  <c r="U29" i="4"/>
  <c r="AJ29" i="4"/>
  <c r="T29" i="4"/>
  <c r="AI29" i="4"/>
  <c r="S29" i="4"/>
  <c r="AH29" i="4"/>
  <c r="AG29" i="4"/>
  <c r="AV29" i="4"/>
  <c r="AF29" i="4"/>
  <c r="AU29" i="4"/>
  <c r="AE29" i="4"/>
  <c r="AT29" i="4"/>
  <c r="AD29" i="4"/>
  <c r="AS29" i="4"/>
  <c r="AC29" i="4"/>
  <c r="AR29" i="4"/>
  <c r="AB29" i="4"/>
  <c r="AN29" i="4"/>
  <c r="AQ29" i="4"/>
  <c r="AA29" i="4"/>
  <c r="AP29" i="4"/>
  <c r="Z29" i="4"/>
  <c r="AO29" i="4"/>
  <c r="Y29" i="4"/>
  <c r="X29" i="4"/>
  <c r="AK19" i="4"/>
  <c r="U19" i="4"/>
  <c r="AJ19" i="4"/>
  <c r="T19" i="4"/>
  <c r="AI19" i="4"/>
  <c r="S19" i="4"/>
  <c r="AL19" i="4"/>
  <c r="AH19" i="4"/>
  <c r="AG19" i="4"/>
  <c r="AV19" i="4"/>
  <c r="AF19" i="4"/>
  <c r="AU19" i="4"/>
  <c r="AE19" i="4"/>
  <c r="AT19" i="4"/>
  <c r="AD19" i="4"/>
  <c r="AS19" i="4"/>
  <c r="AC19" i="4"/>
  <c r="AR19" i="4"/>
  <c r="AB19" i="4"/>
  <c r="AQ19" i="4"/>
  <c r="AA19" i="4"/>
  <c r="AP19" i="4"/>
  <c r="Z19" i="4"/>
  <c r="AO19" i="4"/>
  <c r="Y19" i="4"/>
  <c r="AN19" i="4"/>
  <c r="X19" i="4"/>
  <c r="AM19" i="4"/>
  <c r="W19" i="4"/>
  <c r="V19" i="4"/>
  <c r="AM13" i="4"/>
  <c r="W13" i="4"/>
  <c r="AH13" i="4"/>
  <c r="AL13" i="4"/>
  <c r="V13" i="4"/>
  <c r="AK13" i="4"/>
  <c r="U13" i="4"/>
  <c r="AJ13" i="4"/>
  <c r="T13" i="4"/>
  <c r="AI13" i="4"/>
  <c r="S13" i="4"/>
  <c r="AG13" i="4"/>
  <c r="AV13" i="4"/>
  <c r="AF13" i="4"/>
  <c r="AU13" i="4"/>
  <c r="AE13" i="4"/>
  <c r="X13" i="4"/>
  <c r="AT13" i="4"/>
  <c r="AD13" i="4"/>
  <c r="AN13" i="4"/>
  <c r="AS13" i="4"/>
  <c r="AC13" i="4"/>
  <c r="AR13" i="4"/>
  <c r="AB13" i="4"/>
  <c r="AQ13" i="4"/>
  <c r="AA13" i="4"/>
  <c r="AP13" i="4"/>
  <c r="Z13" i="4"/>
  <c r="AO13" i="4"/>
  <c r="Y13" i="4"/>
  <c r="AJ30" i="4"/>
  <c r="T30" i="4"/>
  <c r="AI30" i="4"/>
  <c r="S30" i="4"/>
  <c r="AH30" i="4"/>
  <c r="AG30" i="4"/>
  <c r="AV30" i="4"/>
  <c r="AF30" i="4"/>
  <c r="AU30" i="4"/>
  <c r="AE30" i="4"/>
  <c r="AT30" i="4"/>
  <c r="AD30" i="4"/>
  <c r="AS30" i="4"/>
  <c r="AC30" i="4"/>
  <c r="AR30" i="4"/>
  <c r="AB30" i="4"/>
  <c r="AQ30" i="4"/>
  <c r="AA30" i="4"/>
  <c r="AP30" i="4"/>
  <c r="Z30" i="4"/>
  <c r="AO30" i="4"/>
  <c r="Y30" i="4"/>
  <c r="AN30" i="4"/>
  <c r="X30" i="4"/>
  <c r="AK30" i="4"/>
  <c r="AM30" i="4"/>
  <c r="W30" i="4"/>
  <c r="U30" i="4"/>
  <c r="AL30" i="4"/>
  <c r="V30" i="4"/>
  <c r="AV10" i="4"/>
  <c r="AF10" i="4"/>
  <c r="AU10" i="4"/>
  <c r="AE10" i="4"/>
  <c r="AQ10" i="4"/>
  <c r="AA10" i="4"/>
  <c r="AT10" i="4"/>
  <c r="AD10" i="4"/>
  <c r="AS10" i="4"/>
  <c r="AC10" i="4"/>
  <c r="AR10" i="4"/>
  <c r="AB10" i="4"/>
  <c r="AP10" i="4"/>
  <c r="Z10" i="4"/>
  <c r="AO10" i="4"/>
  <c r="Y10" i="4"/>
  <c r="AN10" i="4"/>
  <c r="X10" i="4"/>
  <c r="AM10" i="4"/>
  <c r="W10" i="4"/>
  <c r="AG10" i="4"/>
  <c r="AL10" i="4"/>
  <c r="V10" i="4"/>
  <c r="AK10" i="4"/>
  <c r="U10" i="4"/>
  <c r="AJ10" i="4"/>
  <c r="T10" i="4"/>
  <c r="AI10" i="4"/>
  <c r="S10" i="4"/>
  <c r="AH10" i="4"/>
  <c r="AJ14" i="4"/>
  <c r="T14" i="4"/>
  <c r="AI14" i="4"/>
  <c r="S14" i="4"/>
  <c r="AH14" i="4"/>
  <c r="AG14" i="4"/>
  <c r="AV14" i="4"/>
  <c r="AF14" i="4"/>
  <c r="AU14" i="4"/>
  <c r="AE14" i="4"/>
  <c r="AT14" i="4"/>
  <c r="AD14" i="4"/>
  <c r="AS14" i="4"/>
  <c r="AC14" i="4"/>
  <c r="AR14" i="4"/>
  <c r="AB14" i="4"/>
  <c r="AQ14" i="4"/>
  <c r="AA14" i="4"/>
  <c r="AP14" i="4"/>
  <c r="Z14" i="4"/>
  <c r="AO14" i="4"/>
  <c r="Y14" i="4"/>
  <c r="AN14" i="4"/>
  <c r="X14" i="4"/>
  <c r="AM14" i="4"/>
  <c r="W14" i="4"/>
  <c r="U14" i="4"/>
  <c r="AL14" i="4"/>
  <c r="V14" i="4"/>
  <c r="AK14" i="4"/>
  <c r="AG31" i="4"/>
  <c r="AV31" i="4"/>
  <c r="AF31" i="4"/>
  <c r="AU31" i="4"/>
  <c r="AE31" i="4"/>
  <c r="AT31" i="4"/>
  <c r="AD31" i="4"/>
  <c r="AS31" i="4"/>
  <c r="AC31" i="4"/>
  <c r="AR31" i="4"/>
  <c r="AB31" i="4"/>
  <c r="AQ31" i="4"/>
  <c r="AA31" i="4"/>
  <c r="AP31" i="4"/>
  <c r="Z31" i="4"/>
  <c r="AO31" i="4"/>
  <c r="Y31" i="4"/>
  <c r="AN31" i="4"/>
  <c r="X31" i="4"/>
  <c r="AH31" i="4"/>
  <c r="AM31" i="4"/>
  <c r="W31" i="4"/>
  <c r="AL31" i="4"/>
  <c r="V31" i="4"/>
  <c r="AK31" i="4"/>
  <c r="U31" i="4"/>
  <c r="AJ31" i="4"/>
  <c r="T31" i="4"/>
  <c r="AI31" i="4"/>
  <c r="S31" i="4"/>
  <c r="AK3" i="4"/>
  <c r="U3" i="4"/>
  <c r="AJ3" i="4"/>
  <c r="T3" i="4"/>
  <c r="AF3" i="4"/>
  <c r="AI3" i="4"/>
  <c r="S3" i="4"/>
  <c r="AH3" i="4"/>
  <c r="AV3" i="4"/>
  <c r="AG3" i="4"/>
  <c r="AU3" i="4"/>
  <c r="AE3" i="4"/>
  <c r="AT3" i="4"/>
  <c r="AD3" i="4"/>
  <c r="AS3" i="4"/>
  <c r="AC3" i="4"/>
  <c r="AL3" i="4"/>
  <c r="AR3" i="4"/>
  <c r="AB3" i="4"/>
  <c r="AQ3" i="4"/>
  <c r="AA3" i="4"/>
  <c r="V3" i="4"/>
  <c r="AP3" i="4"/>
  <c r="Z3" i="4"/>
  <c r="AO3" i="4"/>
  <c r="Y3" i="4"/>
  <c r="AN3" i="4"/>
  <c r="X3" i="4"/>
  <c r="AM3" i="4"/>
  <c r="W3" i="4"/>
  <c r="AL24" i="4"/>
  <c r="V24" i="4"/>
  <c r="AK24" i="4"/>
  <c r="U24" i="4"/>
  <c r="AJ24" i="4"/>
  <c r="T24" i="4"/>
  <c r="AI24" i="4"/>
  <c r="S24" i="4"/>
  <c r="AH24" i="4"/>
  <c r="AG24" i="4"/>
  <c r="AV24" i="4"/>
  <c r="AF24" i="4"/>
  <c r="AU24" i="4"/>
  <c r="AE24" i="4"/>
  <c r="AT24" i="4"/>
  <c r="AD24" i="4"/>
  <c r="AS24" i="4"/>
  <c r="AC24" i="4"/>
  <c r="AR24" i="4"/>
  <c r="AB24" i="4"/>
  <c r="AQ24" i="4"/>
  <c r="AA24" i="4"/>
  <c r="AP24" i="4"/>
  <c r="Z24" i="4"/>
  <c r="AO24" i="4"/>
  <c r="Y24" i="4"/>
  <c r="AN24" i="4"/>
  <c r="X24" i="4"/>
  <c r="AM24" i="4"/>
  <c r="W24" i="4"/>
  <c r="AT32" i="4"/>
  <c r="AD32" i="4"/>
  <c r="AS32" i="4"/>
  <c r="AC32" i="4"/>
  <c r="AR32" i="4"/>
  <c r="AB32" i="4"/>
  <c r="AQ32" i="4"/>
  <c r="AA32" i="4"/>
  <c r="AP32" i="4"/>
  <c r="Z32" i="4"/>
  <c r="AO32" i="4"/>
  <c r="Y32" i="4"/>
  <c r="AN32" i="4"/>
  <c r="X32" i="4"/>
  <c r="AU32" i="4"/>
  <c r="AM32" i="4"/>
  <c r="W32" i="4"/>
  <c r="AE32" i="4"/>
  <c r="AL32" i="4"/>
  <c r="V32" i="4"/>
  <c r="AK32" i="4"/>
  <c r="U32" i="4"/>
  <c r="AJ32" i="4"/>
  <c r="T32" i="4"/>
  <c r="AI32" i="4"/>
  <c r="S32" i="4"/>
  <c r="AH32" i="4"/>
  <c r="AG32" i="4"/>
  <c r="AV32" i="4"/>
  <c r="AF32" i="4"/>
  <c r="AL8" i="4"/>
  <c r="V8" i="4"/>
  <c r="AK8" i="4"/>
  <c r="U8" i="4"/>
  <c r="AJ8" i="4"/>
  <c r="T8" i="4"/>
  <c r="AG8" i="4"/>
  <c r="AI8" i="4"/>
  <c r="S8" i="4"/>
  <c r="AH8" i="4"/>
  <c r="AV8" i="4"/>
  <c r="AF8" i="4"/>
  <c r="AU8" i="4"/>
  <c r="AE8" i="4"/>
  <c r="AT8" i="4"/>
  <c r="AD8" i="4"/>
  <c r="W8" i="4"/>
  <c r="AS8" i="4"/>
  <c r="AC8" i="4"/>
  <c r="AR8" i="4"/>
  <c r="AB8" i="4"/>
  <c r="AQ8" i="4"/>
  <c r="AA8" i="4"/>
  <c r="AM8" i="4"/>
  <c r="AP8" i="4"/>
  <c r="Z8" i="4"/>
  <c r="AO8" i="4"/>
  <c r="Y8" i="4"/>
  <c r="AN8" i="4"/>
  <c r="X8" i="4"/>
  <c r="AI25" i="4"/>
  <c r="S25" i="4"/>
  <c r="AH25" i="4"/>
  <c r="AG25" i="4"/>
  <c r="AV25" i="4"/>
  <c r="AF25" i="4"/>
  <c r="AU25" i="4"/>
  <c r="AE25" i="4"/>
  <c r="AT25" i="4"/>
  <c r="AD25" i="4"/>
  <c r="AS25" i="4"/>
  <c r="AC25" i="4"/>
  <c r="AR25" i="4"/>
  <c r="AB25" i="4"/>
  <c r="AJ25" i="4"/>
  <c r="AQ25" i="4"/>
  <c r="AA25" i="4"/>
  <c r="AP25" i="4"/>
  <c r="Z25" i="4"/>
  <c r="T25" i="4"/>
  <c r="AO25" i="4"/>
  <c r="Y25" i="4"/>
  <c r="AN25" i="4"/>
  <c r="X25" i="4"/>
  <c r="AM25" i="4"/>
  <c r="W25" i="4"/>
  <c r="AL25" i="4"/>
  <c r="V25" i="4"/>
  <c r="AK25" i="4"/>
  <c r="U25" i="4"/>
  <c r="AT16" i="4"/>
  <c r="AD16" i="4"/>
  <c r="AS16" i="4"/>
  <c r="AC16" i="4"/>
  <c r="AR16" i="4"/>
  <c r="AB16" i="4"/>
  <c r="AQ16" i="4"/>
  <c r="AA16" i="4"/>
  <c r="AP16" i="4"/>
  <c r="Z16" i="4"/>
  <c r="AO16" i="4"/>
  <c r="Y16" i="4"/>
  <c r="AN16" i="4"/>
  <c r="X16" i="4"/>
  <c r="AU16" i="4"/>
  <c r="AM16" i="4"/>
  <c r="W16" i="4"/>
  <c r="AL16" i="4"/>
  <c r="V16" i="4"/>
  <c r="AK16" i="4"/>
  <c r="U16" i="4"/>
  <c r="AJ16" i="4"/>
  <c r="T16" i="4"/>
  <c r="AI16" i="4"/>
  <c r="S16" i="4"/>
  <c r="AE16" i="4"/>
  <c r="AH16" i="4"/>
  <c r="AG16" i="4"/>
  <c r="AV16" i="4"/>
  <c r="AF16" i="4"/>
  <c r="AV26" i="4"/>
  <c r="AF26" i="4"/>
  <c r="AU26" i="4"/>
  <c r="AE26" i="4"/>
  <c r="AT26" i="4"/>
  <c r="AD26" i="4"/>
  <c r="AS26" i="4"/>
  <c r="AC26" i="4"/>
  <c r="AR26" i="4"/>
  <c r="AB26" i="4"/>
  <c r="AQ26" i="4"/>
  <c r="AA26" i="4"/>
  <c r="AP26" i="4"/>
  <c r="Z26" i="4"/>
  <c r="AO26" i="4"/>
  <c r="Y26" i="4"/>
  <c r="AN26" i="4"/>
  <c r="X26" i="4"/>
  <c r="AM26" i="4"/>
  <c r="W26" i="4"/>
  <c r="AL26" i="4"/>
  <c r="V26" i="4"/>
  <c r="AK26" i="4"/>
  <c r="U26" i="4"/>
  <c r="AJ26" i="4"/>
  <c r="T26" i="4"/>
  <c r="AI26" i="4"/>
  <c r="S26" i="4"/>
  <c r="AH26" i="4"/>
  <c r="AG26" i="4"/>
  <c r="AG33" i="4"/>
  <c r="T4" i="4"/>
  <c r="AJ4" i="4"/>
  <c r="AA7" i="4"/>
  <c r="AQ7" i="4"/>
  <c r="S15" i="4"/>
  <c r="AI15" i="4"/>
  <c r="AC17" i="4"/>
  <c r="AS17" i="4"/>
  <c r="T20" i="4"/>
  <c r="AJ20" i="4"/>
  <c r="AH33" i="4"/>
  <c r="U4" i="4"/>
  <c r="AK4" i="4"/>
  <c r="AH5" i="4"/>
  <c r="AB7" i="4"/>
  <c r="AR7" i="4"/>
  <c r="T15" i="4"/>
  <c r="AJ15" i="4"/>
  <c r="AD17" i="4"/>
  <c r="AT17" i="4"/>
  <c r="U20" i="4"/>
  <c r="AK20" i="4"/>
  <c r="AE22" i="4"/>
  <c r="AU22" i="4"/>
  <c r="S33" i="4"/>
  <c r="AI33" i="4"/>
  <c r="AR17" i="4"/>
  <c r="V4" i="4"/>
  <c r="AL4" i="4"/>
  <c r="S5" i="4"/>
  <c r="AI5" i="4"/>
  <c r="AC7" i="4"/>
  <c r="AS7" i="4"/>
  <c r="U15" i="4"/>
  <c r="AK15" i="4"/>
  <c r="AE17" i="4"/>
  <c r="AU17" i="4"/>
  <c r="V20" i="4"/>
  <c r="AL20" i="4"/>
  <c r="S21" i="4"/>
  <c r="AI21" i="4"/>
  <c r="AF22" i="4"/>
  <c r="AV22" i="4"/>
  <c r="T33" i="4"/>
  <c r="AJ33" i="4"/>
  <c r="W4" i="4"/>
  <c r="AM4" i="4"/>
  <c r="T5" i="4"/>
  <c r="AJ5" i="4"/>
  <c r="AG6" i="4"/>
  <c r="AD7" i="4"/>
  <c r="AT7" i="4"/>
  <c r="V15" i="4"/>
  <c r="AL15" i="4"/>
  <c r="AF17" i="4"/>
  <c r="AV17" i="4"/>
  <c r="W20" i="4"/>
  <c r="AM20" i="4"/>
  <c r="T21" i="4"/>
  <c r="AJ21" i="4"/>
  <c r="AG22" i="4"/>
  <c r="U33" i="4"/>
  <c r="AK33" i="4"/>
  <c r="X4" i="4"/>
  <c r="AN4" i="4"/>
  <c r="U5" i="4"/>
  <c r="AK5" i="4"/>
  <c r="AH6" i="4"/>
  <c r="AE7" i="4"/>
  <c r="AU7" i="4"/>
  <c r="Y9" i="4"/>
  <c r="AO9" i="4"/>
  <c r="W15" i="4"/>
  <c r="AM15" i="4"/>
  <c r="AG17" i="4"/>
  <c r="X20" i="4"/>
  <c r="AN20" i="4"/>
  <c r="U21" i="4"/>
  <c r="AK21" i="4"/>
  <c r="AH22" i="4"/>
  <c r="V33" i="4"/>
  <c r="AL33" i="4"/>
  <c r="AB17" i="4"/>
  <c r="Y4" i="4"/>
  <c r="AO4" i="4"/>
  <c r="V5" i="4"/>
  <c r="AL5" i="4"/>
  <c r="S6" i="4"/>
  <c r="AI6" i="4"/>
  <c r="AF7" i="4"/>
  <c r="AV7" i="4"/>
  <c r="Z9" i="4"/>
  <c r="AP9" i="4"/>
  <c r="X15" i="4"/>
  <c r="AN15" i="4"/>
  <c r="AH17" i="4"/>
  <c r="Y20" i="4"/>
  <c r="AO20" i="4"/>
  <c r="V21" i="4"/>
  <c r="AL21" i="4"/>
  <c r="S22" i="4"/>
  <c r="AI22" i="4"/>
  <c r="W33" i="4"/>
  <c r="AM33" i="4"/>
  <c r="Z4" i="4"/>
  <c r="AP4" i="4"/>
  <c r="W5" i="4"/>
  <c r="AM5" i="4"/>
  <c r="T6" i="4"/>
  <c r="AJ6" i="4"/>
  <c r="AG7" i="4"/>
  <c r="AA9" i="4"/>
  <c r="AQ9" i="4"/>
  <c r="Y15" i="4"/>
  <c r="AO15" i="4"/>
  <c r="S17" i="4"/>
  <c r="AI17" i="4"/>
  <c r="Z20" i="4"/>
  <c r="AP20" i="4"/>
  <c r="W21" i="4"/>
  <c r="AM21" i="4"/>
  <c r="T22" i="4"/>
  <c r="AJ22" i="4"/>
  <c r="X33" i="4"/>
  <c r="AN33" i="4"/>
  <c r="AA4" i="4"/>
  <c r="AQ4" i="4"/>
  <c r="X5" i="4"/>
  <c r="AN5" i="4"/>
  <c r="U6" i="4"/>
  <c r="AK6" i="4"/>
  <c r="AH7" i="4"/>
  <c r="AB9" i="4"/>
  <c r="AR9" i="4"/>
  <c r="Z15" i="4"/>
  <c r="AP15" i="4"/>
  <c r="T17" i="4"/>
  <c r="AJ17" i="4"/>
  <c r="AA20" i="4"/>
  <c r="AQ20" i="4"/>
  <c r="X21" i="4"/>
  <c r="AN21" i="4"/>
  <c r="U22" i="4"/>
  <c r="AK22" i="4"/>
  <c r="Y33" i="4"/>
  <c r="AO33" i="4"/>
  <c r="AB4" i="4"/>
  <c r="AR4" i="4"/>
  <c r="Y5" i="4"/>
  <c r="AO5" i="4"/>
  <c r="S7" i="4"/>
  <c r="AI7" i="4"/>
  <c r="AA15" i="4"/>
  <c r="AQ15" i="4"/>
  <c r="U17" i="4"/>
  <c r="AK17" i="4"/>
  <c r="AB20" i="4"/>
  <c r="AR20" i="4"/>
  <c r="Z33" i="4"/>
  <c r="AP33" i="4"/>
  <c r="AB15" i="4"/>
  <c r="AR15" i="4"/>
  <c r="V17" i="4"/>
  <c r="AL17" i="4"/>
  <c r="AC20" i="4"/>
  <c r="AS20" i="4"/>
  <c r="AA33" i="4"/>
  <c r="AQ33" i="4"/>
  <c r="AD4" i="4"/>
  <c r="AT4" i="4"/>
  <c r="AA5" i="4"/>
  <c r="AQ5" i="4"/>
  <c r="X6" i="4"/>
  <c r="AN6" i="4"/>
  <c r="U7" i="4"/>
  <c r="AK7" i="4"/>
  <c r="AC15" i="4"/>
  <c r="AS15" i="4"/>
  <c r="W17" i="4"/>
  <c r="AM17" i="4"/>
  <c r="AD20" i="4"/>
  <c r="AT20" i="4"/>
  <c r="AA21" i="4"/>
  <c r="AQ21" i="4"/>
  <c r="X22" i="4"/>
  <c r="AN22" i="4"/>
  <c r="AB33" i="4"/>
  <c r="AR33" i="4"/>
  <c r="AE4" i="4"/>
  <c r="AU4" i="4"/>
  <c r="AB5" i="4"/>
  <c r="AR5" i="4"/>
  <c r="Y6" i="4"/>
  <c r="AO6" i="4"/>
  <c r="V7" i="4"/>
  <c r="AL7" i="4"/>
  <c r="AD15" i="4"/>
  <c r="AT15" i="4"/>
  <c r="X17" i="4"/>
  <c r="AN17" i="4"/>
  <c r="AE20" i="4"/>
  <c r="AU20" i="4"/>
  <c r="AB21" i="4"/>
  <c r="AR21" i="4"/>
  <c r="Y22" i="4"/>
  <c r="AO22" i="4"/>
  <c r="AC33" i="4"/>
  <c r="AS33" i="4"/>
  <c r="AF4" i="4"/>
  <c r="AV4" i="4"/>
  <c r="AC5" i="4"/>
  <c r="AS5" i="4"/>
  <c r="Z6" i="4"/>
  <c r="AP6" i="4"/>
  <c r="W7" i="4"/>
  <c r="AM7" i="4"/>
  <c r="AG9" i="4"/>
  <c r="AE15" i="4"/>
  <c r="AU15" i="4"/>
  <c r="Y17" i="4"/>
  <c r="AO17" i="4"/>
  <c r="AF20" i="4"/>
  <c r="AV20" i="4"/>
  <c r="AC21" i="4"/>
  <c r="AS21" i="4"/>
  <c r="Z22" i="4"/>
  <c r="AP22" i="4"/>
  <c r="AD33" i="4"/>
  <c r="AT33" i="4"/>
  <c r="AG4" i="4"/>
  <c r="AD5" i="4"/>
  <c r="AT5" i="4"/>
  <c r="AA6" i="4"/>
  <c r="AQ6" i="4"/>
  <c r="X7" i="4"/>
  <c r="AN7" i="4"/>
  <c r="AF15" i="4"/>
  <c r="AV15" i="4"/>
  <c r="Z17" i="4"/>
  <c r="AP17" i="4"/>
  <c r="AG20" i="4"/>
  <c r="AD21" i="4"/>
  <c r="AT21" i="4"/>
  <c r="AA22" i="4"/>
  <c r="AQ22" i="4"/>
  <c r="AE33" i="4"/>
  <c r="AU33" i="4"/>
  <c r="AE5" i="4"/>
  <c r="AB6" i="4"/>
  <c r="Y7" i="4"/>
  <c r="AA17" i="4"/>
  <c r="AE21" i="4"/>
  <c r="AB22" i="4"/>
  <c r="AF33" i="4"/>
  <c r="AE26" i="3"/>
  <c r="AD26" i="3"/>
  <c r="AC26" i="3"/>
  <c r="AB26" i="3"/>
  <c r="L26" i="3"/>
  <c r="AA26" i="3"/>
  <c r="K26" i="3"/>
  <c r="Z26" i="3"/>
  <c r="J26" i="3"/>
  <c r="I26" i="3"/>
  <c r="Y26" i="3"/>
  <c r="X26" i="3"/>
  <c r="H26" i="3"/>
  <c r="W26" i="3"/>
  <c r="G26" i="3"/>
  <c r="O26" i="3"/>
  <c r="N26" i="3"/>
  <c r="M26" i="3"/>
  <c r="V26" i="3"/>
  <c r="F26" i="3"/>
  <c r="U26" i="3"/>
  <c r="E26" i="3"/>
  <c r="T26" i="3"/>
  <c r="D26" i="3"/>
  <c r="S26" i="3"/>
  <c r="C26" i="3"/>
  <c r="R26" i="3"/>
  <c r="Q26" i="3"/>
  <c r="AF26" i="3"/>
  <c r="P26" i="3"/>
  <c r="AM25" i="3"/>
  <c r="B9" i="1"/>
  <c r="B34" i="8" l="1"/>
  <c r="E32" i="2"/>
  <c r="B33" i="8"/>
  <c r="B36" i="8"/>
  <c r="B34" i="7"/>
  <c r="Q30" i="7"/>
  <c r="AE30" i="7"/>
  <c r="O30" i="7"/>
  <c r="AD30" i="7"/>
  <c r="N30" i="7"/>
  <c r="AC30" i="7"/>
  <c r="M30" i="7"/>
  <c r="AB30" i="7"/>
  <c r="K30" i="7"/>
  <c r="AF30" i="7"/>
  <c r="P30" i="7"/>
  <c r="I30" i="7"/>
  <c r="X30" i="7"/>
  <c r="V30" i="7"/>
  <c r="F30" i="7"/>
  <c r="U30" i="7"/>
  <c r="E30" i="7"/>
  <c r="J30" i="7"/>
  <c r="G30" i="7"/>
  <c r="T30" i="7"/>
  <c r="D30" i="7"/>
  <c r="L30" i="7"/>
  <c r="Z30" i="7"/>
  <c r="W30" i="7"/>
  <c r="S30" i="7"/>
  <c r="C30" i="7"/>
  <c r="AA30" i="7"/>
  <c r="H30" i="7"/>
  <c r="R30" i="7"/>
  <c r="Y30" i="7"/>
  <c r="E31" i="2"/>
  <c r="E12" i="2"/>
  <c r="E15" i="2"/>
  <c r="E4" i="2"/>
  <c r="E24" i="2"/>
  <c r="E28" i="2"/>
  <c r="E19" i="2"/>
  <c r="E7" i="2"/>
  <c r="E11" i="2"/>
  <c r="E23" i="2"/>
  <c r="E27" i="2"/>
  <c r="E18" i="2"/>
  <c r="E6" i="2"/>
  <c r="E10" i="2"/>
  <c r="E22" i="2"/>
  <c r="E26" i="2"/>
  <c r="E8" i="2"/>
  <c r="E14" i="2"/>
  <c r="E30" i="2"/>
  <c r="E20" i="2"/>
  <c r="E17" i="2"/>
  <c r="E5" i="2"/>
  <c r="E9" i="2"/>
  <c r="E13" i="2"/>
  <c r="E2" i="2"/>
  <c r="E21" i="2"/>
  <c r="E25" i="2"/>
  <c r="E29" i="2"/>
  <c r="E3" i="2"/>
  <c r="E16" i="2"/>
  <c r="D3" i="4"/>
  <c r="D18" i="4"/>
  <c r="D19" i="4"/>
  <c r="D8" i="4"/>
  <c r="D27" i="4"/>
  <c r="D4" i="4"/>
  <c r="D11" i="4"/>
  <c r="D25" i="4"/>
  <c r="D31" i="4"/>
  <c r="D29" i="4"/>
  <c r="D23" i="4"/>
  <c r="D2" i="4"/>
  <c r="D17" i="4"/>
  <c r="D15" i="4"/>
  <c r="D7" i="4"/>
  <c r="D13" i="4"/>
  <c r="D22" i="4"/>
  <c r="D5" i="4"/>
  <c r="D6" i="4"/>
  <c r="D20" i="4"/>
  <c r="D21" i="4"/>
  <c r="D10" i="4"/>
  <c r="D32" i="4"/>
  <c r="D16" i="4"/>
  <c r="D26" i="4"/>
  <c r="D14" i="4"/>
  <c r="D9" i="4"/>
  <c r="D28" i="4"/>
  <c r="D30" i="4"/>
  <c r="D12" i="4"/>
  <c r="D24" i="4"/>
  <c r="AO25" i="3"/>
  <c r="AP25" i="3"/>
  <c r="AL25" i="3"/>
  <c r="AG25" i="3"/>
  <c r="AH25" i="3"/>
  <c r="AI25" i="3"/>
  <c r="AJ25" i="3"/>
  <c r="AK25" i="3"/>
  <c r="AN25" i="3"/>
  <c r="Z25" i="3"/>
  <c r="J25" i="3"/>
  <c r="Y25" i="3"/>
  <c r="I25" i="3"/>
  <c r="K25" i="3"/>
  <c r="X25" i="3"/>
  <c r="H25" i="3"/>
  <c r="W25" i="3"/>
  <c r="G25" i="3"/>
  <c r="AB25" i="3"/>
  <c r="AA25" i="3"/>
  <c r="V25" i="3"/>
  <c r="F25" i="3"/>
  <c r="U25" i="3"/>
  <c r="E25" i="3"/>
  <c r="AC25" i="3"/>
  <c r="M25" i="3"/>
  <c r="L25" i="3"/>
  <c r="T25" i="3"/>
  <c r="D25" i="3"/>
  <c r="S25" i="3"/>
  <c r="C25" i="3"/>
  <c r="R25" i="3"/>
  <c r="Q25" i="3"/>
  <c r="AF25" i="3"/>
  <c r="P25" i="3"/>
  <c r="AE25" i="3"/>
  <c r="O25" i="3"/>
  <c r="AD25" i="3"/>
  <c r="N25" i="3"/>
  <c r="B29" i="3"/>
  <c r="AF25" i="1"/>
  <c r="P25" i="1"/>
  <c r="AA25" i="1"/>
  <c r="J25" i="1"/>
  <c r="V25" i="1"/>
  <c r="AE25" i="1"/>
  <c r="O25" i="1"/>
  <c r="AC25" i="1"/>
  <c r="L25" i="1"/>
  <c r="K25" i="1"/>
  <c r="X25" i="1"/>
  <c r="W25" i="1"/>
  <c r="F25" i="1"/>
  <c r="U25" i="1"/>
  <c r="D25" i="1"/>
  <c r="S25" i="1"/>
  <c r="C25" i="1"/>
  <c r="Q25" i="1"/>
  <c r="AD25" i="1"/>
  <c r="N25" i="1"/>
  <c r="M25" i="1"/>
  <c r="AB25" i="1"/>
  <c r="Z25" i="1"/>
  <c r="Y25" i="1"/>
  <c r="I25" i="1"/>
  <c r="H25" i="1"/>
  <c r="G25" i="1"/>
  <c r="E25" i="1"/>
  <c r="T25" i="1"/>
  <c r="R25" i="1"/>
  <c r="T26" i="1"/>
  <c r="D26" i="1"/>
  <c r="P26" i="1"/>
  <c r="N26" i="1"/>
  <c r="Z26" i="1"/>
  <c r="S26" i="1"/>
  <c r="C26" i="1"/>
  <c r="Q26" i="1"/>
  <c r="AE26" i="1"/>
  <c r="AD26" i="1"/>
  <c r="M26" i="1"/>
  <c r="AB26" i="1"/>
  <c r="AA26" i="1"/>
  <c r="Y26" i="1"/>
  <c r="X26" i="1"/>
  <c r="G26" i="1"/>
  <c r="R26" i="1"/>
  <c r="AF26" i="1"/>
  <c r="O26" i="1"/>
  <c r="AC26" i="1"/>
  <c r="L26" i="1"/>
  <c r="K26" i="1"/>
  <c r="J26" i="1"/>
  <c r="I26" i="1"/>
  <c r="H26" i="1"/>
  <c r="F26" i="1"/>
  <c r="E26" i="1"/>
  <c r="W26" i="1"/>
  <c r="V26" i="1"/>
  <c r="U26" i="1"/>
  <c r="E11" i="9" l="1"/>
  <c r="E14" i="9"/>
  <c r="E18" i="9"/>
  <c r="E19" i="9"/>
  <c r="E20" i="9"/>
  <c r="E12" i="9"/>
  <c r="E21" i="9"/>
  <c r="E22" i="9"/>
  <c r="E32" i="9"/>
  <c r="E13" i="9"/>
  <c r="E23" i="9"/>
  <c r="E24" i="9"/>
  <c r="E25" i="9"/>
  <c r="E2" i="9"/>
  <c r="E3" i="9"/>
  <c r="E6" i="9"/>
  <c r="E26" i="9"/>
  <c r="E7" i="9"/>
  <c r="E28" i="9"/>
  <c r="E8" i="9"/>
  <c r="E29" i="9"/>
  <c r="E9" i="9"/>
  <c r="E30" i="9"/>
  <c r="E10" i="9"/>
  <c r="E31" i="9"/>
  <c r="E5" i="9"/>
  <c r="E17" i="9"/>
  <c r="E16" i="9"/>
  <c r="E4" i="9"/>
  <c r="E15" i="9"/>
  <c r="E27" i="9"/>
  <c r="B33" i="7"/>
  <c r="B36" i="7" s="1"/>
  <c r="B28" i="3"/>
  <c r="B31" i="3" s="1"/>
  <c r="B29" i="1"/>
  <c r="B28" i="1"/>
  <c r="G15" i="2" l="1"/>
  <c r="G31" i="2"/>
  <c r="G29" i="2"/>
  <c r="G16" i="2"/>
  <c r="G32" i="2"/>
  <c r="G17" i="2"/>
  <c r="G2" i="2"/>
  <c r="G18" i="2"/>
  <c r="G3" i="2"/>
  <c r="G19" i="2"/>
  <c r="G4" i="2"/>
  <c r="G20" i="2"/>
  <c r="G30" i="2"/>
  <c r="G5" i="2"/>
  <c r="G21" i="2"/>
  <c r="G6" i="2"/>
  <c r="G22" i="2"/>
  <c r="G7" i="2"/>
  <c r="G23" i="2"/>
  <c r="G8" i="2"/>
  <c r="G24" i="2"/>
  <c r="G9" i="2"/>
  <c r="G25" i="2"/>
  <c r="G10" i="2"/>
  <c r="G26" i="2"/>
  <c r="G11" i="2"/>
  <c r="G27" i="2"/>
  <c r="G12" i="2"/>
  <c r="G28" i="2"/>
  <c r="G13" i="2"/>
  <c r="G14" i="2"/>
  <c r="H2" i="2" l="1"/>
  <c r="H17" i="2"/>
  <c r="H30" i="2"/>
  <c r="H16" i="2"/>
  <c r="H14" i="2"/>
  <c r="H28" i="2"/>
  <c r="H20" i="2"/>
  <c r="H4" i="2"/>
  <c r="H11" i="2"/>
  <c r="H26" i="2"/>
  <c r="H18" i="2"/>
  <c r="H9" i="2"/>
  <c r="H23" i="2"/>
  <c r="H29" i="2"/>
  <c r="H13" i="2"/>
  <c r="H3" i="2"/>
  <c r="H25" i="2"/>
  <c r="H31" i="2"/>
  <c r="H21" i="2"/>
  <c r="H12" i="2"/>
  <c r="H27" i="2"/>
  <c r="H32" i="2"/>
  <c r="H22" i="2"/>
  <c r="H15" i="2"/>
  <c r="H5" i="2"/>
  <c r="H19" i="2"/>
  <c r="H10" i="2"/>
  <c r="H24" i="2"/>
  <c r="H8" i="2"/>
  <c r="H7" i="2"/>
  <c r="H6" i="2"/>
</calcChain>
</file>

<file path=xl/sharedStrings.xml><?xml version="1.0" encoding="utf-8"?>
<sst xmlns="http://schemas.openxmlformats.org/spreadsheetml/2006/main" count="338" uniqueCount="101">
  <si>
    <t>Levelised Cost of Transmission (LCOT)</t>
  </si>
  <si>
    <t>CAPEX_pipe (€)</t>
  </si>
  <si>
    <t>2*(C_pipe*d + C_pump*n_pump)</t>
  </si>
  <si>
    <t>C_pipe (€/km)</t>
  </si>
  <si>
    <t>C_pump (€/pump)</t>
  </si>
  <si>
    <t>n_pump</t>
  </si>
  <si>
    <t>Distance d (km)</t>
  </si>
  <si>
    <t>LCOT</t>
  </si>
  <si>
    <t>OPEX_pipe (€)</t>
  </si>
  <si>
    <t>0.02*CAPEX_pipe</t>
  </si>
  <si>
    <t>sum_l=0^L (OPEX_pipe/(1+d_rate)^l) + sum_l=0^L (OPEX_pump/(1+d_rate)^l)</t>
  </si>
  <si>
    <t>Utilization rate (%)</t>
  </si>
  <si>
    <t>Project Lifespan (years)</t>
  </si>
  <si>
    <t>Discount Rate (%)</t>
  </si>
  <si>
    <t>Pipe_cap (tonNH3/hr)</t>
  </si>
  <si>
    <t>tNH3/h</t>
  </si>
  <si>
    <t>kgNH3/h</t>
  </si>
  <si>
    <t>*1000 [kg/ton]</t>
  </si>
  <si>
    <t>kgNH3/yr</t>
  </si>
  <si>
    <t>*24*365 [h/yr]</t>
  </si>
  <si>
    <t>1/(1+d_rate)^l</t>
  </si>
  <si>
    <t>OPEX_pipe</t>
  </si>
  <si>
    <t>ProdNH3</t>
  </si>
  <si>
    <t>Sum OPEX_pipe</t>
  </si>
  <si>
    <t>Sum ProdNH3</t>
  </si>
  <si>
    <t>[€/kgNH3]</t>
  </si>
  <si>
    <t>(CAPEX_pipe + OPEX_pipe) / [sum ProdNH3/(1+d_rate)^l]</t>
  </si>
  <si>
    <t>0.5 eur/kgNH3</t>
  </si>
  <si>
    <t>Year</t>
  </si>
  <si>
    <t>should be approx.</t>
  </si>
  <si>
    <t>at 1500 km</t>
  </si>
  <si>
    <t>eq. 18</t>
  </si>
  <si>
    <t>eq. 25</t>
  </si>
  <si>
    <t>Annual Prod_NH3 (kgNH3)</t>
  </si>
  <si>
    <t>Distance</t>
  </si>
  <si>
    <t>n_pumps</t>
  </si>
  <si>
    <t>CAPEX_pipe</t>
  </si>
  <si>
    <t>OPEX</t>
  </si>
  <si>
    <t>OPEX vs Distance</t>
  </si>
  <si>
    <t>Sum ProdNH3 (kg)</t>
  </si>
  <si>
    <t>LCOT (€/kgNH3)</t>
  </si>
  <si>
    <t>(Graph made from data in next sheet)</t>
  </si>
  <si>
    <t>CAPEX_pipe (USD)</t>
  </si>
  <si>
    <t>C_pipe (USD/km)</t>
  </si>
  <si>
    <t>C_pump (USD/pump)</t>
  </si>
  <si>
    <t>[USD/kgNH3]</t>
  </si>
  <si>
    <t>LCOT (USD/kgNH3)</t>
  </si>
  <si>
    <t>IEA throughput</t>
  </si>
  <si>
    <t>CAPEX_pipe (onshore)</t>
  </si>
  <si>
    <t>LCOT onshore</t>
  </si>
  <si>
    <t>IEA = 0.55 MUSD</t>
  </si>
  <si>
    <t>Dinh = 0.771 MEUR</t>
  </si>
  <si>
    <t>Onshore = 1</t>
  </si>
  <si>
    <t>Offshore = 2</t>
  </si>
  <si>
    <t>Ammortization of CAPEX</t>
  </si>
  <si>
    <t>eq. 3</t>
  </si>
  <si>
    <t>(CAPEX_pipe*d + sum {OPEX_pipe}) / [sum ProdH2/(1+d_rate)^l]</t>
  </si>
  <si>
    <t>eq. 22</t>
  </si>
  <si>
    <t>2*(4,000,000*D_pipe^2 + 598,600*D_pipe + 329,00)</t>
  </si>
  <si>
    <t>sqrt(4*Q_mass/(rho*nu*pi))</t>
  </si>
  <si>
    <t>D_pipe (m)</t>
  </si>
  <si>
    <t>E_cap*P_rate</t>
  </si>
  <si>
    <t>E_cap (MW)</t>
  </si>
  <si>
    <t>P_rate (kgH2/s/MW)</t>
  </si>
  <si>
    <t>(IEA, 2019)</t>
  </si>
  <si>
    <t>Annual Prod_NH3 (kgGH2)</t>
  </si>
  <si>
    <t>kgH2/yr</t>
  </si>
  <si>
    <t>kgH2/s</t>
  </si>
  <si>
    <t>Q_mass (kgH2/s)</t>
  </si>
  <si>
    <t>year</t>
  </si>
  <si>
    <t>days</t>
  </si>
  <si>
    <t>Hours</t>
  </si>
  <si>
    <t>kgH2/hr</t>
  </si>
  <si>
    <t>rho (kg/m3)</t>
  </si>
  <si>
    <t>nu (m/s)</t>
  </si>
  <si>
    <t>IEA</t>
  </si>
  <si>
    <t>Dinh</t>
  </si>
  <si>
    <t>IEA = 1.21 MUSD</t>
  </si>
  <si>
    <t>Dinh =  MEUR</t>
  </si>
  <si>
    <t>CAPEX_pipe = C_pipe*d</t>
  </si>
  <si>
    <t>Sum ProdGH2 (kg)</t>
  </si>
  <si>
    <t>1 eur/kgH2</t>
  </si>
  <si>
    <t>[€/kgH2]</t>
  </si>
  <si>
    <t>ProdH2</t>
  </si>
  <si>
    <t>Expected LCOT</t>
  </si>
  <si>
    <t>1 eur/kgH@</t>
  </si>
  <si>
    <t>Annual Prod_H2 (kgGH2)</t>
  </si>
  <si>
    <t>Variable</t>
  </si>
  <si>
    <t>s/h</t>
  </si>
  <si>
    <t>C calculated</t>
  </si>
  <si>
    <t>v (m/s)</t>
  </si>
  <si>
    <t>Q (kg/s)</t>
  </si>
  <si>
    <t>F (m3/s)</t>
  </si>
  <si>
    <t>"the consideration of pipeline OPEX that was not included in the IEA report" (Dinh, 2024)</t>
  </si>
  <si>
    <t>Sum OPEX_pipe (onshore)</t>
  </si>
  <si>
    <t>Onshore</t>
  </si>
  <si>
    <r>
      <t xml:space="preserve">"it was attempted to reproduce results quoted by the IEA report [...] with the exception of pipeline CAPEX for which only </t>
    </r>
    <r>
      <rPr>
        <b/>
        <sz val="11"/>
        <color theme="1"/>
        <rFont val="Aptos Narrow"/>
        <family val="2"/>
        <scheme val="minor"/>
      </rPr>
      <t>onshore</t>
    </r>
    <r>
      <rPr>
        <sz val="11"/>
        <color theme="1"/>
        <rFont val="Aptos Narrow"/>
        <family val="2"/>
        <scheme val="minor"/>
      </rPr>
      <t xml:space="preserve"> validation data was available in the IEA report"</t>
    </r>
  </si>
  <si>
    <t>volume of pipe (m3)</t>
  </si>
  <si>
    <t>capacity (kg)</t>
  </si>
  <si>
    <t>D (m)</t>
  </si>
  <si>
    <t>LCOT (€/kgGH2)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</si>
</sst>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_-* #,##0_-;\-* #,##0_-;_-* &quot;-&quot;??_-;_-@_-"/>
    <numFmt numFmtId="165" formatCode="#,##0;\(#,##0\);\-"/>
    <numFmt numFmtId="166" formatCode="_([$€-2]\ * #,##0.00_);_([$€-2]\ * \(#,##0.00\);_([$€-2]\ * &quot;-&quot;??_);_(@_)"/>
    <numFmt numFmtId="167" formatCode="_([$$-409]* #,##0.00_);_([$$-409]* \(#,##0.00\);_([$$-409]* &quot;-&quot;??_);_(@_)"/>
    <numFmt numFmtId="168" formatCode="_-* #,##0.0_-;\-* #,##0.0_-;_-* &quot;-&quot;??_-;_-@_-"/>
    <numFmt numFmtId="169" formatCode="_-* #,##0.00_-;\-* #,##0.00_-;_-* &quot;-&quot;??_-;_-@_-"/>
    <numFmt numFmtId="170" formatCode="_-* #,##0.0000_-;\-* #,##0.0000_-;_-* &quot;-&quot;??_-;_-@_-"/>
    <numFmt numFmtId="171" formatCode="_-* #,##0.00000_-;\-* #,##0.00000_-;_-* &quot;-&quot;??_-;_-@_-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name val="Open Sans"/>
      <family val="2"/>
    </font>
    <font>
      <sz val="10"/>
      <name val="Open Sans"/>
      <family val="2"/>
    </font>
    <font>
      <sz val="10"/>
      <color rgb="FF3271D2"/>
      <name val="Open Sans"/>
      <family val="2"/>
    </font>
    <font>
      <b/>
      <sz val="10"/>
      <color theme="1"/>
      <name val="Open Sans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18">
    <xf numFmtId="0" fontId="0" fillId="0" borderId="0" xfId="0"/>
    <xf numFmtId="0" fontId="3" fillId="0" borderId="0" xfId="3" applyFont="1"/>
    <xf numFmtId="0" fontId="4" fillId="0" borderId="0" xfId="3" applyFont="1"/>
    <xf numFmtId="164" fontId="5" fillId="0" borderId="0" xfId="1" applyNumberFormat="1" applyFont="1" applyAlignment="1">
      <alignment horizontal="right"/>
    </xf>
    <xf numFmtId="43" fontId="0" fillId="0" borderId="0" xfId="0" applyNumberFormat="1"/>
    <xf numFmtId="165" fontId="5" fillId="0" borderId="0" xfId="2" applyNumberFormat="1" applyFont="1" applyAlignment="1">
      <alignment horizontal="right"/>
    </xf>
    <xf numFmtId="9" fontId="5" fillId="0" borderId="0" xfId="2" applyFont="1" applyAlignment="1">
      <alignment horizontal="right"/>
    </xf>
    <xf numFmtId="10" fontId="5" fillId="0" borderId="0" xfId="2" applyNumberFormat="1" applyFont="1" applyAlignment="1">
      <alignment horizontal="right"/>
    </xf>
    <xf numFmtId="0" fontId="6" fillId="0" borderId="0" xfId="0" applyFont="1"/>
    <xf numFmtId="3" fontId="0" fillId="0" borderId="0" xfId="0" applyNumberFormat="1"/>
    <xf numFmtId="0" fontId="2" fillId="0" borderId="0" xfId="0" applyFon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168" fontId="5" fillId="0" borderId="0" xfId="1" applyNumberFormat="1" applyFont="1" applyAlignment="1">
      <alignment horizontal="right"/>
    </xf>
    <xf numFmtId="169" fontId="5" fillId="0" borderId="0" xfId="1" applyNumberFormat="1" applyFont="1" applyAlignment="1">
      <alignment horizontal="right"/>
    </xf>
    <xf numFmtId="170" fontId="5" fillId="0" borderId="0" xfId="1" applyNumberFormat="1" applyFont="1" applyAlignment="1">
      <alignment horizontal="right"/>
    </xf>
    <xf numFmtId="171" fontId="5" fillId="0" borderId="0" xfId="1" applyNumberFormat="1" applyFont="1" applyAlignment="1">
      <alignment horizontal="right"/>
    </xf>
  </cellXfs>
  <cellStyles count="4">
    <cellStyle name="Comma" xfId="1" builtinId="3"/>
    <cellStyle name="Normal" xfId="0" builtinId="0"/>
    <cellStyle name="Normal 2 2 2" xfId="3" xr:uid="{068E68EE-DE72-476D-8CF0-F817B2F0920B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Ammonia Pipeline LCOT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'LCOT vs Distance NH3'!$H$1</c:f>
              <c:strCache>
                <c:ptCount val="1"/>
                <c:pt idx="0">
                  <c:v>LCOT (€/kgNH3)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'LCOT vs Distance NH3'!$A$2:$A$32</c:f>
              <c:numCache>
                <c:formatCode>General</c:formatCode>
                <c:ptCount val="3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</c:numCache>
            </c:numRef>
          </c:cat>
          <c:val>
            <c:numRef>
              <c:f>'LCOT vs Distance NH3'!$H$2:$H$32</c:f>
              <c:numCache>
                <c:formatCode>0.00</c:formatCode>
                <c:ptCount val="31"/>
                <c:pt idx="0">
                  <c:v>0</c:v>
                </c:pt>
                <c:pt idx="1">
                  <c:v>6.8682202404411849E-2</c:v>
                </c:pt>
                <c:pt idx="2">
                  <c:v>0.1373644048088237</c:v>
                </c:pt>
                <c:pt idx="3">
                  <c:v>0.20604660721323553</c:v>
                </c:pt>
                <c:pt idx="4">
                  <c:v>0.2747288096176474</c:v>
                </c:pt>
                <c:pt idx="5">
                  <c:v>0.34123446335431373</c:v>
                </c:pt>
                <c:pt idx="6">
                  <c:v>0.40991666575872565</c:v>
                </c:pt>
                <c:pt idx="7">
                  <c:v>0.47859886816313751</c:v>
                </c:pt>
                <c:pt idx="8">
                  <c:v>0.54728107056754927</c:v>
                </c:pt>
                <c:pt idx="9">
                  <c:v>0.61596327297196118</c:v>
                </c:pt>
                <c:pt idx="10">
                  <c:v>0.68246892670862747</c:v>
                </c:pt>
                <c:pt idx="11">
                  <c:v>0.75115112911303938</c:v>
                </c:pt>
                <c:pt idx="12">
                  <c:v>0.8198333315174513</c:v>
                </c:pt>
                <c:pt idx="13">
                  <c:v>0.88851553392186311</c:v>
                </c:pt>
                <c:pt idx="14">
                  <c:v>0.9550211876585295</c:v>
                </c:pt>
                <c:pt idx="15">
                  <c:v>1.0237033900629415</c:v>
                </c:pt>
                <c:pt idx="16">
                  <c:v>1.0923855924673533</c:v>
                </c:pt>
                <c:pt idx="17">
                  <c:v>1.1610677948717649</c:v>
                </c:pt>
                <c:pt idx="18">
                  <c:v>1.2297499972761767</c:v>
                </c:pt>
                <c:pt idx="19">
                  <c:v>1.2962556510128433</c:v>
                </c:pt>
                <c:pt idx="20">
                  <c:v>1.3649378534172549</c:v>
                </c:pt>
                <c:pt idx="21">
                  <c:v>1.4336200558216672</c:v>
                </c:pt>
                <c:pt idx="22">
                  <c:v>1.5023022582260788</c:v>
                </c:pt>
                <c:pt idx="23">
                  <c:v>1.5688079119627454</c:v>
                </c:pt>
                <c:pt idx="24">
                  <c:v>1.6374901143671572</c:v>
                </c:pt>
                <c:pt idx="25">
                  <c:v>1.706172316771569</c:v>
                </c:pt>
                <c:pt idx="26">
                  <c:v>1.774854519175981</c:v>
                </c:pt>
                <c:pt idx="27">
                  <c:v>1.8435367215803926</c:v>
                </c:pt>
                <c:pt idx="28">
                  <c:v>1.910042375317059</c:v>
                </c:pt>
                <c:pt idx="29">
                  <c:v>1.978724577721471</c:v>
                </c:pt>
                <c:pt idx="30">
                  <c:v>2.0474067801258831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73-4441-9FB2-FA3AC8113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631343"/>
        <c:axId val="1486303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'LCOT vs Distance NH3'!$B$1</c15:sqref>
                        </c15:formulaRef>
                      </c:ext>
                    </c:extLst>
                    <c:strCache>
                      <c:ptCount val="1"/>
                      <c:pt idx="0">
                        <c:v>n_pumps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'LCOT vs Distance NH3'!$A$2:$A$32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300</c:v>
                      </c:pt>
                      <c:pt idx="4">
                        <c:v>400</c:v>
                      </c:pt>
                      <c:pt idx="5">
                        <c:v>500</c:v>
                      </c:pt>
                      <c:pt idx="6">
                        <c:v>600</c:v>
                      </c:pt>
                      <c:pt idx="7">
                        <c:v>700</c:v>
                      </c:pt>
                      <c:pt idx="8">
                        <c:v>800</c:v>
                      </c:pt>
                      <c:pt idx="9">
                        <c:v>900</c:v>
                      </c:pt>
                      <c:pt idx="10">
                        <c:v>1000</c:v>
                      </c:pt>
                      <c:pt idx="11">
                        <c:v>1100</c:v>
                      </c:pt>
                      <c:pt idx="12">
                        <c:v>1200</c:v>
                      </c:pt>
                      <c:pt idx="13">
                        <c:v>1300</c:v>
                      </c:pt>
                      <c:pt idx="14">
                        <c:v>1400</c:v>
                      </c:pt>
                      <c:pt idx="15">
                        <c:v>1500</c:v>
                      </c:pt>
                      <c:pt idx="16">
                        <c:v>1600</c:v>
                      </c:pt>
                      <c:pt idx="17">
                        <c:v>1700</c:v>
                      </c:pt>
                      <c:pt idx="18">
                        <c:v>1800</c:v>
                      </c:pt>
                      <c:pt idx="19">
                        <c:v>1900</c:v>
                      </c:pt>
                      <c:pt idx="20">
                        <c:v>2000</c:v>
                      </c:pt>
                      <c:pt idx="21">
                        <c:v>2100</c:v>
                      </c:pt>
                      <c:pt idx="22">
                        <c:v>2200</c:v>
                      </c:pt>
                      <c:pt idx="23">
                        <c:v>2300</c:v>
                      </c:pt>
                      <c:pt idx="24">
                        <c:v>2400</c:v>
                      </c:pt>
                      <c:pt idx="25">
                        <c:v>2500</c:v>
                      </c:pt>
                      <c:pt idx="26">
                        <c:v>2600</c:v>
                      </c:pt>
                      <c:pt idx="27">
                        <c:v>2700</c:v>
                      </c:pt>
                      <c:pt idx="28">
                        <c:v>2800</c:v>
                      </c:pt>
                      <c:pt idx="29">
                        <c:v>2900</c:v>
                      </c:pt>
                      <c:pt idx="30">
                        <c:v>3000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'LCOT vs Distance NH3'!$B$2:$B$32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9</c:v>
                      </c:pt>
                      <c:pt idx="12">
                        <c:v>10</c:v>
                      </c:pt>
                      <c:pt idx="13">
                        <c:v>11</c:v>
                      </c:pt>
                      <c:pt idx="14">
                        <c:v>11</c:v>
                      </c:pt>
                      <c:pt idx="15">
                        <c:v>12</c:v>
                      </c:pt>
                      <c:pt idx="16">
                        <c:v>13</c:v>
                      </c:pt>
                      <c:pt idx="17">
                        <c:v>14</c:v>
                      </c:pt>
                      <c:pt idx="18">
                        <c:v>15</c:v>
                      </c:pt>
                      <c:pt idx="19">
                        <c:v>15</c:v>
                      </c:pt>
                      <c:pt idx="20">
                        <c:v>16</c:v>
                      </c:pt>
                      <c:pt idx="21">
                        <c:v>17</c:v>
                      </c:pt>
                      <c:pt idx="22">
                        <c:v>18</c:v>
                      </c:pt>
                      <c:pt idx="23">
                        <c:v>18</c:v>
                      </c:pt>
                      <c:pt idx="24">
                        <c:v>19</c:v>
                      </c:pt>
                      <c:pt idx="25">
                        <c:v>20</c:v>
                      </c:pt>
                      <c:pt idx="26">
                        <c:v>21</c:v>
                      </c:pt>
                      <c:pt idx="27">
                        <c:v>22</c:v>
                      </c:pt>
                      <c:pt idx="28">
                        <c:v>22</c:v>
                      </c:pt>
                      <c:pt idx="29">
                        <c:v>23</c:v>
                      </c:pt>
                      <c:pt idx="30">
                        <c:v>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F73-4441-9FB2-FA3AC8113C7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'LCOT vs Distance NH3'!$C$1</c15:sqref>
                        </c15:formulaRef>
                      </c:ext>
                    </c:extLst>
                    <c:strCache>
                      <c:ptCount val="1"/>
                      <c:pt idx="0">
                        <c:v>CAPEX_pipe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'LCOT vs Distance NH3'!$A$2:$A$32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300</c:v>
                      </c:pt>
                      <c:pt idx="4">
                        <c:v>400</c:v>
                      </c:pt>
                      <c:pt idx="5">
                        <c:v>500</c:v>
                      </c:pt>
                      <c:pt idx="6">
                        <c:v>600</c:v>
                      </c:pt>
                      <c:pt idx="7">
                        <c:v>700</c:v>
                      </c:pt>
                      <c:pt idx="8">
                        <c:v>800</c:v>
                      </c:pt>
                      <c:pt idx="9">
                        <c:v>900</c:v>
                      </c:pt>
                      <c:pt idx="10">
                        <c:v>1000</c:v>
                      </c:pt>
                      <c:pt idx="11">
                        <c:v>1100</c:v>
                      </c:pt>
                      <c:pt idx="12">
                        <c:v>1200</c:v>
                      </c:pt>
                      <c:pt idx="13">
                        <c:v>1300</c:v>
                      </c:pt>
                      <c:pt idx="14">
                        <c:v>1400</c:v>
                      </c:pt>
                      <c:pt idx="15">
                        <c:v>1500</c:v>
                      </c:pt>
                      <c:pt idx="16">
                        <c:v>1600</c:v>
                      </c:pt>
                      <c:pt idx="17">
                        <c:v>1700</c:v>
                      </c:pt>
                      <c:pt idx="18">
                        <c:v>1800</c:v>
                      </c:pt>
                      <c:pt idx="19">
                        <c:v>1900</c:v>
                      </c:pt>
                      <c:pt idx="20">
                        <c:v>2000</c:v>
                      </c:pt>
                      <c:pt idx="21">
                        <c:v>2100</c:v>
                      </c:pt>
                      <c:pt idx="22">
                        <c:v>2200</c:v>
                      </c:pt>
                      <c:pt idx="23">
                        <c:v>2300</c:v>
                      </c:pt>
                      <c:pt idx="24">
                        <c:v>2400</c:v>
                      </c:pt>
                      <c:pt idx="25">
                        <c:v>2500</c:v>
                      </c:pt>
                      <c:pt idx="26">
                        <c:v>2600</c:v>
                      </c:pt>
                      <c:pt idx="27">
                        <c:v>2700</c:v>
                      </c:pt>
                      <c:pt idx="28">
                        <c:v>2800</c:v>
                      </c:pt>
                      <c:pt idx="29">
                        <c:v>2900</c:v>
                      </c:pt>
                      <c:pt idx="30">
                        <c:v>3000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'LCOT vs Distance NH3'!$C$2:$C$32</c15:sqref>
                        </c15:formulaRef>
                      </c:ext>
                    </c:extLst>
                    <c:numCache>
                      <c:formatCode>_([$€-2]\ * #,##0.00_);_([$€-2]\ * \(#,##0.00\);_([$€-2]\ * "-"??_);_(@_)</c:formatCode>
                      <c:ptCount val="31"/>
                      <c:pt idx="0">
                        <c:v>0</c:v>
                      </c:pt>
                      <c:pt idx="1">
                        <c:v>113600000</c:v>
                      </c:pt>
                      <c:pt idx="2">
                        <c:v>227200000</c:v>
                      </c:pt>
                      <c:pt idx="3">
                        <c:v>340800000</c:v>
                      </c:pt>
                      <c:pt idx="4">
                        <c:v>454400000</c:v>
                      </c:pt>
                      <c:pt idx="5">
                        <c:v>564400000</c:v>
                      </c:pt>
                      <c:pt idx="6">
                        <c:v>678000000</c:v>
                      </c:pt>
                      <c:pt idx="7">
                        <c:v>791600000</c:v>
                      </c:pt>
                      <c:pt idx="8">
                        <c:v>905200000</c:v>
                      </c:pt>
                      <c:pt idx="9">
                        <c:v>1018800000</c:v>
                      </c:pt>
                      <c:pt idx="10">
                        <c:v>1128800000</c:v>
                      </c:pt>
                      <c:pt idx="11">
                        <c:v>1242400000</c:v>
                      </c:pt>
                      <c:pt idx="12">
                        <c:v>1356000000</c:v>
                      </c:pt>
                      <c:pt idx="13">
                        <c:v>1469600000</c:v>
                      </c:pt>
                      <c:pt idx="14">
                        <c:v>1579600000</c:v>
                      </c:pt>
                      <c:pt idx="15">
                        <c:v>1693200000</c:v>
                      </c:pt>
                      <c:pt idx="16">
                        <c:v>1806800000</c:v>
                      </c:pt>
                      <c:pt idx="17">
                        <c:v>1920400000</c:v>
                      </c:pt>
                      <c:pt idx="18">
                        <c:v>2034000000</c:v>
                      </c:pt>
                      <c:pt idx="19">
                        <c:v>2144000000</c:v>
                      </c:pt>
                      <c:pt idx="20">
                        <c:v>2257600000</c:v>
                      </c:pt>
                      <c:pt idx="21">
                        <c:v>2371200000</c:v>
                      </c:pt>
                      <c:pt idx="22">
                        <c:v>2484800000</c:v>
                      </c:pt>
                      <c:pt idx="23">
                        <c:v>2594800000</c:v>
                      </c:pt>
                      <c:pt idx="24">
                        <c:v>2708400000</c:v>
                      </c:pt>
                      <c:pt idx="25">
                        <c:v>2822000000</c:v>
                      </c:pt>
                      <c:pt idx="26">
                        <c:v>2935600000</c:v>
                      </c:pt>
                      <c:pt idx="27">
                        <c:v>3049200000</c:v>
                      </c:pt>
                      <c:pt idx="28">
                        <c:v>3159200000</c:v>
                      </c:pt>
                      <c:pt idx="29">
                        <c:v>3272800000</c:v>
                      </c:pt>
                      <c:pt idx="30">
                        <c:v>3386400000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F73-4441-9FB2-FA3AC8113C7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'LCOT vs Distance NH3'!$E$1</c15:sqref>
                        </c15:formulaRef>
                      </c:ext>
                    </c:extLst>
                    <c:strCache>
                      <c:ptCount val="1"/>
                      <c:pt idx="0">
                        <c:v>Sum OPEX_pipe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'LCOT vs Distance NH3'!$A$2:$A$32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300</c:v>
                      </c:pt>
                      <c:pt idx="4">
                        <c:v>400</c:v>
                      </c:pt>
                      <c:pt idx="5">
                        <c:v>500</c:v>
                      </c:pt>
                      <c:pt idx="6">
                        <c:v>600</c:v>
                      </c:pt>
                      <c:pt idx="7">
                        <c:v>700</c:v>
                      </c:pt>
                      <c:pt idx="8">
                        <c:v>800</c:v>
                      </c:pt>
                      <c:pt idx="9">
                        <c:v>900</c:v>
                      </c:pt>
                      <c:pt idx="10">
                        <c:v>1000</c:v>
                      </c:pt>
                      <c:pt idx="11">
                        <c:v>1100</c:v>
                      </c:pt>
                      <c:pt idx="12">
                        <c:v>1200</c:v>
                      </c:pt>
                      <c:pt idx="13">
                        <c:v>1300</c:v>
                      </c:pt>
                      <c:pt idx="14">
                        <c:v>1400</c:v>
                      </c:pt>
                      <c:pt idx="15">
                        <c:v>1500</c:v>
                      </c:pt>
                      <c:pt idx="16">
                        <c:v>1600</c:v>
                      </c:pt>
                      <c:pt idx="17">
                        <c:v>1700</c:v>
                      </c:pt>
                      <c:pt idx="18">
                        <c:v>1800</c:v>
                      </c:pt>
                      <c:pt idx="19">
                        <c:v>1900</c:v>
                      </c:pt>
                      <c:pt idx="20">
                        <c:v>2000</c:v>
                      </c:pt>
                      <c:pt idx="21">
                        <c:v>2100</c:v>
                      </c:pt>
                      <c:pt idx="22">
                        <c:v>2200</c:v>
                      </c:pt>
                      <c:pt idx="23">
                        <c:v>2300</c:v>
                      </c:pt>
                      <c:pt idx="24">
                        <c:v>2400</c:v>
                      </c:pt>
                      <c:pt idx="25">
                        <c:v>2500</c:v>
                      </c:pt>
                      <c:pt idx="26">
                        <c:v>2600</c:v>
                      </c:pt>
                      <c:pt idx="27">
                        <c:v>2700</c:v>
                      </c:pt>
                      <c:pt idx="28">
                        <c:v>2800</c:v>
                      </c:pt>
                      <c:pt idx="29">
                        <c:v>2900</c:v>
                      </c:pt>
                      <c:pt idx="30">
                        <c:v>3000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'LCOT vs Distance NH3'!$E$2:$E$32</c15:sqref>
                        </c15:formulaRef>
                      </c:ext>
                    </c:extLst>
                    <c:numCache>
                      <c:formatCode>_([$€-2]\ * #,##0.00_);_([$€-2]\ * \(#,##0.00\);_([$€-2]\ * "-"??_);_(@_)</c:formatCode>
                      <c:ptCount val="31"/>
                      <c:pt idx="0">
                        <c:v>0</c:v>
                      </c:pt>
                      <c:pt idx="1">
                        <c:v>25577683.755585629</c:v>
                      </c:pt>
                      <c:pt idx="2">
                        <c:v>51155367.511171259</c:v>
                      </c:pt>
                      <c:pt idx="3">
                        <c:v>76733051.266756877</c:v>
                      </c:pt>
                      <c:pt idx="4">
                        <c:v>102310735.02234252</c:v>
                      </c:pt>
                      <c:pt idx="5">
                        <c:v>127077858.37722294</c:v>
                      </c:pt>
                      <c:pt idx="6">
                        <c:v>152655542.1328086</c:v>
                      </c:pt>
                      <c:pt idx="7">
                        <c:v>178233225.88839424</c:v>
                      </c:pt>
                      <c:pt idx="8">
                        <c:v>203810909.64397982</c:v>
                      </c:pt>
                      <c:pt idx="9">
                        <c:v>229388593.39956552</c:v>
                      </c:pt>
                      <c:pt idx="10">
                        <c:v>254155716.75444588</c:v>
                      </c:pt>
                      <c:pt idx="11">
                        <c:v>279733400.51003146</c:v>
                      </c:pt>
                      <c:pt idx="12">
                        <c:v>305311084.26561719</c:v>
                      </c:pt>
                      <c:pt idx="13">
                        <c:v>330888768.0212028</c:v>
                      </c:pt>
                      <c:pt idx="14">
                        <c:v>355655891.3760832</c:v>
                      </c:pt>
                      <c:pt idx="15">
                        <c:v>381233575.13166898</c:v>
                      </c:pt>
                      <c:pt idx="16">
                        <c:v>406811258.88725466</c:v>
                      </c:pt>
                      <c:pt idx="17">
                        <c:v>432388942.64284003</c:v>
                      </c:pt>
                      <c:pt idx="18">
                        <c:v>457966626.39842564</c:v>
                      </c:pt>
                      <c:pt idx="19">
                        <c:v>482733749.75330621</c:v>
                      </c:pt>
                      <c:pt idx="20">
                        <c:v>508311433.50889176</c:v>
                      </c:pt>
                      <c:pt idx="21">
                        <c:v>533889117.26447755</c:v>
                      </c:pt>
                      <c:pt idx="22">
                        <c:v>559466801.02006292</c:v>
                      </c:pt>
                      <c:pt idx="23">
                        <c:v>584233924.37494373</c:v>
                      </c:pt>
                      <c:pt idx="24">
                        <c:v>609811608.13052928</c:v>
                      </c:pt>
                      <c:pt idx="25">
                        <c:v>635389291.88611495</c:v>
                      </c:pt>
                      <c:pt idx="26">
                        <c:v>660966975.64170063</c:v>
                      </c:pt>
                      <c:pt idx="27">
                        <c:v>686544659.39728606</c:v>
                      </c:pt>
                      <c:pt idx="28">
                        <c:v>711311782.75216639</c:v>
                      </c:pt>
                      <c:pt idx="29">
                        <c:v>736889466.5077523</c:v>
                      </c:pt>
                      <c:pt idx="30">
                        <c:v>762467150.26333797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F73-4441-9FB2-FA3AC8113C7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'LCOT vs Distance NH3'!$G$1</c15:sqref>
                        </c15:formulaRef>
                      </c:ext>
                    </c:extLst>
                    <c:strCache>
                      <c:ptCount val="1"/>
                      <c:pt idx="0">
                        <c:v>Sum ProdNH3 (kg)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'LCOT vs Distance NH3'!$A$2:$A$32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300</c:v>
                      </c:pt>
                      <c:pt idx="4">
                        <c:v>400</c:v>
                      </c:pt>
                      <c:pt idx="5">
                        <c:v>500</c:v>
                      </c:pt>
                      <c:pt idx="6">
                        <c:v>600</c:v>
                      </c:pt>
                      <c:pt idx="7">
                        <c:v>700</c:v>
                      </c:pt>
                      <c:pt idx="8">
                        <c:v>800</c:v>
                      </c:pt>
                      <c:pt idx="9">
                        <c:v>900</c:v>
                      </c:pt>
                      <c:pt idx="10">
                        <c:v>1000</c:v>
                      </c:pt>
                      <c:pt idx="11">
                        <c:v>1100</c:v>
                      </c:pt>
                      <c:pt idx="12">
                        <c:v>1200</c:v>
                      </c:pt>
                      <c:pt idx="13">
                        <c:v>1300</c:v>
                      </c:pt>
                      <c:pt idx="14">
                        <c:v>1400</c:v>
                      </c:pt>
                      <c:pt idx="15">
                        <c:v>1500</c:v>
                      </c:pt>
                      <c:pt idx="16">
                        <c:v>1600</c:v>
                      </c:pt>
                      <c:pt idx="17">
                        <c:v>1700</c:v>
                      </c:pt>
                      <c:pt idx="18">
                        <c:v>1800</c:v>
                      </c:pt>
                      <c:pt idx="19">
                        <c:v>1900</c:v>
                      </c:pt>
                      <c:pt idx="20">
                        <c:v>2000</c:v>
                      </c:pt>
                      <c:pt idx="21">
                        <c:v>2100</c:v>
                      </c:pt>
                      <c:pt idx="22">
                        <c:v>2200</c:v>
                      </c:pt>
                      <c:pt idx="23">
                        <c:v>2300</c:v>
                      </c:pt>
                      <c:pt idx="24">
                        <c:v>2400</c:v>
                      </c:pt>
                      <c:pt idx="25">
                        <c:v>2500</c:v>
                      </c:pt>
                      <c:pt idx="26">
                        <c:v>2600</c:v>
                      </c:pt>
                      <c:pt idx="27">
                        <c:v>2700</c:v>
                      </c:pt>
                      <c:pt idx="28">
                        <c:v>2800</c:v>
                      </c:pt>
                      <c:pt idx="29">
                        <c:v>2900</c:v>
                      </c:pt>
                      <c:pt idx="30">
                        <c:v>3000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'LCOT vs Distance NH3'!$G$2:$G$32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31"/>
                      <c:pt idx="0">
                        <c:v>2026401001.7629466</c:v>
                      </c:pt>
                      <c:pt idx="1">
                        <c:v>2026401001.7629466</c:v>
                      </c:pt>
                      <c:pt idx="2">
                        <c:v>2026401001.7629466</c:v>
                      </c:pt>
                      <c:pt idx="3">
                        <c:v>2026401001.7629466</c:v>
                      </c:pt>
                      <c:pt idx="4">
                        <c:v>2026401001.7629466</c:v>
                      </c:pt>
                      <c:pt idx="5">
                        <c:v>2026401001.7629466</c:v>
                      </c:pt>
                      <c:pt idx="6">
                        <c:v>2026401001.7629466</c:v>
                      </c:pt>
                      <c:pt idx="7">
                        <c:v>2026401001.7629466</c:v>
                      </c:pt>
                      <c:pt idx="8">
                        <c:v>2026401001.7629466</c:v>
                      </c:pt>
                      <c:pt idx="9">
                        <c:v>2026401001.7629466</c:v>
                      </c:pt>
                      <c:pt idx="10">
                        <c:v>2026401001.7629466</c:v>
                      </c:pt>
                      <c:pt idx="11">
                        <c:v>2026401001.7629466</c:v>
                      </c:pt>
                      <c:pt idx="12">
                        <c:v>2026401001.7629466</c:v>
                      </c:pt>
                      <c:pt idx="13">
                        <c:v>2026401001.7629466</c:v>
                      </c:pt>
                      <c:pt idx="14">
                        <c:v>2026401001.7629466</c:v>
                      </c:pt>
                      <c:pt idx="15">
                        <c:v>2026401001.7629466</c:v>
                      </c:pt>
                      <c:pt idx="16">
                        <c:v>2026401001.7629466</c:v>
                      </c:pt>
                      <c:pt idx="17">
                        <c:v>2026401001.7629466</c:v>
                      </c:pt>
                      <c:pt idx="18">
                        <c:v>2026401001.7629466</c:v>
                      </c:pt>
                      <c:pt idx="19">
                        <c:v>2026401001.7629466</c:v>
                      </c:pt>
                      <c:pt idx="20">
                        <c:v>2026401001.7629466</c:v>
                      </c:pt>
                      <c:pt idx="21">
                        <c:v>2026401001.7629466</c:v>
                      </c:pt>
                      <c:pt idx="22">
                        <c:v>2026401001.7629466</c:v>
                      </c:pt>
                      <c:pt idx="23">
                        <c:v>2026401001.7629466</c:v>
                      </c:pt>
                      <c:pt idx="24">
                        <c:v>2026401001.7629466</c:v>
                      </c:pt>
                      <c:pt idx="25">
                        <c:v>2026401001.7629466</c:v>
                      </c:pt>
                      <c:pt idx="26">
                        <c:v>2026401001.7629466</c:v>
                      </c:pt>
                      <c:pt idx="27">
                        <c:v>2026401001.7629466</c:v>
                      </c:pt>
                      <c:pt idx="28">
                        <c:v>2026401001.7629466</c:v>
                      </c:pt>
                      <c:pt idx="29">
                        <c:v>2026401001.7629466</c:v>
                      </c:pt>
                      <c:pt idx="30">
                        <c:v>2026401001.7629466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F73-4441-9FB2-FA3AC8113C7B}"/>
                  </c:ext>
                </c:extLst>
              </c15:ser>
            </c15:filteredLineSeries>
          </c:ext>
        </c:extLst>
      </c:lineChart>
      <c:catAx>
        <c:axId val="148631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30383"/>
        <c:crosses val="autoZero"/>
        <c:auto val="1"/>
        <c:lblAlgn val="ctr"/>
        <c:lblOffset val="100"/>
        <c:noMultiLvlLbl val="0"/>
      </c:catAx>
      <c:valAx>
        <c:axId val="14863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LCOT 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(€/kgNH3)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3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Ammonia Pipeline LCOT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'LCOT vs Distance NH3'!$H$1</c:f>
              <c:strCache>
                <c:ptCount val="1"/>
                <c:pt idx="0">
                  <c:v>LCOT (€/kgNH3)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'LCOT vs Distance NH3'!$A$2:$A$32</c:f>
              <c:numCache>
                <c:formatCode>General</c:formatCode>
                <c:ptCount val="3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</c:numCache>
            </c:numRef>
          </c:cat>
          <c:val>
            <c:numRef>
              <c:f>'LCOT vs Distance NH3'!$H$2:$H$32</c:f>
              <c:numCache>
                <c:formatCode>0.00</c:formatCode>
                <c:ptCount val="31"/>
                <c:pt idx="0">
                  <c:v>0</c:v>
                </c:pt>
                <c:pt idx="1">
                  <c:v>6.8682202404411849E-2</c:v>
                </c:pt>
                <c:pt idx="2">
                  <c:v>0.1373644048088237</c:v>
                </c:pt>
                <c:pt idx="3">
                  <c:v>0.20604660721323553</c:v>
                </c:pt>
                <c:pt idx="4">
                  <c:v>0.2747288096176474</c:v>
                </c:pt>
                <c:pt idx="5">
                  <c:v>0.34123446335431373</c:v>
                </c:pt>
                <c:pt idx="6">
                  <c:v>0.40991666575872565</c:v>
                </c:pt>
                <c:pt idx="7">
                  <c:v>0.47859886816313751</c:v>
                </c:pt>
                <c:pt idx="8">
                  <c:v>0.54728107056754927</c:v>
                </c:pt>
                <c:pt idx="9">
                  <c:v>0.61596327297196118</c:v>
                </c:pt>
                <c:pt idx="10">
                  <c:v>0.68246892670862747</c:v>
                </c:pt>
                <c:pt idx="11">
                  <c:v>0.75115112911303938</c:v>
                </c:pt>
                <c:pt idx="12">
                  <c:v>0.8198333315174513</c:v>
                </c:pt>
                <c:pt idx="13">
                  <c:v>0.88851553392186311</c:v>
                </c:pt>
                <c:pt idx="14">
                  <c:v>0.9550211876585295</c:v>
                </c:pt>
                <c:pt idx="15">
                  <c:v>1.0237033900629415</c:v>
                </c:pt>
                <c:pt idx="16">
                  <c:v>1.0923855924673533</c:v>
                </c:pt>
                <c:pt idx="17">
                  <c:v>1.1610677948717649</c:v>
                </c:pt>
                <c:pt idx="18">
                  <c:v>1.2297499972761767</c:v>
                </c:pt>
                <c:pt idx="19">
                  <c:v>1.2962556510128433</c:v>
                </c:pt>
                <c:pt idx="20">
                  <c:v>1.3649378534172549</c:v>
                </c:pt>
                <c:pt idx="21">
                  <c:v>1.4336200558216672</c:v>
                </c:pt>
                <c:pt idx="22">
                  <c:v>1.5023022582260788</c:v>
                </c:pt>
                <c:pt idx="23">
                  <c:v>1.5688079119627454</c:v>
                </c:pt>
                <c:pt idx="24">
                  <c:v>1.6374901143671572</c:v>
                </c:pt>
                <c:pt idx="25">
                  <c:v>1.706172316771569</c:v>
                </c:pt>
                <c:pt idx="26">
                  <c:v>1.774854519175981</c:v>
                </c:pt>
                <c:pt idx="27">
                  <c:v>1.8435367215803926</c:v>
                </c:pt>
                <c:pt idx="28">
                  <c:v>1.910042375317059</c:v>
                </c:pt>
                <c:pt idx="29">
                  <c:v>1.978724577721471</c:v>
                </c:pt>
                <c:pt idx="30">
                  <c:v>2.0474067801258831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68-4A71-B71E-753CF9816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631343"/>
        <c:axId val="1486303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'LCOT vs Distance NH3'!$B$1</c15:sqref>
                        </c15:formulaRef>
                      </c:ext>
                    </c:extLst>
                    <c:strCache>
                      <c:ptCount val="1"/>
                      <c:pt idx="0">
                        <c:v>n_pumps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'LCOT vs Distance NH3'!$A$2:$A$32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300</c:v>
                      </c:pt>
                      <c:pt idx="4">
                        <c:v>400</c:v>
                      </c:pt>
                      <c:pt idx="5">
                        <c:v>500</c:v>
                      </c:pt>
                      <c:pt idx="6">
                        <c:v>600</c:v>
                      </c:pt>
                      <c:pt idx="7">
                        <c:v>700</c:v>
                      </c:pt>
                      <c:pt idx="8">
                        <c:v>800</c:v>
                      </c:pt>
                      <c:pt idx="9">
                        <c:v>900</c:v>
                      </c:pt>
                      <c:pt idx="10">
                        <c:v>1000</c:v>
                      </c:pt>
                      <c:pt idx="11">
                        <c:v>1100</c:v>
                      </c:pt>
                      <c:pt idx="12">
                        <c:v>1200</c:v>
                      </c:pt>
                      <c:pt idx="13">
                        <c:v>1300</c:v>
                      </c:pt>
                      <c:pt idx="14">
                        <c:v>1400</c:v>
                      </c:pt>
                      <c:pt idx="15">
                        <c:v>1500</c:v>
                      </c:pt>
                      <c:pt idx="16">
                        <c:v>1600</c:v>
                      </c:pt>
                      <c:pt idx="17">
                        <c:v>1700</c:v>
                      </c:pt>
                      <c:pt idx="18">
                        <c:v>1800</c:v>
                      </c:pt>
                      <c:pt idx="19">
                        <c:v>1900</c:v>
                      </c:pt>
                      <c:pt idx="20">
                        <c:v>2000</c:v>
                      </c:pt>
                      <c:pt idx="21">
                        <c:v>2100</c:v>
                      </c:pt>
                      <c:pt idx="22">
                        <c:v>2200</c:v>
                      </c:pt>
                      <c:pt idx="23">
                        <c:v>2300</c:v>
                      </c:pt>
                      <c:pt idx="24">
                        <c:v>2400</c:v>
                      </c:pt>
                      <c:pt idx="25">
                        <c:v>2500</c:v>
                      </c:pt>
                      <c:pt idx="26">
                        <c:v>2600</c:v>
                      </c:pt>
                      <c:pt idx="27">
                        <c:v>2700</c:v>
                      </c:pt>
                      <c:pt idx="28">
                        <c:v>2800</c:v>
                      </c:pt>
                      <c:pt idx="29">
                        <c:v>2900</c:v>
                      </c:pt>
                      <c:pt idx="30">
                        <c:v>3000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'LCOT vs Distance NH3'!$B$2:$B$32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9</c:v>
                      </c:pt>
                      <c:pt idx="12">
                        <c:v>10</c:v>
                      </c:pt>
                      <c:pt idx="13">
                        <c:v>11</c:v>
                      </c:pt>
                      <c:pt idx="14">
                        <c:v>11</c:v>
                      </c:pt>
                      <c:pt idx="15">
                        <c:v>12</c:v>
                      </c:pt>
                      <c:pt idx="16">
                        <c:v>13</c:v>
                      </c:pt>
                      <c:pt idx="17">
                        <c:v>14</c:v>
                      </c:pt>
                      <c:pt idx="18">
                        <c:v>15</c:v>
                      </c:pt>
                      <c:pt idx="19">
                        <c:v>15</c:v>
                      </c:pt>
                      <c:pt idx="20">
                        <c:v>16</c:v>
                      </c:pt>
                      <c:pt idx="21">
                        <c:v>17</c:v>
                      </c:pt>
                      <c:pt idx="22">
                        <c:v>18</c:v>
                      </c:pt>
                      <c:pt idx="23">
                        <c:v>18</c:v>
                      </c:pt>
                      <c:pt idx="24">
                        <c:v>19</c:v>
                      </c:pt>
                      <c:pt idx="25">
                        <c:v>20</c:v>
                      </c:pt>
                      <c:pt idx="26">
                        <c:v>21</c:v>
                      </c:pt>
                      <c:pt idx="27">
                        <c:v>22</c:v>
                      </c:pt>
                      <c:pt idx="28">
                        <c:v>22</c:v>
                      </c:pt>
                      <c:pt idx="29">
                        <c:v>23</c:v>
                      </c:pt>
                      <c:pt idx="30">
                        <c:v>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468-4A71-B71E-753CF981609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'LCOT vs Distance NH3'!$C$1</c15:sqref>
                        </c15:formulaRef>
                      </c:ext>
                    </c:extLst>
                    <c:strCache>
                      <c:ptCount val="1"/>
                      <c:pt idx="0">
                        <c:v>CAPEX_pipe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'LCOT vs Distance NH3'!$A$2:$A$32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300</c:v>
                      </c:pt>
                      <c:pt idx="4">
                        <c:v>400</c:v>
                      </c:pt>
                      <c:pt idx="5">
                        <c:v>500</c:v>
                      </c:pt>
                      <c:pt idx="6">
                        <c:v>600</c:v>
                      </c:pt>
                      <c:pt idx="7">
                        <c:v>700</c:v>
                      </c:pt>
                      <c:pt idx="8">
                        <c:v>800</c:v>
                      </c:pt>
                      <c:pt idx="9">
                        <c:v>900</c:v>
                      </c:pt>
                      <c:pt idx="10">
                        <c:v>1000</c:v>
                      </c:pt>
                      <c:pt idx="11">
                        <c:v>1100</c:v>
                      </c:pt>
                      <c:pt idx="12">
                        <c:v>1200</c:v>
                      </c:pt>
                      <c:pt idx="13">
                        <c:v>1300</c:v>
                      </c:pt>
                      <c:pt idx="14">
                        <c:v>1400</c:v>
                      </c:pt>
                      <c:pt idx="15">
                        <c:v>1500</c:v>
                      </c:pt>
                      <c:pt idx="16">
                        <c:v>1600</c:v>
                      </c:pt>
                      <c:pt idx="17">
                        <c:v>1700</c:v>
                      </c:pt>
                      <c:pt idx="18">
                        <c:v>1800</c:v>
                      </c:pt>
                      <c:pt idx="19">
                        <c:v>1900</c:v>
                      </c:pt>
                      <c:pt idx="20">
                        <c:v>2000</c:v>
                      </c:pt>
                      <c:pt idx="21">
                        <c:v>2100</c:v>
                      </c:pt>
                      <c:pt idx="22">
                        <c:v>2200</c:v>
                      </c:pt>
                      <c:pt idx="23">
                        <c:v>2300</c:v>
                      </c:pt>
                      <c:pt idx="24">
                        <c:v>2400</c:v>
                      </c:pt>
                      <c:pt idx="25">
                        <c:v>2500</c:v>
                      </c:pt>
                      <c:pt idx="26">
                        <c:v>2600</c:v>
                      </c:pt>
                      <c:pt idx="27">
                        <c:v>2700</c:v>
                      </c:pt>
                      <c:pt idx="28">
                        <c:v>2800</c:v>
                      </c:pt>
                      <c:pt idx="29">
                        <c:v>2900</c:v>
                      </c:pt>
                      <c:pt idx="30">
                        <c:v>3000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'LCOT vs Distance NH3'!$C$2:$C$32</c15:sqref>
                        </c15:formulaRef>
                      </c:ext>
                    </c:extLst>
                    <c:numCache>
                      <c:formatCode>_([$€-2]\ * #,##0.00_);_([$€-2]\ * \(#,##0.00\);_([$€-2]\ * "-"??_);_(@_)</c:formatCode>
                      <c:ptCount val="31"/>
                      <c:pt idx="0">
                        <c:v>0</c:v>
                      </c:pt>
                      <c:pt idx="1">
                        <c:v>113600000</c:v>
                      </c:pt>
                      <c:pt idx="2">
                        <c:v>227200000</c:v>
                      </c:pt>
                      <c:pt idx="3">
                        <c:v>340800000</c:v>
                      </c:pt>
                      <c:pt idx="4">
                        <c:v>454400000</c:v>
                      </c:pt>
                      <c:pt idx="5">
                        <c:v>564400000</c:v>
                      </c:pt>
                      <c:pt idx="6">
                        <c:v>678000000</c:v>
                      </c:pt>
                      <c:pt idx="7">
                        <c:v>791600000</c:v>
                      </c:pt>
                      <c:pt idx="8">
                        <c:v>905200000</c:v>
                      </c:pt>
                      <c:pt idx="9">
                        <c:v>1018800000</c:v>
                      </c:pt>
                      <c:pt idx="10">
                        <c:v>1128800000</c:v>
                      </c:pt>
                      <c:pt idx="11">
                        <c:v>1242400000</c:v>
                      </c:pt>
                      <c:pt idx="12">
                        <c:v>1356000000</c:v>
                      </c:pt>
                      <c:pt idx="13">
                        <c:v>1469600000</c:v>
                      </c:pt>
                      <c:pt idx="14">
                        <c:v>1579600000</c:v>
                      </c:pt>
                      <c:pt idx="15">
                        <c:v>1693200000</c:v>
                      </c:pt>
                      <c:pt idx="16">
                        <c:v>1806800000</c:v>
                      </c:pt>
                      <c:pt idx="17">
                        <c:v>1920400000</c:v>
                      </c:pt>
                      <c:pt idx="18">
                        <c:v>2034000000</c:v>
                      </c:pt>
                      <c:pt idx="19">
                        <c:v>2144000000</c:v>
                      </c:pt>
                      <c:pt idx="20">
                        <c:v>2257600000</c:v>
                      </c:pt>
                      <c:pt idx="21">
                        <c:v>2371200000</c:v>
                      </c:pt>
                      <c:pt idx="22">
                        <c:v>2484800000</c:v>
                      </c:pt>
                      <c:pt idx="23">
                        <c:v>2594800000</c:v>
                      </c:pt>
                      <c:pt idx="24">
                        <c:v>2708400000</c:v>
                      </c:pt>
                      <c:pt idx="25">
                        <c:v>2822000000</c:v>
                      </c:pt>
                      <c:pt idx="26">
                        <c:v>2935600000</c:v>
                      </c:pt>
                      <c:pt idx="27">
                        <c:v>3049200000</c:v>
                      </c:pt>
                      <c:pt idx="28">
                        <c:v>3159200000</c:v>
                      </c:pt>
                      <c:pt idx="29">
                        <c:v>3272800000</c:v>
                      </c:pt>
                      <c:pt idx="30">
                        <c:v>3386400000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468-4A71-B71E-753CF981609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'LCOT vs Distance NH3'!$E$1</c15:sqref>
                        </c15:formulaRef>
                      </c:ext>
                    </c:extLst>
                    <c:strCache>
                      <c:ptCount val="1"/>
                      <c:pt idx="0">
                        <c:v>Sum OPEX_pipe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'LCOT vs Distance NH3'!$A$2:$A$32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300</c:v>
                      </c:pt>
                      <c:pt idx="4">
                        <c:v>400</c:v>
                      </c:pt>
                      <c:pt idx="5">
                        <c:v>500</c:v>
                      </c:pt>
                      <c:pt idx="6">
                        <c:v>600</c:v>
                      </c:pt>
                      <c:pt idx="7">
                        <c:v>700</c:v>
                      </c:pt>
                      <c:pt idx="8">
                        <c:v>800</c:v>
                      </c:pt>
                      <c:pt idx="9">
                        <c:v>900</c:v>
                      </c:pt>
                      <c:pt idx="10">
                        <c:v>1000</c:v>
                      </c:pt>
                      <c:pt idx="11">
                        <c:v>1100</c:v>
                      </c:pt>
                      <c:pt idx="12">
                        <c:v>1200</c:v>
                      </c:pt>
                      <c:pt idx="13">
                        <c:v>1300</c:v>
                      </c:pt>
                      <c:pt idx="14">
                        <c:v>1400</c:v>
                      </c:pt>
                      <c:pt idx="15">
                        <c:v>1500</c:v>
                      </c:pt>
                      <c:pt idx="16">
                        <c:v>1600</c:v>
                      </c:pt>
                      <c:pt idx="17">
                        <c:v>1700</c:v>
                      </c:pt>
                      <c:pt idx="18">
                        <c:v>1800</c:v>
                      </c:pt>
                      <c:pt idx="19">
                        <c:v>1900</c:v>
                      </c:pt>
                      <c:pt idx="20">
                        <c:v>2000</c:v>
                      </c:pt>
                      <c:pt idx="21">
                        <c:v>2100</c:v>
                      </c:pt>
                      <c:pt idx="22">
                        <c:v>2200</c:v>
                      </c:pt>
                      <c:pt idx="23">
                        <c:v>2300</c:v>
                      </c:pt>
                      <c:pt idx="24">
                        <c:v>2400</c:v>
                      </c:pt>
                      <c:pt idx="25">
                        <c:v>2500</c:v>
                      </c:pt>
                      <c:pt idx="26">
                        <c:v>2600</c:v>
                      </c:pt>
                      <c:pt idx="27">
                        <c:v>2700</c:v>
                      </c:pt>
                      <c:pt idx="28">
                        <c:v>2800</c:v>
                      </c:pt>
                      <c:pt idx="29">
                        <c:v>2900</c:v>
                      </c:pt>
                      <c:pt idx="30">
                        <c:v>3000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'LCOT vs Distance NH3'!$E$2:$E$32</c15:sqref>
                        </c15:formulaRef>
                      </c:ext>
                    </c:extLst>
                    <c:numCache>
                      <c:formatCode>_([$€-2]\ * #,##0.00_);_([$€-2]\ * \(#,##0.00\);_([$€-2]\ * "-"??_);_(@_)</c:formatCode>
                      <c:ptCount val="31"/>
                      <c:pt idx="0">
                        <c:v>0</c:v>
                      </c:pt>
                      <c:pt idx="1">
                        <c:v>25577683.755585629</c:v>
                      </c:pt>
                      <c:pt idx="2">
                        <c:v>51155367.511171259</c:v>
                      </c:pt>
                      <c:pt idx="3">
                        <c:v>76733051.266756877</c:v>
                      </c:pt>
                      <c:pt idx="4">
                        <c:v>102310735.02234252</c:v>
                      </c:pt>
                      <c:pt idx="5">
                        <c:v>127077858.37722294</c:v>
                      </c:pt>
                      <c:pt idx="6">
                        <c:v>152655542.1328086</c:v>
                      </c:pt>
                      <c:pt idx="7">
                        <c:v>178233225.88839424</c:v>
                      </c:pt>
                      <c:pt idx="8">
                        <c:v>203810909.64397982</c:v>
                      </c:pt>
                      <c:pt idx="9">
                        <c:v>229388593.39956552</c:v>
                      </c:pt>
                      <c:pt idx="10">
                        <c:v>254155716.75444588</c:v>
                      </c:pt>
                      <c:pt idx="11">
                        <c:v>279733400.51003146</c:v>
                      </c:pt>
                      <c:pt idx="12">
                        <c:v>305311084.26561719</c:v>
                      </c:pt>
                      <c:pt idx="13">
                        <c:v>330888768.0212028</c:v>
                      </c:pt>
                      <c:pt idx="14">
                        <c:v>355655891.3760832</c:v>
                      </c:pt>
                      <c:pt idx="15">
                        <c:v>381233575.13166898</c:v>
                      </c:pt>
                      <c:pt idx="16">
                        <c:v>406811258.88725466</c:v>
                      </c:pt>
                      <c:pt idx="17">
                        <c:v>432388942.64284003</c:v>
                      </c:pt>
                      <c:pt idx="18">
                        <c:v>457966626.39842564</c:v>
                      </c:pt>
                      <c:pt idx="19">
                        <c:v>482733749.75330621</c:v>
                      </c:pt>
                      <c:pt idx="20">
                        <c:v>508311433.50889176</c:v>
                      </c:pt>
                      <c:pt idx="21">
                        <c:v>533889117.26447755</c:v>
                      </c:pt>
                      <c:pt idx="22">
                        <c:v>559466801.02006292</c:v>
                      </c:pt>
                      <c:pt idx="23">
                        <c:v>584233924.37494373</c:v>
                      </c:pt>
                      <c:pt idx="24">
                        <c:v>609811608.13052928</c:v>
                      </c:pt>
                      <c:pt idx="25">
                        <c:v>635389291.88611495</c:v>
                      </c:pt>
                      <c:pt idx="26">
                        <c:v>660966975.64170063</c:v>
                      </c:pt>
                      <c:pt idx="27">
                        <c:v>686544659.39728606</c:v>
                      </c:pt>
                      <c:pt idx="28">
                        <c:v>711311782.75216639</c:v>
                      </c:pt>
                      <c:pt idx="29">
                        <c:v>736889466.5077523</c:v>
                      </c:pt>
                      <c:pt idx="30">
                        <c:v>762467150.26333797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468-4A71-B71E-753CF981609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'LCOT vs Distance NH3'!$G$1</c15:sqref>
                        </c15:formulaRef>
                      </c:ext>
                    </c:extLst>
                    <c:strCache>
                      <c:ptCount val="1"/>
                      <c:pt idx="0">
                        <c:v>Sum ProdNH3 (kg)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'LCOT vs Distance NH3'!$A$2:$A$32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300</c:v>
                      </c:pt>
                      <c:pt idx="4">
                        <c:v>400</c:v>
                      </c:pt>
                      <c:pt idx="5">
                        <c:v>500</c:v>
                      </c:pt>
                      <c:pt idx="6">
                        <c:v>600</c:v>
                      </c:pt>
                      <c:pt idx="7">
                        <c:v>700</c:v>
                      </c:pt>
                      <c:pt idx="8">
                        <c:v>800</c:v>
                      </c:pt>
                      <c:pt idx="9">
                        <c:v>900</c:v>
                      </c:pt>
                      <c:pt idx="10">
                        <c:v>1000</c:v>
                      </c:pt>
                      <c:pt idx="11">
                        <c:v>1100</c:v>
                      </c:pt>
                      <c:pt idx="12">
                        <c:v>1200</c:v>
                      </c:pt>
                      <c:pt idx="13">
                        <c:v>1300</c:v>
                      </c:pt>
                      <c:pt idx="14">
                        <c:v>1400</c:v>
                      </c:pt>
                      <c:pt idx="15">
                        <c:v>1500</c:v>
                      </c:pt>
                      <c:pt idx="16">
                        <c:v>1600</c:v>
                      </c:pt>
                      <c:pt idx="17">
                        <c:v>1700</c:v>
                      </c:pt>
                      <c:pt idx="18">
                        <c:v>1800</c:v>
                      </c:pt>
                      <c:pt idx="19">
                        <c:v>1900</c:v>
                      </c:pt>
                      <c:pt idx="20">
                        <c:v>2000</c:v>
                      </c:pt>
                      <c:pt idx="21">
                        <c:v>2100</c:v>
                      </c:pt>
                      <c:pt idx="22">
                        <c:v>2200</c:v>
                      </c:pt>
                      <c:pt idx="23">
                        <c:v>2300</c:v>
                      </c:pt>
                      <c:pt idx="24">
                        <c:v>2400</c:v>
                      </c:pt>
                      <c:pt idx="25">
                        <c:v>2500</c:v>
                      </c:pt>
                      <c:pt idx="26">
                        <c:v>2600</c:v>
                      </c:pt>
                      <c:pt idx="27">
                        <c:v>2700</c:v>
                      </c:pt>
                      <c:pt idx="28">
                        <c:v>2800</c:v>
                      </c:pt>
                      <c:pt idx="29">
                        <c:v>2900</c:v>
                      </c:pt>
                      <c:pt idx="30">
                        <c:v>3000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'LCOT vs Distance NH3'!$G$2:$G$32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31"/>
                      <c:pt idx="0">
                        <c:v>2026401001.7629466</c:v>
                      </c:pt>
                      <c:pt idx="1">
                        <c:v>2026401001.7629466</c:v>
                      </c:pt>
                      <c:pt idx="2">
                        <c:v>2026401001.7629466</c:v>
                      </c:pt>
                      <c:pt idx="3">
                        <c:v>2026401001.7629466</c:v>
                      </c:pt>
                      <c:pt idx="4">
                        <c:v>2026401001.7629466</c:v>
                      </c:pt>
                      <c:pt idx="5">
                        <c:v>2026401001.7629466</c:v>
                      </c:pt>
                      <c:pt idx="6">
                        <c:v>2026401001.7629466</c:v>
                      </c:pt>
                      <c:pt idx="7">
                        <c:v>2026401001.7629466</c:v>
                      </c:pt>
                      <c:pt idx="8">
                        <c:v>2026401001.7629466</c:v>
                      </c:pt>
                      <c:pt idx="9">
                        <c:v>2026401001.7629466</c:v>
                      </c:pt>
                      <c:pt idx="10">
                        <c:v>2026401001.7629466</c:v>
                      </c:pt>
                      <c:pt idx="11">
                        <c:v>2026401001.7629466</c:v>
                      </c:pt>
                      <c:pt idx="12">
                        <c:v>2026401001.7629466</c:v>
                      </c:pt>
                      <c:pt idx="13">
                        <c:v>2026401001.7629466</c:v>
                      </c:pt>
                      <c:pt idx="14">
                        <c:v>2026401001.7629466</c:v>
                      </c:pt>
                      <c:pt idx="15">
                        <c:v>2026401001.7629466</c:v>
                      </c:pt>
                      <c:pt idx="16">
                        <c:v>2026401001.7629466</c:v>
                      </c:pt>
                      <c:pt idx="17">
                        <c:v>2026401001.7629466</c:v>
                      </c:pt>
                      <c:pt idx="18">
                        <c:v>2026401001.7629466</c:v>
                      </c:pt>
                      <c:pt idx="19">
                        <c:v>2026401001.7629466</c:v>
                      </c:pt>
                      <c:pt idx="20">
                        <c:v>2026401001.7629466</c:v>
                      </c:pt>
                      <c:pt idx="21">
                        <c:v>2026401001.7629466</c:v>
                      </c:pt>
                      <c:pt idx="22">
                        <c:v>2026401001.7629466</c:v>
                      </c:pt>
                      <c:pt idx="23">
                        <c:v>2026401001.7629466</c:v>
                      </c:pt>
                      <c:pt idx="24">
                        <c:v>2026401001.7629466</c:v>
                      </c:pt>
                      <c:pt idx="25">
                        <c:v>2026401001.7629466</c:v>
                      </c:pt>
                      <c:pt idx="26">
                        <c:v>2026401001.7629466</c:v>
                      </c:pt>
                      <c:pt idx="27">
                        <c:v>2026401001.7629466</c:v>
                      </c:pt>
                      <c:pt idx="28">
                        <c:v>2026401001.7629466</c:v>
                      </c:pt>
                      <c:pt idx="29">
                        <c:v>2026401001.7629466</c:v>
                      </c:pt>
                      <c:pt idx="30">
                        <c:v>2026401001.7629466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468-4A71-B71E-753CF9816094}"/>
                  </c:ext>
                </c:extLst>
              </c15:ser>
            </c15:filteredLineSeries>
          </c:ext>
        </c:extLst>
      </c:lineChart>
      <c:catAx>
        <c:axId val="148631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30383"/>
        <c:crosses val="autoZero"/>
        <c:auto val="1"/>
        <c:lblAlgn val="ctr"/>
        <c:lblOffset val="100"/>
        <c:noMultiLvlLbl val="0"/>
      </c:catAx>
      <c:valAx>
        <c:axId val="14863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LCOT 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(€/kgNH3)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3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NH3 Pipeline LCOT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'LCOT vs Distance NH3'!$I$1</c:f>
              <c:strCache>
                <c:ptCount val="1"/>
                <c:pt idx="0">
                  <c:v>LCOT onshore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'LCOT vs Distance NH3'!$A$2:$A$32</c:f>
              <c:numCache>
                <c:formatCode>General</c:formatCode>
                <c:ptCount val="3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</c:numCache>
            </c:numRef>
          </c:cat>
          <c:val>
            <c:numRef>
              <c:f>'LCOT vs Distance NH3'!$I$2:$I$32</c:f>
              <c:numCache>
                <c:formatCode>0.00</c:formatCode>
                <c:ptCount val="31"/>
                <c:pt idx="0">
                  <c:v>0</c:v>
                </c:pt>
                <c:pt idx="1">
                  <c:v>3.4341101202205924E-2</c:v>
                </c:pt>
                <c:pt idx="2">
                  <c:v>6.8682202404411849E-2</c:v>
                </c:pt>
                <c:pt idx="3">
                  <c:v>0.10302330360661777</c:v>
                </c:pt>
                <c:pt idx="4">
                  <c:v>0.1373644048088237</c:v>
                </c:pt>
                <c:pt idx="5">
                  <c:v>0.17061723167715687</c:v>
                </c:pt>
                <c:pt idx="6">
                  <c:v>0.20495833287936283</c:v>
                </c:pt>
                <c:pt idx="7">
                  <c:v>0.23929943408156876</c:v>
                </c:pt>
                <c:pt idx="8">
                  <c:v>0.27364053528377463</c:v>
                </c:pt>
                <c:pt idx="9">
                  <c:v>0.30798163648598059</c:v>
                </c:pt>
                <c:pt idx="10">
                  <c:v>0.34123446335431373</c:v>
                </c:pt>
                <c:pt idx="11">
                  <c:v>0.37557556455651969</c:v>
                </c:pt>
                <c:pt idx="12">
                  <c:v>0.40991666575872565</c:v>
                </c:pt>
                <c:pt idx="13">
                  <c:v>0.44425776696093155</c:v>
                </c:pt>
                <c:pt idx="14">
                  <c:v>0.47751059382926475</c:v>
                </c:pt>
                <c:pt idx="15">
                  <c:v>0.51185169503147077</c:v>
                </c:pt>
                <c:pt idx="16">
                  <c:v>0.54619279623367667</c:v>
                </c:pt>
                <c:pt idx="17">
                  <c:v>0.58053389743588246</c:v>
                </c:pt>
                <c:pt idx="18">
                  <c:v>0.61487499863808837</c:v>
                </c:pt>
                <c:pt idx="19">
                  <c:v>0.64812782550642167</c:v>
                </c:pt>
                <c:pt idx="20">
                  <c:v>0.68246892670862747</c:v>
                </c:pt>
                <c:pt idx="21">
                  <c:v>0.71681002791083359</c:v>
                </c:pt>
                <c:pt idx="22">
                  <c:v>0.75115112911303938</c:v>
                </c:pt>
                <c:pt idx="23">
                  <c:v>0.78440395598137269</c:v>
                </c:pt>
                <c:pt idx="24">
                  <c:v>0.8187450571835786</c:v>
                </c:pt>
                <c:pt idx="25">
                  <c:v>0.8530861583857845</c:v>
                </c:pt>
                <c:pt idx="26">
                  <c:v>0.88742725958799051</c:v>
                </c:pt>
                <c:pt idx="27">
                  <c:v>0.92176836079019631</c:v>
                </c:pt>
                <c:pt idx="28">
                  <c:v>0.9550211876585295</c:v>
                </c:pt>
                <c:pt idx="29">
                  <c:v>0.98936228886073552</c:v>
                </c:pt>
                <c:pt idx="30">
                  <c:v>1.0237033900629415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45-475B-84FA-997E047A8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308879"/>
        <c:axId val="12383127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'LCOT vs Distance NH3'!$B$1</c15:sqref>
                        </c15:formulaRef>
                      </c:ext>
                    </c:extLst>
                    <c:strCache>
                      <c:ptCount val="1"/>
                      <c:pt idx="0">
                        <c:v>n_pumps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'LCOT vs Distance NH3'!$A$2:$A$32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300</c:v>
                      </c:pt>
                      <c:pt idx="4">
                        <c:v>400</c:v>
                      </c:pt>
                      <c:pt idx="5">
                        <c:v>500</c:v>
                      </c:pt>
                      <c:pt idx="6">
                        <c:v>600</c:v>
                      </c:pt>
                      <c:pt idx="7">
                        <c:v>700</c:v>
                      </c:pt>
                      <c:pt idx="8">
                        <c:v>800</c:v>
                      </c:pt>
                      <c:pt idx="9">
                        <c:v>900</c:v>
                      </c:pt>
                      <c:pt idx="10">
                        <c:v>1000</c:v>
                      </c:pt>
                      <c:pt idx="11">
                        <c:v>1100</c:v>
                      </c:pt>
                      <c:pt idx="12">
                        <c:v>1200</c:v>
                      </c:pt>
                      <c:pt idx="13">
                        <c:v>1300</c:v>
                      </c:pt>
                      <c:pt idx="14">
                        <c:v>1400</c:v>
                      </c:pt>
                      <c:pt idx="15">
                        <c:v>1500</c:v>
                      </c:pt>
                      <c:pt idx="16">
                        <c:v>1600</c:v>
                      </c:pt>
                      <c:pt idx="17">
                        <c:v>1700</c:v>
                      </c:pt>
                      <c:pt idx="18">
                        <c:v>1800</c:v>
                      </c:pt>
                      <c:pt idx="19">
                        <c:v>1900</c:v>
                      </c:pt>
                      <c:pt idx="20">
                        <c:v>2000</c:v>
                      </c:pt>
                      <c:pt idx="21">
                        <c:v>2100</c:v>
                      </c:pt>
                      <c:pt idx="22">
                        <c:v>2200</c:v>
                      </c:pt>
                      <c:pt idx="23">
                        <c:v>2300</c:v>
                      </c:pt>
                      <c:pt idx="24">
                        <c:v>2400</c:v>
                      </c:pt>
                      <c:pt idx="25">
                        <c:v>2500</c:v>
                      </c:pt>
                      <c:pt idx="26">
                        <c:v>2600</c:v>
                      </c:pt>
                      <c:pt idx="27">
                        <c:v>2700</c:v>
                      </c:pt>
                      <c:pt idx="28">
                        <c:v>2800</c:v>
                      </c:pt>
                      <c:pt idx="29">
                        <c:v>2900</c:v>
                      </c:pt>
                      <c:pt idx="30">
                        <c:v>3000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'LCOT vs Distance NH3'!$B$2:$B$32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9</c:v>
                      </c:pt>
                      <c:pt idx="12">
                        <c:v>10</c:v>
                      </c:pt>
                      <c:pt idx="13">
                        <c:v>11</c:v>
                      </c:pt>
                      <c:pt idx="14">
                        <c:v>11</c:v>
                      </c:pt>
                      <c:pt idx="15">
                        <c:v>12</c:v>
                      </c:pt>
                      <c:pt idx="16">
                        <c:v>13</c:v>
                      </c:pt>
                      <c:pt idx="17">
                        <c:v>14</c:v>
                      </c:pt>
                      <c:pt idx="18">
                        <c:v>15</c:v>
                      </c:pt>
                      <c:pt idx="19">
                        <c:v>15</c:v>
                      </c:pt>
                      <c:pt idx="20">
                        <c:v>16</c:v>
                      </c:pt>
                      <c:pt idx="21">
                        <c:v>17</c:v>
                      </c:pt>
                      <c:pt idx="22">
                        <c:v>18</c:v>
                      </c:pt>
                      <c:pt idx="23">
                        <c:v>18</c:v>
                      </c:pt>
                      <c:pt idx="24">
                        <c:v>19</c:v>
                      </c:pt>
                      <c:pt idx="25">
                        <c:v>20</c:v>
                      </c:pt>
                      <c:pt idx="26">
                        <c:v>21</c:v>
                      </c:pt>
                      <c:pt idx="27">
                        <c:v>22</c:v>
                      </c:pt>
                      <c:pt idx="28">
                        <c:v>22</c:v>
                      </c:pt>
                      <c:pt idx="29">
                        <c:v>23</c:v>
                      </c:pt>
                      <c:pt idx="30">
                        <c:v>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145-475B-84FA-997E047A87E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'LCOT vs Distance NH3'!$C$1</c15:sqref>
                        </c15:formulaRef>
                      </c:ext>
                    </c:extLst>
                    <c:strCache>
                      <c:ptCount val="1"/>
                      <c:pt idx="0">
                        <c:v>CAPEX_pipe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'LCOT vs Distance NH3'!$A$2:$A$32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300</c:v>
                      </c:pt>
                      <c:pt idx="4">
                        <c:v>400</c:v>
                      </c:pt>
                      <c:pt idx="5">
                        <c:v>500</c:v>
                      </c:pt>
                      <c:pt idx="6">
                        <c:v>600</c:v>
                      </c:pt>
                      <c:pt idx="7">
                        <c:v>700</c:v>
                      </c:pt>
                      <c:pt idx="8">
                        <c:v>800</c:v>
                      </c:pt>
                      <c:pt idx="9">
                        <c:v>900</c:v>
                      </c:pt>
                      <c:pt idx="10">
                        <c:v>1000</c:v>
                      </c:pt>
                      <c:pt idx="11">
                        <c:v>1100</c:v>
                      </c:pt>
                      <c:pt idx="12">
                        <c:v>1200</c:v>
                      </c:pt>
                      <c:pt idx="13">
                        <c:v>1300</c:v>
                      </c:pt>
                      <c:pt idx="14">
                        <c:v>1400</c:v>
                      </c:pt>
                      <c:pt idx="15">
                        <c:v>1500</c:v>
                      </c:pt>
                      <c:pt idx="16">
                        <c:v>1600</c:v>
                      </c:pt>
                      <c:pt idx="17">
                        <c:v>1700</c:v>
                      </c:pt>
                      <c:pt idx="18">
                        <c:v>1800</c:v>
                      </c:pt>
                      <c:pt idx="19">
                        <c:v>1900</c:v>
                      </c:pt>
                      <c:pt idx="20">
                        <c:v>2000</c:v>
                      </c:pt>
                      <c:pt idx="21">
                        <c:v>2100</c:v>
                      </c:pt>
                      <c:pt idx="22">
                        <c:v>2200</c:v>
                      </c:pt>
                      <c:pt idx="23">
                        <c:v>2300</c:v>
                      </c:pt>
                      <c:pt idx="24">
                        <c:v>2400</c:v>
                      </c:pt>
                      <c:pt idx="25">
                        <c:v>2500</c:v>
                      </c:pt>
                      <c:pt idx="26">
                        <c:v>2600</c:v>
                      </c:pt>
                      <c:pt idx="27">
                        <c:v>2700</c:v>
                      </c:pt>
                      <c:pt idx="28">
                        <c:v>2800</c:v>
                      </c:pt>
                      <c:pt idx="29">
                        <c:v>2900</c:v>
                      </c:pt>
                      <c:pt idx="30">
                        <c:v>3000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'LCOT vs Distance NH3'!$C$2:$C$32</c15:sqref>
                        </c15:formulaRef>
                      </c:ext>
                    </c:extLst>
                    <c:numCache>
                      <c:formatCode>_([$€-2]\ * #,##0.00_);_([$€-2]\ * \(#,##0.00\);_([$€-2]\ * "-"??_);_(@_)</c:formatCode>
                      <c:ptCount val="31"/>
                      <c:pt idx="0">
                        <c:v>0</c:v>
                      </c:pt>
                      <c:pt idx="1">
                        <c:v>113600000</c:v>
                      </c:pt>
                      <c:pt idx="2">
                        <c:v>227200000</c:v>
                      </c:pt>
                      <c:pt idx="3">
                        <c:v>340800000</c:v>
                      </c:pt>
                      <c:pt idx="4">
                        <c:v>454400000</c:v>
                      </c:pt>
                      <c:pt idx="5">
                        <c:v>564400000</c:v>
                      </c:pt>
                      <c:pt idx="6">
                        <c:v>678000000</c:v>
                      </c:pt>
                      <c:pt idx="7">
                        <c:v>791600000</c:v>
                      </c:pt>
                      <c:pt idx="8">
                        <c:v>905200000</c:v>
                      </c:pt>
                      <c:pt idx="9">
                        <c:v>1018800000</c:v>
                      </c:pt>
                      <c:pt idx="10">
                        <c:v>1128800000</c:v>
                      </c:pt>
                      <c:pt idx="11">
                        <c:v>1242400000</c:v>
                      </c:pt>
                      <c:pt idx="12">
                        <c:v>1356000000</c:v>
                      </c:pt>
                      <c:pt idx="13">
                        <c:v>1469600000</c:v>
                      </c:pt>
                      <c:pt idx="14">
                        <c:v>1579600000</c:v>
                      </c:pt>
                      <c:pt idx="15">
                        <c:v>1693200000</c:v>
                      </c:pt>
                      <c:pt idx="16">
                        <c:v>1806800000</c:v>
                      </c:pt>
                      <c:pt idx="17">
                        <c:v>1920400000</c:v>
                      </c:pt>
                      <c:pt idx="18">
                        <c:v>2034000000</c:v>
                      </c:pt>
                      <c:pt idx="19">
                        <c:v>2144000000</c:v>
                      </c:pt>
                      <c:pt idx="20">
                        <c:v>2257600000</c:v>
                      </c:pt>
                      <c:pt idx="21">
                        <c:v>2371200000</c:v>
                      </c:pt>
                      <c:pt idx="22">
                        <c:v>2484800000</c:v>
                      </c:pt>
                      <c:pt idx="23">
                        <c:v>2594800000</c:v>
                      </c:pt>
                      <c:pt idx="24">
                        <c:v>2708400000</c:v>
                      </c:pt>
                      <c:pt idx="25">
                        <c:v>2822000000</c:v>
                      </c:pt>
                      <c:pt idx="26">
                        <c:v>2935600000</c:v>
                      </c:pt>
                      <c:pt idx="27">
                        <c:v>3049200000</c:v>
                      </c:pt>
                      <c:pt idx="28">
                        <c:v>3159200000</c:v>
                      </c:pt>
                      <c:pt idx="29">
                        <c:v>3272800000</c:v>
                      </c:pt>
                      <c:pt idx="30">
                        <c:v>3386400000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145-475B-84FA-997E047A87E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'LCOT vs Distance NH3'!$D$1</c15:sqref>
                        </c15:formulaRef>
                      </c:ext>
                    </c:extLst>
                    <c:strCache>
                      <c:ptCount val="1"/>
                      <c:pt idx="0">
                        <c:v>CAPEX_pipe (onshore)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'LCOT vs Distance NH3'!$A$2:$A$32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300</c:v>
                      </c:pt>
                      <c:pt idx="4">
                        <c:v>400</c:v>
                      </c:pt>
                      <c:pt idx="5">
                        <c:v>500</c:v>
                      </c:pt>
                      <c:pt idx="6">
                        <c:v>600</c:v>
                      </c:pt>
                      <c:pt idx="7">
                        <c:v>700</c:v>
                      </c:pt>
                      <c:pt idx="8">
                        <c:v>800</c:v>
                      </c:pt>
                      <c:pt idx="9">
                        <c:v>900</c:v>
                      </c:pt>
                      <c:pt idx="10">
                        <c:v>1000</c:v>
                      </c:pt>
                      <c:pt idx="11">
                        <c:v>1100</c:v>
                      </c:pt>
                      <c:pt idx="12">
                        <c:v>1200</c:v>
                      </c:pt>
                      <c:pt idx="13">
                        <c:v>1300</c:v>
                      </c:pt>
                      <c:pt idx="14">
                        <c:v>1400</c:v>
                      </c:pt>
                      <c:pt idx="15">
                        <c:v>1500</c:v>
                      </c:pt>
                      <c:pt idx="16">
                        <c:v>1600</c:v>
                      </c:pt>
                      <c:pt idx="17">
                        <c:v>1700</c:v>
                      </c:pt>
                      <c:pt idx="18">
                        <c:v>1800</c:v>
                      </c:pt>
                      <c:pt idx="19">
                        <c:v>1900</c:v>
                      </c:pt>
                      <c:pt idx="20">
                        <c:v>2000</c:v>
                      </c:pt>
                      <c:pt idx="21">
                        <c:v>2100</c:v>
                      </c:pt>
                      <c:pt idx="22">
                        <c:v>2200</c:v>
                      </c:pt>
                      <c:pt idx="23">
                        <c:v>2300</c:v>
                      </c:pt>
                      <c:pt idx="24">
                        <c:v>2400</c:v>
                      </c:pt>
                      <c:pt idx="25">
                        <c:v>2500</c:v>
                      </c:pt>
                      <c:pt idx="26">
                        <c:v>2600</c:v>
                      </c:pt>
                      <c:pt idx="27">
                        <c:v>2700</c:v>
                      </c:pt>
                      <c:pt idx="28">
                        <c:v>2800</c:v>
                      </c:pt>
                      <c:pt idx="29">
                        <c:v>2900</c:v>
                      </c:pt>
                      <c:pt idx="30">
                        <c:v>3000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'LCOT vs Distance NH3'!$D$2:$D$32</c15:sqref>
                        </c15:formulaRef>
                      </c:ext>
                    </c:extLst>
                    <c:numCache>
                      <c:formatCode>_([$€-2]\ * #,##0.00_);_([$€-2]\ * \(#,##0.00\);_([$€-2]\ * "-"??_);_(@_)</c:formatCode>
                      <c:ptCount val="31"/>
                      <c:pt idx="0">
                        <c:v>0</c:v>
                      </c:pt>
                      <c:pt idx="1">
                        <c:v>56800000</c:v>
                      </c:pt>
                      <c:pt idx="2">
                        <c:v>113600000</c:v>
                      </c:pt>
                      <c:pt idx="3">
                        <c:v>170400000</c:v>
                      </c:pt>
                      <c:pt idx="4">
                        <c:v>227200000</c:v>
                      </c:pt>
                      <c:pt idx="5">
                        <c:v>282200000</c:v>
                      </c:pt>
                      <c:pt idx="6">
                        <c:v>339000000</c:v>
                      </c:pt>
                      <c:pt idx="7">
                        <c:v>395800000</c:v>
                      </c:pt>
                      <c:pt idx="8">
                        <c:v>452600000</c:v>
                      </c:pt>
                      <c:pt idx="9">
                        <c:v>509400000</c:v>
                      </c:pt>
                      <c:pt idx="10">
                        <c:v>564400000</c:v>
                      </c:pt>
                      <c:pt idx="11">
                        <c:v>621200000</c:v>
                      </c:pt>
                      <c:pt idx="12">
                        <c:v>678000000</c:v>
                      </c:pt>
                      <c:pt idx="13">
                        <c:v>734800000</c:v>
                      </c:pt>
                      <c:pt idx="14">
                        <c:v>789800000</c:v>
                      </c:pt>
                      <c:pt idx="15">
                        <c:v>846600000</c:v>
                      </c:pt>
                      <c:pt idx="16">
                        <c:v>903400000</c:v>
                      </c:pt>
                      <c:pt idx="17">
                        <c:v>960200000</c:v>
                      </c:pt>
                      <c:pt idx="18">
                        <c:v>1017000000</c:v>
                      </c:pt>
                      <c:pt idx="19">
                        <c:v>1072000000</c:v>
                      </c:pt>
                      <c:pt idx="20">
                        <c:v>1128800000</c:v>
                      </c:pt>
                      <c:pt idx="21">
                        <c:v>1185600000</c:v>
                      </c:pt>
                      <c:pt idx="22">
                        <c:v>1242400000</c:v>
                      </c:pt>
                      <c:pt idx="23">
                        <c:v>1297400000</c:v>
                      </c:pt>
                      <c:pt idx="24">
                        <c:v>1354200000</c:v>
                      </c:pt>
                      <c:pt idx="25">
                        <c:v>1411000000</c:v>
                      </c:pt>
                      <c:pt idx="26">
                        <c:v>1467800000</c:v>
                      </c:pt>
                      <c:pt idx="27">
                        <c:v>1524600000</c:v>
                      </c:pt>
                      <c:pt idx="28">
                        <c:v>1579600000</c:v>
                      </c:pt>
                      <c:pt idx="29">
                        <c:v>1636400000</c:v>
                      </c:pt>
                      <c:pt idx="30">
                        <c:v>1693200000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145-475B-84FA-997E047A87E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'LCOT vs Distance NH3'!$E$1</c15:sqref>
                        </c15:formulaRef>
                      </c:ext>
                    </c:extLst>
                    <c:strCache>
                      <c:ptCount val="1"/>
                      <c:pt idx="0">
                        <c:v>Sum OPEX_pipe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'LCOT vs Distance NH3'!$A$2:$A$32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300</c:v>
                      </c:pt>
                      <c:pt idx="4">
                        <c:v>400</c:v>
                      </c:pt>
                      <c:pt idx="5">
                        <c:v>500</c:v>
                      </c:pt>
                      <c:pt idx="6">
                        <c:v>600</c:v>
                      </c:pt>
                      <c:pt idx="7">
                        <c:v>700</c:v>
                      </c:pt>
                      <c:pt idx="8">
                        <c:v>800</c:v>
                      </c:pt>
                      <c:pt idx="9">
                        <c:v>900</c:v>
                      </c:pt>
                      <c:pt idx="10">
                        <c:v>1000</c:v>
                      </c:pt>
                      <c:pt idx="11">
                        <c:v>1100</c:v>
                      </c:pt>
                      <c:pt idx="12">
                        <c:v>1200</c:v>
                      </c:pt>
                      <c:pt idx="13">
                        <c:v>1300</c:v>
                      </c:pt>
                      <c:pt idx="14">
                        <c:v>1400</c:v>
                      </c:pt>
                      <c:pt idx="15">
                        <c:v>1500</c:v>
                      </c:pt>
                      <c:pt idx="16">
                        <c:v>1600</c:v>
                      </c:pt>
                      <c:pt idx="17">
                        <c:v>1700</c:v>
                      </c:pt>
                      <c:pt idx="18">
                        <c:v>1800</c:v>
                      </c:pt>
                      <c:pt idx="19">
                        <c:v>1900</c:v>
                      </c:pt>
                      <c:pt idx="20">
                        <c:v>2000</c:v>
                      </c:pt>
                      <c:pt idx="21">
                        <c:v>2100</c:v>
                      </c:pt>
                      <c:pt idx="22">
                        <c:v>2200</c:v>
                      </c:pt>
                      <c:pt idx="23">
                        <c:v>2300</c:v>
                      </c:pt>
                      <c:pt idx="24">
                        <c:v>2400</c:v>
                      </c:pt>
                      <c:pt idx="25">
                        <c:v>2500</c:v>
                      </c:pt>
                      <c:pt idx="26">
                        <c:v>2600</c:v>
                      </c:pt>
                      <c:pt idx="27">
                        <c:v>2700</c:v>
                      </c:pt>
                      <c:pt idx="28">
                        <c:v>2800</c:v>
                      </c:pt>
                      <c:pt idx="29">
                        <c:v>2900</c:v>
                      </c:pt>
                      <c:pt idx="30">
                        <c:v>3000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'LCOT vs Distance NH3'!$E$2:$E$32</c15:sqref>
                        </c15:formulaRef>
                      </c:ext>
                    </c:extLst>
                    <c:numCache>
                      <c:formatCode>_([$€-2]\ * #,##0.00_);_([$€-2]\ * \(#,##0.00\);_([$€-2]\ * "-"??_);_(@_)</c:formatCode>
                      <c:ptCount val="31"/>
                      <c:pt idx="0">
                        <c:v>0</c:v>
                      </c:pt>
                      <c:pt idx="1">
                        <c:v>25577683.755585629</c:v>
                      </c:pt>
                      <c:pt idx="2">
                        <c:v>51155367.511171259</c:v>
                      </c:pt>
                      <c:pt idx="3">
                        <c:v>76733051.266756877</c:v>
                      </c:pt>
                      <c:pt idx="4">
                        <c:v>102310735.02234252</c:v>
                      </c:pt>
                      <c:pt idx="5">
                        <c:v>127077858.37722294</c:v>
                      </c:pt>
                      <c:pt idx="6">
                        <c:v>152655542.1328086</c:v>
                      </c:pt>
                      <c:pt idx="7">
                        <c:v>178233225.88839424</c:v>
                      </c:pt>
                      <c:pt idx="8">
                        <c:v>203810909.64397982</c:v>
                      </c:pt>
                      <c:pt idx="9">
                        <c:v>229388593.39956552</c:v>
                      </c:pt>
                      <c:pt idx="10">
                        <c:v>254155716.75444588</c:v>
                      </c:pt>
                      <c:pt idx="11">
                        <c:v>279733400.51003146</c:v>
                      </c:pt>
                      <c:pt idx="12">
                        <c:v>305311084.26561719</c:v>
                      </c:pt>
                      <c:pt idx="13">
                        <c:v>330888768.0212028</c:v>
                      </c:pt>
                      <c:pt idx="14">
                        <c:v>355655891.3760832</c:v>
                      </c:pt>
                      <c:pt idx="15">
                        <c:v>381233575.13166898</c:v>
                      </c:pt>
                      <c:pt idx="16">
                        <c:v>406811258.88725466</c:v>
                      </c:pt>
                      <c:pt idx="17">
                        <c:v>432388942.64284003</c:v>
                      </c:pt>
                      <c:pt idx="18">
                        <c:v>457966626.39842564</c:v>
                      </c:pt>
                      <c:pt idx="19">
                        <c:v>482733749.75330621</c:v>
                      </c:pt>
                      <c:pt idx="20">
                        <c:v>508311433.50889176</c:v>
                      </c:pt>
                      <c:pt idx="21">
                        <c:v>533889117.26447755</c:v>
                      </c:pt>
                      <c:pt idx="22">
                        <c:v>559466801.02006292</c:v>
                      </c:pt>
                      <c:pt idx="23">
                        <c:v>584233924.37494373</c:v>
                      </c:pt>
                      <c:pt idx="24">
                        <c:v>609811608.13052928</c:v>
                      </c:pt>
                      <c:pt idx="25">
                        <c:v>635389291.88611495</c:v>
                      </c:pt>
                      <c:pt idx="26">
                        <c:v>660966975.64170063</c:v>
                      </c:pt>
                      <c:pt idx="27">
                        <c:v>686544659.39728606</c:v>
                      </c:pt>
                      <c:pt idx="28">
                        <c:v>711311782.75216639</c:v>
                      </c:pt>
                      <c:pt idx="29">
                        <c:v>736889466.5077523</c:v>
                      </c:pt>
                      <c:pt idx="30">
                        <c:v>762467150.26333797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145-475B-84FA-997E047A87E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'LCOT vs Distance NH3'!$G$1</c15:sqref>
                        </c15:formulaRef>
                      </c:ext>
                    </c:extLst>
                    <c:strCache>
                      <c:ptCount val="1"/>
                      <c:pt idx="0">
                        <c:v>Sum ProdNH3 (kg)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'LCOT vs Distance NH3'!$A$2:$A$32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300</c:v>
                      </c:pt>
                      <c:pt idx="4">
                        <c:v>400</c:v>
                      </c:pt>
                      <c:pt idx="5">
                        <c:v>500</c:v>
                      </c:pt>
                      <c:pt idx="6">
                        <c:v>600</c:v>
                      </c:pt>
                      <c:pt idx="7">
                        <c:v>700</c:v>
                      </c:pt>
                      <c:pt idx="8">
                        <c:v>800</c:v>
                      </c:pt>
                      <c:pt idx="9">
                        <c:v>900</c:v>
                      </c:pt>
                      <c:pt idx="10">
                        <c:v>1000</c:v>
                      </c:pt>
                      <c:pt idx="11">
                        <c:v>1100</c:v>
                      </c:pt>
                      <c:pt idx="12">
                        <c:v>1200</c:v>
                      </c:pt>
                      <c:pt idx="13">
                        <c:v>1300</c:v>
                      </c:pt>
                      <c:pt idx="14">
                        <c:v>1400</c:v>
                      </c:pt>
                      <c:pt idx="15">
                        <c:v>1500</c:v>
                      </c:pt>
                      <c:pt idx="16">
                        <c:v>1600</c:v>
                      </c:pt>
                      <c:pt idx="17">
                        <c:v>1700</c:v>
                      </c:pt>
                      <c:pt idx="18">
                        <c:v>1800</c:v>
                      </c:pt>
                      <c:pt idx="19">
                        <c:v>1900</c:v>
                      </c:pt>
                      <c:pt idx="20">
                        <c:v>2000</c:v>
                      </c:pt>
                      <c:pt idx="21">
                        <c:v>2100</c:v>
                      </c:pt>
                      <c:pt idx="22">
                        <c:v>2200</c:v>
                      </c:pt>
                      <c:pt idx="23">
                        <c:v>2300</c:v>
                      </c:pt>
                      <c:pt idx="24">
                        <c:v>2400</c:v>
                      </c:pt>
                      <c:pt idx="25">
                        <c:v>2500</c:v>
                      </c:pt>
                      <c:pt idx="26">
                        <c:v>2600</c:v>
                      </c:pt>
                      <c:pt idx="27">
                        <c:v>2700</c:v>
                      </c:pt>
                      <c:pt idx="28">
                        <c:v>2800</c:v>
                      </c:pt>
                      <c:pt idx="29">
                        <c:v>2900</c:v>
                      </c:pt>
                      <c:pt idx="30">
                        <c:v>3000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'LCOT vs Distance NH3'!$G$2:$G$32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31"/>
                      <c:pt idx="0">
                        <c:v>2026401001.7629466</c:v>
                      </c:pt>
                      <c:pt idx="1">
                        <c:v>2026401001.7629466</c:v>
                      </c:pt>
                      <c:pt idx="2">
                        <c:v>2026401001.7629466</c:v>
                      </c:pt>
                      <c:pt idx="3">
                        <c:v>2026401001.7629466</c:v>
                      </c:pt>
                      <c:pt idx="4">
                        <c:v>2026401001.7629466</c:v>
                      </c:pt>
                      <c:pt idx="5">
                        <c:v>2026401001.7629466</c:v>
                      </c:pt>
                      <c:pt idx="6">
                        <c:v>2026401001.7629466</c:v>
                      </c:pt>
                      <c:pt idx="7">
                        <c:v>2026401001.7629466</c:v>
                      </c:pt>
                      <c:pt idx="8">
                        <c:v>2026401001.7629466</c:v>
                      </c:pt>
                      <c:pt idx="9">
                        <c:v>2026401001.7629466</c:v>
                      </c:pt>
                      <c:pt idx="10">
                        <c:v>2026401001.7629466</c:v>
                      </c:pt>
                      <c:pt idx="11">
                        <c:v>2026401001.7629466</c:v>
                      </c:pt>
                      <c:pt idx="12">
                        <c:v>2026401001.7629466</c:v>
                      </c:pt>
                      <c:pt idx="13">
                        <c:v>2026401001.7629466</c:v>
                      </c:pt>
                      <c:pt idx="14">
                        <c:v>2026401001.7629466</c:v>
                      </c:pt>
                      <c:pt idx="15">
                        <c:v>2026401001.7629466</c:v>
                      </c:pt>
                      <c:pt idx="16">
                        <c:v>2026401001.7629466</c:v>
                      </c:pt>
                      <c:pt idx="17">
                        <c:v>2026401001.7629466</c:v>
                      </c:pt>
                      <c:pt idx="18">
                        <c:v>2026401001.7629466</c:v>
                      </c:pt>
                      <c:pt idx="19">
                        <c:v>2026401001.7629466</c:v>
                      </c:pt>
                      <c:pt idx="20">
                        <c:v>2026401001.7629466</c:v>
                      </c:pt>
                      <c:pt idx="21">
                        <c:v>2026401001.7629466</c:v>
                      </c:pt>
                      <c:pt idx="22">
                        <c:v>2026401001.7629466</c:v>
                      </c:pt>
                      <c:pt idx="23">
                        <c:v>2026401001.7629466</c:v>
                      </c:pt>
                      <c:pt idx="24">
                        <c:v>2026401001.7629466</c:v>
                      </c:pt>
                      <c:pt idx="25">
                        <c:v>2026401001.7629466</c:v>
                      </c:pt>
                      <c:pt idx="26">
                        <c:v>2026401001.7629466</c:v>
                      </c:pt>
                      <c:pt idx="27">
                        <c:v>2026401001.7629466</c:v>
                      </c:pt>
                      <c:pt idx="28">
                        <c:v>2026401001.7629466</c:v>
                      </c:pt>
                      <c:pt idx="29">
                        <c:v>2026401001.7629466</c:v>
                      </c:pt>
                      <c:pt idx="30">
                        <c:v>2026401001.7629466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145-475B-84FA-997E047A87E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'LCOT vs Distance NH3'!$H$1</c15:sqref>
                        </c15:formulaRef>
                      </c:ext>
                    </c:extLst>
                    <c:strCache>
                      <c:ptCount val="1"/>
                      <c:pt idx="0">
                        <c:v>LCOT (€/kgNH3)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'LCOT vs Distance NH3'!$A$2:$A$32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300</c:v>
                      </c:pt>
                      <c:pt idx="4">
                        <c:v>400</c:v>
                      </c:pt>
                      <c:pt idx="5">
                        <c:v>500</c:v>
                      </c:pt>
                      <c:pt idx="6">
                        <c:v>600</c:v>
                      </c:pt>
                      <c:pt idx="7">
                        <c:v>700</c:v>
                      </c:pt>
                      <c:pt idx="8">
                        <c:v>800</c:v>
                      </c:pt>
                      <c:pt idx="9">
                        <c:v>900</c:v>
                      </c:pt>
                      <c:pt idx="10">
                        <c:v>1000</c:v>
                      </c:pt>
                      <c:pt idx="11">
                        <c:v>1100</c:v>
                      </c:pt>
                      <c:pt idx="12">
                        <c:v>1200</c:v>
                      </c:pt>
                      <c:pt idx="13">
                        <c:v>1300</c:v>
                      </c:pt>
                      <c:pt idx="14">
                        <c:v>1400</c:v>
                      </c:pt>
                      <c:pt idx="15">
                        <c:v>1500</c:v>
                      </c:pt>
                      <c:pt idx="16">
                        <c:v>1600</c:v>
                      </c:pt>
                      <c:pt idx="17">
                        <c:v>1700</c:v>
                      </c:pt>
                      <c:pt idx="18">
                        <c:v>1800</c:v>
                      </c:pt>
                      <c:pt idx="19">
                        <c:v>1900</c:v>
                      </c:pt>
                      <c:pt idx="20">
                        <c:v>2000</c:v>
                      </c:pt>
                      <c:pt idx="21">
                        <c:v>2100</c:v>
                      </c:pt>
                      <c:pt idx="22">
                        <c:v>2200</c:v>
                      </c:pt>
                      <c:pt idx="23">
                        <c:v>2300</c:v>
                      </c:pt>
                      <c:pt idx="24">
                        <c:v>2400</c:v>
                      </c:pt>
                      <c:pt idx="25">
                        <c:v>2500</c:v>
                      </c:pt>
                      <c:pt idx="26">
                        <c:v>2600</c:v>
                      </c:pt>
                      <c:pt idx="27">
                        <c:v>2700</c:v>
                      </c:pt>
                      <c:pt idx="28">
                        <c:v>2800</c:v>
                      </c:pt>
                      <c:pt idx="29">
                        <c:v>2900</c:v>
                      </c:pt>
                      <c:pt idx="30">
                        <c:v>3000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'LCOT vs Distance NH3'!$H$2:$H$32</c15:sqref>
                        </c15:formulaRef>
                      </c:ext>
                    </c:extLst>
                    <c:numCache>
                      <c:formatCode>0.00</c:formatCode>
                      <c:ptCount val="31"/>
                      <c:pt idx="0">
                        <c:v>0</c:v>
                      </c:pt>
                      <c:pt idx="1">
                        <c:v>6.8682202404411849E-2</c:v>
                      </c:pt>
                      <c:pt idx="2">
                        <c:v>0.1373644048088237</c:v>
                      </c:pt>
                      <c:pt idx="3">
                        <c:v>0.20604660721323553</c:v>
                      </c:pt>
                      <c:pt idx="4">
                        <c:v>0.2747288096176474</c:v>
                      </c:pt>
                      <c:pt idx="5">
                        <c:v>0.34123446335431373</c:v>
                      </c:pt>
                      <c:pt idx="6">
                        <c:v>0.40991666575872565</c:v>
                      </c:pt>
                      <c:pt idx="7">
                        <c:v>0.47859886816313751</c:v>
                      </c:pt>
                      <c:pt idx="8">
                        <c:v>0.54728107056754927</c:v>
                      </c:pt>
                      <c:pt idx="9">
                        <c:v>0.61596327297196118</c:v>
                      </c:pt>
                      <c:pt idx="10">
                        <c:v>0.68246892670862747</c:v>
                      </c:pt>
                      <c:pt idx="11">
                        <c:v>0.75115112911303938</c:v>
                      </c:pt>
                      <c:pt idx="12">
                        <c:v>0.8198333315174513</c:v>
                      </c:pt>
                      <c:pt idx="13">
                        <c:v>0.88851553392186311</c:v>
                      </c:pt>
                      <c:pt idx="14">
                        <c:v>0.9550211876585295</c:v>
                      </c:pt>
                      <c:pt idx="15">
                        <c:v>1.0237033900629415</c:v>
                      </c:pt>
                      <c:pt idx="16">
                        <c:v>1.0923855924673533</c:v>
                      </c:pt>
                      <c:pt idx="17">
                        <c:v>1.1610677948717649</c:v>
                      </c:pt>
                      <c:pt idx="18">
                        <c:v>1.2297499972761767</c:v>
                      </c:pt>
                      <c:pt idx="19">
                        <c:v>1.2962556510128433</c:v>
                      </c:pt>
                      <c:pt idx="20">
                        <c:v>1.3649378534172549</c:v>
                      </c:pt>
                      <c:pt idx="21">
                        <c:v>1.4336200558216672</c:v>
                      </c:pt>
                      <c:pt idx="22">
                        <c:v>1.5023022582260788</c:v>
                      </c:pt>
                      <c:pt idx="23">
                        <c:v>1.5688079119627454</c:v>
                      </c:pt>
                      <c:pt idx="24">
                        <c:v>1.6374901143671572</c:v>
                      </c:pt>
                      <c:pt idx="25">
                        <c:v>1.706172316771569</c:v>
                      </c:pt>
                      <c:pt idx="26">
                        <c:v>1.774854519175981</c:v>
                      </c:pt>
                      <c:pt idx="27">
                        <c:v>1.8435367215803926</c:v>
                      </c:pt>
                      <c:pt idx="28">
                        <c:v>1.910042375317059</c:v>
                      </c:pt>
                      <c:pt idx="29">
                        <c:v>1.978724577721471</c:v>
                      </c:pt>
                      <c:pt idx="30">
                        <c:v>2.0474067801258831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145-475B-84FA-997E047A87EB}"/>
                  </c:ext>
                </c:extLst>
              </c15:ser>
            </c15:filteredLineSeries>
          </c:ext>
        </c:extLst>
      </c:lineChart>
      <c:catAx>
        <c:axId val="1238308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Distance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312719"/>
        <c:crosses val="autoZero"/>
        <c:auto val="1"/>
        <c:lblAlgn val="ctr"/>
        <c:lblOffset val="100"/>
        <c:noMultiLvlLbl val="0"/>
      </c:catAx>
      <c:valAx>
        <c:axId val="123831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LCOT (€/kgNH3)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30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NH3 Pipeline LCOT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'LCOT vs Distance NH3'!$I$1</c:f>
              <c:strCache>
                <c:ptCount val="1"/>
                <c:pt idx="0">
                  <c:v>LCOT onshore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'LCOT vs Distance NH3'!$A$2:$A$32</c:f>
              <c:numCache>
                <c:formatCode>General</c:formatCode>
                <c:ptCount val="3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</c:numCache>
            </c:numRef>
          </c:cat>
          <c:val>
            <c:numRef>
              <c:f>'LCOT vs Distance NH3'!$I$2:$I$32</c:f>
              <c:numCache>
                <c:formatCode>0.00</c:formatCode>
                <c:ptCount val="31"/>
                <c:pt idx="0">
                  <c:v>0</c:v>
                </c:pt>
                <c:pt idx="1">
                  <c:v>3.4341101202205924E-2</c:v>
                </c:pt>
                <c:pt idx="2">
                  <c:v>6.8682202404411849E-2</c:v>
                </c:pt>
                <c:pt idx="3">
                  <c:v>0.10302330360661777</c:v>
                </c:pt>
                <c:pt idx="4">
                  <c:v>0.1373644048088237</c:v>
                </c:pt>
                <c:pt idx="5">
                  <c:v>0.17061723167715687</c:v>
                </c:pt>
                <c:pt idx="6">
                  <c:v>0.20495833287936283</c:v>
                </c:pt>
                <c:pt idx="7">
                  <c:v>0.23929943408156876</c:v>
                </c:pt>
                <c:pt idx="8">
                  <c:v>0.27364053528377463</c:v>
                </c:pt>
                <c:pt idx="9">
                  <c:v>0.30798163648598059</c:v>
                </c:pt>
                <c:pt idx="10">
                  <c:v>0.34123446335431373</c:v>
                </c:pt>
                <c:pt idx="11">
                  <c:v>0.37557556455651969</c:v>
                </c:pt>
                <c:pt idx="12">
                  <c:v>0.40991666575872565</c:v>
                </c:pt>
                <c:pt idx="13">
                  <c:v>0.44425776696093155</c:v>
                </c:pt>
                <c:pt idx="14">
                  <c:v>0.47751059382926475</c:v>
                </c:pt>
                <c:pt idx="15">
                  <c:v>0.51185169503147077</c:v>
                </c:pt>
                <c:pt idx="16">
                  <c:v>0.54619279623367667</c:v>
                </c:pt>
                <c:pt idx="17">
                  <c:v>0.58053389743588246</c:v>
                </c:pt>
                <c:pt idx="18">
                  <c:v>0.61487499863808837</c:v>
                </c:pt>
                <c:pt idx="19">
                  <c:v>0.64812782550642167</c:v>
                </c:pt>
                <c:pt idx="20">
                  <c:v>0.68246892670862747</c:v>
                </c:pt>
                <c:pt idx="21">
                  <c:v>0.71681002791083359</c:v>
                </c:pt>
                <c:pt idx="22">
                  <c:v>0.75115112911303938</c:v>
                </c:pt>
                <c:pt idx="23">
                  <c:v>0.78440395598137269</c:v>
                </c:pt>
                <c:pt idx="24">
                  <c:v>0.8187450571835786</c:v>
                </c:pt>
                <c:pt idx="25">
                  <c:v>0.8530861583857845</c:v>
                </c:pt>
                <c:pt idx="26">
                  <c:v>0.88742725958799051</c:v>
                </c:pt>
                <c:pt idx="27">
                  <c:v>0.92176836079019631</c:v>
                </c:pt>
                <c:pt idx="28">
                  <c:v>0.9550211876585295</c:v>
                </c:pt>
                <c:pt idx="29">
                  <c:v>0.98936228886073552</c:v>
                </c:pt>
                <c:pt idx="30">
                  <c:v>1.0237033900629415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38-4816-8B7B-84BE4B233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308879"/>
        <c:axId val="12383127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'LCOT vs Distance NH3'!$B$1</c15:sqref>
                        </c15:formulaRef>
                      </c:ext>
                    </c:extLst>
                    <c:strCache>
                      <c:ptCount val="1"/>
                      <c:pt idx="0">
                        <c:v>n_pumps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'LCOT vs Distance NH3'!$A$2:$A$32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300</c:v>
                      </c:pt>
                      <c:pt idx="4">
                        <c:v>400</c:v>
                      </c:pt>
                      <c:pt idx="5">
                        <c:v>500</c:v>
                      </c:pt>
                      <c:pt idx="6">
                        <c:v>600</c:v>
                      </c:pt>
                      <c:pt idx="7">
                        <c:v>700</c:v>
                      </c:pt>
                      <c:pt idx="8">
                        <c:v>800</c:v>
                      </c:pt>
                      <c:pt idx="9">
                        <c:v>900</c:v>
                      </c:pt>
                      <c:pt idx="10">
                        <c:v>1000</c:v>
                      </c:pt>
                      <c:pt idx="11">
                        <c:v>1100</c:v>
                      </c:pt>
                      <c:pt idx="12">
                        <c:v>1200</c:v>
                      </c:pt>
                      <c:pt idx="13">
                        <c:v>1300</c:v>
                      </c:pt>
                      <c:pt idx="14">
                        <c:v>1400</c:v>
                      </c:pt>
                      <c:pt idx="15">
                        <c:v>1500</c:v>
                      </c:pt>
                      <c:pt idx="16">
                        <c:v>1600</c:v>
                      </c:pt>
                      <c:pt idx="17">
                        <c:v>1700</c:v>
                      </c:pt>
                      <c:pt idx="18">
                        <c:v>1800</c:v>
                      </c:pt>
                      <c:pt idx="19">
                        <c:v>1900</c:v>
                      </c:pt>
                      <c:pt idx="20">
                        <c:v>2000</c:v>
                      </c:pt>
                      <c:pt idx="21">
                        <c:v>2100</c:v>
                      </c:pt>
                      <c:pt idx="22">
                        <c:v>2200</c:v>
                      </c:pt>
                      <c:pt idx="23">
                        <c:v>2300</c:v>
                      </c:pt>
                      <c:pt idx="24">
                        <c:v>2400</c:v>
                      </c:pt>
                      <c:pt idx="25">
                        <c:v>2500</c:v>
                      </c:pt>
                      <c:pt idx="26">
                        <c:v>2600</c:v>
                      </c:pt>
                      <c:pt idx="27">
                        <c:v>2700</c:v>
                      </c:pt>
                      <c:pt idx="28">
                        <c:v>2800</c:v>
                      </c:pt>
                      <c:pt idx="29">
                        <c:v>2900</c:v>
                      </c:pt>
                      <c:pt idx="30">
                        <c:v>3000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'LCOT vs Distance NH3'!$B$2:$B$32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9</c:v>
                      </c:pt>
                      <c:pt idx="12">
                        <c:v>10</c:v>
                      </c:pt>
                      <c:pt idx="13">
                        <c:v>11</c:v>
                      </c:pt>
                      <c:pt idx="14">
                        <c:v>11</c:v>
                      </c:pt>
                      <c:pt idx="15">
                        <c:v>12</c:v>
                      </c:pt>
                      <c:pt idx="16">
                        <c:v>13</c:v>
                      </c:pt>
                      <c:pt idx="17">
                        <c:v>14</c:v>
                      </c:pt>
                      <c:pt idx="18">
                        <c:v>15</c:v>
                      </c:pt>
                      <c:pt idx="19">
                        <c:v>15</c:v>
                      </c:pt>
                      <c:pt idx="20">
                        <c:v>16</c:v>
                      </c:pt>
                      <c:pt idx="21">
                        <c:v>17</c:v>
                      </c:pt>
                      <c:pt idx="22">
                        <c:v>18</c:v>
                      </c:pt>
                      <c:pt idx="23">
                        <c:v>18</c:v>
                      </c:pt>
                      <c:pt idx="24">
                        <c:v>19</c:v>
                      </c:pt>
                      <c:pt idx="25">
                        <c:v>20</c:v>
                      </c:pt>
                      <c:pt idx="26">
                        <c:v>21</c:v>
                      </c:pt>
                      <c:pt idx="27">
                        <c:v>22</c:v>
                      </c:pt>
                      <c:pt idx="28">
                        <c:v>22</c:v>
                      </c:pt>
                      <c:pt idx="29">
                        <c:v>23</c:v>
                      </c:pt>
                      <c:pt idx="30">
                        <c:v>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038-4816-8B7B-84BE4B233B8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'LCOT vs Distance NH3'!$C$1</c15:sqref>
                        </c15:formulaRef>
                      </c:ext>
                    </c:extLst>
                    <c:strCache>
                      <c:ptCount val="1"/>
                      <c:pt idx="0">
                        <c:v>CAPEX_pipe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'LCOT vs Distance NH3'!$A$2:$A$32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300</c:v>
                      </c:pt>
                      <c:pt idx="4">
                        <c:v>400</c:v>
                      </c:pt>
                      <c:pt idx="5">
                        <c:v>500</c:v>
                      </c:pt>
                      <c:pt idx="6">
                        <c:v>600</c:v>
                      </c:pt>
                      <c:pt idx="7">
                        <c:v>700</c:v>
                      </c:pt>
                      <c:pt idx="8">
                        <c:v>800</c:v>
                      </c:pt>
                      <c:pt idx="9">
                        <c:v>900</c:v>
                      </c:pt>
                      <c:pt idx="10">
                        <c:v>1000</c:v>
                      </c:pt>
                      <c:pt idx="11">
                        <c:v>1100</c:v>
                      </c:pt>
                      <c:pt idx="12">
                        <c:v>1200</c:v>
                      </c:pt>
                      <c:pt idx="13">
                        <c:v>1300</c:v>
                      </c:pt>
                      <c:pt idx="14">
                        <c:v>1400</c:v>
                      </c:pt>
                      <c:pt idx="15">
                        <c:v>1500</c:v>
                      </c:pt>
                      <c:pt idx="16">
                        <c:v>1600</c:v>
                      </c:pt>
                      <c:pt idx="17">
                        <c:v>1700</c:v>
                      </c:pt>
                      <c:pt idx="18">
                        <c:v>1800</c:v>
                      </c:pt>
                      <c:pt idx="19">
                        <c:v>1900</c:v>
                      </c:pt>
                      <c:pt idx="20">
                        <c:v>2000</c:v>
                      </c:pt>
                      <c:pt idx="21">
                        <c:v>2100</c:v>
                      </c:pt>
                      <c:pt idx="22">
                        <c:v>2200</c:v>
                      </c:pt>
                      <c:pt idx="23">
                        <c:v>2300</c:v>
                      </c:pt>
                      <c:pt idx="24">
                        <c:v>2400</c:v>
                      </c:pt>
                      <c:pt idx="25">
                        <c:v>2500</c:v>
                      </c:pt>
                      <c:pt idx="26">
                        <c:v>2600</c:v>
                      </c:pt>
                      <c:pt idx="27">
                        <c:v>2700</c:v>
                      </c:pt>
                      <c:pt idx="28">
                        <c:v>2800</c:v>
                      </c:pt>
                      <c:pt idx="29">
                        <c:v>2900</c:v>
                      </c:pt>
                      <c:pt idx="30">
                        <c:v>3000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'LCOT vs Distance NH3'!$C$2:$C$32</c15:sqref>
                        </c15:formulaRef>
                      </c:ext>
                    </c:extLst>
                    <c:numCache>
                      <c:formatCode>_([$€-2]\ * #,##0.00_);_([$€-2]\ * \(#,##0.00\);_([$€-2]\ * "-"??_);_(@_)</c:formatCode>
                      <c:ptCount val="31"/>
                      <c:pt idx="0">
                        <c:v>0</c:v>
                      </c:pt>
                      <c:pt idx="1">
                        <c:v>113600000</c:v>
                      </c:pt>
                      <c:pt idx="2">
                        <c:v>227200000</c:v>
                      </c:pt>
                      <c:pt idx="3">
                        <c:v>340800000</c:v>
                      </c:pt>
                      <c:pt idx="4">
                        <c:v>454400000</c:v>
                      </c:pt>
                      <c:pt idx="5">
                        <c:v>564400000</c:v>
                      </c:pt>
                      <c:pt idx="6">
                        <c:v>678000000</c:v>
                      </c:pt>
                      <c:pt idx="7">
                        <c:v>791600000</c:v>
                      </c:pt>
                      <c:pt idx="8">
                        <c:v>905200000</c:v>
                      </c:pt>
                      <c:pt idx="9">
                        <c:v>1018800000</c:v>
                      </c:pt>
                      <c:pt idx="10">
                        <c:v>1128800000</c:v>
                      </c:pt>
                      <c:pt idx="11">
                        <c:v>1242400000</c:v>
                      </c:pt>
                      <c:pt idx="12">
                        <c:v>1356000000</c:v>
                      </c:pt>
                      <c:pt idx="13">
                        <c:v>1469600000</c:v>
                      </c:pt>
                      <c:pt idx="14">
                        <c:v>1579600000</c:v>
                      </c:pt>
                      <c:pt idx="15">
                        <c:v>1693200000</c:v>
                      </c:pt>
                      <c:pt idx="16">
                        <c:v>1806800000</c:v>
                      </c:pt>
                      <c:pt idx="17">
                        <c:v>1920400000</c:v>
                      </c:pt>
                      <c:pt idx="18">
                        <c:v>2034000000</c:v>
                      </c:pt>
                      <c:pt idx="19">
                        <c:v>2144000000</c:v>
                      </c:pt>
                      <c:pt idx="20">
                        <c:v>2257600000</c:v>
                      </c:pt>
                      <c:pt idx="21">
                        <c:v>2371200000</c:v>
                      </c:pt>
                      <c:pt idx="22">
                        <c:v>2484800000</c:v>
                      </c:pt>
                      <c:pt idx="23">
                        <c:v>2594800000</c:v>
                      </c:pt>
                      <c:pt idx="24">
                        <c:v>2708400000</c:v>
                      </c:pt>
                      <c:pt idx="25">
                        <c:v>2822000000</c:v>
                      </c:pt>
                      <c:pt idx="26">
                        <c:v>2935600000</c:v>
                      </c:pt>
                      <c:pt idx="27">
                        <c:v>3049200000</c:v>
                      </c:pt>
                      <c:pt idx="28">
                        <c:v>3159200000</c:v>
                      </c:pt>
                      <c:pt idx="29">
                        <c:v>3272800000</c:v>
                      </c:pt>
                      <c:pt idx="30">
                        <c:v>3386400000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038-4816-8B7B-84BE4B233B8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'LCOT vs Distance NH3'!$D$1</c15:sqref>
                        </c15:formulaRef>
                      </c:ext>
                    </c:extLst>
                    <c:strCache>
                      <c:ptCount val="1"/>
                      <c:pt idx="0">
                        <c:v>CAPEX_pipe (onshore)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'LCOT vs Distance NH3'!$A$2:$A$32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300</c:v>
                      </c:pt>
                      <c:pt idx="4">
                        <c:v>400</c:v>
                      </c:pt>
                      <c:pt idx="5">
                        <c:v>500</c:v>
                      </c:pt>
                      <c:pt idx="6">
                        <c:v>600</c:v>
                      </c:pt>
                      <c:pt idx="7">
                        <c:v>700</c:v>
                      </c:pt>
                      <c:pt idx="8">
                        <c:v>800</c:v>
                      </c:pt>
                      <c:pt idx="9">
                        <c:v>900</c:v>
                      </c:pt>
                      <c:pt idx="10">
                        <c:v>1000</c:v>
                      </c:pt>
                      <c:pt idx="11">
                        <c:v>1100</c:v>
                      </c:pt>
                      <c:pt idx="12">
                        <c:v>1200</c:v>
                      </c:pt>
                      <c:pt idx="13">
                        <c:v>1300</c:v>
                      </c:pt>
                      <c:pt idx="14">
                        <c:v>1400</c:v>
                      </c:pt>
                      <c:pt idx="15">
                        <c:v>1500</c:v>
                      </c:pt>
                      <c:pt idx="16">
                        <c:v>1600</c:v>
                      </c:pt>
                      <c:pt idx="17">
                        <c:v>1700</c:v>
                      </c:pt>
                      <c:pt idx="18">
                        <c:v>1800</c:v>
                      </c:pt>
                      <c:pt idx="19">
                        <c:v>1900</c:v>
                      </c:pt>
                      <c:pt idx="20">
                        <c:v>2000</c:v>
                      </c:pt>
                      <c:pt idx="21">
                        <c:v>2100</c:v>
                      </c:pt>
                      <c:pt idx="22">
                        <c:v>2200</c:v>
                      </c:pt>
                      <c:pt idx="23">
                        <c:v>2300</c:v>
                      </c:pt>
                      <c:pt idx="24">
                        <c:v>2400</c:v>
                      </c:pt>
                      <c:pt idx="25">
                        <c:v>2500</c:v>
                      </c:pt>
                      <c:pt idx="26">
                        <c:v>2600</c:v>
                      </c:pt>
                      <c:pt idx="27">
                        <c:v>2700</c:v>
                      </c:pt>
                      <c:pt idx="28">
                        <c:v>2800</c:v>
                      </c:pt>
                      <c:pt idx="29">
                        <c:v>2900</c:v>
                      </c:pt>
                      <c:pt idx="30">
                        <c:v>3000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'LCOT vs Distance NH3'!$D$2:$D$32</c15:sqref>
                        </c15:formulaRef>
                      </c:ext>
                    </c:extLst>
                    <c:numCache>
                      <c:formatCode>_([$€-2]\ * #,##0.00_);_([$€-2]\ * \(#,##0.00\);_([$€-2]\ * "-"??_);_(@_)</c:formatCode>
                      <c:ptCount val="31"/>
                      <c:pt idx="0">
                        <c:v>0</c:v>
                      </c:pt>
                      <c:pt idx="1">
                        <c:v>56800000</c:v>
                      </c:pt>
                      <c:pt idx="2">
                        <c:v>113600000</c:v>
                      </c:pt>
                      <c:pt idx="3">
                        <c:v>170400000</c:v>
                      </c:pt>
                      <c:pt idx="4">
                        <c:v>227200000</c:v>
                      </c:pt>
                      <c:pt idx="5">
                        <c:v>282200000</c:v>
                      </c:pt>
                      <c:pt idx="6">
                        <c:v>339000000</c:v>
                      </c:pt>
                      <c:pt idx="7">
                        <c:v>395800000</c:v>
                      </c:pt>
                      <c:pt idx="8">
                        <c:v>452600000</c:v>
                      </c:pt>
                      <c:pt idx="9">
                        <c:v>509400000</c:v>
                      </c:pt>
                      <c:pt idx="10">
                        <c:v>564400000</c:v>
                      </c:pt>
                      <c:pt idx="11">
                        <c:v>621200000</c:v>
                      </c:pt>
                      <c:pt idx="12">
                        <c:v>678000000</c:v>
                      </c:pt>
                      <c:pt idx="13">
                        <c:v>734800000</c:v>
                      </c:pt>
                      <c:pt idx="14">
                        <c:v>789800000</c:v>
                      </c:pt>
                      <c:pt idx="15">
                        <c:v>846600000</c:v>
                      </c:pt>
                      <c:pt idx="16">
                        <c:v>903400000</c:v>
                      </c:pt>
                      <c:pt idx="17">
                        <c:v>960200000</c:v>
                      </c:pt>
                      <c:pt idx="18">
                        <c:v>1017000000</c:v>
                      </c:pt>
                      <c:pt idx="19">
                        <c:v>1072000000</c:v>
                      </c:pt>
                      <c:pt idx="20">
                        <c:v>1128800000</c:v>
                      </c:pt>
                      <c:pt idx="21">
                        <c:v>1185600000</c:v>
                      </c:pt>
                      <c:pt idx="22">
                        <c:v>1242400000</c:v>
                      </c:pt>
                      <c:pt idx="23">
                        <c:v>1297400000</c:v>
                      </c:pt>
                      <c:pt idx="24">
                        <c:v>1354200000</c:v>
                      </c:pt>
                      <c:pt idx="25">
                        <c:v>1411000000</c:v>
                      </c:pt>
                      <c:pt idx="26">
                        <c:v>1467800000</c:v>
                      </c:pt>
                      <c:pt idx="27">
                        <c:v>1524600000</c:v>
                      </c:pt>
                      <c:pt idx="28">
                        <c:v>1579600000</c:v>
                      </c:pt>
                      <c:pt idx="29">
                        <c:v>1636400000</c:v>
                      </c:pt>
                      <c:pt idx="30">
                        <c:v>1693200000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038-4816-8B7B-84BE4B233B8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'LCOT vs Distance NH3'!$E$1</c15:sqref>
                        </c15:formulaRef>
                      </c:ext>
                    </c:extLst>
                    <c:strCache>
                      <c:ptCount val="1"/>
                      <c:pt idx="0">
                        <c:v>Sum OPEX_pipe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'LCOT vs Distance NH3'!$A$2:$A$32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300</c:v>
                      </c:pt>
                      <c:pt idx="4">
                        <c:v>400</c:v>
                      </c:pt>
                      <c:pt idx="5">
                        <c:v>500</c:v>
                      </c:pt>
                      <c:pt idx="6">
                        <c:v>600</c:v>
                      </c:pt>
                      <c:pt idx="7">
                        <c:v>700</c:v>
                      </c:pt>
                      <c:pt idx="8">
                        <c:v>800</c:v>
                      </c:pt>
                      <c:pt idx="9">
                        <c:v>900</c:v>
                      </c:pt>
                      <c:pt idx="10">
                        <c:v>1000</c:v>
                      </c:pt>
                      <c:pt idx="11">
                        <c:v>1100</c:v>
                      </c:pt>
                      <c:pt idx="12">
                        <c:v>1200</c:v>
                      </c:pt>
                      <c:pt idx="13">
                        <c:v>1300</c:v>
                      </c:pt>
                      <c:pt idx="14">
                        <c:v>1400</c:v>
                      </c:pt>
                      <c:pt idx="15">
                        <c:v>1500</c:v>
                      </c:pt>
                      <c:pt idx="16">
                        <c:v>1600</c:v>
                      </c:pt>
                      <c:pt idx="17">
                        <c:v>1700</c:v>
                      </c:pt>
                      <c:pt idx="18">
                        <c:v>1800</c:v>
                      </c:pt>
                      <c:pt idx="19">
                        <c:v>1900</c:v>
                      </c:pt>
                      <c:pt idx="20">
                        <c:v>2000</c:v>
                      </c:pt>
                      <c:pt idx="21">
                        <c:v>2100</c:v>
                      </c:pt>
                      <c:pt idx="22">
                        <c:v>2200</c:v>
                      </c:pt>
                      <c:pt idx="23">
                        <c:v>2300</c:v>
                      </c:pt>
                      <c:pt idx="24">
                        <c:v>2400</c:v>
                      </c:pt>
                      <c:pt idx="25">
                        <c:v>2500</c:v>
                      </c:pt>
                      <c:pt idx="26">
                        <c:v>2600</c:v>
                      </c:pt>
                      <c:pt idx="27">
                        <c:v>2700</c:v>
                      </c:pt>
                      <c:pt idx="28">
                        <c:v>2800</c:v>
                      </c:pt>
                      <c:pt idx="29">
                        <c:v>2900</c:v>
                      </c:pt>
                      <c:pt idx="30">
                        <c:v>3000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'LCOT vs Distance NH3'!$E$2:$E$32</c15:sqref>
                        </c15:formulaRef>
                      </c:ext>
                    </c:extLst>
                    <c:numCache>
                      <c:formatCode>_([$€-2]\ * #,##0.00_);_([$€-2]\ * \(#,##0.00\);_([$€-2]\ * "-"??_);_(@_)</c:formatCode>
                      <c:ptCount val="31"/>
                      <c:pt idx="0">
                        <c:v>0</c:v>
                      </c:pt>
                      <c:pt idx="1">
                        <c:v>25577683.755585629</c:v>
                      </c:pt>
                      <c:pt idx="2">
                        <c:v>51155367.511171259</c:v>
                      </c:pt>
                      <c:pt idx="3">
                        <c:v>76733051.266756877</c:v>
                      </c:pt>
                      <c:pt idx="4">
                        <c:v>102310735.02234252</c:v>
                      </c:pt>
                      <c:pt idx="5">
                        <c:v>127077858.37722294</c:v>
                      </c:pt>
                      <c:pt idx="6">
                        <c:v>152655542.1328086</c:v>
                      </c:pt>
                      <c:pt idx="7">
                        <c:v>178233225.88839424</c:v>
                      </c:pt>
                      <c:pt idx="8">
                        <c:v>203810909.64397982</c:v>
                      </c:pt>
                      <c:pt idx="9">
                        <c:v>229388593.39956552</c:v>
                      </c:pt>
                      <c:pt idx="10">
                        <c:v>254155716.75444588</c:v>
                      </c:pt>
                      <c:pt idx="11">
                        <c:v>279733400.51003146</c:v>
                      </c:pt>
                      <c:pt idx="12">
                        <c:v>305311084.26561719</c:v>
                      </c:pt>
                      <c:pt idx="13">
                        <c:v>330888768.0212028</c:v>
                      </c:pt>
                      <c:pt idx="14">
                        <c:v>355655891.3760832</c:v>
                      </c:pt>
                      <c:pt idx="15">
                        <c:v>381233575.13166898</c:v>
                      </c:pt>
                      <c:pt idx="16">
                        <c:v>406811258.88725466</c:v>
                      </c:pt>
                      <c:pt idx="17">
                        <c:v>432388942.64284003</c:v>
                      </c:pt>
                      <c:pt idx="18">
                        <c:v>457966626.39842564</c:v>
                      </c:pt>
                      <c:pt idx="19">
                        <c:v>482733749.75330621</c:v>
                      </c:pt>
                      <c:pt idx="20">
                        <c:v>508311433.50889176</c:v>
                      </c:pt>
                      <c:pt idx="21">
                        <c:v>533889117.26447755</c:v>
                      </c:pt>
                      <c:pt idx="22">
                        <c:v>559466801.02006292</c:v>
                      </c:pt>
                      <c:pt idx="23">
                        <c:v>584233924.37494373</c:v>
                      </c:pt>
                      <c:pt idx="24">
                        <c:v>609811608.13052928</c:v>
                      </c:pt>
                      <c:pt idx="25">
                        <c:v>635389291.88611495</c:v>
                      </c:pt>
                      <c:pt idx="26">
                        <c:v>660966975.64170063</c:v>
                      </c:pt>
                      <c:pt idx="27">
                        <c:v>686544659.39728606</c:v>
                      </c:pt>
                      <c:pt idx="28">
                        <c:v>711311782.75216639</c:v>
                      </c:pt>
                      <c:pt idx="29">
                        <c:v>736889466.5077523</c:v>
                      </c:pt>
                      <c:pt idx="30">
                        <c:v>762467150.26333797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038-4816-8B7B-84BE4B233B8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'LCOT vs Distance NH3'!$G$1</c15:sqref>
                        </c15:formulaRef>
                      </c:ext>
                    </c:extLst>
                    <c:strCache>
                      <c:ptCount val="1"/>
                      <c:pt idx="0">
                        <c:v>Sum ProdNH3 (kg)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'LCOT vs Distance NH3'!$A$2:$A$32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300</c:v>
                      </c:pt>
                      <c:pt idx="4">
                        <c:v>400</c:v>
                      </c:pt>
                      <c:pt idx="5">
                        <c:v>500</c:v>
                      </c:pt>
                      <c:pt idx="6">
                        <c:v>600</c:v>
                      </c:pt>
                      <c:pt idx="7">
                        <c:v>700</c:v>
                      </c:pt>
                      <c:pt idx="8">
                        <c:v>800</c:v>
                      </c:pt>
                      <c:pt idx="9">
                        <c:v>900</c:v>
                      </c:pt>
                      <c:pt idx="10">
                        <c:v>1000</c:v>
                      </c:pt>
                      <c:pt idx="11">
                        <c:v>1100</c:v>
                      </c:pt>
                      <c:pt idx="12">
                        <c:v>1200</c:v>
                      </c:pt>
                      <c:pt idx="13">
                        <c:v>1300</c:v>
                      </c:pt>
                      <c:pt idx="14">
                        <c:v>1400</c:v>
                      </c:pt>
                      <c:pt idx="15">
                        <c:v>1500</c:v>
                      </c:pt>
                      <c:pt idx="16">
                        <c:v>1600</c:v>
                      </c:pt>
                      <c:pt idx="17">
                        <c:v>1700</c:v>
                      </c:pt>
                      <c:pt idx="18">
                        <c:v>1800</c:v>
                      </c:pt>
                      <c:pt idx="19">
                        <c:v>1900</c:v>
                      </c:pt>
                      <c:pt idx="20">
                        <c:v>2000</c:v>
                      </c:pt>
                      <c:pt idx="21">
                        <c:v>2100</c:v>
                      </c:pt>
                      <c:pt idx="22">
                        <c:v>2200</c:v>
                      </c:pt>
                      <c:pt idx="23">
                        <c:v>2300</c:v>
                      </c:pt>
                      <c:pt idx="24">
                        <c:v>2400</c:v>
                      </c:pt>
                      <c:pt idx="25">
                        <c:v>2500</c:v>
                      </c:pt>
                      <c:pt idx="26">
                        <c:v>2600</c:v>
                      </c:pt>
                      <c:pt idx="27">
                        <c:v>2700</c:v>
                      </c:pt>
                      <c:pt idx="28">
                        <c:v>2800</c:v>
                      </c:pt>
                      <c:pt idx="29">
                        <c:v>2900</c:v>
                      </c:pt>
                      <c:pt idx="30">
                        <c:v>3000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'LCOT vs Distance NH3'!$G$2:$G$32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31"/>
                      <c:pt idx="0">
                        <c:v>2026401001.7629466</c:v>
                      </c:pt>
                      <c:pt idx="1">
                        <c:v>2026401001.7629466</c:v>
                      </c:pt>
                      <c:pt idx="2">
                        <c:v>2026401001.7629466</c:v>
                      </c:pt>
                      <c:pt idx="3">
                        <c:v>2026401001.7629466</c:v>
                      </c:pt>
                      <c:pt idx="4">
                        <c:v>2026401001.7629466</c:v>
                      </c:pt>
                      <c:pt idx="5">
                        <c:v>2026401001.7629466</c:v>
                      </c:pt>
                      <c:pt idx="6">
                        <c:v>2026401001.7629466</c:v>
                      </c:pt>
                      <c:pt idx="7">
                        <c:v>2026401001.7629466</c:v>
                      </c:pt>
                      <c:pt idx="8">
                        <c:v>2026401001.7629466</c:v>
                      </c:pt>
                      <c:pt idx="9">
                        <c:v>2026401001.7629466</c:v>
                      </c:pt>
                      <c:pt idx="10">
                        <c:v>2026401001.7629466</c:v>
                      </c:pt>
                      <c:pt idx="11">
                        <c:v>2026401001.7629466</c:v>
                      </c:pt>
                      <c:pt idx="12">
                        <c:v>2026401001.7629466</c:v>
                      </c:pt>
                      <c:pt idx="13">
                        <c:v>2026401001.7629466</c:v>
                      </c:pt>
                      <c:pt idx="14">
                        <c:v>2026401001.7629466</c:v>
                      </c:pt>
                      <c:pt idx="15">
                        <c:v>2026401001.7629466</c:v>
                      </c:pt>
                      <c:pt idx="16">
                        <c:v>2026401001.7629466</c:v>
                      </c:pt>
                      <c:pt idx="17">
                        <c:v>2026401001.7629466</c:v>
                      </c:pt>
                      <c:pt idx="18">
                        <c:v>2026401001.7629466</c:v>
                      </c:pt>
                      <c:pt idx="19">
                        <c:v>2026401001.7629466</c:v>
                      </c:pt>
                      <c:pt idx="20">
                        <c:v>2026401001.7629466</c:v>
                      </c:pt>
                      <c:pt idx="21">
                        <c:v>2026401001.7629466</c:v>
                      </c:pt>
                      <c:pt idx="22">
                        <c:v>2026401001.7629466</c:v>
                      </c:pt>
                      <c:pt idx="23">
                        <c:v>2026401001.7629466</c:v>
                      </c:pt>
                      <c:pt idx="24">
                        <c:v>2026401001.7629466</c:v>
                      </c:pt>
                      <c:pt idx="25">
                        <c:v>2026401001.7629466</c:v>
                      </c:pt>
                      <c:pt idx="26">
                        <c:v>2026401001.7629466</c:v>
                      </c:pt>
                      <c:pt idx="27">
                        <c:v>2026401001.7629466</c:v>
                      </c:pt>
                      <c:pt idx="28">
                        <c:v>2026401001.7629466</c:v>
                      </c:pt>
                      <c:pt idx="29">
                        <c:v>2026401001.7629466</c:v>
                      </c:pt>
                      <c:pt idx="30">
                        <c:v>2026401001.7629466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038-4816-8B7B-84BE4B233B8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'LCOT vs Distance NH3'!$H$1</c15:sqref>
                        </c15:formulaRef>
                      </c:ext>
                    </c:extLst>
                    <c:strCache>
                      <c:ptCount val="1"/>
                      <c:pt idx="0">
                        <c:v>LCOT (€/kgNH3)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'LCOT vs Distance NH3'!$A$2:$A$32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300</c:v>
                      </c:pt>
                      <c:pt idx="4">
                        <c:v>400</c:v>
                      </c:pt>
                      <c:pt idx="5">
                        <c:v>500</c:v>
                      </c:pt>
                      <c:pt idx="6">
                        <c:v>600</c:v>
                      </c:pt>
                      <c:pt idx="7">
                        <c:v>700</c:v>
                      </c:pt>
                      <c:pt idx="8">
                        <c:v>800</c:v>
                      </c:pt>
                      <c:pt idx="9">
                        <c:v>900</c:v>
                      </c:pt>
                      <c:pt idx="10">
                        <c:v>1000</c:v>
                      </c:pt>
                      <c:pt idx="11">
                        <c:v>1100</c:v>
                      </c:pt>
                      <c:pt idx="12">
                        <c:v>1200</c:v>
                      </c:pt>
                      <c:pt idx="13">
                        <c:v>1300</c:v>
                      </c:pt>
                      <c:pt idx="14">
                        <c:v>1400</c:v>
                      </c:pt>
                      <c:pt idx="15">
                        <c:v>1500</c:v>
                      </c:pt>
                      <c:pt idx="16">
                        <c:v>1600</c:v>
                      </c:pt>
                      <c:pt idx="17">
                        <c:v>1700</c:v>
                      </c:pt>
                      <c:pt idx="18">
                        <c:v>1800</c:v>
                      </c:pt>
                      <c:pt idx="19">
                        <c:v>1900</c:v>
                      </c:pt>
                      <c:pt idx="20">
                        <c:v>2000</c:v>
                      </c:pt>
                      <c:pt idx="21">
                        <c:v>2100</c:v>
                      </c:pt>
                      <c:pt idx="22">
                        <c:v>2200</c:v>
                      </c:pt>
                      <c:pt idx="23">
                        <c:v>2300</c:v>
                      </c:pt>
                      <c:pt idx="24">
                        <c:v>2400</c:v>
                      </c:pt>
                      <c:pt idx="25">
                        <c:v>2500</c:v>
                      </c:pt>
                      <c:pt idx="26">
                        <c:v>2600</c:v>
                      </c:pt>
                      <c:pt idx="27">
                        <c:v>2700</c:v>
                      </c:pt>
                      <c:pt idx="28">
                        <c:v>2800</c:v>
                      </c:pt>
                      <c:pt idx="29">
                        <c:v>2900</c:v>
                      </c:pt>
                      <c:pt idx="30">
                        <c:v>3000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'LCOT vs Distance NH3'!$H$2:$H$32</c15:sqref>
                        </c15:formulaRef>
                      </c:ext>
                    </c:extLst>
                    <c:numCache>
                      <c:formatCode>0.00</c:formatCode>
                      <c:ptCount val="31"/>
                      <c:pt idx="0">
                        <c:v>0</c:v>
                      </c:pt>
                      <c:pt idx="1">
                        <c:v>6.8682202404411849E-2</c:v>
                      </c:pt>
                      <c:pt idx="2">
                        <c:v>0.1373644048088237</c:v>
                      </c:pt>
                      <c:pt idx="3">
                        <c:v>0.20604660721323553</c:v>
                      </c:pt>
                      <c:pt idx="4">
                        <c:v>0.2747288096176474</c:v>
                      </c:pt>
                      <c:pt idx="5">
                        <c:v>0.34123446335431373</c:v>
                      </c:pt>
                      <c:pt idx="6">
                        <c:v>0.40991666575872565</c:v>
                      </c:pt>
                      <c:pt idx="7">
                        <c:v>0.47859886816313751</c:v>
                      </c:pt>
                      <c:pt idx="8">
                        <c:v>0.54728107056754927</c:v>
                      </c:pt>
                      <c:pt idx="9">
                        <c:v>0.61596327297196118</c:v>
                      </c:pt>
                      <c:pt idx="10">
                        <c:v>0.68246892670862747</c:v>
                      </c:pt>
                      <c:pt idx="11">
                        <c:v>0.75115112911303938</c:v>
                      </c:pt>
                      <c:pt idx="12">
                        <c:v>0.8198333315174513</c:v>
                      </c:pt>
                      <c:pt idx="13">
                        <c:v>0.88851553392186311</c:v>
                      </c:pt>
                      <c:pt idx="14">
                        <c:v>0.9550211876585295</c:v>
                      </c:pt>
                      <c:pt idx="15">
                        <c:v>1.0237033900629415</c:v>
                      </c:pt>
                      <c:pt idx="16">
                        <c:v>1.0923855924673533</c:v>
                      </c:pt>
                      <c:pt idx="17">
                        <c:v>1.1610677948717649</c:v>
                      </c:pt>
                      <c:pt idx="18">
                        <c:v>1.2297499972761767</c:v>
                      </c:pt>
                      <c:pt idx="19">
                        <c:v>1.2962556510128433</c:v>
                      </c:pt>
                      <c:pt idx="20">
                        <c:v>1.3649378534172549</c:v>
                      </c:pt>
                      <c:pt idx="21">
                        <c:v>1.4336200558216672</c:v>
                      </c:pt>
                      <c:pt idx="22">
                        <c:v>1.5023022582260788</c:v>
                      </c:pt>
                      <c:pt idx="23">
                        <c:v>1.5688079119627454</c:v>
                      </c:pt>
                      <c:pt idx="24">
                        <c:v>1.6374901143671572</c:v>
                      </c:pt>
                      <c:pt idx="25">
                        <c:v>1.706172316771569</c:v>
                      </c:pt>
                      <c:pt idx="26">
                        <c:v>1.774854519175981</c:v>
                      </c:pt>
                      <c:pt idx="27">
                        <c:v>1.8435367215803926</c:v>
                      </c:pt>
                      <c:pt idx="28">
                        <c:v>1.910042375317059</c:v>
                      </c:pt>
                      <c:pt idx="29">
                        <c:v>1.978724577721471</c:v>
                      </c:pt>
                      <c:pt idx="30">
                        <c:v>2.0474067801258831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038-4816-8B7B-84BE4B233B89}"/>
                  </c:ext>
                </c:extLst>
              </c15:ser>
            </c15:filteredLineSeries>
          </c:ext>
        </c:extLst>
      </c:lineChart>
      <c:catAx>
        <c:axId val="1238308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Distance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312719"/>
        <c:crosses val="autoZero"/>
        <c:auto val="1"/>
        <c:lblAlgn val="ctr"/>
        <c:lblOffset val="100"/>
        <c:noMultiLvlLbl val="0"/>
      </c:catAx>
      <c:valAx>
        <c:axId val="123831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LCOT (€/kgNH3)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30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Ammonia Pipeline LCOT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'LCOT vs Distance NH3 (IEA)'!$F$1</c:f>
              <c:strCache>
                <c:ptCount val="1"/>
                <c:pt idx="0">
                  <c:v>LCOT (USD/kgNH3)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'LCOT vs Distance NH3 (IEA)'!$A$2:$A$32</c:f>
              <c:numCache>
                <c:formatCode>General</c:formatCode>
                <c:ptCount val="3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</c:numCache>
            </c:numRef>
          </c:cat>
          <c:val>
            <c:numRef>
              <c:f>'LCOT vs Distance NH3 (IEA)'!$F$2:$F$32</c:f>
              <c:numCache>
                <c:formatCode>0.00</c:formatCode>
                <c:ptCount val="31"/>
                <c:pt idx="0">
                  <c:v>0</c:v>
                </c:pt>
                <c:pt idx="1">
                  <c:v>3.1257657256233209E-2</c:v>
                </c:pt>
                <c:pt idx="2">
                  <c:v>6.2515314512466419E-2</c:v>
                </c:pt>
                <c:pt idx="3">
                  <c:v>9.3772971768699614E-2</c:v>
                </c:pt>
                <c:pt idx="4">
                  <c:v>0.12503062902493284</c:v>
                </c:pt>
                <c:pt idx="5">
                  <c:v>0.15628828628116606</c:v>
                </c:pt>
                <c:pt idx="6">
                  <c:v>0.18754594353739923</c:v>
                </c:pt>
                <c:pt idx="7">
                  <c:v>0.21880360079363245</c:v>
                </c:pt>
                <c:pt idx="8">
                  <c:v>0.25006125804986568</c:v>
                </c:pt>
                <c:pt idx="9">
                  <c:v>0.28131891530609887</c:v>
                </c:pt>
                <c:pt idx="10">
                  <c:v>0.31257657256233212</c:v>
                </c:pt>
                <c:pt idx="11">
                  <c:v>0.34383422981856521</c:v>
                </c:pt>
                <c:pt idx="12">
                  <c:v>0.37509188707479846</c:v>
                </c:pt>
                <c:pt idx="13">
                  <c:v>0.40634954433103171</c:v>
                </c:pt>
                <c:pt idx="14">
                  <c:v>0.4376072015872649</c:v>
                </c:pt>
                <c:pt idx="15">
                  <c:v>0.46886485884349816</c:v>
                </c:pt>
                <c:pt idx="16">
                  <c:v>0.50012251609973135</c:v>
                </c:pt>
                <c:pt idx="17">
                  <c:v>0.53138017335596455</c:v>
                </c:pt>
                <c:pt idx="18">
                  <c:v>0.56263783061219774</c:v>
                </c:pt>
                <c:pt idx="19">
                  <c:v>0.59389548786843105</c:v>
                </c:pt>
                <c:pt idx="20">
                  <c:v>0.62515314512466424</c:v>
                </c:pt>
                <c:pt idx="21">
                  <c:v>0.65641080238089744</c:v>
                </c:pt>
                <c:pt idx="22">
                  <c:v>0.68766845963713041</c:v>
                </c:pt>
                <c:pt idx="23">
                  <c:v>0.71892611689336361</c:v>
                </c:pt>
                <c:pt idx="24">
                  <c:v>0.75018377414959692</c:v>
                </c:pt>
                <c:pt idx="25">
                  <c:v>0.78144143140583011</c:v>
                </c:pt>
                <c:pt idx="26">
                  <c:v>0.81269908866206342</c:v>
                </c:pt>
                <c:pt idx="27">
                  <c:v>0.8439567459182965</c:v>
                </c:pt>
                <c:pt idx="28">
                  <c:v>0.87521440317452981</c:v>
                </c:pt>
                <c:pt idx="29">
                  <c:v>0.906472060430763</c:v>
                </c:pt>
                <c:pt idx="30">
                  <c:v>0.93772971768699631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18-4008-ACC5-53D9A2E68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631343"/>
        <c:axId val="1486303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'LCOT vs Distance NH3 (IEA)'!$B$1</c15:sqref>
                        </c15:formulaRef>
                      </c:ext>
                    </c:extLst>
                    <c:strCache>
                      <c:ptCount val="1"/>
                      <c:pt idx="0">
                        <c:v>n_pumps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'LCOT vs Distance NH3 (IEA)'!$A$2:$A$32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300</c:v>
                      </c:pt>
                      <c:pt idx="4">
                        <c:v>400</c:v>
                      </c:pt>
                      <c:pt idx="5">
                        <c:v>500</c:v>
                      </c:pt>
                      <c:pt idx="6">
                        <c:v>600</c:v>
                      </c:pt>
                      <c:pt idx="7">
                        <c:v>700</c:v>
                      </c:pt>
                      <c:pt idx="8">
                        <c:v>800</c:v>
                      </c:pt>
                      <c:pt idx="9">
                        <c:v>900</c:v>
                      </c:pt>
                      <c:pt idx="10">
                        <c:v>1000</c:v>
                      </c:pt>
                      <c:pt idx="11">
                        <c:v>1100</c:v>
                      </c:pt>
                      <c:pt idx="12">
                        <c:v>1200</c:v>
                      </c:pt>
                      <c:pt idx="13">
                        <c:v>1300</c:v>
                      </c:pt>
                      <c:pt idx="14">
                        <c:v>1400</c:v>
                      </c:pt>
                      <c:pt idx="15">
                        <c:v>1500</c:v>
                      </c:pt>
                      <c:pt idx="16">
                        <c:v>1600</c:v>
                      </c:pt>
                      <c:pt idx="17">
                        <c:v>1700</c:v>
                      </c:pt>
                      <c:pt idx="18">
                        <c:v>1800</c:v>
                      </c:pt>
                      <c:pt idx="19">
                        <c:v>1900</c:v>
                      </c:pt>
                      <c:pt idx="20">
                        <c:v>2000</c:v>
                      </c:pt>
                      <c:pt idx="21">
                        <c:v>2100</c:v>
                      </c:pt>
                      <c:pt idx="22">
                        <c:v>2200</c:v>
                      </c:pt>
                      <c:pt idx="23">
                        <c:v>2300</c:v>
                      </c:pt>
                      <c:pt idx="24">
                        <c:v>2400</c:v>
                      </c:pt>
                      <c:pt idx="25">
                        <c:v>2500</c:v>
                      </c:pt>
                      <c:pt idx="26">
                        <c:v>2600</c:v>
                      </c:pt>
                      <c:pt idx="27">
                        <c:v>2700</c:v>
                      </c:pt>
                      <c:pt idx="28">
                        <c:v>2800</c:v>
                      </c:pt>
                      <c:pt idx="29">
                        <c:v>2900</c:v>
                      </c:pt>
                      <c:pt idx="30">
                        <c:v>3000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'LCOT vs Distance NH3 (IEA)'!$B$2:$B$32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9</c:v>
                      </c:pt>
                      <c:pt idx="12">
                        <c:v>10</c:v>
                      </c:pt>
                      <c:pt idx="13">
                        <c:v>11</c:v>
                      </c:pt>
                      <c:pt idx="14">
                        <c:v>11</c:v>
                      </c:pt>
                      <c:pt idx="15">
                        <c:v>12</c:v>
                      </c:pt>
                      <c:pt idx="16">
                        <c:v>13</c:v>
                      </c:pt>
                      <c:pt idx="17">
                        <c:v>14</c:v>
                      </c:pt>
                      <c:pt idx="18">
                        <c:v>15</c:v>
                      </c:pt>
                      <c:pt idx="19">
                        <c:v>15</c:v>
                      </c:pt>
                      <c:pt idx="20">
                        <c:v>16</c:v>
                      </c:pt>
                      <c:pt idx="21">
                        <c:v>17</c:v>
                      </c:pt>
                      <c:pt idx="22">
                        <c:v>18</c:v>
                      </c:pt>
                      <c:pt idx="23">
                        <c:v>18</c:v>
                      </c:pt>
                      <c:pt idx="24">
                        <c:v>19</c:v>
                      </c:pt>
                      <c:pt idx="25">
                        <c:v>20</c:v>
                      </c:pt>
                      <c:pt idx="26">
                        <c:v>21</c:v>
                      </c:pt>
                      <c:pt idx="27">
                        <c:v>22</c:v>
                      </c:pt>
                      <c:pt idx="28">
                        <c:v>22</c:v>
                      </c:pt>
                      <c:pt idx="29">
                        <c:v>23</c:v>
                      </c:pt>
                      <c:pt idx="30">
                        <c:v>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F18-4008-ACC5-53D9A2E68D2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'LCOT vs Distance NH3 (IEA)'!$C$1</c15:sqref>
                        </c15:formulaRef>
                      </c:ext>
                    </c:extLst>
                    <c:strCache>
                      <c:ptCount val="1"/>
                      <c:pt idx="0">
                        <c:v>CAPEX_pipe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'LCOT vs Distance NH3 (IEA)'!$A$2:$A$32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300</c:v>
                      </c:pt>
                      <c:pt idx="4">
                        <c:v>400</c:v>
                      </c:pt>
                      <c:pt idx="5">
                        <c:v>500</c:v>
                      </c:pt>
                      <c:pt idx="6">
                        <c:v>600</c:v>
                      </c:pt>
                      <c:pt idx="7">
                        <c:v>700</c:v>
                      </c:pt>
                      <c:pt idx="8">
                        <c:v>800</c:v>
                      </c:pt>
                      <c:pt idx="9">
                        <c:v>900</c:v>
                      </c:pt>
                      <c:pt idx="10">
                        <c:v>1000</c:v>
                      </c:pt>
                      <c:pt idx="11">
                        <c:v>1100</c:v>
                      </c:pt>
                      <c:pt idx="12">
                        <c:v>1200</c:v>
                      </c:pt>
                      <c:pt idx="13">
                        <c:v>1300</c:v>
                      </c:pt>
                      <c:pt idx="14">
                        <c:v>1400</c:v>
                      </c:pt>
                      <c:pt idx="15">
                        <c:v>1500</c:v>
                      </c:pt>
                      <c:pt idx="16">
                        <c:v>1600</c:v>
                      </c:pt>
                      <c:pt idx="17">
                        <c:v>1700</c:v>
                      </c:pt>
                      <c:pt idx="18">
                        <c:v>1800</c:v>
                      </c:pt>
                      <c:pt idx="19">
                        <c:v>1900</c:v>
                      </c:pt>
                      <c:pt idx="20">
                        <c:v>2000</c:v>
                      </c:pt>
                      <c:pt idx="21">
                        <c:v>2100</c:v>
                      </c:pt>
                      <c:pt idx="22">
                        <c:v>2200</c:v>
                      </c:pt>
                      <c:pt idx="23">
                        <c:v>2300</c:v>
                      </c:pt>
                      <c:pt idx="24">
                        <c:v>2400</c:v>
                      </c:pt>
                      <c:pt idx="25">
                        <c:v>2500</c:v>
                      </c:pt>
                      <c:pt idx="26">
                        <c:v>2600</c:v>
                      </c:pt>
                      <c:pt idx="27">
                        <c:v>2700</c:v>
                      </c:pt>
                      <c:pt idx="28">
                        <c:v>2800</c:v>
                      </c:pt>
                      <c:pt idx="29">
                        <c:v>2900</c:v>
                      </c:pt>
                      <c:pt idx="30">
                        <c:v>3000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'LCOT vs Distance NH3 (IEA)'!$C$2:$C$32</c15:sqref>
                        </c15:formulaRef>
                      </c:ext>
                    </c:extLst>
                    <c:numCache>
                      <c:formatCode>_([$$-409]* #,##0.00_);_([$$-409]* \(#,##0.00\);_([$$-409]* "-"??_);_(@_)</c:formatCode>
                      <c:ptCount val="31"/>
                      <c:pt idx="0">
                        <c:v>0</c:v>
                      </c:pt>
                      <c:pt idx="1">
                        <c:v>55000000</c:v>
                      </c:pt>
                      <c:pt idx="2">
                        <c:v>110000000</c:v>
                      </c:pt>
                      <c:pt idx="3">
                        <c:v>165000000</c:v>
                      </c:pt>
                      <c:pt idx="4">
                        <c:v>220000000</c:v>
                      </c:pt>
                      <c:pt idx="5">
                        <c:v>275000000</c:v>
                      </c:pt>
                      <c:pt idx="6">
                        <c:v>330000000</c:v>
                      </c:pt>
                      <c:pt idx="7">
                        <c:v>385000000</c:v>
                      </c:pt>
                      <c:pt idx="8">
                        <c:v>440000000</c:v>
                      </c:pt>
                      <c:pt idx="9">
                        <c:v>495000000</c:v>
                      </c:pt>
                      <c:pt idx="10">
                        <c:v>550000000</c:v>
                      </c:pt>
                      <c:pt idx="11">
                        <c:v>605000000</c:v>
                      </c:pt>
                      <c:pt idx="12">
                        <c:v>660000000</c:v>
                      </c:pt>
                      <c:pt idx="13">
                        <c:v>715000000</c:v>
                      </c:pt>
                      <c:pt idx="14">
                        <c:v>770000000</c:v>
                      </c:pt>
                      <c:pt idx="15">
                        <c:v>825000000</c:v>
                      </c:pt>
                      <c:pt idx="16">
                        <c:v>880000000</c:v>
                      </c:pt>
                      <c:pt idx="17">
                        <c:v>935000000</c:v>
                      </c:pt>
                      <c:pt idx="18">
                        <c:v>990000000</c:v>
                      </c:pt>
                      <c:pt idx="19">
                        <c:v>1045000000</c:v>
                      </c:pt>
                      <c:pt idx="20">
                        <c:v>1100000000</c:v>
                      </c:pt>
                      <c:pt idx="21">
                        <c:v>1155000000</c:v>
                      </c:pt>
                      <c:pt idx="22">
                        <c:v>1210000000</c:v>
                      </c:pt>
                      <c:pt idx="23">
                        <c:v>1265000000</c:v>
                      </c:pt>
                      <c:pt idx="24">
                        <c:v>1320000000</c:v>
                      </c:pt>
                      <c:pt idx="25">
                        <c:v>1375000000</c:v>
                      </c:pt>
                      <c:pt idx="26">
                        <c:v>1430000000</c:v>
                      </c:pt>
                      <c:pt idx="27">
                        <c:v>1485000000</c:v>
                      </c:pt>
                      <c:pt idx="28">
                        <c:v>1540000000</c:v>
                      </c:pt>
                      <c:pt idx="29">
                        <c:v>1595000000</c:v>
                      </c:pt>
                      <c:pt idx="30">
                        <c:v>1650000000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F18-4008-ACC5-53D9A2E68D2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'LCOT vs Distance NH3 (IEA)'!$D$1</c15:sqref>
                        </c15:formulaRef>
                      </c:ext>
                    </c:extLst>
                    <c:strCache>
                      <c:ptCount val="1"/>
                      <c:pt idx="0">
                        <c:v>Sum OPEX_pipe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'LCOT vs Distance NH3 (IEA)'!$A$2:$A$32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300</c:v>
                      </c:pt>
                      <c:pt idx="4">
                        <c:v>400</c:v>
                      </c:pt>
                      <c:pt idx="5">
                        <c:v>500</c:v>
                      </c:pt>
                      <c:pt idx="6">
                        <c:v>600</c:v>
                      </c:pt>
                      <c:pt idx="7">
                        <c:v>700</c:v>
                      </c:pt>
                      <c:pt idx="8">
                        <c:v>800</c:v>
                      </c:pt>
                      <c:pt idx="9">
                        <c:v>900</c:v>
                      </c:pt>
                      <c:pt idx="10">
                        <c:v>1000</c:v>
                      </c:pt>
                      <c:pt idx="11">
                        <c:v>1100</c:v>
                      </c:pt>
                      <c:pt idx="12">
                        <c:v>1200</c:v>
                      </c:pt>
                      <c:pt idx="13">
                        <c:v>1300</c:v>
                      </c:pt>
                      <c:pt idx="14">
                        <c:v>1400</c:v>
                      </c:pt>
                      <c:pt idx="15">
                        <c:v>1500</c:v>
                      </c:pt>
                      <c:pt idx="16">
                        <c:v>1600</c:v>
                      </c:pt>
                      <c:pt idx="17">
                        <c:v>1700</c:v>
                      </c:pt>
                      <c:pt idx="18">
                        <c:v>1800</c:v>
                      </c:pt>
                      <c:pt idx="19">
                        <c:v>1900</c:v>
                      </c:pt>
                      <c:pt idx="20">
                        <c:v>2000</c:v>
                      </c:pt>
                      <c:pt idx="21">
                        <c:v>2100</c:v>
                      </c:pt>
                      <c:pt idx="22">
                        <c:v>2200</c:v>
                      </c:pt>
                      <c:pt idx="23">
                        <c:v>2300</c:v>
                      </c:pt>
                      <c:pt idx="24">
                        <c:v>2400</c:v>
                      </c:pt>
                      <c:pt idx="25">
                        <c:v>2500</c:v>
                      </c:pt>
                      <c:pt idx="26">
                        <c:v>2600</c:v>
                      </c:pt>
                      <c:pt idx="27">
                        <c:v>2700</c:v>
                      </c:pt>
                      <c:pt idx="28">
                        <c:v>2800</c:v>
                      </c:pt>
                      <c:pt idx="29">
                        <c:v>2900</c:v>
                      </c:pt>
                      <c:pt idx="30">
                        <c:v>3000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'LCOT vs Distance NH3 (IEA)'!$D$2:$D$32</c15:sqref>
                        </c15:formulaRef>
                      </c:ext>
                    </c:extLst>
                    <c:numCache>
                      <c:formatCode>_([$$-409]* #,##0.00_);_([$$-409]* \(#,##0.00\);_([$$-409]* "-"??_);_(@_)</c:formatCode>
                      <c:ptCount val="31"/>
                      <c:pt idx="0">
                        <c:v>0</c:v>
                      </c:pt>
                      <c:pt idx="1">
                        <c:v>12383561.677440224</c:v>
                      </c:pt>
                      <c:pt idx="2">
                        <c:v>24767123.354880448</c:v>
                      </c:pt>
                      <c:pt idx="3">
                        <c:v>37150685.032320678</c:v>
                      </c:pt>
                      <c:pt idx="4">
                        <c:v>49534246.709760897</c:v>
                      </c:pt>
                      <c:pt idx="5">
                        <c:v>61917808.387201115</c:v>
                      </c:pt>
                      <c:pt idx="6">
                        <c:v>74301370.064641356</c:v>
                      </c:pt>
                      <c:pt idx="7">
                        <c:v>86684931.742081583</c:v>
                      </c:pt>
                      <c:pt idx="8">
                        <c:v>99068493.419521794</c:v>
                      </c:pt>
                      <c:pt idx="9">
                        <c:v>111452055.096962</c:v>
                      </c:pt>
                      <c:pt idx="10">
                        <c:v>123835616.77440223</c:v>
                      </c:pt>
                      <c:pt idx="11">
                        <c:v>136219178.45184243</c:v>
                      </c:pt>
                      <c:pt idx="12">
                        <c:v>148602740.12928271</c:v>
                      </c:pt>
                      <c:pt idx="13">
                        <c:v>160986301.80672297</c:v>
                      </c:pt>
                      <c:pt idx="14">
                        <c:v>173369863.48416317</c:v>
                      </c:pt>
                      <c:pt idx="15">
                        <c:v>185753425.16160345</c:v>
                      </c:pt>
                      <c:pt idx="16">
                        <c:v>198136986.83904359</c:v>
                      </c:pt>
                      <c:pt idx="17">
                        <c:v>210520548.51648381</c:v>
                      </c:pt>
                      <c:pt idx="18">
                        <c:v>222904110.19392401</c:v>
                      </c:pt>
                      <c:pt idx="19">
                        <c:v>235287671.87136427</c:v>
                      </c:pt>
                      <c:pt idx="20">
                        <c:v>247671233.54880446</c:v>
                      </c:pt>
                      <c:pt idx="21">
                        <c:v>260054795.22624472</c:v>
                      </c:pt>
                      <c:pt idx="22">
                        <c:v>272438356.90368485</c:v>
                      </c:pt>
                      <c:pt idx="23">
                        <c:v>284821918.58112502</c:v>
                      </c:pt>
                      <c:pt idx="24">
                        <c:v>297205480.25856543</c:v>
                      </c:pt>
                      <c:pt idx="25">
                        <c:v>309589041.93600565</c:v>
                      </c:pt>
                      <c:pt idx="26">
                        <c:v>321972603.61344594</c:v>
                      </c:pt>
                      <c:pt idx="27">
                        <c:v>334356165.29088604</c:v>
                      </c:pt>
                      <c:pt idx="28">
                        <c:v>346739726.96832633</c:v>
                      </c:pt>
                      <c:pt idx="29">
                        <c:v>359123288.6457665</c:v>
                      </c:pt>
                      <c:pt idx="30">
                        <c:v>371506850.3232069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F18-4008-ACC5-53D9A2E68D2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'LCOT vs Distance NH3 (IEA)'!$E$1</c15:sqref>
                        </c15:formulaRef>
                      </c:ext>
                    </c:extLst>
                    <c:strCache>
                      <c:ptCount val="1"/>
                      <c:pt idx="0">
                        <c:v>Sum ProdNH3 (kg)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'LCOT vs Distance NH3 (IEA)'!$A$2:$A$32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300</c:v>
                      </c:pt>
                      <c:pt idx="4">
                        <c:v>400</c:v>
                      </c:pt>
                      <c:pt idx="5">
                        <c:v>500</c:v>
                      </c:pt>
                      <c:pt idx="6">
                        <c:v>600</c:v>
                      </c:pt>
                      <c:pt idx="7">
                        <c:v>700</c:v>
                      </c:pt>
                      <c:pt idx="8">
                        <c:v>800</c:v>
                      </c:pt>
                      <c:pt idx="9">
                        <c:v>900</c:v>
                      </c:pt>
                      <c:pt idx="10">
                        <c:v>1000</c:v>
                      </c:pt>
                      <c:pt idx="11">
                        <c:v>1100</c:v>
                      </c:pt>
                      <c:pt idx="12">
                        <c:v>1200</c:v>
                      </c:pt>
                      <c:pt idx="13">
                        <c:v>1300</c:v>
                      </c:pt>
                      <c:pt idx="14">
                        <c:v>1400</c:v>
                      </c:pt>
                      <c:pt idx="15">
                        <c:v>1500</c:v>
                      </c:pt>
                      <c:pt idx="16">
                        <c:v>1600</c:v>
                      </c:pt>
                      <c:pt idx="17">
                        <c:v>1700</c:v>
                      </c:pt>
                      <c:pt idx="18">
                        <c:v>1800</c:v>
                      </c:pt>
                      <c:pt idx="19">
                        <c:v>1900</c:v>
                      </c:pt>
                      <c:pt idx="20">
                        <c:v>2000</c:v>
                      </c:pt>
                      <c:pt idx="21">
                        <c:v>2100</c:v>
                      </c:pt>
                      <c:pt idx="22">
                        <c:v>2200</c:v>
                      </c:pt>
                      <c:pt idx="23">
                        <c:v>2300</c:v>
                      </c:pt>
                      <c:pt idx="24">
                        <c:v>2400</c:v>
                      </c:pt>
                      <c:pt idx="25">
                        <c:v>2500</c:v>
                      </c:pt>
                      <c:pt idx="26">
                        <c:v>2600</c:v>
                      </c:pt>
                      <c:pt idx="27">
                        <c:v>2700</c:v>
                      </c:pt>
                      <c:pt idx="28">
                        <c:v>2800</c:v>
                      </c:pt>
                      <c:pt idx="29">
                        <c:v>2900</c:v>
                      </c:pt>
                      <c:pt idx="30">
                        <c:v>3000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'LCOT vs Distance NH3 (IEA)'!$E$2:$E$32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31"/>
                      <c:pt idx="0">
                        <c:v>2026401001.7629466</c:v>
                      </c:pt>
                      <c:pt idx="1">
                        <c:v>2026401001.7629466</c:v>
                      </c:pt>
                      <c:pt idx="2">
                        <c:v>2026401001.7629466</c:v>
                      </c:pt>
                      <c:pt idx="3">
                        <c:v>2026401001.7629466</c:v>
                      </c:pt>
                      <c:pt idx="4">
                        <c:v>2026401001.7629466</c:v>
                      </c:pt>
                      <c:pt idx="5">
                        <c:v>2026401001.7629466</c:v>
                      </c:pt>
                      <c:pt idx="6">
                        <c:v>2026401001.7629466</c:v>
                      </c:pt>
                      <c:pt idx="7">
                        <c:v>2026401001.7629466</c:v>
                      </c:pt>
                      <c:pt idx="8">
                        <c:v>2026401001.7629466</c:v>
                      </c:pt>
                      <c:pt idx="9">
                        <c:v>2026401001.7629466</c:v>
                      </c:pt>
                      <c:pt idx="10">
                        <c:v>2026401001.7629466</c:v>
                      </c:pt>
                      <c:pt idx="11">
                        <c:v>2026401001.7629466</c:v>
                      </c:pt>
                      <c:pt idx="12">
                        <c:v>2026401001.7629466</c:v>
                      </c:pt>
                      <c:pt idx="13">
                        <c:v>2026401001.7629466</c:v>
                      </c:pt>
                      <c:pt idx="14">
                        <c:v>2026401001.7629466</c:v>
                      </c:pt>
                      <c:pt idx="15">
                        <c:v>2026401001.7629466</c:v>
                      </c:pt>
                      <c:pt idx="16">
                        <c:v>2026401001.7629466</c:v>
                      </c:pt>
                      <c:pt idx="17">
                        <c:v>2026401001.7629466</c:v>
                      </c:pt>
                      <c:pt idx="18">
                        <c:v>2026401001.7629466</c:v>
                      </c:pt>
                      <c:pt idx="19">
                        <c:v>2026401001.7629466</c:v>
                      </c:pt>
                      <c:pt idx="20">
                        <c:v>2026401001.7629466</c:v>
                      </c:pt>
                      <c:pt idx="21">
                        <c:v>2026401001.7629466</c:v>
                      </c:pt>
                      <c:pt idx="22">
                        <c:v>2026401001.7629466</c:v>
                      </c:pt>
                      <c:pt idx="23">
                        <c:v>2026401001.7629466</c:v>
                      </c:pt>
                      <c:pt idx="24">
                        <c:v>2026401001.7629466</c:v>
                      </c:pt>
                      <c:pt idx="25">
                        <c:v>2026401001.7629466</c:v>
                      </c:pt>
                      <c:pt idx="26">
                        <c:v>2026401001.7629466</c:v>
                      </c:pt>
                      <c:pt idx="27">
                        <c:v>2026401001.7629466</c:v>
                      </c:pt>
                      <c:pt idx="28">
                        <c:v>2026401001.7629466</c:v>
                      </c:pt>
                      <c:pt idx="29">
                        <c:v>2026401001.7629466</c:v>
                      </c:pt>
                      <c:pt idx="30">
                        <c:v>2026401001.7629466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F18-4008-ACC5-53D9A2E68D26}"/>
                  </c:ext>
                </c:extLst>
              </c15:ser>
            </c15:filteredLineSeries>
          </c:ext>
        </c:extLst>
      </c:lineChart>
      <c:catAx>
        <c:axId val="148631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30383"/>
        <c:crosses val="autoZero"/>
        <c:auto val="1"/>
        <c:lblAlgn val="ctr"/>
        <c:lblOffset val="100"/>
        <c:noMultiLvlLbl val="0"/>
      </c:catAx>
      <c:valAx>
        <c:axId val="14863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LCOT 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(USD/kgGH2)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3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GH2 Pipeline LCOT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'LCOT vs Distance GH2 (IEA)'!$F$1</c:f>
              <c:strCache>
                <c:ptCount val="1"/>
                <c:pt idx="0">
                  <c:v>LCOT (€/kgGH2)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'LCOT vs Distance GH2 (IEA)'!$A$2:$A$32</c:f>
              <c:numCache>
                <c:formatCode>General</c:formatCode>
                <c:ptCount val="3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</c:numCache>
            </c:numRef>
          </c:cat>
          <c:val>
            <c:numRef>
              <c:f>'LCOT vs Distance GH2 (IEA)'!$F$2:$F$32</c:f>
              <c:numCache>
                <c:formatCode>0.00</c:formatCode>
                <c:ptCount val="31"/>
                <c:pt idx="0">
                  <c:v>0</c:v>
                </c:pt>
                <c:pt idx="1">
                  <c:v>6.2817045050098635E-2</c:v>
                </c:pt>
                <c:pt idx="2">
                  <c:v>0.12563409010019727</c:v>
                </c:pt>
                <c:pt idx="3">
                  <c:v>0.18845113515029591</c:v>
                </c:pt>
                <c:pt idx="4">
                  <c:v>0.25126818020039454</c:v>
                </c:pt>
                <c:pt idx="5">
                  <c:v>0.31408522525049315</c:v>
                </c:pt>
                <c:pt idx="6">
                  <c:v>0.37690227030059181</c:v>
                </c:pt>
                <c:pt idx="7">
                  <c:v>0.43971931535069037</c:v>
                </c:pt>
                <c:pt idx="8">
                  <c:v>0.50253636040078908</c:v>
                </c:pt>
                <c:pt idx="9">
                  <c:v>0.56535340545088764</c:v>
                </c:pt>
                <c:pt idx="10">
                  <c:v>0.6281704505009863</c:v>
                </c:pt>
                <c:pt idx="11">
                  <c:v>0.69098749555108485</c:v>
                </c:pt>
                <c:pt idx="12">
                  <c:v>0.75380454060118363</c:v>
                </c:pt>
                <c:pt idx="13">
                  <c:v>0.81662158565128218</c:v>
                </c:pt>
                <c:pt idx="14">
                  <c:v>0.87943863070138073</c:v>
                </c:pt>
                <c:pt idx="15">
                  <c:v>0.9422556757514795</c:v>
                </c:pt>
                <c:pt idx="16">
                  <c:v>1.0050727208015782</c:v>
                </c:pt>
                <c:pt idx="17">
                  <c:v>1.0678897658516766</c:v>
                </c:pt>
                <c:pt idx="18">
                  <c:v>1.1307068109017753</c:v>
                </c:pt>
                <c:pt idx="19">
                  <c:v>1.1935238559518742</c:v>
                </c:pt>
                <c:pt idx="20">
                  <c:v>1.2563409010019726</c:v>
                </c:pt>
                <c:pt idx="21">
                  <c:v>1.319157946052071</c:v>
                </c:pt>
                <c:pt idx="22">
                  <c:v>1.3819749911021697</c:v>
                </c:pt>
                <c:pt idx="23">
                  <c:v>1.4447920361522684</c:v>
                </c:pt>
                <c:pt idx="24">
                  <c:v>1.5076090812023673</c:v>
                </c:pt>
                <c:pt idx="25">
                  <c:v>1.5704261262524657</c:v>
                </c:pt>
                <c:pt idx="26">
                  <c:v>1.6332431713025644</c:v>
                </c:pt>
                <c:pt idx="27">
                  <c:v>1.696060216352663</c:v>
                </c:pt>
                <c:pt idx="28">
                  <c:v>1.7588772614027615</c:v>
                </c:pt>
                <c:pt idx="29">
                  <c:v>1.8216943064528601</c:v>
                </c:pt>
                <c:pt idx="30">
                  <c:v>1.884511351502959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27-48F9-95B7-3B836445C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631343"/>
        <c:axId val="1486303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'LCOT vs Distance GH2 (IEA)'!$B$1</c15:sqref>
                        </c15:formulaRef>
                      </c:ext>
                    </c:extLst>
                    <c:strCache>
                      <c:ptCount val="1"/>
                      <c:pt idx="0">
                        <c:v>n_pumps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'LCOT vs Distance GH2 (IEA)'!$A$2:$A$32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300</c:v>
                      </c:pt>
                      <c:pt idx="4">
                        <c:v>400</c:v>
                      </c:pt>
                      <c:pt idx="5">
                        <c:v>500</c:v>
                      </c:pt>
                      <c:pt idx="6">
                        <c:v>600</c:v>
                      </c:pt>
                      <c:pt idx="7">
                        <c:v>700</c:v>
                      </c:pt>
                      <c:pt idx="8">
                        <c:v>800</c:v>
                      </c:pt>
                      <c:pt idx="9">
                        <c:v>900</c:v>
                      </c:pt>
                      <c:pt idx="10">
                        <c:v>1000</c:v>
                      </c:pt>
                      <c:pt idx="11">
                        <c:v>1100</c:v>
                      </c:pt>
                      <c:pt idx="12">
                        <c:v>1200</c:v>
                      </c:pt>
                      <c:pt idx="13">
                        <c:v>1300</c:v>
                      </c:pt>
                      <c:pt idx="14">
                        <c:v>1400</c:v>
                      </c:pt>
                      <c:pt idx="15">
                        <c:v>1500</c:v>
                      </c:pt>
                      <c:pt idx="16">
                        <c:v>1600</c:v>
                      </c:pt>
                      <c:pt idx="17">
                        <c:v>1700</c:v>
                      </c:pt>
                      <c:pt idx="18">
                        <c:v>1800</c:v>
                      </c:pt>
                      <c:pt idx="19">
                        <c:v>1900</c:v>
                      </c:pt>
                      <c:pt idx="20">
                        <c:v>2000</c:v>
                      </c:pt>
                      <c:pt idx="21">
                        <c:v>2100</c:v>
                      </c:pt>
                      <c:pt idx="22">
                        <c:v>2200</c:v>
                      </c:pt>
                      <c:pt idx="23">
                        <c:v>2300</c:v>
                      </c:pt>
                      <c:pt idx="24">
                        <c:v>2400</c:v>
                      </c:pt>
                      <c:pt idx="25">
                        <c:v>2500</c:v>
                      </c:pt>
                      <c:pt idx="26">
                        <c:v>2600</c:v>
                      </c:pt>
                      <c:pt idx="27">
                        <c:v>2700</c:v>
                      </c:pt>
                      <c:pt idx="28">
                        <c:v>2800</c:v>
                      </c:pt>
                      <c:pt idx="29">
                        <c:v>2900</c:v>
                      </c:pt>
                      <c:pt idx="30">
                        <c:v>3000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'LCOT vs Distance GH2 (IEA)'!$B$2:$B$32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4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6</c:v>
                      </c:pt>
                      <c:pt idx="16">
                        <c:v>7</c:v>
                      </c:pt>
                      <c:pt idx="17">
                        <c:v>7</c:v>
                      </c:pt>
                      <c:pt idx="18">
                        <c:v>8</c:v>
                      </c:pt>
                      <c:pt idx="19">
                        <c:v>8</c:v>
                      </c:pt>
                      <c:pt idx="20">
                        <c:v>8</c:v>
                      </c:pt>
                      <c:pt idx="21">
                        <c:v>9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11</c:v>
                      </c:pt>
                      <c:pt idx="27">
                        <c:v>11</c:v>
                      </c:pt>
                      <c:pt idx="28">
                        <c:v>12</c:v>
                      </c:pt>
                      <c:pt idx="29">
                        <c:v>12</c:v>
                      </c:pt>
                      <c:pt idx="30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627-48F9-95B7-3B836445C85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'LCOT vs Distance GH2 (IEA)'!$C$1</c15:sqref>
                        </c15:formulaRef>
                      </c:ext>
                    </c:extLst>
                    <c:strCache>
                      <c:ptCount val="1"/>
                      <c:pt idx="0">
                        <c:v>CAPEX_pipe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'LCOT vs Distance GH2 (IEA)'!$A$2:$A$32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300</c:v>
                      </c:pt>
                      <c:pt idx="4">
                        <c:v>400</c:v>
                      </c:pt>
                      <c:pt idx="5">
                        <c:v>500</c:v>
                      </c:pt>
                      <c:pt idx="6">
                        <c:v>600</c:v>
                      </c:pt>
                      <c:pt idx="7">
                        <c:v>700</c:v>
                      </c:pt>
                      <c:pt idx="8">
                        <c:v>800</c:v>
                      </c:pt>
                      <c:pt idx="9">
                        <c:v>900</c:v>
                      </c:pt>
                      <c:pt idx="10">
                        <c:v>1000</c:v>
                      </c:pt>
                      <c:pt idx="11">
                        <c:v>1100</c:v>
                      </c:pt>
                      <c:pt idx="12">
                        <c:v>1200</c:v>
                      </c:pt>
                      <c:pt idx="13">
                        <c:v>1300</c:v>
                      </c:pt>
                      <c:pt idx="14">
                        <c:v>1400</c:v>
                      </c:pt>
                      <c:pt idx="15">
                        <c:v>1500</c:v>
                      </c:pt>
                      <c:pt idx="16">
                        <c:v>1600</c:v>
                      </c:pt>
                      <c:pt idx="17">
                        <c:v>1700</c:v>
                      </c:pt>
                      <c:pt idx="18">
                        <c:v>1800</c:v>
                      </c:pt>
                      <c:pt idx="19">
                        <c:v>1900</c:v>
                      </c:pt>
                      <c:pt idx="20">
                        <c:v>2000</c:v>
                      </c:pt>
                      <c:pt idx="21">
                        <c:v>2100</c:v>
                      </c:pt>
                      <c:pt idx="22">
                        <c:v>2200</c:v>
                      </c:pt>
                      <c:pt idx="23">
                        <c:v>2300</c:v>
                      </c:pt>
                      <c:pt idx="24">
                        <c:v>2400</c:v>
                      </c:pt>
                      <c:pt idx="25">
                        <c:v>2500</c:v>
                      </c:pt>
                      <c:pt idx="26">
                        <c:v>2600</c:v>
                      </c:pt>
                      <c:pt idx="27">
                        <c:v>2700</c:v>
                      </c:pt>
                      <c:pt idx="28">
                        <c:v>2800</c:v>
                      </c:pt>
                      <c:pt idx="29">
                        <c:v>2900</c:v>
                      </c:pt>
                      <c:pt idx="30">
                        <c:v>3000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'LCOT vs Distance GH2 (IEA)'!$C$2:$C$32</c15:sqref>
                        </c15:formulaRef>
                      </c:ext>
                    </c:extLst>
                    <c:numCache>
                      <c:formatCode>_([$$-409]* #,##0.00_);_([$$-409]* \(#,##0.00\);_([$$-409]* "-"??_);_(@_)</c:formatCode>
                      <c:ptCount val="31"/>
                      <c:pt idx="0">
                        <c:v>0</c:v>
                      </c:pt>
                      <c:pt idx="1">
                        <c:v>199220471.54014602</c:v>
                      </c:pt>
                      <c:pt idx="2">
                        <c:v>398440943.08029205</c:v>
                      </c:pt>
                      <c:pt idx="3">
                        <c:v>597661414.6204381</c:v>
                      </c:pt>
                      <c:pt idx="4">
                        <c:v>796881886.16058409</c:v>
                      </c:pt>
                      <c:pt idx="5">
                        <c:v>996102357.70073009</c:v>
                      </c:pt>
                      <c:pt idx="6">
                        <c:v>1195322829.2408762</c:v>
                      </c:pt>
                      <c:pt idx="7">
                        <c:v>1394543300.7810221</c:v>
                      </c:pt>
                      <c:pt idx="8">
                        <c:v>1593763772.3211682</c:v>
                      </c:pt>
                      <c:pt idx="9">
                        <c:v>1792984243.8613141</c:v>
                      </c:pt>
                      <c:pt idx="10">
                        <c:v>1992204715.4014602</c:v>
                      </c:pt>
                      <c:pt idx="11">
                        <c:v>2191425186.941606</c:v>
                      </c:pt>
                      <c:pt idx="12">
                        <c:v>2390645658.4817524</c:v>
                      </c:pt>
                      <c:pt idx="13">
                        <c:v>2589866130.0218983</c:v>
                      </c:pt>
                      <c:pt idx="14">
                        <c:v>2789086601.5620441</c:v>
                      </c:pt>
                      <c:pt idx="15">
                        <c:v>2988307073.1021905</c:v>
                      </c:pt>
                      <c:pt idx="16">
                        <c:v>3187527544.6423364</c:v>
                      </c:pt>
                      <c:pt idx="17">
                        <c:v>3386748016.1824822</c:v>
                      </c:pt>
                      <c:pt idx="18">
                        <c:v>3585968487.7226281</c:v>
                      </c:pt>
                      <c:pt idx="19">
                        <c:v>3785188959.2627745</c:v>
                      </c:pt>
                      <c:pt idx="20">
                        <c:v>3984409430.8029203</c:v>
                      </c:pt>
                      <c:pt idx="21">
                        <c:v>4183629902.3430662</c:v>
                      </c:pt>
                      <c:pt idx="22">
                        <c:v>4382850373.8832121</c:v>
                      </c:pt>
                      <c:pt idx="23">
                        <c:v>4582070845.423358</c:v>
                      </c:pt>
                      <c:pt idx="24">
                        <c:v>4781291316.9635048</c:v>
                      </c:pt>
                      <c:pt idx="25">
                        <c:v>4980511788.5036507</c:v>
                      </c:pt>
                      <c:pt idx="26">
                        <c:v>5179732260.0437965</c:v>
                      </c:pt>
                      <c:pt idx="27">
                        <c:v>5378952731.5839424</c:v>
                      </c:pt>
                      <c:pt idx="28">
                        <c:v>5578173203.1240883</c:v>
                      </c:pt>
                      <c:pt idx="29">
                        <c:v>5777393674.6642342</c:v>
                      </c:pt>
                      <c:pt idx="30">
                        <c:v>5976614146.204381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627-48F9-95B7-3B836445C85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'LCOT vs Distance GH2 (IEA)'!$D$1</c15:sqref>
                        </c15:formulaRef>
                      </c:ext>
                    </c:extLst>
                    <c:strCache>
                      <c:ptCount val="1"/>
                      <c:pt idx="0">
                        <c:v>Sum OPEX_pipe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'LCOT vs Distance GH2 (IEA)'!$A$2:$A$32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300</c:v>
                      </c:pt>
                      <c:pt idx="4">
                        <c:v>400</c:v>
                      </c:pt>
                      <c:pt idx="5">
                        <c:v>500</c:v>
                      </c:pt>
                      <c:pt idx="6">
                        <c:v>600</c:v>
                      </c:pt>
                      <c:pt idx="7">
                        <c:v>700</c:v>
                      </c:pt>
                      <c:pt idx="8">
                        <c:v>800</c:v>
                      </c:pt>
                      <c:pt idx="9">
                        <c:v>900</c:v>
                      </c:pt>
                      <c:pt idx="10">
                        <c:v>1000</c:v>
                      </c:pt>
                      <c:pt idx="11">
                        <c:v>1100</c:v>
                      </c:pt>
                      <c:pt idx="12">
                        <c:v>1200</c:v>
                      </c:pt>
                      <c:pt idx="13">
                        <c:v>1300</c:v>
                      </c:pt>
                      <c:pt idx="14">
                        <c:v>1400</c:v>
                      </c:pt>
                      <c:pt idx="15">
                        <c:v>1500</c:v>
                      </c:pt>
                      <c:pt idx="16">
                        <c:v>1600</c:v>
                      </c:pt>
                      <c:pt idx="17">
                        <c:v>1700</c:v>
                      </c:pt>
                      <c:pt idx="18">
                        <c:v>1800</c:v>
                      </c:pt>
                      <c:pt idx="19">
                        <c:v>1900</c:v>
                      </c:pt>
                      <c:pt idx="20">
                        <c:v>2000</c:v>
                      </c:pt>
                      <c:pt idx="21">
                        <c:v>2100</c:v>
                      </c:pt>
                      <c:pt idx="22">
                        <c:v>2200</c:v>
                      </c:pt>
                      <c:pt idx="23">
                        <c:v>2300</c:v>
                      </c:pt>
                      <c:pt idx="24">
                        <c:v>2400</c:v>
                      </c:pt>
                      <c:pt idx="25">
                        <c:v>2500</c:v>
                      </c:pt>
                      <c:pt idx="26">
                        <c:v>2600</c:v>
                      </c:pt>
                      <c:pt idx="27">
                        <c:v>2700</c:v>
                      </c:pt>
                      <c:pt idx="28">
                        <c:v>2800</c:v>
                      </c:pt>
                      <c:pt idx="29">
                        <c:v>2900</c:v>
                      </c:pt>
                      <c:pt idx="30">
                        <c:v>3000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'LCOT vs Distance GH2 (IEA)'!$D$2:$D$32</c15:sqref>
                        </c15:formulaRef>
                      </c:ext>
                    </c:extLst>
                    <c:numCache>
                      <c:formatCode>_([$$-409]* #,##0.00_);_([$$-409]* \(#,##0.00\);_([$$-409]* "-"??_);_(@_)</c:formatCode>
                      <c:ptCount val="31"/>
                      <c:pt idx="0">
                        <c:v>0</c:v>
                      </c:pt>
                      <c:pt idx="1">
                        <c:v>3984409.4308029204</c:v>
                      </c:pt>
                      <c:pt idx="2">
                        <c:v>7968818.8616058407</c:v>
                      </c:pt>
                      <c:pt idx="3">
                        <c:v>11953228.292408762</c:v>
                      </c:pt>
                      <c:pt idx="4">
                        <c:v>15937637.723211681</c:v>
                      </c:pt>
                      <c:pt idx="5">
                        <c:v>19922047.154014602</c:v>
                      </c:pt>
                      <c:pt idx="6">
                        <c:v>23906456.584817525</c:v>
                      </c:pt>
                      <c:pt idx="7">
                        <c:v>27890866.01562044</c:v>
                      </c:pt>
                      <c:pt idx="8">
                        <c:v>31875275.446423363</c:v>
                      </c:pt>
                      <c:pt idx="9">
                        <c:v>35859684.877226278</c:v>
                      </c:pt>
                      <c:pt idx="10">
                        <c:v>39844094.308029205</c:v>
                      </c:pt>
                      <c:pt idx="11">
                        <c:v>43828503.738832124</c:v>
                      </c:pt>
                      <c:pt idx="12">
                        <c:v>47812913.16963505</c:v>
                      </c:pt>
                      <c:pt idx="13">
                        <c:v>51797322.600437969</c:v>
                      </c:pt>
                      <c:pt idx="14">
                        <c:v>55781732.03124088</c:v>
                      </c:pt>
                      <c:pt idx="15">
                        <c:v>59766141.462043814</c:v>
                      </c:pt>
                      <c:pt idx="16">
                        <c:v>63750550.892846726</c:v>
                      </c:pt>
                      <c:pt idx="17">
                        <c:v>67734960.323649645</c:v>
                      </c:pt>
                      <c:pt idx="18">
                        <c:v>71719369.754452556</c:v>
                      </c:pt>
                      <c:pt idx="19">
                        <c:v>75703779.185255498</c:v>
                      </c:pt>
                      <c:pt idx="20">
                        <c:v>79688188.616058409</c:v>
                      </c:pt>
                      <c:pt idx="21">
                        <c:v>83672598.046861321</c:v>
                      </c:pt>
                      <c:pt idx="22">
                        <c:v>87657007.477664247</c:v>
                      </c:pt>
                      <c:pt idx="23">
                        <c:v>91641416.908467159</c:v>
                      </c:pt>
                      <c:pt idx="24">
                        <c:v>95625826.3392701</c:v>
                      </c:pt>
                      <c:pt idx="25">
                        <c:v>99610235.770073012</c:v>
                      </c:pt>
                      <c:pt idx="26">
                        <c:v>103594645.20087594</c:v>
                      </c:pt>
                      <c:pt idx="27">
                        <c:v>107579054.63167885</c:v>
                      </c:pt>
                      <c:pt idx="28">
                        <c:v>111563464.06248176</c:v>
                      </c:pt>
                      <c:pt idx="29">
                        <c:v>115547873.49328469</c:v>
                      </c:pt>
                      <c:pt idx="30">
                        <c:v>119532282.92408763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627-48F9-95B7-3B836445C85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'LCOT vs Distance GH2 (IEA)'!$E$1</c15:sqref>
                        </c15:formulaRef>
                      </c:ext>
                    </c:extLst>
                    <c:strCache>
                      <c:ptCount val="1"/>
                      <c:pt idx="0">
                        <c:v>Sum ProdGH2 (kg)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'LCOT vs Distance GH2 (IEA)'!$A$2:$A$32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300</c:v>
                      </c:pt>
                      <c:pt idx="4">
                        <c:v>400</c:v>
                      </c:pt>
                      <c:pt idx="5">
                        <c:v>500</c:v>
                      </c:pt>
                      <c:pt idx="6">
                        <c:v>600</c:v>
                      </c:pt>
                      <c:pt idx="7">
                        <c:v>700</c:v>
                      </c:pt>
                      <c:pt idx="8">
                        <c:v>800</c:v>
                      </c:pt>
                      <c:pt idx="9">
                        <c:v>900</c:v>
                      </c:pt>
                      <c:pt idx="10">
                        <c:v>1000</c:v>
                      </c:pt>
                      <c:pt idx="11">
                        <c:v>1100</c:v>
                      </c:pt>
                      <c:pt idx="12">
                        <c:v>1200</c:v>
                      </c:pt>
                      <c:pt idx="13">
                        <c:v>1300</c:v>
                      </c:pt>
                      <c:pt idx="14">
                        <c:v>1400</c:v>
                      </c:pt>
                      <c:pt idx="15">
                        <c:v>1500</c:v>
                      </c:pt>
                      <c:pt idx="16">
                        <c:v>1600</c:v>
                      </c:pt>
                      <c:pt idx="17">
                        <c:v>1700</c:v>
                      </c:pt>
                      <c:pt idx="18">
                        <c:v>1800</c:v>
                      </c:pt>
                      <c:pt idx="19">
                        <c:v>1900</c:v>
                      </c:pt>
                      <c:pt idx="20">
                        <c:v>2000</c:v>
                      </c:pt>
                      <c:pt idx="21">
                        <c:v>2100</c:v>
                      </c:pt>
                      <c:pt idx="22">
                        <c:v>2200</c:v>
                      </c:pt>
                      <c:pt idx="23">
                        <c:v>2300</c:v>
                      </c:pt>
                      <c:pt idx="24">
                        <c:v>2400</c:v>
                      </c:pt>
                      <c:pt idx="25">
                        <c:v>2500</c:v>
                      </c:pt>
                      <c:pt idx="26">
                        <c:v>2600</c:v>
                      </c:pt>
                      <c:pt idx="27">
                        <c:v>2700</c:v>
                      </c:pt>
                      <c:pt idx="28">
                        <c:v>2800</c:v>
                      </c:pt>
                      <c:pt idx="29">
                        <c:v>2900</c:v>
                      </c:pt>
                      <c:pt idx="30">
                        <c:v>3000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'LCOT vs Distance GH2 (IEA)'!$E$2:$E$32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31"/>
                      <c:pt idx="0">
                        <c:v>3040776400.10531</c:v>
                      </c:pt>
                      <c:pt idx="1">
                        <c:v>3040776400.10531</c:v>
                      </c:pt>
                      <c:pt idx="2">
                        <c:v>3040776400.10531</c:v>
                      </c:pt>
                      <c:pt idx="3">
                        <c:v>3040776400.10531</c:v>
                      </c:pt>
                      <c:pt idx="4">
                        <c:v>3040776400.10531</c:v>
                      </c:pt>
                      <c:pt idx="5">
                        <c:v>3040776400.10531</c:v>
                      </c:pt>
                      <c:pt idx="6">
                        <c:v>3040776400.10531</c:v>
                      </c:pt>
                      <c:pt idx="7">
                        <c:v>3040776400.10531</c:v>
                      </c:pt>
                      <c:pt idx="8">
                        <c:v>3040776400.10531</c:v>
                      </c:pt>
                      <c:pt idx="9">
                        <c:v>3040776400.10531</c:v>
                      </c:pt>
                      <c:pt idx="10">
                        <c:v>3040776400.10531</c:v>
                      </c:pt>
                      <c:pt idx="11">
                        <c:v>3040776400.10531</c:v>
                      </c:pt>
                      <c:pt idx="12">
                        <c:v>3040776400.10531</c:v>
                      </c:pt>
                      <c:pt idx="13">
                        <c:v>3040776400.10531</c:v>
                      </c:pt>
                      <c:pt idx="14">
                        <c:v>3040776400.10531</c:v>
                      </c:pt>
                      <c:pt idx="15">
                        <c:v>3040776400.10531</c:v>
                      </c:pt>
                      <c:pt idx="16">
                        <c:v>3040776400.10531</c:v>
                      </c:pt>
                      <c:pt idx="17">
                        <c:v>3040776400.10531</c:v>
                      </c:pt>
                      <c:pt idx="18">
                        <c:v>3040776400.10531</c:v>
                      </c:pt>
                      <c:pt idx="19">
                        <c:v>3040776400.10531</c:v>
                      </c:pt>
                      <c:pt idx="20">
                        <c:v>3040776400.10531</c:v>
                      </c:pt>
                      <c:pt idx="21">
                        <c:v>3040776400.10531</c:v>
                      </c:pt>
                      <c:pt idx="22">
                        <c:v>3040776400.10531</c:v>
                      </c:pt>
                      <c:pt idx="23">
                        <c:v>3040776400.10531</c:v>
                      </c:pt>
                      <c:pt idx="24">
                        <c:v>3040776400.10531</c:v>
                      </c:pt>
                      <c:pt idx="25">
                        <c:v>3040776400.10531</c:v>
                      </c:pt>
                      <c:pt idx="26">
                        <c:v>3040776400.10531</c:v>
                      </c:pt>
                      <c:pt idx="27">
                        <c:v>3040776400.10531</c:v>
                      </c:pt>
                      <c:pt idx="28">
                        <c:v>3040776400.10531</c:v>
                      </c:pt>
                      <c:pt idx="29">
                        <c:v>3040776400.10531</c:v>
                      </c:pt>
                      <c:pt idx="30">
                        <c:v>3040776400.10531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627-48F9-95B7-3B836445C85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'LCOT vs Distance GH2 (IEA)'!$G$1</c15:sqref>
                        </c15:formulaRef>
                      </c:ext>
                    </c:extLst>
                    <c:strCache>
                      <c:ptCount val="1"/>
                      <c:pt idx="0">
                        <c:v>Expected LCOT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'LCOT vs Distance GH2 (IEA)'!$A$2:$A$32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300</c:v>
                      </c:pt>
                      <c:pt idx="4">
                        <c:v>400</c:v>
                      </c:pt>
                      <c:pt idx="5">
                        <c:v>500</c:v>
                      </c:pt>
                      <c:pt idx="6">
                        <c:v>600</c:v>
                      </c:pt>
                      <c:pt idx="7">
                        <c:v>700</c:v>
                      </c:pt>
                      <c:pt idx="8">
                        <c:v>800</c:v>
                      </c:pt>
                      <c:pt idx="9">
                        <c:v>900</c:v>
                      </c:pt>
                      <c:pt idx="10">
                        <c:v>1000</c:v>
                      </c:pt>
                      <c:pt idx="11">
                        <c:v>1100</c:v>
                      </c:pt>
                      <c:pt idx="12">
                        <c:v>1200</c:v>
                      </c:pt>
                      <c:pt idx="13">
                        <c:v>1300</c:v>
                      </c:pt>
                      <c:pt idx="14">
                        <c:v>1400</c:v>
                      </c:pt>
                      <c:pt idx="15">
                        <c:v>1500</c:v>
                      </c:pt>
                      <c:pt idx="16">
                        <c:v>1600</c:v>
                      </c:pt>
                      <c:pt idx="17">
                        <c:v>1700</c:v>
                      </c:pt>
                      <c:pt idx="18">
                        <c:v>1800</c:v>
                      </c:pt>
                      <c:pt idx="19">
                        <c:v>1900</c:v>
                      </c:pt>
                      <c:pt idx="20">
                        <c:v>2000</c:v>
                      </c:pt>
                      <c:pt idx="21">
                        <c:v>2100</c:v>
                      </c:pt>
                      <c:pt idx="22">
                        <c:v>2200</c:v>
                      </c:pt>
                      <c:pt idx="23">
                        <c:v>2300</c:v>
                      </c:pt>
                      <c:pt idx="24">
                        <c:v>2400</c:v>
                      </c:pt>
                      <c:pt idx="25">
                        <c:v>2500</c:v>
                      </c:pt>
                      <c:pt idx="26">
                        <c:v>2600</c:v>
                      </c:pt>
                      <c:pt idx="27">
                        <c:v>2700</c:v>
                      </c:pt>
                      <c:pt idx="28">
                        <c:v>2800</c:v>
                      </c:pt>
                      <c:pt idx="29">
                        <c:v>2900</c:v>
                      </c:pt>
                      <c:pt idx="30">
                        <c:v>3000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'LCOT vs Distance GH2 (IEA)'!$G$2:$G$32</c15:sqref>
                        </c15:formulaRef>
                      </c:ext>
                    </c:extLst>
                    <c:numCache>
                      <c:formatCode>0.00</c:formatCode>
                      <c:ptCount val="31"/>
                      <c:pt idx="0">
                        <c:v>0</c:v>
                      </c:pt>
                      <c:pt idx="1">
                        <c:v>6.6666666666666666E-2</c:v>
                      </c:pt>
                      <c:pt idx="2">
                        <c:v>0.13333333333333333</c:v>
                      </c:pt>
                      <c:pt idx="3">
                        <c:v>0.19999999999999998</c:v>
                      </c:pt>
                      <c:pt idx="4">
                        <c:v>0.26666666666666666</c:v>
                      </c:pt>
                      <c:pt idx="5">
                        <c:v>0.33333333333333331</c:v>
                      </c:pt>
                      <c:pt idx="6">
                        <c:v>0.39999999999999997</c:v>
                      </c:pt>
                      <c:pt idx="7">
                        <c:v>0.46666666666666667</c:v>
                      </c:pt>
                      <c:pt idx="8">
                        <c:v>0.53333333333333333</c:v>
                      </c:pt>
                      <c:pt idx="9">
                        <c:v>0.6</c:v>
                      </c:pt>
                      <c:pt idx="10">
                        <c:v>0.66666666666666663</c:v>
                      </c:pt>
                      <c:pt idx="11">
                        <c:v>0.73333333333333328</c:v>
                      </c:pt>
                      <c:pt idx="12">
                        <c:v>0.79999999999999993</c:v>
                      </c:pt>
                      <c:pt idx="13">
                        <c:v>0.86666666666666659</c:v>
                      </c:pt>
                      <c:pt idx="14">
                        <c:v>0.93333333333333335</c:v>
                      </c:pt>
                      <c:pt idx="15" formatCode="General">
                        <c:v>1</c:v>
                      </c:pt>
                      <c:pt idx="16">
                        <c:v>1.0666666666666667</c:v>
                      </c:pt>
                      <c:pt idx="17">
                        <c:v>1.1333333333333333</c:v>
                      </c:pt>
                      <c:pt idx="18">
                        <c:v>1.2</c:v>
                      </c:pt>
                      <c:pt idx="19">
                        <c:v>1.2666666666666666</c:v>
                      </c:pt>
                      <c:pt idx="20">
                        <c:v>1.3333333333333333</c:v>
                      </c:pt>
                      <c:pt idx="21">
                        <c:v>1.4</c:v>
                      </c:pt>
                      <c:pt idx="22">
                        <c:v>1.4666666666666666</c:v>
                      </c:pt>
                      <c:pt idx="23">
                        <c:v>1.5333333333333332</c:v>
                      </c:pt>
                      <c:pt idx="24">
                        <c:v>1.5999999999999999</c:v>
                      </c:pt>
                      <c:pt idx="25">
                        <c:v>1.6666666666666665</c:v>
                      </c:pt>
                      <c:pt idx="26">
                        <c:v>1.7333333333333332</c:v>
                      </c:pt>
                      <c:pt idx="27">
                        <c:v>1.8</c:v>
                      </c:pt>
                      <c:pt idx="28">
                        <c:v>1.8666666666666667</c:v>
                      </c:pt>
                      <c:pt idx="29">
                        <c:v>1.9333333333333333</c:v>
                      </c:pt>
                      <c:pt idx="30" formatCode="General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627-48F9-95B7-3B836445C856}"/>
                  </c:ext>
                </c:extLst>
              </c15:ser>
            </c15:filteredLineSeries>
          </c:ext>
        </c:extLst>
      </c:lineChart>
      <c:catAx>
        <c:axId val="148631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[km]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30383"/>
        <c:crosses val="autoZero"/>
        <c:auto val="1"/>
        <c:lblAlgn val="ctr"/>
        <c:lblOffset val="100"/>
        <c:noMultiLvlLbl val="0"/>
      </c:catAx>
      <c:valAx>
        <c:axId val="14863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LCOT 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[€/kgGH2]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3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</xdr:row>
      <xdr:rowOff>9525</xdr:rowOff>
    </xdr:from>
    <xdr:to>
      <xdr:col>11</xdr:col>
      <xdr:colOff>971550</xdr:colOff>
      <xdr:row>16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555BFE-DEBF-4C06-8102-A89F9DA89B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1</xdr:row>
      <xdr:rowOff>28575</xdr:rowOff>
    </xdr:from>
    <xdr:to>
      <xdr:col>17</xdr:col>
      <xdr:colOff>114300</xdr:colOff>
      <xdr:row>17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901032-63DA-3B2E-1F65-0C13B4BAA0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280987</xdr:colOff>
      <xdr:row>18</xdr:row>
      <xdr:rowOff>14286</xdr:rowOff>
    </xdr:from>
    <xdr:to>
      <xdr:col>17</xdr:col>
      <xdr:colOff>123825</xdr:colOff>
      <xdr:row>39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3C3E9E-A41E-1B16-8BDB-E6392EDCF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45</xdr:row>
      <xdr:rowOff>0</xdr:rowOff>
    </xdr:from>
    <xdr:to>
      <xdr:col>15</xdr:col>
      <xdr:colOff>0</xdr:colOff>
      <xdr:row>64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6980F0-192D-4204-AF5B-F7AAFA7B2B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3</xdr:row>
      <xdr:rowOff>38100</xdr:rowOff>
    </xdr:from>
    <xdr:to>
      <xdr:col>14</xdr:col>
      <xdr:colOff>180975</xdr:colOff>
      <xdr:row>19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0885F-6F0C-47FB-8D21-1A70042EE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</xdr:colOff>
      <xdr:row>3</xdr:row>
      <xdr:rowOff>114300</xdr:rowOff>
    </xdr:from>
    <xdr:to>
      <xdr:col>14</xdr:col>
      <xdr:colOff>161925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EE614B-B30E-4D71-B9BE-C739F5D6F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AAB89-93BC-4D66-8008-E34A9EB0AFF2}">
  <dimension ref="A1:AF45"/>
  <sheetViews>
    <sheetView topLeftCell="A3" workbookViewId="0">
      <selection activeCell="B31" sqref="B31"/>
    </sheetView>
  </sheetViews>
  <sheetFormatPr defaultRowHeight="15" x14ac:dyDescent="0.25"/>
  <cols>
    <col min="1" max="1" width="24.140625" customWidth="1"/>
    <col min="2" max="2" width="18" bestFit="1" customWidth="1"/>
    <col min="3" max="3" width="16" bestFit="1" customWidth="1"/>
    <col min="4" max="33" width="14.85546875" customWidth="1"/>
  </cols>
  <sheetData>
    <row r="1" spans="1:13" x14ac:dyDescent="0.25">
      <c r="A1" s="10" t="s">
        <v>0</v>
      </c>
    </row>
    <row r="2" spans="1:13" x14ac:dyDescent="0.25">
      <c r="M2" t="s">
        <v>41</v>
      </c>
    </row>
    <row r="3" spans="1:13" ht="15.75" x14ac:dyDescent="0.3">
      <c r="A3" s="1" t="s">
        <v>1</v>
      </c>
      <c r="B3" s="3">
        <f>(B4*B7+B5*B6)</f>
        <v>846600000</v>
      </c>
      <c r="C3" t="s">
        <v>52</v>
      </c>
      <c r="D3" t="s">
        <v>53</v>
      </c>
      <c r="E3" t="s">
        <v>2</v>
      </c>
      <c r="F3" t="s">
        <v>31</v>
      </c>
    </row>
    <row r="4" spans="1:13" ht="15.75" x14ac:dyDescent="0.3">
      <c r="A4" s="2" t="s">
        <v>3</v>
      </c>
      <c r="B4" s="3">
        <v>550000</v>
      </c>
      <c r="C4" t="s">
        <v>50</v>
      </c>
      <c r="D4" t="s">
        <v>51</v>
      </c>
    </row>
    <row r="5" spans="1:13" ht="15.75" x14ac:dyDescent="0.3">
      <c r="A5" t="s">
        <v>4</v>
      </c>
      <c r="B5" s="3">
        <v>1800000</v>
      </c>
    </row>
    <row r="6" spans="1:13" ht="15.75" x14ac:dyDescent="0.3">
      <c r="A6" s="2" t="s">
        <v>5</v>
      </c>
      <c r="B6" s="3">
        <f>_xlfn.CEILING.MATH(B7/128)</f>
        <v>12</v>
      </c>
      <c r="D6" t="s">
        <v>96</v>
      </c>
      <c r="E6" s="4"/>
    </row>
    <row r="7" spans="1:13" ht="15.75" x14ac:dyDescent="0.3">
      <c r="A7" s="2" t="s">
        <v>6</v>
      </c>
      <c r="B7" s="3">
        <v>1500</v>
      </c>
    </row>
    <row r="9" spans="1:13" ht="15.75" x14ac:dyDescent="0.3">
      <c r="A9" s="1" t="s">
        <v>8</v>
      </c>
      <c r="B9" s="3">
        <f>0.02*B3</f>
        <v>16932000</v>
      </c>
      <c r="C9" t="s">
        <v>9</v>
      </c>
      <c r="E9" t="s">
        <v>10</v>
      </c>
      <c r="F9" t="s">
        <v>31</v>
      </c>
    </row>
    <row r="10" spans="1:13" ht="15.75" x14ac:dyDescent="0.3">
      <c r="A10" s="1"/>
      <c r="B10" s="5"/>
    </row>
    <row r="11" spans="1:13" ht="15.75" x14ac:dyDescent="0.3">
      <c r="A11" s="2"/>
      <c r="B11" s="3"/>
    </row>
    <row r="12" spans="1:13" ht="15.75" x14ac:dyDescent="0.3">
      <c r="A12" s="2" t="s">
        <v>11</v>
      </c>
      <c r="B12" s="6">
        <v>0.75</v>
      </c>
    </row>
    <row r="13" spans="1:13" ht="15.75" x14ac:dyDescent="0.3">
      <c r="A13" s="2" t="s">
        <v>33</v>
      </c>
      <c r="B13" s="3">
        <f>B20*B12</f>
        <v>180000000</v>
      </c>
    </row>
    <row r="14" spans="1:13" ht="15.75" x14ac:dyDescent="0.3">
      <c r="A14" s="2" t="s">
        <v>12</v>
      </c>
      <c r="B14" s="3">
        <v>30</v>
      </c>
    </row>
    <row r="15" spans="1:13" ht="15.75" x14ac:dyDescent="0.3">
      <c r="A15" s="2" t="s">
        <v>13</v>
      </c>
      <c r="B15" s="7">
        <v>0.08</v>
      </c>
    </row>
    <row r="17" spans="1:32" ht="15.75" x14ac:dyDescent="0.3">
      <c r="A17" s="2" t="s">
        <v>14</v>
      </c>
      <c r="B17">
        <f>15.245*(25/5-1)^1.6468</f>
        <v>149.48575953277961</v>
      </c>
      <c r="C17" t="s">
        <v>15</v>
      </c>
    </row>
    <row r="18" spans="1:32" x14ac:dyDescent="0.25">
      <c r="B18">
        <f>B17*1000</f>
        <v>149485.7595327796</v>
      </c>
      <c r="C18" t="s">
        <v>16</v>
      </c>
      <c r="D18" t="s">
        <v>17</v>
      </c>
    </row>
    <row r="19" spans="1:32" x14ac:dyDescent="0.25">
      <c r="B19">
        <f>B18*24*365</f>
        <v>1309495253.5071495</v>
      </c>
      <c r="C19" t="s">
        <v>18</v>
      </c>
      <c r="D19" t="s">
        <v>19</v>
      </c>
    </row>
    <row r="20" spans="1:32" x14ac:dyDescent="0.25">
      <c r="A20" t="s">
        <v>47</v>
      </c>
      <c r="B20">
        <v>240000000</v>
      </c>
      <c r="C20" t="s">
        <v>18</v>
      </c>
    </row>
    <row r="23" spans="1:32" x14ac:dyDescent="0.25">
      <c r="A23" t="s">
        <v>28</v>
      </c>
      <c r="B23">
        <v>0</v>
      </c>
      <c r="C23">
        <v>1</v>
      </c>
      <c r="D23">
        <v>2</v>
      </c>
      <c r="E23">
        <v>3</v>
      </c>
      <c r="F23">
        <v>4</v>
      </c>
      <c r="G23">
        <v>5</v>
      </c>
      <c r="H23">
        <v>6</v>
      </c>
      <c r="I23">
        <v>7</v>
      </c>
      <c r="J23">
        <v>8</v>
      </c>
      <c r="K23">
        <v>9</v>
      </c>
      <c r="L23">
        <v>10</v>
      </c>
      <c r="M23">
        <v>11</v>
      </c>
      <c r="N23">
        <v>12</v>
      </c>
      <c r="O23">
        <v>13</v>
      </c>
      <c r="P23">
        <v>14</v>
      </c>
      <c r="Q23">
        <v>15</v>
      </c>
      <c r="R23">
        <v>16</v>
      </c>
      <c r="S23">
        <v>17</v>
      </c>
      <c r="T23">
        <v>18</v>
      </c>
      <c r="U23">
        <v>19</v>
      </c>
      <c r="V23">
        <v>20</v>
      </c>
      <c r="W23">
        <v>21</v>
      </c>
      <c r="X23">
        <v>22</v>
      </c>
      <c r="Y23">
        <v>23</v>
      </c>
      <c r="Z23">
        <v>24</v>
      </c>
      <c r="AA23">
        <v>25</v>
      </c>
      <c r="AB23">
        <v>26</v>
      </c>
      <c r="AC23">
        <v>27</v>
      </c>
      <c r="AD23">
        <v>28</v>
      </c>
      <c r="AE23">
        <v>29</v>
      </c>
      <c r="AF23">
        <v>30</v>
      </c>
    </row>
    <row r="24" spans="1:32" x14ac:dyDescent="0.25">
      <c r="A24" t="s">
        <v>20</v>
      </c>
      <c r="B24">
        <f>1/(1+$B$15)^B23</f>
        <v>1</v>
      </c>
      <c r="C24">
        <f t="shared" ref="C24:AF24" si="0">1/(1+$B$15)^C23</f>
        <v>0.92592592592592582</v>
      </c>
      <c r="D24">
        <f t="shared" si="0"/>
        <v>0.85733882030178321</v>
      </c>
      <c r="E24">
        <f t="shared" si="0"/>
        <v>0.79383224102016958</v>
      </c>
      <c r="F24">
        <f t="shared" si="0"/>
        <v>0.73502985279645328</v>
      </c>
      <c r="G24">
        <f t="shared" si="0"/>
        <v>0.68058319703375303</v>
      </c>
      <c r="H24">
        <f t="shared" si="0"/>
        <v>0.63016962688310452</v>
      </c>
      <c r="I24">
        <f t="shared" si="0"/>
        <v>0.58349039526213387</v>
      </c>
      <c r="J24">
        <f t="shared" si="0"/>
        <v>0.54026888450197574</v>
      </c>
      <c r="K24">
        <f t="shared" si="0"/>
        <v>0.50024896713145905</v>
      </c>
      <c r="L24">
        <f t="shared" si="0"/>
        <v>0.46319348808468425</v>
      </c>
      <c r="M24">
        <f t="shared" si="0"/>
        <v>0.42888285933767062</v>
      </c>
      <c r="N24">
        <f t="shared" si="0"/>
        <v>0.39711375864599124</v>
      </c>
      <c r="O24">
        <f t="shared" si="0"/>
        <v>0.36769792467221413</v>
      </c>
      <c r="P24">
        <f t="shared" si="0"/>
        <v>0.34046104136316119</v>
      </c>
      <c r="Q24">
        <f t="shared" si="0"/>
        <v>0.31524170496588994</v>
      </c>
      <c r="R24">
        <f t="shared" si="0"/>
        <v>0.29189046756100923</v>
      </c>
      <c r="S24">
        <f t="shared" si="0"/>
        <v>0.27026895144537894</v>
      </c>
      <c r="T24">
        <f t="shared" si="0"/>
        <v>0.25024902911609154</v>
      </c>
      <c r="U24">
        <f t="shared" si="0"/>
        <v>0.23171206399638106</v>
      </c>
      <c r="V24">
        <f t="shared" si="0"/>
        <v>0.21454820740405653</v>
      </c>
      <c r="W24">
        <f t="shared" si="0"/>
        <v>0.19865574759634863</v>
      </c>
      <c r="X24">
        <f t="shared" si="0"/>
        <v>0.18394050703365611</v>
      </c>
      <c r="Y24">
        <f t="shared" si="0"/>
        <v>0.17031528429042234</v>
      </c>
      <c r="Z24">
        <f t="shared" si="0"/>
        <v>0.1576993373059466</v>
      </c>
      <c r="AA24">
        <f t="shared" si="0"/>
        <v>0.1460179049129135</v>
      </c>
      <c r="AB24">
        <f t="shared" si="0"/>
        <v>0.13520176380825324</v>
      </c>
      <c r="AC24">
        <f t="shared" si="0"/>
        <v>0.12518681834097523</v>
      </c>
      <c r="AD24">
        <f t="shared" si="0"/>
        <v>0.11591372068608817</v>
      </c>
      <c r="AE24">
        <f t="shared" si="0"/>
        <v>0.10732751915378534</v>
      </c>
      <c r="AF24">
        <f t="shared" si="0"/>
        <v>9.9377332549801231E-2</v>
      </c>
    </row>
    <row r="25" spans="1:32" x14ac:dyDescent="0.25">
      <c r="A25" t="s">
        <v>21</v>
      </c>
      <c r="C25" s="4">
        <f>$B$9*C24</f>
        <v>15677777.777777776</v>
      </c>
      <c r="D25" s="4">
        <f t="shared" ref="D25:AF25" si="1">$B$9*D24</f>
        <v>14516460.905349793</v>
      </c>
      <c r="E25" s="4">
        <f t="shared" si="1"/>
        <v>13441167.504953511</v>
      </c>
      <c r="F25" s="4">
        <f t="shared" si="1"/>
        <v>12445525.467549548</v>
      </c>
      <c r="G25" s="4">
        <f t="shared" si="1"/>
        <v>11523634.692175506</v>
      </c>
      <c r="H25" s="4">
        <f t="shared" si="1"/>
        <v>10670032.122384725</v>
      </c>
      <c r="I25" s="4">
        <f t="shared" si="1"/>
        <v>9879659.3725784514</v>
      </c>
      <c r="J25" s="4">
        <f t="shared" si="1"/>
        <v>9147832.7523874529</v>
      </c>
      <c r="K25" s="4">
        <f t="shared" si="1"/>
        <v>8470215.5114698652</v>
      </c>
      <c r="L25" s="4">
        <f t="shared" si="1"/>
        <v>7842792.1402498735</v>
      </c>
      <c r="M25" s="4">
        <f t="shared" si="1"/>
        <v>7261844.5743054394</v>
      </c>
      <c r="N25" s="4">
        <f t="shared" si="1"/>
        <v>6723930.1613939237</v>
      </c>
      <c r="O25" s="4">
        <f t="shared" si="1"/>
        <v>6225861.2605499299</v>
      </c>
      <c r="P25" s="4">
        <f t="shared" si="1"/>
        <v>5764686.3523610448</v>
      </c>
      <c r="Q25" s="4">
        <f t="shared" si="1"/>
        <v>5337672.5484824488</v>
      </c>
      <c r="R25" s="4">
        <f t="shared" si="1"/>
        <v>4942289.3967430079</v>
      </c>
      <c r="S25" s="4">
        <f t="shared" si="1"/>
        <v>4576193.8858731566</v>
      </c>
      <c r="T25" s="4">
        <f t="shared" si="1"/>
        <v>4237216.5609936621</v>
      </c>
      <c r="U25" s="4">
        <f t="shared" si="1"/>
        <v>3923348.6675867243</v>
      </c>
      <c r="V25" s="4">
        <f t="shared" si="1"/>
        <v>3632730.2477654852</v>
      </c>
      <c r="W25" s="4">
        <f t="shared" si="1"/>
        <v>3363639.1183013748</v>
      </c>
      <c r="X25" s="4">
        <f t="shared" si="1"/>
        <v>3114480.6650938652</v>
      </c>
      <c r="Y25" s="4">
        <f t="shared" si="1"/>
        <v>2883778.3936054311</v>
      </c>
      <c r="Z25" s="4">
        <f t="shared" si="1"/>
        <v>2670165.1792642879</v>
      </c>
      <c r="AA25" s="4">
        <f t="shared" si="1"/>
        <v>2472375.1659854515</v>
      </c>
      <c r="AB25" s="4">
        <f t="shared" si="1"/>
        <v>2289236.2648013439</v>
      </c>
      <c r="AC25" s="4">
        <f t="shared" si="1"/>
        <v>2119663.2081493926</v>
      </c>
      <c r="AD25" s="4">
        <f t="shared" si="1"/>
        <v>1962651.1186568448</v>
      </c>
      <c r="AE25" s="4">
        <f t="shared" si="1"/>
        <v>1817269.5543118934</v>
      </c>
      <c r="AF25" s="4">
        <f t="shared" si="1"/>
        <v>1682656.9947332344</v>
      </c>
    </row>
    <row r="26" spans="1:32" x14ac:dyDescent="0.25">
      <c r="A26" t="s">
        <v>22</v>
      </c>
      <c r="C26" s="4">
        <f>$B$13*C24</f>
        <v>166666666.66666666</v>
      </c>
      <c r="D26" s="4">
        <f t="shared" ref="D26:AF26" si="2">$B$13*D24</f>
        <v>154320987.65432099</v>
      </c>
      <c r="E26" s="4">
        <f t="shared" si="2"/>
        <v>142889803.38363051</v>
      </c>
      <c r="F26" s="4">
        <f t="shared" si="2"/>
        <v>132305373.50336158</v>
      </c>
      <c r="G26" s="4">
        <f t="shared" si="2"/>
        <v>122504975.46607554</v>
      </c>
      <c r="H26" s="4">
        <f t="shared" si="2"/>
        <v>113430532.83895881</v>
      </c>
      <c r="I26" s="4">
        <f t="shared" si="2"/>
        <v>105028271.14718409</v>
      </c>
      <c r="J26" s="4">
        <f t="shared" si="2"/>
        <v>97248399.210355639</v>
      </c>
      <c r="K26" s="4">
        <f t="shared" si="2"/>
        <v>90044814.083662629</v>
      </c>
      <c r="L26" s="4">
        <f t="shared" si="2"/>
        <v>83374827.855243161</v>
      </c>
      <c r="M26" s="4">
        <f t="shared" si="2"/>
        <v>77198914.680780709</v>
      </c>
      <c r="N26" s="4">
        <f t="shared" si="2"/>
        <v>71480476.556278422</v>
      </c>
      <c r="O26" s="4">
        <f t="shared" si="2"/>
        <v>66185626.440998539</v>
      </c>
      <c r="P26" s="4">
        <f t="shared" si="2"/>
        <v>61282987.445369013</v>
      </c>
      <c r="Q26" s="4">
        <f t="shared" si="2"/>
        <v>56743506.893860191</v>
      </c>
      <c r="R26" s="4">
        <f t="shared" si="2"/>
        <v>52540284.160981663</v>
      </c>
      <c r="S26" s="4">
        <f t="shared" si="2"/>
        <v>48648411.26016821</v>
      </c>
      <c r="T26" s="4">
        <f t="shared" si="2"/>
        <v>45044825.240896478</v>
      </c>
      <c r="U26" s="4">
        <f t="shared" si="2"/>
        <v>41708171.519348592</v>
      </c>
      <c r="V26" s="4">
        <f t="shared" si="2"/>
        <v>38618677.332730174</v>
      </c>
      <c r="W26" s="4">
        <f t="shared" si="2"/>
        <v>35758034.567342751</v>
      </c>
      <c r="X26" s="4">
        <f t="shared" si="2"/>
        <v>33109291.266058099</v>
      </c>
      <c r="Y26" s="4">
        <f t="shared" si="2"/>
        <v>30656751.17227602</v>
      </c>
      <c r="Z26" s="4">
        <f t="shared" si="2"/>
        <v>28385880.715070389</v>
      </c>
      <c r="AA26" s="4">
        <f t="shared" si="2"/>
        <v>26283222.884324431</v>
      </c>
      <c r="AB26" s="4">
        <f t="shared" si="2"/>
        <v>24336317.485485584</v>
      </c>
      <c r="AC26" s="4">
        <f t="shared" si="2"/>
        <v>22533627.301375542</v>
      </c>
      <c r="AD26" s="4">
        <f t="shared" si="2"/>
        <v>20864469.723495871</v>
      </c>
      <c r="AE26" s="4">
        <f t="shared" si="2"/>
        <v>19318953.44768136</v>
      </c>
      <c r="AF26" s="4">
        <f t="shared" si="2"/>
        <v>17887919.858964223</v>
      </c>
    </row>
    <row r="28" spans="1:32" x14ac:dyDescent="0.25">
      <c r="A28" t="s">
        <v>23</v>
      </c>
      <c r="B28" s="4">
        <f>SUM(C25:AF25)</f>
        <v>190616787.56583449</v>
      </c>
    </row>
    <row r="29" spans="1:32" x14ac:dyDescent="0.25">
      <c r="A29" t="s">
        <v>24</v>
      </c>
      <c r="B29" s="4">
        <f>SUM(C26:AF26)</f>
        <v>2026401001.7629466</v>
      </c>
    </row>
    <row r="31" spans="1:32" ht="15.75" x14ac:dyDescent="0.3">
      <c r="A31" s="8" t="s">
        <v>7</v>
      </c>
      <c r="B31" s="8">
        <f>(B3+B28)/B29</f>
        <v>0.51185169503147077</v>
      </c>
      <c r="C31" t="s">
        <v>25</v>
      </c>
      <c r="E31" t="s">
        <v>26</v>
      </c>
      <c r="G31" t="s">
        <v>32</v>
      </c>
    </row>
    <row r="33" spans="2:4" x14ac:dyDescent="0.25">
      <c r="B33" t="s">
        <v>29</v>
      </c>
      <c r="C33" t="s">
        <v>27</v>
      </c>
      <c r="D33" t="s">
        <v>30</v>
      </c>
    </row>
    <row r="44" spans="2:4" x14ac:dyDescent="0.25">
      <c r="B44" s="9"/>
    </row>
    <row r="45" spans="2:4" x14ac:dyDescent="0.25">
      <c r="B45" s="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86E54-9447-4999-8C8D-765F0EAA7D58}">
  <dimension ref="A1:AX71"/>
  <sheetViews>
    <sheetView workbookViewId="0">
      <selection activeCell="J46" sqref="J46"/>
    </sheetView>
  </sheetViews>
  <sheetFormatPr defaultRowHeight="15" x14ac:dyDescent="0.25"/>
  <cols>
    <col min="3" max="3" width="18.42578125" bestFit="1" customWidth="1"/>
    <col min="4" max="4" width="18.42578125" customWidth="1"/>
    <col min="5" max="5" width="18.42578125" bestFit="1" customWidth="1"/>
    <col min="6" max="6" width="18.42578125" customWidth="1"/>
    <col min="7" max="7" width="18" bestFit="1" customWidth="1"/>
    <col min="8" max="8" width="14.85546875" bestFit="1" customWidth="1"/>
    <col min="21" max="21" width="14.7109375" bestFit="1" customWidth="1"/>
  </cols>
  <sheetData>
    <row r="1" spans="1:50" x14ac:dyDescent="0.25">
      <c r="A1" t="s">
        <v>34</v>
      </c>
      <c r="B1" t="s">
        <v>35</v>
      </c>
      <c r="C1" t="s">
        <v>36</v>
      </c>
      <c r="D1" t="s">
        <v>48</v>
      </c>
      <c r="E1" t="s">
        <v>23</v>
      </c>
      <c r="F1" t="s">
        <v>94</v>
      </c>
      <c r="G1" t="s">
        <v>39</v>
      </c>
      <c r="H1" t="s">
        <v>40</v>
      </c>
      <c r="I1" t="s">
        <v>49</v>
      </c>
      <c r="R1" t="s">
        <v>38</v>
      </c>
      <c r="S1" t="s">
        <v>28</v>
      </c>
      <c r="T1">
        <v>0</v>
      </c>
      <c r="U1">
        <v>1</v>
      </c>
      <c r="V1">
        <v>2</v>
      </c>
      <c r="W1">
        <v>3</v>
      </c>
      <c r="X1">
        <v>4</v>
      </c>
      <c r="Y1">
        <v>5</v>
      </c>
      <c r="Z1">
        <v>6</v>
      </c>
      <c r="AA1">
        <v>7</v>
      </c>
      <c r="AB1">
        <v>8</v>
      </c>
      <c r="AC1">
        <v>9</v>
      </c>
      <c r="AD1">
        <v>10</v>
      </c>
      <c r="AE1">
        <v>11</v>
      </c>
      <c r="AF1">
        <v>12</v>
      </c>
      <c r="AG1">
        <v>13</v>
      </c>
      <c r="AH1">
        <v>14</v>
      </c>
      <c r="AI1">
        <v>15</v>
      </c>
      <c r="AJ1">
        <v>16</v>
      </c>
      <c r="AK1">
        <v>17</v>
      </c>
      <c r="AL1">
        <v>18</v>
      </c>
      <c r="AM1">
        <v>19</v>
      </c>
      <c r="AN1">
        <v>20</v>
      </c>
      <c r="AO1">
        <v>21</v>
      </c>
      <c r="AP1">
        <v>22</v>
      </c>
      <c r="AQ1">
        <v>23</v>
      </c>
      <c r="AR1">
        <v>24</v>
      </c>
      <c r="AS1">
        <v>25</v>
      </c>
      <c r="AT1">
        <v>26</v>
      </c>
      <c r="AU1">
        <v>27</v>
      </c>
      <c r="AV1">
        <v>28</v>
      </c>
      <c r="AW1">
        <v>29</v>
      </c>
      <c r="AX1">
        <v>30</v>
      </c>
    </row>
    <row r="2" spans="1:50" x14ac:dyDescent="0.25">
      <c r="A2">
        <v>0</v>
      </c>
      <c r="B2">
        <f>_xlfn.CEILING.MATH(A2/128)</f>
        <v>0</v>
      </c>
      <c r="C2" s="11">
        <f>2*('LCOT NH3'!$B$4*A2+'LCOT NH3'!$B$5*'LCOT vs Distance NH3'!B2)</f>
        <v>0</v>
      </c>
      <c r="D2" s="11">
        <f>C2/2</f>
        <v>0</v>
      </c>
      <c r="E2" s="11">
        <f>SUM(U3:AX3)</f>
        <v>0</v>
      </c>
      <c r="F2" s="11">
        <f>SUM(U41:AX41)</f>
        <v>0</v>
      </c>
      <c r="G2" s="4">
        <f>'LCOT NH3'!$B$29</f>
        <v>2026401001.7629466</v>
      </c>
      <c r="H2" s="12">
        <f>(C2+E2)/G2</f>
        <v>0</v>
      </c>
      <c r="I2" s="12">
        <f>(D2+F2)/G2</f>
        <v>0</v>
      </c>
      <c r="R2" t="s">
        <v>34</v>
      </c>
      <c r="S2" t="s">
        <v>20</v>
      </c>
      <c r="T2">
        <f>1/(1+$B$15)^T1</f>
        <v>1</v>
      </c>
      <c r="U2">
        <f>1/(1+'LCOT NH3'!$B$15)^U1</f>
        <v>0.92592592592592582</v>
      </c>
      <c r="V2">
        <f>1/(1+'LCOT NH3'!$B$15)^V1</f>
        <v>0.85733882030178321</v>
      </c>
      <c r="W2">
        <f>1/(1+'LCOT NH3'!$B$15)^W1</f>
        <v>0.79383224102016958</v>
      </c>
      <c r="X2">
        <f>1/(1+'LCOT NH3'!$B$15)^X1</f>
        <v>0.73502985279645328</v>
      </c>
      <c r="Y2">
        <f>1/(1+'LCOT NH3'!$B$15)^Y1</f>
        <v>0.68058319703375303</v>
      </c>
      <c r="Z2">
        <f>1/(1+'LCOT NH3'!$B$15)^Z1</f>
        <v>0.63016962688310452</v>
      </c>
      <c r="AA2">
        <f>1/(1+'LCOT NH3'!$B$15)^AA1</f>
        <v>0.58349039526213387</v>
      </c>
      <c r="AB2">
        <f>1/(1+'LCOT NH3'!$B$15)^AB1</f>
        <v>0.54026888450197574</v>
      </c>
      <c r="AC2">
        <f>1/(1+'LCOT NH3'!$B$15)^AC1</f>
        <v>0.50024896713145905</v>
      </c>
      <c r="AD2">
        <f>1/(1+'LCOT NH3'!$B$15)^AD1</f>
        <v>0.46319348808468425</v>
      </c>
      <c r="AE2">
        <f>1/(1+'LCOT NH3'!$B$15)^AE1</f>
        <v>0.42888285933767062</v>
      </c>
      <c r="AF2">
        <f>1/(1+'LCOT NH3'!$B$15)^AF1</f>
        <v>0.39711375864599124</v>
      </c>
      <c r="AG2">
        <f>1/(1+'LCOT NH3'!$B$15)^AG1</f>
        <v>0.36769792467221413</v>
      </c>
      <c r="AH2">
        <f>1/(1+'LCOT NH3'!$B$15)^AH1</f>
        <v>0.34046104136316119</v>
      </c>
      <c r="AI2">
        <f>1/(1+'LCOT NH3'!$B$15)^AI1</f>
        <v>0.31524170496588994</v>
      </c>
      <c r="AJ2">
        <f>1/(1+'LCOT NH3'!$B$15)^AJ1</f>
        <v>0.29189046756100923</v>
      </c>
      <c r="AK2">
        <f>1/(1+'LCOT NH3'!$B$15)^AK1</f>
        <v>0.27026895144537894</v>
      </c>
      <c r="AL2">
        <f>1/(1+'LCOT NH3'!$B$15)^AL1</f>
        <v>0.25024902911609154</v>
      </c>
      <c r="AM2">
        <f>1/(1+'LCOT NH3'!$B$15)^AM1</f>
        <v>0.23171206399638106</v>
      </c>
      <c r="AN2">
        <f>1/(1+'LCOT NH3'!$B$15)^AN1</f>
        <v>0.21454820740405653</v>
      </c>
      <c r="AO2">
        <f>1/(1+'LCOT NH3'!$B$15)^AO1</f>
        <v>0.19865574759634863</v>
      </c>
      <c r="AP2">
        <f>1/(1+'LCOT NH3'!$B$15)^AP1</f>
        <v>0.18394050703365611</v>
      </c>
      <c r="AQ2">
        <f>1/(1+'LCOT NH3'!$B$15)^AQ1</f>
        <v>0.17031528429042234</v>
      </c>
      <c r="AR2">
        <f>1/(1+'LCOT NH3'!$B$15)^AR1</f>
        <v>0.1576993373059466</v>
      </c>
      <c r="AS2">
        <f>1/(1+'LCOT NH3'!$B$15)^AS1</f>
        <v>0.1460179049129135</v>
      </c>
      <c r="AT2">
        <f>1/(1+'LCOT NH3'!$B$15)^AT1</f>
        <v>0.13520176380825324</v>
      </c>
      <c r="AU2">
        <f>1/(1+'LCOT NH3'!$B$15)^AU1</f>
        <v>0.12518681834097523</v>
      </c>
      <c r="AV2">
        <f>1/(1+'LCOT NH3'!$B$15)^AV1</f>
        <v>0.11591372068608817</v>
      </c>
      <c r="AW2">
        <f>1/(1+'LCOT NH3'!$B$15)^AW1</f>
        <v>0.10732751915378534</v>
      </c>
      <c r="AX2">
        <f>1/(1+'LCOT NH3'!$B$15)^AX1</f>
        <v>9.9377332549801231E-2</v>
      </c>
    </row>
    <row r="3" spans="1:50" x14ac:dyDescent="0.25">
      <c r="A3">
        <v>100</v>
      </c>
      <c r="B3">
        <f t="shared" ref="B3:B32" si="0">_xlfn.CEILING.MATH(A3/128)</f>
        <v>1</v>
      </c>
      <c r="C3" s="11">
        <f>2*('LCOT NH3'!$B$4*A3+'LCOT NH3'!$B$5*'LCOT vs Distance NH3'!B3)</f>
        <v>113600000</v>
      </c>
      <c r="D3" s="11">
        <f t="shared" ref="D3:D32" si="1">C3/2</f>
        <v>56800000</v>
      </c>
      <c r="E3" s="11">
        <f t="shared" ref="E3:E32" si="2">SUM(U4:AX4)</f>
        <v>25577683.755585629</v>
      </c>
      <c r="F3" s="11">
        <f t="shared" ref="F3:F32" si="3">SUM(U42:AX42)</f>
        <v>12788841.877792815</v>
      </c>
      <c r="G3" s="4">
        <f>'LCOT NH3'!$B$29</f>
        <v>2026401001.7629466</v>
      </c>
      <c r="H3" s="12">
        <f t="shared" ref="H3:H32" si="4">(C3+E3)/G3</f>
        <v>6.8682202404411849E-2</v>
      </c>
      <c r="I3" s="12">
        <f t="shared" ref="I3:I32" si="5">(D3+F3)/G3</f>
        <v>3.4341101202205924E-2</v>
      </c>
      <c r="R3">
        <v>0</v>
      </c>
      <c r="S3" t="s">
        <v>37</v>
      </c>
      <c r="U3">
        <f>$C2*0.02*'LCOT vs Distance NH3'!U$2</f>
        <v>0</v>
      </c>
      <c r="V3">
        <f>$C2*0.02*'LCOT vs Distance NH3'!V$2</f>
        <v>0</v>
      </c>
      <c r="W3">
        <f>$C2*0.02*'LCOT vs Distance NH3'!W$2</f>
        <v>0</v>
      </c>
      <c r="X3">
        <f>$C2*0.02*'LCOT vs Distance NH3'!X$2</f>
        <v>0</v>
      </c>
      <c r="Y3">
        <f>$C2*0.02*'LCOT vs Distance NH3'!Y$2</f>
        <v>0</v>
      </c>
      <c r="Z3">
        <f>$C2*0.02*'LCOT vs Distance NH3'!Z$2</f>
        <v>0</v>
      </c>
      <c r="AA3">
        <f>$C2*0.02*'LCOT vs Distance NH3'!AA$2</f>
        <v>0</v>
      </c>
      <c r="AB3">
        <f>$C2*0.02*'LCOT vs Distance NH3'!AB$2</f>
        <v>0</v>
      </c>
      <c r="AC3">
        <f>$C2*0.02*'LCOT vs Distance NH3'!AC$2</f>
        <v>0</v>
      </c>
      <c r="AD3">
        <f>$C2*0.02*'LCOT vs Distance NH3'!AD$2</f>
        <v>0</v>
      </c>
      <c r="AE3">
        <f>$C2*0.02*'LCOT vs Distance NH3'!AE$2</f>
        <v>0</v>
      </c>
      <c r="AF3">
        <f>$C2*0.02*'LCOT vs Distance NH3'!AF$2</f>
        <v>0</v>
      </c>
      <c r="AG3">
        <f>$C2*0.02*'LCOT vs Distance NH3'!AG$2</f>
        <v>0</v>
      </c>
      <c r="AH3">
        <f>$C2*0.02*'LCOT vs Distance NH3'!AH$2</f>
        <v>0</v>
      </c>
      <c r="AI3">
        <f>$C2*0.02*'LCOT vs Distance NH3'!AI$2</f>
        <v>0</v>
      </c>
      <c r="AJ3">
        <f>$C2*0.02*'LCOT vs Distance NH3'!AJ$2</f>
        <v>0</v>
      </c>
      <c r="AK3">
        <f>$C2*0.02*'LCOT vs Distance NH3'!AK$2</f>
        <v>0</v>
      </c>
      <c r="AL3">
        <f>$C2*0.02*'LCOT vs Distance NH3'!AL$2</f>
        <v>0</v>
      </c>
      <c r="AM3">
        <f>$C2*0.02*'LCOT vs Distance NH3'!AM$2</f>
        <v>0</v>
      </c>
      <c r="AN3">
        <f>$C2*0.02*'LCOT vs Distance NH3'!AN$2</f>
        <v>0</v>
      </c>
      <c r="AO3">
        <f>$C2*0.02*'LCOT vs Distance NH3'!AO$2</f>
        <v>0</v>
      </c>
      <c r="AP3">
        <f>$C2*0.02*'LCOT vs Distance NH3'!AP$2</f>
        <v>0</v>
      </c>
      <c r="AQ3">
        <f>$C2*0.02*'LCOT vs Distance NH3'!AQ$2</f>
        <v>0</v>
      </c>
      <c r="AR3">
        <f>$C2*0.02*'LCOT vs Distance NH3'!AR$2</f>
        <v>0</v>
      </c>
      <c r="AS3">
        <f>$C2*0.02*'LCOT vs Distance NH3'!AS$2</f>
        <v>0</v>
      </c>
      <c r="AT3">
        <f>$C2*0.02*'LCOT vs Distance NH3'!AT$2</f>
        <v>0</v>
      </c>
      <c r="AU3">
        <f>$C2*0.02*'LCOT vs Distance NH3'!AU$2</f>
        <v>0</v>
      </c>
      <c r="AV3">
        <f>$C2*0.02*'LCOT vs Distance NH3'!AV$2</f>
        <v>0</v>
      </c>
      <c r="AW3">
        <f>$C2*0.02*'LCOT vs Distance NH3'!AW$2</f>
        <v>0</v>
      </c>
      <c r="AX3">
        <f>$C2*0.02*'LCOT vs Distance NH3'!AX$2</f>
        <v>0</v>
      </c>
    </row>
    <row r="4" spans="1:50" x14ac:dyDescent="0.25">
      <c r="A4">
        <v>200</v>
      </c>
      <c r="B4">
        <f t="shared" si="0"/>
        <v>2</v>
      </c>
      <c r="C4" s="11">
        <f>2*('LCOT NH3'!$B$4*A4+'LCOT NH3'!$B$5*'LCOT vs Distance NH3'!B4)</f>
        <v>227200000</v>
      </c>
      <c r="D4" s="11">
        <f t="shared" si="1"/>
        <v>113600000</v>
      </c>
      <c r="E4" s="11">
        <f t="shared" si="2"/>
        <v>51155367.511171259</v>
      </c>
      <c r="F4" s="11">
        <f t="shared" si="3"/>
        <v>25577683.755585629</v>
      </c>
      <c r="G4" s="4">
        <f>'LCOT NH3'!$B$29</f>
        <v>2026401001.7629466</v>
      </c>
      <c r="H4" s="12">
        <f t="shared" si="4"/>
        <v>0.1373644048088237</v>
      </c>
      <c r="I4" s="12">
        <f t="shared" si="5"/>
        <v>6.8682202404411849E-2</v>
      </c>
      <c r="R4">
        <v>100</v>
      </c>
      <c r="S4" t="s">
        <v>37</v>
      </c>
      <c r="U4">
        <f>$C3*0.02*'LCOT vs Distance NH3'!U$2</f>
        <v>2103703.7037037034</v>
      </c>
      <c r="V4">
        <f>$C3*0.02*'LCOT vs Distance NH3'!V$2</f>
        <v>1947873.7997256515</v>
      </c>
      <c r="W4">
        <f>$C3*0.02*'LCOT vs Distance NH3'!W$2</f>
        <v>1803586.8515978253</v>
      </c>
      <c r="X4">
        <f>$C3*0.02*'LCOT vs Distance NH3'!X$2</f>
        <v>1669987.8255535418</v>
      </c>
      <c r="Y4">
        <f>$C3*0.02*'LCOT vs Distance NH3'!Y$2</f>
        <v>1546285.0236606868</v>
      </c>
      <c r="Z4">
        <f>$C3*0.02*'LCOT vs Distance NH3'!Z$2</f>
        <v>1431745.3922784135</v>
      </c>
      <c r="AA4">
        <f>$C3*0.02*'LCOT vs Distance NH3'!AA$2</f>
        <v>1325690.1780355682</v>
      </c>
      <c r="AB4">
        <f>$C3*0.02*'LCOT vs Distance NH3'!AB$2</f>
        <v>1227490.9055884888</v>
      </c>
      <c r="AC4">
        <f>$C3*0.02*'LCOT vs Distance NH3'!AC$2</f>
        <v>1136565.653322675</v>
      </c>
      <c r="AD4">
        <f>$C3*0.02*'LCOT vs Distance NH3'!AD$2</f>
        <v>1052375.6049284027</v>
      </c>
      <c r="AE4">
        <f>$C3*0.02*'LCOT vs Distance NH3'!AE$2</f>
        <v>974421.85641518759</v>
      </c>
      <c r="AF4">
        <f>$C3*0.02*'LCOT vs Distance NH3'!AF$2</f>
        <v>902242.45964369213</v>
      </c>
      <c r="AG4">
        <f>$C3*0.02*'LCOT vs Distance NH3'!AG$2</f>
        <v>835409.68485527055</v>
      </c>
      <c r="AH4">
        <f>$C3*0.02*'LCOT vs Distance NH3'!AH$2</f>
        <v>773527.48597710219</v>
      </c>
      <c r="AI4">
        <f>$C3*0.02*'LCOT vs Distance NH3'!AI$2</f>
        <v>716229.15368250199</v>
      </c>
      <c r="AJ4">
        <f>$C3*0.02*'LCOT vs Distance NH3'!AJ$2</f>
        <v>663175.14229861298</v>
      </c>
      <c r="AK4">
        <f>$C3*0.02*'LCOT vs Distance NH3'!AK$2</f>
        <v>614051.05768390093</v>
      </c>
      <c r="AL4">
        <f>$C3*0.02*'LCOT vs Distance NH3'!AL$2</f>
        <v>568565.79415175994</v>
      </c>
      <c r="AM4">
        <f>$C3*0.02*'LCOT vs Distance NH3'!AM$2</f>
        <v>526449.80939977779</v>
      </c>
      <c r="AN4">
        <f>$C3*0.02*'LCOT vs Distance NH3'!AN$2</f>
        <v>487453.52722201642</v>
      </c>
      <c r="AO4">
        <f>$C3*0.02*'LCOT vs Distance NH3'!AO$2</f>
        <v>451345.85853890411</v>
      </c>
      <c r="AP4">
        <f>$C3*0.02*'LCOT vs Distance NH3'!AP$2</f>
        <v>417912.83198046667</v>
      </c>
      <c r="AQ4">
        <f>$C3*0.02*'LCOT vs Distance NH3'!AQ$2</f>
        <v>386956.32590783952</v>
      </c>
      <c r="AR4">
        <f>$C3*0.02*'LCOT vs Distance NH3'!AR$2</f>
        <v>358292.89435911068</v>
      </c>
      <c r="AS4">
        <f>$C3*0.02*'LCOT vs Distance NH3'!AS$2</f>
        <v>331752.67996213946</v>
      </c>
      <c r="AT4">
        <f>$C3*0.02*'LCOT vs Distance NH3'!AT$2</f>
        <v>307178.40737235139</v>
      </c>
      <c r="AU4">
        <f>$C3*0.02*'LCOT vs Distance NH3'!AU$2</f>
        <v>284424.45127069572</v>
      </c>
      <c r="AV4">
        <f>$C3*0.02*'LCOT vs Distance NH3'!AV$2</f>
        <v>263355.97339879232</v>
      </c>
      <c r="AW4">
        <f>$C3*0.02*'LCOT vs Distance NH3'!AW$2</f>
        <v>243848.12351740029</v>
      </c>
      <c r="AX4">
        <f>$C3*0.02*'LCOT vs Distance NH3'!AX$2</f>
        <v>225785.29955314839</v>
      </c>
    </row>
    <row r="5" spans="1:50" x14ac:dyDescent="0.25">
      <c r="A5">
        <v>300</v>
      </c>
      <c r="B5">
        <f t="shared" si="0"/>
        <v>3</v>
      </c>
      <c r="C5" s="11">
        <f>2*('LCOT NH3'!$B$4*A5+'LCOT NH3'!$B$5*'LCOT vs Distance NH3'!B5)</f>
        <v>340800000</v>
      </c>
      <c r="D5" s="11">
        <f t="shared" si="1"/>
        <v>170400000</v>
      </c>
      <c r="E5" s="11">
        <f t="shared" si="2"/>
        <v>76733051.266756877</v>
      </c>
      <c r="F5" s="11">
        <f t="shared" si="3"/>
        <v>38366525.633378439</v>
      </c>
      <c r="G5" s="4">
        <f>'LCOT NH3'!$B$29</f>
        <v>2026401001.7629466</v>
      </c>
      <c r="H5" s="12">
        <f t="shared" si="4"/>
        <v>0.20604660721323553</v>
      </c>
      <c r="I5" s="12">
        <f t="shared" si="5"/>
        <v>0.10302330360661777</v>
      </c>
      <c r="R5">
        <v>200</v>
      </c>
      <c r="S5" t="s">
        <v>37</v>
      </c>
      <c r="U5">
        <f>$C4*0.02*'LCOT vs Distance NH3'!U$2</f>
        <v>4207407.4074074067</v>
      </c>
      <c r="V5">
        <f>$C4*0.02*'LCOT vs Distance NH3'!V$2</f>
        <v>3895747.599451303</v>
      </c>
      <c r="W5">
        <f>$C4*0.02*'LCOT vs Distance NH3'!W$2</f>
        <v>3607173.7031956506</v>
      </c>
      <c r="X5">
        <f>$C4*0.02*'LCOT vs Distance NH3'!X$2</f>
        <v>3339975.6511070835</v>
      </c>
      <c r="Y5">
        <f>$C4*0.02*'LCOT vs Distance NH3'!Y$2</f>
        <v>3092570.0473213736</v>
      </c>
      <c r="Z5">
        <f>$C4*0.02*'LCOT vs Distance NH3'!Z$2</f>
        <v>2863490.784556827</v>
      </c>
      <c r="AA5">
        <f>$C4*0.02*'LCOT vs Distance NH3'!AA$2</f>
        <v>2651380.3560711364</v>
      </c>
      <c r="AB5">
        <f>$C4*0.02*'LCOT vs Distance NH3'!AB$2</f>
        <v>2454981.8111769776</v>
      </c>
      <c r="AC5">
        <f>$C4*0.02*'LCOT vs Distance NH3'!AC$2</f>
        <v>2273131.3066453501</v>
      </c>
      <c r="AD5">
        <f>$C4*0.02*'LCOT vs Distance NH3'!AD$2</f>
        <v>2104751.2098568054</v>
      </c>
      <c r="AE5">
        <f>$C4*0.02*'LCOT vs Distance NH3'!AE$2</f>
        <v>1948843.7128303752</v>
      </c>
      <c r="AF5">
        <f>$C4*0.02*'LCOT vs Distance NH3'!AF$2</f>
        <v>1804484.9192873843</v>
      </c>
      <c r="AG5">
        <f>$C4*0.02*'LCOT vs Distance NH3'!AG$2</f>
        <v>1670819.3697105411</v>
      </c>
      <c r="AH5">
        <f>$C4*0.02*'LCOT vs Distance NH3'!AH$2</f>
        <v>1547054.9719542044</v>
      </c>
      <c r="AI5">
        <f>$C4*0.02*'LCOT vs Distance NH3'!AI$2</f>
        <v>1432458.307365004</v>
      </c>
      <c r="AJ5">
        <f>$C4*0.02*'LCOT vs Distance NH3'!AJ$2</f>
        <v>1326350.284597226</v>
      </c>
      <c r="AK5">
        <f>$C4*0.02*'LCOT vs Distance NH3'!AK$2</f>
        <v>1228102.1153678019</v>
      </c>
      <c r="AL5">
        <f>$C4*0.02*'LCOT vs Distance NH3'!AL$2</f>
        <v>1137131.5883035199</v>
      </c>
      <c r="AM5">
        <f>$C4*0.02*'LCOT vs Distance NH3'!AM$2</f>
        <v>1052899.6187995556</v>
      </c>
      <c r="AN5">
        <f>$C4*0.02*'LCOT vs Distance NH3'!AN$2</f>
        <v>974907.05444403284</v>
      </c>
      <c r="AO5">
        <f>$C4*0.02*'LCOT vs Distance NH3'!AO$2</f>
        <v>902691.71707780822</v>
      </c>
      <c r="AP5">
        <f>$C4*0.02*'LCOT vs Distance NH3'!AP$2</f>
        <v>835825.66396093334</v>
      </c>
      <c r="AQ5">
        <f>$C4*0.02*'LCOT vs Distance NH3'!AQ$2</f>
        <v>773912.65181567904</v>
      </c>
      <c r="AR5">
        <f>$C4*0.02*'LCOT vs Distance NH3'!AR$2</f>
        <v>716585.78871822136</v>
      </c>
      <c r="AS5">
        <f>$C4*0.02*'LCOT vs Distance NH3'!AS$2</f>
        <v>663505.35992427892</v>
      </c>
      <c r="AT5">
        <f>$C4*0.02*'LCOT vs Distance NH3'!AT$2</f>
        <v>614356.81474470277</v>
      </c>
      <c r="AU5">
        <f>$C4*0.02*'LCOT vs Distance NH3'!AU$2</f>
        <v>568848.90254139144</v>
      </c>
      <c r="AV5">
        <f>$C4*0.02*'LCOT vs Distance NH3'!AV$2</f>
        <v>526711.94679758465</v>
      </c>
      <c r="AW5">
        <f>$C4*0.02*'LCOT vs Distance NH3'!AW$2</f>
        <v>487696.24703480059</v>
      </c>
      <c r="AX5">
        <f>$C4*0.02*'LCOT vs Distance NH3'!AX$2</f>
        <v>451570.59910629678</v>
      </c>
    </row>
    <row r="6" spans="1:50" x14ac:dyDescent="0.25">
      <c r="A6">
        <v>400</v>
      </c>
      <c r="B6">
        <f t="shared" si="0"/>
        <v>4</v>
      </c>
      <c r="C6" s="11">
        <f>2*('LCOT NH3'!$B$4*A6+'LCOT NH3'!$B$5*'LCOT vs Distance NH3'!B6)</f>
        <v>454400000</v>
      </c>
      <c r="D6" s="11">
        <f t="shared" si="1"/>
        <v>227200000</v>
      </c>
      <c r="E6" s="11">
        <f t="shared" si="2"/>
        <v>102310735.02234252</v>
      </c>
      <c r="F6" s="11">
        <f t="shared" si="3"/>
        <v>51155367.511171259</v>
      </c>
      <c r="G6" s="4">
        <f>'LCOT NH3'!$B$29</f>
        <v>2026401001.7629466</v>
      </c>
      <c r="H6" s="12">
        <f t="shared" si="4"/>
        <v>0.2747288096176474</v>
      </c>
      <c r="I6" s="12">
        <f t="shared" si="5"/>
        <v>0.1373644048088237</v>
      </c>
      <c r="R6">
        <v>300</v>
      </c>
      <c r="S6" t="s">
        <v>37</v>
      </c>
      <c r="U6">
        <f>$C5*0.02*'LCOT vs Distance NH3'!U$2</f>
        <v>6311111.1111111101</v>
      </c>
      <c r="V6">
        <f>$C5*0.02*'LCOT vs Distance NH3'!V$2</f>
        <v>5843621.3991769543</v>
      </c>
      <c r="W6">
        <f>$C5*0.02*'LCOT vs Distance NH3'!W$2</f>
        <v>5410760.5547934761</v>
      </c>
      <c r="X6">
        <f>$C5*0.02*'LCOT vs Distance NH3'!X$2</f>
        <v>5009963.4766606251</v>
      </c>
      <c r="Y6">
        <f>$C5*0.02*'LCOT vs Distance NH3'!Y$2</f>
        <v>4638855.0709820604</v>
      </c>
      <c r="Z6">
        <f>$C5*0.02*'LCOT vs Distance NH3'!Z$2</f>
        <v>4295236.1768352408</v>
      </c>
      <c r="AA6">
        <f>$C5*0.02*'LCOT vs Distance NH3'!AA$2</f>
        <v>3977070.5341067044</v>
      </c>
      <c r="AB6">
        <f>$C5*0.02*'LCOT vs Distance NH3'!AB$2</f>
        <v>3682472.7167654666</v>
      </c>
      <c r="AC6">
        <f>$C5*0.02*'LCOT vs Distance NH3'!AC$2</f>
        <v>3409696.9599680249</v>
      </c>
      <c r="AD6">
        <f>$C5*0.02*'LCOT vs Distance NH3'!AD$2</f>
        <v>3157126.8147852076</v>
      </c>
      <c r="AE6">
        <f>$C5*0.02*'LCOT vs Distance NH3'!AE$2</f>
        <v>2923265.5692455629</v>
      </c>
      <c r="AF6">
        <f>$C5*0.02*'LCOT vs Distance NH3'!AF$2</f>
        <v>2706727.3789310763</v>
      </c>
      <c r="AG6">
        <f>$C5*0.02*'LCOT vs Distance NH3'!AG$2</f>
        <v>2506229.0545658115</v>
      </c>
      <c r="AH6">
        <f>$C5*0.02*'LCOT vs Distance NH3'!AH$2</f>
        <v>2320582.4579313067</v>
      </c>
      <c r="AI6">
        <f>$C5*0.02*'LCOT vs Distance NH3'!AI$2</f>
        <v>2148687.461047506</v>
      </c>
      <c r="AJ6">
        <f>$C5*0.02*'LCOT vs Distance NH3'!AJ$2</f>
        <v>1989525.4268958389</v>
      </c>
      <c r="AK6">
        <f>$C5*0.02*'LCOT vs Distance NH3'!AK$2</f>
        <v>1842153.1730517028</v>
      </c>
      <c r="AL6">
        <f>$C5*0.02*'LCOT vs Distance NH3'!AL$2</f>
        <v>1705697.3824552798</v>
      </c>
      <c r="AM6">
        <f>$C5*0.02*'LCOT vs Distance NH3'!AM$2</f>
        <v>1579349.4281993334</v>
      </c>
      <c r="AN6">
        <f>$C5*0.02*'LCOT vs Distance NH3'!AN$2</f>
        <v>1462360.5816660493</v>
      </c>
      <c r="AO6">
        <f>$C5*0.02*'LCOT vs Distance NH3'!AO$2</f>
        <v>1354037.5756167122</v>
      </c>
      <c r="AP6">
        <f>$C5*0.02*'LCOT vs Distance NH3'!AP$2</f>
        <v>1253738.4959414001</v>
      </c>
      <c r="AQ6">
        <f>$C5*0.02*'LCOT vs Distance NH3'!AQ$2</f>
        <v>1160868.9777235186</v>
      </c>
      <c r="AR6">
        <f>$C5*0.02*'LCOT vs Distance NH3'!AR$2</f>
        <v>1074878.6830773321</v>
      </c>
      <c r="AS6">
        <f>$C5*0.02*'LCOT vs Distance NH3'!AS$2</f>
        <v>995258.03988641838</v>
      </c>
      <c r="AT6">
        <f>$C5*0.02*'LCOT vs Distance NH3'!AT$2</f>
        <v>921535.22211705416</v>
      </c>
      <c r="AU6">
        <f>$C5*0.02*'LCOT vs Distance NH3'!AU$2</f>
        <v>853273.35381208709</v>
      </c>
      <c r="AV6">
        <f>$C5*0.02*'LCOT vs Distance NH3'!AV$2</f>
        <v>790067.92019637697</v>
      </c>
      <c r="AW6">
        <f>$C5*0.02*'LCOT vs Distance NH3'!AW$2</f>
        <v>731544.37055220094</v>
      </c>
      <c r="AX6">
        <f>$C5*0.02*'LCOT vs Distance NH3'!AX$2</f>
        <v>677355.89865944523</v>
      </c>
    </row>
    <row r="7" spans="1:50" x14ac:dyDescent="0.25">
      <c r="A7">
        <v>500</v>
      </c>
      <c r="B7">
        <f t="shared" si="0"/>
        <v>4</v>
      </c>
      <c r="C7" s="11">
        <f>2*('LCOT NH3'!$B$4*A7+'LCOT NH3'!$B$5*'LCOT vs Distance NH3'!B7)</f>
        <v>564400000</v>
      </c>
      <c r="D7" s="11">
        <f t="shared" si="1"/>
        <v>282200000</v>
      </c>
      <c r="E7" s="11">
        <f t="shared" si="2"/>
        <v>127077858.37722294</v>
      </c>
      <c r="F7" s="11">
        <f t="shared" si="3"/>
        <v>63538929.18861147</v>
      </c>
      <c r="G7" s="4">
        <f>'LCOT NH3'!$B$29</f>
        <v>2026401001.7629466</v>
      </c>
      <c r="H7" s="12">
        <f t="shared" si="4"/>
        <v>0.34123446335431373</v>
      </c>
      <c r="I7" s="12">
        <f t="shared" si="5"/>
        <v>0.17061723167715687</v>
      </c>
      <c r="R7">
        <v>400</v>
      </c>
      <c r="S7" t="s">
        <v>37</v>
      </c>
      <c r="U7">
        <f>$C6*0.02*'LCOT vs Distance NH3'!U$2</f>
        <v>8414814.8148148134</v>
      </c>
      <c r="V7">
        <f>$C6*0.02*'LCOT vs Distance NH3'!V$2</f>
        <v>7791495.198902606</v>
      </c>
      <c r="W7">
        <f>$C6*0.02*'LCOT vs Distance NH3'!W$2</f>
        <v>7214347.4063913012</v>
      </c>
      <c r="X7">
        <f>$C6*0.02*'LCOT vs Distance NH3'!X$2</f>
        <v>6679951.3022141671</v>
      </c>
      <c r="Y7">
        <f>$C6*0.02*'LCOT vs Distance NH3'!Y$2</f>
        <v>6185140.0946427472</v>
      </c>
      <c r="Z7">
        <f>$C6*0.02*'LCOT vs Distance NH3'!Z$2</f>
        <v>5726981.5691136541</v>
      </c>
      <c r="AA7">
        <f>$C6*0.02*'LCOT vs Distance NH3'!AA$2</f>
        <v>5302760.7121422729</v>
      </c>
      <c r="AB7">
        <f>$C6*0.02*'LCOT vs Distance NH3'!AB$2</f>
        <v>4909963.6223539552</v>
      </c>
      <c r="AC7">
        <f>$C6*0.02*'LCOT vs Distance NH3'!AC$2</f>
        <v>4546262.6132907001</v>
      </c>
      <c r="AD7">
        <f>$C6*0.02*'LCOT vs Distance NH3'!AD$2</f>
        <v>4209502.4197136108</v>
      </c>
      <c r="AE7">
        <f>$C6*0.02*'LCOT vs Distance NH3'!AE$2</f>
        <v>3897687.4256607504</v>
      </c>
      <c r="AF7">
        <f>$C6*0.02*'LCOT vs Distance NH3'!AF$2</f>
        <v>3608969.8385747685</v>
      </c>
      <c r="AG7">
        <f>$C6*0.02*'LCOT vs Distance NH3'!AG$2</f>
        <v>3341638.7394210822</v>
      </c>
      <c r="AH7">
        <f>$C6*0.02*'LCOT vs Distance NH3'!AH$2</f>
        <v>3094109.9439084087</v>
      </c>
      <c r="AI7">
        <f>$C6*0.02*'LCOT vs Distance NH3'!AI$2</f>
        <v>2864916.6147300079</v>
      </c>
      <c r="AJ7">
        <f>$C6*0.02*'LCOT vs Distance NH3'!AJ$2</f>
        <v>2652700.5691944519</v>
      </c>
      <c r="AK7">
        <f>$C6*0.02*'LCOT vs Distance NH3'!AK$2</f>
        <v>2456204.2307356037</v>
      </c>
      <c r="AL7">
        <f>$C6*0.02*'LCOT vs Distance NH3'!AL$2</f>
        <v>2274263.1766070398</v>
      </c>
      <c r="AM7">
        <f>$C6*0.02*'LCOT vs Distance NH3'!AM$2</f>
        <v>2105799.2375991112</v>
      </c>
      <c r="AN7">
        <f>$C6*0.02*'LCOT vs Distance NH3'!AN$2</f>
        <v>1949814.1088880657</v>
      </c>
      <c r="AO7">
        <f>$C6*0.02*'LCOT vs Distance NH3'!AO$2</f>
        <v>1805383.4341556164</v>
      </c>
      <c r="AP7">
        <f>$C6*0.02*'LCOT vs Distance NH3'!AP$2</f>
        <v>1671651.3279218667</v>
      </c>
      <c r="AQ7">
        <f>$C6*0.02*'LCOT vs Distance NH3'!AQ$2</f>
        <v>1547825.3036313581</v>
      </c>
      <c r="AR7">
        <f>$C6*0.02*'LCOT vs Distance NH3'!AR$2</f>
        <v>1433171.5774364427</v>
      </c>
      <c r="AS7">
        <f>$C6*0.02*'LCOT vs Distance NH3'!AS$2</f>
        <v>1327010.7198485578</v>
      </c>
      <c r="AT7">
        <f>$C6*0.02*'LCOT vs Distance NH3'!AT$2</f>
        <v>1228713.6294894055</v>
      </c>
      <c r="AU7">
        <f>$C6*0.02*'LCOT vs Distance NH3'!AU$2</f>
        <v>1137697.8050827829</v>
      </c>
      <c r="AV7">
        <f>$C6*0.02*'LCOT vs Distance NH3'!AV$2</f>
        <v>1053423.8935951693</v>
      </c>
      <c r="AW7">
        <f>$C6*0.02*'LCOT vs Distance NH3'!AW$2</f>
        <v>975392.49406960118</v>
      </c>
      <c r="AX7">
        <f>$C6*0.02*'LCOT vs Distance NH3'!AX$2</f>
        <v>903141.19821259356</v>
      </c>
    </row>
    <row r="8" spans="1:50" x14ac:dyDescent="0.25">
      <c r="A8">
        <v>600</v>
      </c>
      <c r="B8">
        <f t="shared" si="0"/>
        <v>5</v>
      </c>
      <c r="C8" s="11">
        <f>2*('LCOT NH3'!$B$4*A8+'LCOT NH3'!$B$5*'LCOT vs Distance NH3'!B8)</f>
        <v>678000000</v>
      </c>
      <c r="D8" s="11">
        <f t="shared" si="1"/>
        <v>339000000</v>
      </c>
      <c r="E8" s="11">
        <f t="shared" si="2"/>
        <v>152655542.1328086</v>
      </c>
      <c r="F8" s="11">
        <f t="shared" si="3"/>
        <v>76327771.066404298</v>
      </c>
      <c r="G8" s="4">
        <f>'LCOT NH3'!$B$29</f>
        <v>2026401001.7629466</v>
      </c>
      <c r="H8" s="12">
        <f t="shared" si="4"/>
        <v>0.40991666575872565</v>
      </c>
      <c r="I8" s="12">
        <f t="shared" si="5"/>
        <v>0.20495833287936283</v>
      </c>
      <c r="R8">
        <v>500</v>
      </c>
      <c r="S8" t="s">
        <v>37</v>
      </c>
      <c r="U8">
        <f>$C7*0.02*'LCOT vs Distance NH3'!U$2</f>
        <v>10451851.851851851</v>
      </c>
      <c r="V8">
        <f>$C7*0.02*'LCOT vs Distance NH3'!V$2</f>
        <v>9677640.6035665292</v>
      </c>
      <c r="W8">
        <f>$C7*0.02*'LCOT vs Distance NH3'!W$2</f>
        <v>8960778.3366356734</v>
      </c>
      <c r="X8">
        <f>$C7*0.02*'LCOT vs Distance NH3'!X$2</f>
        <v>8297016.9783663647</v>
      </c>
      <c r="Y8">
        <f>$C7*0.02*'LCOT vs Distance NH3'!Y$2</f>
        <v>7682423.1281170044</v>
      </c>
      <c r="Z8">
        <f>$C7*0.02*'LCOT vs Distance NH3'!Z$2</f>
        <v>7113354.748256484</v>
      </c>
      <c r="AA8">
        <f>$C7*0.02*'LCOT vs Distance NH3'!AA$2</f>
        <v>6586439.5817189673</v>
      </c>
      <c r="AB8">
        <f>$C7*0.02*'LCOT vs Distance NH3'!AB$2</f>
        <v>6098555.1682583019</v>
      </c>
      <c r="AC8">
        <f>$C7*0.02*'LCOT vs Distance NH3'!AC$2</f>
        <v>5646810.3409799095</v>
      </c>
      <c r="AD8">
        <f>$C7*0.02*'LCOT vs Distance NH3'!AD$2</f>
        <v>5228528.0934999157</v>
      </c>
      <c r="AE8">
        <f>$C7*0.02*'LCOT vs Distance NH3'!AE$2</f>
        <v>4841229.7162036262</v>
      </c>
      <c r="AF8">
        <f>$C7*0.02*'LCOT vs Distance NH3'!AF$2</f>
        <v>4482620.1075959494</v>
      </c>
      <c r="AG8">
        <f>$C7*0.02*'LCOT vs Distance NH3'!AG$2</f>
        <v>4150574.1736999531</v>
      </c>
      <c r="AH8">
        <f>$C7*0.02*'LCOT vs Distance NH3'!AH$2</f>
        <v>3843124.2349073635</v>
      </c>
      <c r="AI8">
        <f>$C7*0.02*'LCOT vs Distance NH3'!AI$2</f>
        <v>3558448.3656549654</v>
      </c>
      <c r="AJ8">
        <f>$C7*0.02*'LCOT vs Distance NH3'!AJ$2</f>
        <v>3294859.5978286723</v>
      </c>
      <c r="AK8">
        <f>$C7*0.02*'LCOT vs Distance NH3'!AK$2</f>
        <v>3050795.9239154374</v>
      </c>
      <c r="AL8">
        <f>$C7*0.02*'LCOT vs Distance NH3'!AL$2</f>
        <v>2824811.0406624414</v>
      </c>
      <c r="AM8">
        <f>$C7*0.02*'LCOT vs Distance NH3'!AM$2</f>
        <v>2615565.7783911494</v>
      </c>
      <c r="AN8">
        <f>$C7*0.02*'LCOT vs Distance NH3'!AN$2</f>
        <v>2421820.16517699</v>
      </c>
      <c r="AO8">
        <f>$C7*0.02*'LCOT vs Distance NH3'!AO$2</f>
        <v>2242426.0788675835</v>
      </c>
      <c r="AP8">
        <f>$C7*0.02*'LCOT vs Distance NH3'!AP$2</f>
        <v>2076320.4433959101</v>
      </c>
      <c r="AQ8">
        <f>$C7*0.02*'LCOT vs Distance NH3'!AQ$2</f>
        <v>1922518.9290702874</v>
      </c>
      <c r="AR8">
        <f>$C7*0.02*'LCOT vs Distance NH3'!AR$2</f>
        <v>1780110.1195095251</v>
      </c>
      <c r="AS8">
        <f>$C7*0.02*'LCOT vs Distance NH3'!AS$2</f>
        <v>1648250.1106569676</v>
      </c>
      <c r="AT8">
        <f>$C7*0.02*'LCOT vs Distance NH3'!AT$2</f>
        <v>1526157.5098675627</v>
      </c>
      <c r="AU8">
        <f>$C7*0.02*'LCOT vs Distance NH3'!AU$2</f>
        <v>1413108.8054329283</v>
      </c>
      <c r="AV8">
        <f>$C7*0.02*'LCOT vs Distance NH3'!AV$2</f>
        <v>1308434.0791045632</v>
      </c>
      <c r="AW8">
        <f>$C7*0.02*'LCOT vs Distance NH3'!AW$2</f>
        <v>1211513.036207929</v>
      </c>
      <c r="AX8">
        <f>$C7*0.02*'LCOT vs Distance NH3'!AX$2</f>
        <v>1121771.3298221563</v>
      </c>
    </row>
    <row r="9" spans="1:50" x14ac:dyDescent="0.25">
      <c r="A9">
        <v>700</v>
      </c>
      <c r="B9">
        <f t="shared" si="0"/>
        <v>6</v>
      </c>
      <c r="C9" s="11">
        <f>2*('LCOT NH3'!$B$4*A9+'LCOT NH3'!$B$5*'LCOT vs Distance NH3'!B9)</f>
        <v>791600000</v>
      </c>
      <c r="D9" s="11">
        <f t="shared" si="1"/>
        <v>395800000</v>
      </c>
      <c r="E9" s="11">
        <f t="shared" si="2"/>
        <v>178233225.88839424</v>
      </c>
      <c r="F9" s="11">
        <f t="shared" si="3"/>
        <v>89116612.944197118</v>
      </c>
      <c r="G9" s="4">
        <f>'LCOT NH3'!$B$29</f>
        <v>2026401001.7629466</v>
      </c>
      <c r="H9" s="12">
        <f t="shared" si="4"/>
        <v>0.47859886816313751</v>
      </c>
      <c r="I9" s="12">
        <f t="shared" si="5"/>
        <v>0.23929943408156876</v>
      </c>
      <c r="R9">
        <v>600</v>
      </c>
      <c r="S9" t="s">
        <v>37</v>
      </c>
      <c r="U9">
        <f>$C8*0.02*'LCOT vs Distance NH3'!U$2</f>
        <v>12555555.555555554</v>
      </c>
      <c r="V9">
        <f>$C8*0.02*'LCOT vs Distance NH3'!V$2</f>
        <v>11625514.403292181</v>
      </c>
      <c r="W9">
        <f>$C8*0.02*'LCOT vs Distance NH3'!W$2</f>
        <v>10764365.1882335</v>
      </c>
      <c r="X9">
        <f>$C8*0.02*'LCOT vs Distance NH3'!X$2</f>
        <v>9967004.8039199058</v>
      </c>
      <c r="Y9">
        <f>$C8*0.02*'LCOT vs Distance NH3'!Y$2</f>
        <v>9228708.1517776903</v>
      </c>
      <c r="Z9">
        <f>$C8*0.02*'LCOT vs Distance NH3'!Z$2</f>
        <v>8545100.1405348964</v>
      </c>
      <c r="AA9">
        <f>$C8*0.02*'LCOT vs Distance NH3'!AA$2</f>
        <v>7912129.7597545348</v>
      </c>
      <c r="AB9">
        <f>$C8*0.02*'LCOT vs Distance NH3'!AB$2</f>
        <v>7326046.0738467909</v>
      </c>
      <c r="AC9">
        <f>$C8*0.02*'LCOT vs Distance NH3'!AC$2</f>
        <v>6783375.9943025848</v>
      </c>
      <c r="AD9">
        <f>$C8*0.02*'LCOT vs Distance NH3'!AD$2</f>
        <v>6280903.6984283188</v>
      </c>
      <c r="AE9">
        <f>$C8*0.02*'LCOT vs Distance NH3'!AE$2</f>
        <v>5815651.5726188133</v>
      </c>
      <c r="AF9">
        <f>$C8*0.02*'LCOT vs Distance NH3'!AF$2</f>
        <v>5384862.5672396412</v>
      </c>
      <c r="AG9">
        <f>$C8*0.02*'LCOT vs Distance NH3'!AG$2</f>
        <v>4985983.8585552238</v>
      </c>
      <c r="AH9">
        <f>$C8*0.02*'LCOT vs Distance NH3'!AH$2</f>
        <v>4616651.7208844656</v>
      </c>
      <c r="AI9">
        <f>$C8*0.02*'LCOT vs Distance NH3'!AI$2</f>
        <v>4274677.5193374678</v>
      </c>
      <c r="AJ9">
        <f>$C8*0.02*'LCOT vs Distance NH3'!AJ$2</f>
        <v>3958034.740127285</v>
      </c>
      <c r="AK9">
        <f>$C8*0.02*'LCOT vs Distance NH3'!AK$2</f>
        <v>3664846.9815993384</v>
      </c>
      <c r="AL9">
        <f>$C8*0.02*'LCOT vs Distance NH3'!AL$2</f>
        <v>3393376.8348142011</v>
      </c>
      <c r="AM9">
        <f>$C8*0.02*'LCOT vs Distance NH3'!AM$2</f>
        <v>3142015.5877909269</v>
      </c>
      <c r="AN9">
        <f>$C8*0.02*'LCOT vs Distance NH3'!AN$2</f>
        <v>2909273.6923990063</v>
      </c>
      <c r="AO9">
        <f>$C8*0.02*'LCOT vs Distance NH3'!AO$2</f>
        <v>2693771.9374064873</v>
      </c>
      <c r="AP9">
        <f>$C8*0.02*'LCOT vs Distance NH3'!AP$2</f>
        <v>2494233.2753763767</v>
      </c>
      <c r="AQ9">
        <f>$C8*0.02*'LCOT vs Distance NH3'!AQ$2</f>
        <v>2309475.2549781268</v>
      </c>
      <c r="AR9">
        <f>$C8*0.02*'LCOT vs Distance NH3'!AR$2</f>
        <v>2138403.013868636</v>
      </c>
      <c r="AS9">
        <f>$C8*0.02*'LCOT vs Distance NH3'!AS$2</f>
        <v>1980002.790619107</v>
      </c>
      <c r="AT9">
        <f>$C8*0.02*'LCOT vs Distance NH3'!AT$2</f>
        <v>1833335.9172399139</v>
      </c>
      <c r="AU9">
        <f>$C8*0.02*'LCOT vs Distance NH3'!AU$2</f>
        <v>1697533.256703624</v>
      </c>
      <c r="AV9">
        <f>$C8*0.02*'LCOT vs Distance NH3'!AV$2</f>
        <v>1571790.0525033555</v>
      </c>
      <c r="AW9">
        <f>$C8*0.02*'LCOT vs Distance NH3'!AW$2</f>
        <v>1455361.1597253291</v>
      </c>
      <c r="AX9">
        <f>$C8*0.02*'LCOT vs Distance NH3'!AX$2</f>
        <v>1347556.6293753048</v>
      </c>
    </row>
    <row r="10" spans="1:50" x14ac:dyDescent="0.25">
      <c r="A10">
        <v>800</v>
      </c>
      <c r="B10">
        <f t="shared" si="0"/>
        <v>7</v>
      </c>
      <c r="C10" s="11">
        <f>2*('LCOT NH3'!$B$4*A10+'LCOT NH3'!$B$5*'LCOT vs Distance NH3'!B10)</f>
        <v>905200000</v>
      </c>
      <c r="D10" s="11">
        <f t="shared" si="1"/>
        <v>452600000</v>
      </c>
      <c r="E10" s="11">
        <f t="shared" si="2"/>
        <v>203810909.64397982</v>
      </c>
      <c r="F10" s="11">
        <f t="shared" si="3"/>
        <v>101905454.82198991</v>
      </c>
      <c r="G10" s="4">
        <f>'LCOT NH3'!$B$29</f>
        <v>2026401001.7629466</v>
      </c>
      <c r="H10" s="12">
        <f t="shared" si="4"/>
        <v>0.54728107056754927</v>
      </c>
      <c r="I10" s="12">
        <f t="shared" si="5"/>
        <v>0.27364053528377463</v>
      </c>
      <c r="R10">
        <v>700</v>
      </c>
      <c r="S10" t="s">
        <v>37</v>
      </c>
      <c r="U10">
        <f>$C9*0.02*'LCOT vs Distance NH3'!U$2</f>
        <v>14659259.259259257</v>
      </c>
      <c r="V10">
        <f>$C9*0.02*'LCOT vs Distance NH3'!V$2</f>
        <v>13573388.203017833</v>
      </c>
      <c r="W10">
        <f>$C9*0.02*'LCOT vs Distance NH3'!W$2</f>
        <v>12567952.039831325</v>
      </c>
      <c r="X10">
        <f>$C9*0.02*'LCOT vs Distance NH3'!X$2</f>
        <v>11636992.629473448</v>
      </c>
      <c r="Y10">
        <f>$C9*0.02*'LCOT vs Distance NH3'!Y$2</f>
        <v>10774993.175438378</v>
      </c>
      <c r="Z10">
        <f>$C9*0.02*'LCOT vs Distance NH3'!Z$2</f>
        <v>9976845.5328133106</v>
      </c>
      <c r="AA10">
        <f>$C9*0.02*'LCOT vs Distance NH3'!AA$2</f>
        <v>9237819.9377901033</v>
      </c>
      <c r="AB10">
        <f>$C9*0.02*'LCOT vs Distance NH3'!AB$2</f>
        <v>8553536.97943528</v>
      </c>
      <c r="AC10">
        <f>$C9*0.02*'LCOT vs Distance NH3'!AC$2</f>
        <v>7919941.6476252601</v>
      </c>
      <c r="AD10">
        <f>$C9*0.02*'LCOT vs Distance NH3'!AD$2</f>
        <v>7333279.3033567211</v>
      </c>
      <c r="AE10">
        <f>$C9*0.02*'LCOT vs Distance NH3'!AE$2</f>
        <v>6790073.4290340012</v>
      </c>
      <c r="AF10">
        <f>$C9*0.02*'LCOT vs Distance NH3'!AF$2</f>
        <v>6287105.026883333</v>
      </c>
      <c r="AG10">
        <f>$C9*0.02*'LCOT vs Distance NH3'!AG$2</f>
        <v>5821393.543410494</v>
      </c>
      <c r="AH10">
        <f>$C9*0.02*'LCOT vs Distance NH3'!AH$2</f>
        <v>5390179.2068615677</v>
      </c>
      <c r="AI10">
        <f>$C9*0.02*'LCOT vs Distance NH3'!AI$2</f>
        <v>4990906.6730199698</v>
      </c>
      <c r="AJ10">
        <f>$C9*0.02*'LCOT vs Distance NH3'!AJ$2</f>
        <v>4621209.8824258978</v>
      </c>
      <c r="AK10">
        <f>$C9*0.02*'LCOT vs Distance NH3'!AK$2</f>
        <v>4278898.0392832393</v>
      </c>
      <c r="AL10">
        <f>$C9*0.02*'LCOT vs Distance NH3'!AL$2</f>
        <v>3961942.6289659613</v>
      </c>
      <c r="AM10">
        <f>$C9*0.02*'LCOT vs Distance NH3'!AM$2</f>
        <v>3668465.3971907049</v>
      </c>
      <c r="AN10">
        <f>$C9*0.02*'LCOT vs Distance NH3'!AN$2</f>
        <v>3396727.2196210232</v>
      </c>
      <c r="AO10">
        <f>$C9*0.02*'LCOT vs Distance NH3'!AO$2</f>
        <v>3145117.7959453915</v>
      </c>
      <c r="AP10">
        <f>$C9*0.02*'LCOT vs Distance NH3'!AP$2</f>
        <v>2912146.1073568435</v>
      </c>
      <c r="AQ10">
        <f>$C9*0.02*'LCOT vs Distance NH3'!AQ$2</f>
        <v>2696431.5808859663</v>
      </c>
      <c r="AR10">
        <f>$C9*0.02*'LCOT vs Distance NH3'!AR$2</f>
        <v>2496695.9082277464</v>
      </c>
      <c r="AS10">
        <f>$C9*0.02*'LCOT vs Distance NH3'!AS$2</f>
        <v>2311755.4705812465</v>
      </c>
      <c r="AT10">
        <f>$C9*0.02*'LCOT vs Distance NH3'!AT$2</f>
        <v>2140514.3246122655</v>
      </c>
      <c r="AU10">
        <f>$C9*0.02*'LCOT vs Distance NH3'!AU$2</f>
        <v>1981957.7079743198</v>
      </c>
      <c r="AV10">
        <f>$C9*0.02*'LCOT vs Distance NH3'!AV$2</f>
        <v>1835146.0259021479</v>
      </c>
      <c r="AW10">
        <f>$C9*0.02*'LCOT vs Distance NH3'!AW$2</f>
        <v>1699209.2832427295</v>
      </c>
      <c r="AX10">
        <f>$C9*0.02*'LCOT vs Distance NH3'!AX$2</f>
        <v>1573341.928928453</v>
      </c>
    </row>
    <row r="11" spans="1:50" x14ac:dyDescent="0.25">
      <c r="A11">
        <v>900</v>
      </c>
      <c r="B11">
        <f t="shared" si="0"/>
        <v>8</v>
      </c>
      <c r="C11" s="11">
        <f>2*('LCOT NH3'!$B$4*A11+'LCOT NH3'!$B$5*'LCOT vs Distance NH3'!B11)</f>
        <v>1018800000</v>
      </c>
      <c r="D11" s="11">
        <f t="shared" si="1"/>
        <v>509400000</v>
      </c>
      <c r="E11" s="11">
        <f t="shared" si="2"/>
        <v>229388593.39956552</v>
      </c>
      <c r="F11" s="11">
        <f t="shared" si="3"/>
        <v>114694296.69978276</v>
      </c>
      <c r="G11" s="4">
        <f>'LCOT NH3'!$B$29</f>
        <v>2026401001.7629466</v>
      </c>
      <c r="H11" s="12">
        <f t="shared" si="4"/>
        <v>0.61596327297196118</v>
      </c>
      <c r="I11" s="12">
        <f t="shared" si="5"/>
        <v>0.30798163648598059</v>
      </c>
      <c r="R11">
        <v>800</v>
      </c>
      <c r="S11" t="s">
        <v>37</v>
      </c>
      <c r="U11">
        <f>$C10*0.02*'LCOT vs Distance NH3'!U$2</f>
        <v>16762962.962962961</v>
      </c>
      <c r="V11">
        <f>$C10*0.02*'LCOT vs Distance NH3'!V$2</f>
        <v>15521262.002743483</v>
      </c>
      <c r="W11">
        <f>$C10*0.02*'LCOT vs Distance NH3'!W$2</f>
        <v>14371538.89142915</v>
      </c>
      <c r="X11">
        <f>$C10*0.02*'LCOT vs Distance NH3'!X$2</f>
        <v>13306980.45502699</v>
      </c>
      <c r="Y11">
        <f>$C10*0.02*'LCOT vs Distance NH3'!Y$2</f>
        <v>12321278.199099066</v>
      </c>
      <c r="Z11">
        <f>$C10*0.02*'LCOT vs Distance NH3'!Z$2</f>
        <v>11408590.925091725</v>
      </c>
      <c r="AA11">
        <f>$C10*0.02*'LCOT vs Distance NH3'!AA$2</f>
        <v>10563510.115825672</v>
      </c>
      <c r="AB11">
        <f>$C10*0.02*'LCOT vs Distance NH3'!AB$2</f>
        <v>9781027.885023769</v>
      </c>
      <c r="AC11">
        <f>$C10*0.02*'LCOT vs Distance NH3'!AC$2</f>
        <v>9056507.3009479344</v>
      </c>
      <c r="AD11">
        <f>$C10*0.02*'LCOT vs Distance NH3'!AD$2</f>
        <v>8385654.9082851233</v>
      </c>
      <c r="AE11">
        <f>$C10*0.02*'LCOT vs Distance NH3'!AE$2</f>
        <v>7764495.2854491891</v>
      </c>
      <c r="AF11">
        <f>$C10*0.02*'LCOT vs Distance NH3'!AF$2</f>
        <v>7189347.4865270257</v>
      </c>
      <c r="AG11">
        <f>$C10*0.02*'LCOT vs Distance NH3'!AG$2</f>
        <v>6656803.2282657642</v>
      </c>
      <c r="AH11">
        <f>$C10*0.02*'LCOT vs Distance NH3'!AH$2</f>
        <v>6163706.6928386698</v>
      </c>
      <c r="AI11">
        <f>$C10*0.02*'LCOT vs Distance NH3'!AI$2</f>
        <v>5707135.8267024718</v>
      </c>
      <c r="AJ11">
        <f>$C10*0.02*'LCOT vs Distance NH3'!AJ$2</f>
        <v>5284385.0247245114</v>
      </c>
      <c r="AK11">
        <f>$C10*0.02*'LCOT vs Distance NH3'!AK$2</f>
        <v>4892949.0969671402</v>
      </c>
      <c r="AL11">
        <f>$C10*0.02*'LCOT vs Distance NH3'!AL$2</f>
        <v>4530508.4231177215</v>
      </c>
      <c r="AM11">
        <f>$C10*0.02*'LCOT vs Distance NH3'!AM$2</f>
        <v>4194915.206590483</v>
      </c>
      <c r="AN11">
        <f>$C10*0.02*'LCOT vs Distance NH3'!AN$2</f>
        <v>3884180.7468430395</v>
      </c>
      <c r="AO11">
        <f>$C10*0.02*'LCOT vs Distance NH3'!AO$2</f>
        <v>3596463.6544842958</v>
      </c>
      <c r="AP11">
        <f>$C10*0.02*'LCOT vs Distance NH3'!AP$2</f>
        <v>3330058.9393373104</v>
      </c>
      <c r="AQ11">
        <f>$C10*0.02*'LCOT vs Distance NH3'!AQ$2</f>
        <v>3083387.9067938058</v>
      </c>
      <c r="AR11">
        <f>$C10*0.02*'LCOT vs Distance NH3'!AR$2</f>
        <v>2854988.8025868572</v>
      </c>
      <c r="AS11">
        <f>$C10*0.02*'LCOT vs Distance NH3'!AS$2</f>
        <v>2643508.1505433861</v>
      </c>
      <c r="AT11">
        <f>$C10*0.02*'LCOT vs Distance NH3'!AT$2</f>
        <v>2447692.7319846167</v>
      </c>
      <c r="AU11">
        <f>$C10*0.02*'LCOT vs Distance NH3'!AU$2</f>
        <v>2266382.1592450156</v>
      </c>
      <c r="AV11">
        <f>$C10*0.02*'LCOT vs Distance NH3'!AV$2</f>
        <v>2098501.9993009404</v>
      </c>
      <c r="AW11">
        <f>$C10*0.02*'LCOT vs Distance NH3'!AW$2</f>
        <v>1943057.4067601298</v>
      </c>
      <c r="AX11">
        <f>$C10*0.02*'LCOT vs Distance NH3'!AX$2</f>
        <v>1799127.2284816015</v>
      </c>
    </row>
    <row r="12" spans="1:50" x14ac:dyDescent="0.25">
      <c r="A12">
        <v>1000</v>
      </c>
      <c r="B12">
        <f t="shared" si="0"/>
        <v>8</v>
      </c>
      <c r="C12" s="11">
        <f>2*('LCOT NH3'!$B$4*A12+'LCOT NH3'!$B$5*'LCOT vs Distance NH3'!B12)</f>
        <v>1128800000</v>
      </c>
      <c r="D12" s="11">
        <f t="shared" si="1"/>
        <v>564400000</v>
      </c>
      <c r="E12" s="11">
        <f t="shared" si="2"/>
        <v>254155716.75444588</v>
      </c>
      <c r="F12" s="11">
        <f t="shared" si="3"/>
        <v>127077858.37722294</v>
      </c>
      <c r="G12" s="4">
        <f>'LCOT NH3'!$B$29</f>
        <v>2026401001.7629466</v>
      </c>
      <c r="H12" s="12">
        <f t="shared" si="4"/>
        <v>0.68246892670862747</v>
      </c>
      <c r="I12" s="12">
        <f t="shared" si="5"/>
        <v>0.34123446335431373</v>
      </c>
      <c r="R12">
        <v>900</v>
      </c>
      <c r="S12" t="s">
        <v>37</v>
      </c>
      <c r="U12">
        <f>$C11*0.02*'LCOT vs Distance NH3'!U$2</f>
        <v>18866666.666666664</v>
      </c>
      <c r="V12">
        <f>$C11*0.02*'LCOT vs Distance NH3'!V$2</f>
        <v>17469135.802469134</v>
      </c>
      <c r="W12">
        <f>$C11*0.02*'LCOT vs Distance NH3'!W$2</f>
        <v>16175125.743026976</v>
      </c>
      <c r="X12">
        <f>$C11*0.02*'LCOT vs Distance NH3'!X$2</f>
        <v>14976968.280580532</v>
      </c>
      <c r="Y12">
        <f>$C11*0.02*'LCOT vs Distance NH3'!Y$2</f>
        <v>13867563.222759752</v>
      </c>
      <c r="Z12">
        <f>$C11*0.02*'LCOT vs Distance NH3'!Z$2</f>
        <v>12840336.317370137</v>
      </c>
      <c r="AA12">
        <f>$C11*0.02*'LCOT vs Distance NH3'!AA$2</f>
        <v>11889200.29386124</v>
      </c>
      <c r="AB12">
        <f>$C11*0.02*'LCOT vs Distance NH3'!AB$2</f>
        <v>11008518.790612258</v>
      </c>
      <c r="AC12">
        <f>$C11*0.02*'LCOT vs Distance NH3'!AC$2</f>
        <v>10193072.954270611</v>
      </c>
      <c r="AD12">
        <f>$C11*0.02*'LCOT vs Distance NH3'!AD$2</f>
        <v>9438030.5132135265</v>
      </c>
      <c r="AE12">
        <f>$C11*0.02*'LCOT vs Distance NH3'!AE$2</f>
        <v>8738917.1418643761</v>
      </c>
      <c r="AF12">
        <f>$C11*0.02*'LCOT vs Distance NH3'!AF$2</f>
        <v>8091589.9461707175</v>
      </c>
      <c r="AG12">
        <f>$C11*0.02*'LCOT vs Distance NH3'!AG$2</f>
        <v>7492212.9131210353</v>
      </c>
      <c r="AH12">
        <f>$C11*0.02*'LCOT vs Distance NH3'!AH$2</f>
        <v>6937234.1788157728</v>
      </c>
      <c r="AI12">
        <f>$C11*0.02*'LCOT vs Distance NH3'!AI$2</f>
        <v>6423364.9803849729</v>
      </c>
      <c r="AJ12">
        <f>$C11*0.02*'LCOT vs Distance NH3'!AJ$2</f>
        <v>5947560.1670231242</v>
      </c>
      <c r="AK12">
        <f>$C11*0.02*'LCOT vs Distance NH3'!AK$2</f>
        <v>5507000.1546510411</v>
      </c>
      <c r="AL12">
        <f>$C11*0.02*'LCOT vs Distance NH3'!AL$2</f>
        <v>5099074.2172694812</v>
      </c>
      <c r="AM12">
        <f>$C11*0.02*'LCOT vs Distance NH3'!AM$2</f>
        <v>4721365.0159902601</v>
      </c>
      <c r="AN12">
        <f>$C11*0.02*'LCOT vs Distance NH3'!AN$2</f>
        <v>4371634.2740650559</v>
      </c>
      <c r="AO12">
        <f>$C11*0.02*'LCOT vs Distance NH3'!AO$2</f>
        <v>4047809.5130231995</v>
      </c>
      <c r="AP12">
        <f>$C11*0.02*'LCOT vs Distance NH3'!AP$2</f>
        <v>3747971.7713177768</v>
      </c>
      <c r="AQ12">
        <f>$C11*0.02*'LCOT vs Distance NH3'!AQ$2</f>
        <v>3470344.2327016457</v>
      </c>
      <c r="AR12">
        <f>$C11*0.02*'LCOT vs Distance NH3'!AR$2</f>
        <v>3213281.6969459676</v>
      </c>
      <c r="AS12">
        <f>$C11*0.02*'LCOT vs Distance NH3'!AS$2</f>
        <v>2975260.8305055252</v>
      </c>
      <c r="AT12">
        <f>$C11*0.02*'LCOT vs Distance NH3'!AT$2</f>
        <v>2754871.139356968</v>
      </c>
      <c r="AU12">
        <f>$C11*0.02*'LCOT vs Distance NH3'!AU$2</f>
        <v>2550806.6105157114</v>
      </c>
      <c r="AV12">
        <f>$C11*0.02*'LCOT vs Distance NH3'!AV$2</f>
        <v>2361857.9726997325</v>
      </c>
      <c r="AW12">
        <f>$C11*0.02*'LCOT vs Distance NH3'!AW$2</f>
        <v>2186905.5302775302</v>
      </c>
      <c r="AX12">
        <f>$C11*0.02*'LCOT vs Distance NH3'!AX$2</f>
        <v>2024912.5280347499</v>
      </c>
    </row>
    <row r="13" spans="1:50" x14ac:dyDescent="0.25">
      <c r="A13">
        <v>1100</v>
      </c>
      <c r="B13">
        <f t="shared" si="0"/>
        <v>9</v>
      </c>
      <c r="C13" s="11">
        <f>2*('LCOT NH3'!$B$4*A13+'LCOT NH3'!$B$5*'LCOT vs Distance NH3'!B13)</f>
        <v>1242400000</v>
      </c>
      <c r="D13" s="11">
        <f t="shared" si="1"/>
        <v>621200000</v>
      </c>
      <c r="E13" s="11">
        <f t="shared" si="2"/>
        <v>279733400.51003146</v>
      </c>
      <c r="F13" s="11">
        <f t="shared" si="3"/>
        <v>139866700.25501573</v>
      </c>
      <c r="G13" s="4">
        <f>'LCOT NH3'!$B$29</f>
        <v>2026401001.7629466</v>
      </c>
      <c r="H13" s="12">
        <f t="shared" si="4"/>
        <v>0.75115112911303938</v>
      </c>
      <c r="I13" s="12">
        <f t="shared" si="5"/>
        <v>0.37557556455651969</v>
      </c>
      <c r="R13">
        <v>1000</v>
      </c>
      <c r="S13" t="s">
        <v>37</v>
      </c>
      <c r="U13">
        <f>$C12*0.02*'LCOT vs Distance NH3'!U$2</f>
        <v>20903703.703703701</v>
      </c>
      <c r="V13">
        <f>$C12*0.02*'LCOT vs Distance NH3'!V$2</f>
        <v>19355281.207133058</v>
      </c>
      <c r="W13">
        <f>$C12*0.02*'LCOT vs Distance NH3'!W$2</f>
        <v>17921556.673271347</v>
      </c>
      <c r="X13">
        <f>$C12*0.02*'LCOT vs Distance NH3'!X$2</f>
        <v>16594033.956732729</v>
      </c>
      <c r="Y13">
        <f>$C12*0.02*'LCOT vs Distance NH3'!Y$2</f>
        <v>15364846.256234009</v>
      </c>
      <c r="Z13">
        <f>$C12*0.02*'LCOT vs Distance NH3'!Z$2</f>
        <v>14226709.496512968</v>
      </c>
      <c r="AA13">
        <f>$C12*0.02*'LCOT vs Distance NH3'!AA$2</f>
        <v>13172879.163437935</v>
      </c>
      <c r="AB13">
        <f>$C12*0.02*'LCOT vs Distance NH3'!AB$2</f>
        <v>12197110.336516604</v>
      </c>
      <c r="AC13">
        <f>$C12*0.02*'LCOT vs Distance NH3'!AC$2</f>
        <v>11293620.681959819</v>
      </c>
      <c r="AD13">
        <f>$C12*0.02*'LCOT vs Distance NH3'!AD$2</f>
        <v>10457056.186999831</v>
      </c>
      <c r="AE13">
        <f>$C12*0.02*'LCOT vs Distance NH3'!AE$2</f>
        <v>9682459.4324072525</v>
      </c>
      <c r="AF13">
        <f>$C12*0.02*'LCOT vs Distance NH3'!AF$2</f>
        <v>8965240.2151918989</v>
      </c>
      <c r="AG13">
        <f>$C12*0.02*'LCOT vs Distance NH3'!AG$2</f>
        <v>8301148.3473999063</v>
      </c>
      <c r="AH13">
        <f>$C12*0.02*'LCOT vs Distance NH3'!AH$2</f>
        <v>7686248.4698147271</v>
      </c>
      <c r="AI13">
        <f>$C12*0.02*'LCOT vs Distance NH3'!AI$2</f>
        <v>7116896.7313099308</v>
      </c>
      <c r="AJ13">
        <f>$C12*0.02*'LCOT vs Distance NH3'!AJ$2</f>
        <v>6589719.1956573445</v>
      </c>
      <c r="AK13">
        <f>$C12*0.02*'LCOT vs Distance NH3'!AK$2</f>
        <v>6101591.8478308748</v>
      </c>
      <c r="AL13">
        <f>$C12*0.02*'LCOT vs Distance NH3'!AL$2</f>
        <v>5649622.0813248828</v>
      </c>
      <c r="AM13">
        <f>$C12*0.02*'LCOT vs Distance NH3'!AM$2</f>
        <v>5231131.5567822987</v>
      </c>
      <c r="AN13">
        <f>$C12*0.02*'LCOT vs Distance NH3'!AN$2</f>
        <v>4843640.33035398</v>
      </c>
      <c r="AO13">
        <f>$C12*0.02*'LCOT vs Distance NH3'!AO$2</f>
        <v>4484852.1577351671</v>
      </c>
      <c r="AP13">
        <f>$C12*0.02*'LCOT vs Distance NH3'!AP$2</f>
        <v>4152640.8867918202</v>
      </c>
      <c r="AQ13">
        <f>$C12*0.02*'LCOT vs Distance NH3'!AQ$2</f>
        <v>3845037.8581405748</v>
      </c>
      <c r="AR13">
        <f>$C12*0.02*'LCOT vs Distance NH3'!AR$2</f>
        <v>3560220.2390190503</v>
      </c>
      <c r="AS13">
        <f>$C12*0.02*'LCOT vs Distance NH3'!AS$2</f>
        <v>3296500.2213139352</v>
      </c>
      <c r="AT13">
        <f>$C12*0.02*'LCOT vs Distance NH3'!AT$2</f>
        <v>3052315.0197351254</v>
      </c>
      <c r="AU13">
        <f>$C12*0.02*'LCOT vs Distance NH3'!AU$2</f>
        <v>2826217.6108658565</v>
      </c>
      <c r="AV13">
        <f>$C12*0.02*'LCOT vs Distance NH3'!AV$2</f>
        <v>2616868.1582091264</v>
      </c>
      <c r="AW13">
        <f>$C12*0.02*'LCOT vs Distance NH3'!AW$2</f>
        <v>2423026.072415858</v>
      </c>
      <c r="AX13">
        <f>$C12*0.02*'LCOT vs Distance NH3'!AX$2</f>
        <v>2243542.6596443127</v>
      </c>
    </row>
    <row r="14" spans="1:50" x14ac:dyDescent="0.25">
      <c r="A14">
        <v>1200</v>
      </c>
      <c r="B14">
        <f t="shared" si="0"/>
        <v>10</v>
      </c>
      <c r="C14" s="11">
        <f>2*('LCOT NH3'!$B$4*A14+'LCOT NH3'!$B$5*'LCOT vs Distance NH3'!B14)</f>
        <v>1356000000</v>
      </c>
      <c r="D14" s="11">
        <f t="shared" si="1"/>
        <v>678000000</v>
      </c>
      <c r="E14" s="11">
        <f t="shared" si="2"/>
        <v>305311084.26561719</v>
      </c>
      <c r="F14" s="11">
        <f t="shared" si="3"/>
        <v>152655542.1328086</v>
      </c>
      <c r="G14" s="4">
        <f>'LCOT NH3'!$B$29</f>
        <v>2026401001.7629466</v>
      </c>
      <c r="H14" s="12">
        <f t="shared" si="4"/>
        <v>0.8198333315174513</v>
      </c>
      <c r="I14" s="12">
        <f t="shared" si="5"/>
        <v>0.40991666575872565</v>
      </c>
      <c r="R14">
        <v>1100</v>
      </c>
      <c r="S14" t="s">
        <v>37</v>
      </c>
      <c r="U14">
        <f>$C13*0.02*'LCOT vs Distance NH3'!U$2</f>
        <v>23007407.407407403</v>
      </c>
      <c r="V14">
        <f>$C13*0.02*'LCOT vs Distance NH3'!V$2</f>
        <v>21303155.00685871</v>
      </c>
      <c r="W14">
        <f>$C13*0.02*'LCOT vs Distance NH3'!W$2</f>
        <v>19725143.524869174</v>
      </c>
      <c r="X14">
        <f>$C13*0.02*'LCOT vs Distance NH3'!X$2</f>
        <v>18264021.782286271</v>
      </c>
      <c r="Y14">
        <f>$C13*0.02*'LCOT vs Distance NH3'!Y$2</f>
        <v>16911131.279894695</v>
      </c>
      <c r="Z14">
        <f>$C13*0.02*'LCOT vs Distance NH3'!Z$2</f>
        <v>15658454.88879138</v>
      </c>
      <c r="AA14">
        <f>$C13*0.02*'LCOT vs Distance NH3'!AA$2</f>
        <v>14498569.341473503</v>
      </c>
      <c r="AB14">
        <f>$C13*0.02*'LCOT vs Distance NH3'!AB$2</f>
        <v>13424601.242105093</v>
      </c>
      <c r="AC14">
        <f>$C13*0.02*'LCOT vs Distance NH3'!AC$2</f>
        <v>12430186.335282495</v>
      </c>
      <c r="AD14">
        <f>$C13*0.02*'LCOT vs Distance NH3'!AD$2</f>
        <v>11509431.791928234</v>
      </c>
      <c r="AE14">
        <f>$C13*0.02*'LCOT vs Distance NH3'!AE$2</f>
        <v>10656881.28882244</v>
      </c>
      <c r="AF14">
        <f>$C13*0.02*'LCOT vs Distance NH3'!AF$2</f>
        <v>9867482.6748355906</v>
      </c>
      <c r="AG14">
        <f>$C13*0.02*'LCOT vs Distance NH3'!AG$2</f>
        <v>9136558.0322551765</v>
      </c>
      <c r="AH14">
        <f>$C13*0.02*'LCOT vs Distance NH3'!AH$2</f>
        <v>8459775.9557918292</v>
      </c>
      <c r="AI14">
        <f>$C13*0.02*'LCOT vs Distance NH3'!AI$2</f>
        <v>7833125.8849924328</v>
      </c>
      <c r="AJ14">
        <f>$C13*0.02*'LCOT vs Distance NH3'!AJ$2</f>
        <v>7252894.3379559573</v>
      </c>
      <c r="AK14">
        <f>$C13*0.02*'LCOT vs Distance NH3'!AK$2</f>
        <v>6715642.9055147758</v>
      </c>
      <c r="AL14">
        <f>$C13*0.02*'LCOT vs Distance NH3'!AL$2</f>
        <v>6218187.8754766425</v>
      </c>
      <c r="AM14">
        <f>$C13*0.02*'LCOT vs Distance NH3'!AM$2</f>
        <v>5757581.3661820767</v>
      </c>
      <c r="AN14">
        <f>$C13*0.02*'LCOT vs Distance NH3'!AN$2</f>
        <v>5331093.8575759968</v>
      </c>
      <c r="AO14">
        <f>$C13*0.02*'LCOT vs Distance NH3'!AO$2</f>
        <v>4936198.0162740704</v>
      </c>
      <c r="AP14">
        <f>$C13*0.02*'LCOT vs Distance NH3'!AP$2</f>
        <v>4570553.7187722865</v>
      </c>
      <c r="AQ14">
        <f>$C13*0.02*'LCOT vs Distance NH3'!AQ$2</f>
        <v>4231994.1840484142</v>
      </c>
      <c r="AR14">
        <f>$C13*0.02*'LCOT vs Distance NH3'!AR$2</f>
        <v>3918513.1333781611</v>
      </c>
      <c r="AS14">
        <f>$C13*0.02*'LCOT vs Distance NH3'!AS$2</f>
        <v>3628252.9012760748</v>
      </c>
      <c r="AT14">
        <f>$C13*0.02*'LCOT vs Distance NH3'!AT$2</f>
        <v>3359493.4271074766</v>
      </c>
      <c r="AU14">
        <f>$C13*0.02*'LCOT vs Distance NH3'!AU$2</f>
        <v>3110642.0621365523</v>
      </c>
      <c r="AV14">
        <f>$C13*0.02*'LCOT vs Distance NH3'!AV$2</f>
        <v>2880224.131607919</v>
      </c>
      <c r="AW14">
        <f>$C13*0.02*'LCOT vs Distance NH3'!AW$2</f>
        <v>2666874.1959332582</v>
      </c>
      <c r="AX14">
        <f>$C13*0.02*'LCOT vs Distance NH3'!AX$2</f>
        <v>2469327.9591974611</v>
      </c>
    </row>
    <row r="15" spans="1:50" x14ac:dyDescent="0.25">
      <c r="A15">
        <v>1300</v>
      </c>
      <c r="B15">
        <f t="shared" si="0"/>
        <v>11</v>
      </c>
      <c r="C15" s="11">
        <f>2*('LCOT NH3'!$B$4*A15+'LCOT NH3'!$B$5*'LCOT vs Distance NH3'!B15)</f>
        <v>1469600000</v>
      </c>
      <c r="D15" s="11">
        <f t="shared" si="1"/>
        <v>734800000</v>
      </c>
      <c r="E15" s="11">
        <f t="shared" si="2"/>
        <v>330888768.0212028</v>
      </c>
      <c r="F15" s="11">
        <f t="shared" si="3"/>
        <v>165444384.0106014</v>
      </c>
      <c r="G15" s="4">
        <f>'LCOT NH3'!$B$29</f>
        <v>2026401001.7629466</v>
      </c>
      <c r="H15" s="12">
        <f t="shared" si="4"/>
        <v>0.88851553392186311</v>
      </c>
      <c r="I15" s="12">
        <f t="shared" si="5"/>
        <v>0.44425776696093155</v>
      </c>
      <c r="R15">
        <v>1200</v>
      </c>
      <c r="S15" t="s">
        <v>37</v>
      </c>
      <c r="U15">
        <f>$C14*0.02*'LCOT vs Distance NH3'!U$2</f>
        <v>25111111.111111108</v>
      </c>
      <c r="V15">
        <f>$C14*0.02*'LCOT vs Distance NH3'!V$2</f>
        <v>23251028.806584362</v>
      </c>
      <c r="W15">
        <f>$C14*0.02*'LCOT vs Distance NH3'!W$2</f>
        <v>21528730.376467001</v>
      </c>
      <c r="X15">
        <f>$C14*0.02*'LCOT vs Distance NH3'!X$2</f>
        <v>19934009.607839812</v>
      </c>
      <c r="Y15">
        <f>$C14*0.02*'LCOT vs Distance NH3'!Y$2</f>
        <v>18457416.303555381</v>
      </c>
      <c r="Z15">
        <f>$C14*0.02*'LCOT vs Distance NH3'!Z$2</f>
        <v>17090200.281069793</v>
      </c>
      <c r="AA15">
        <f>$C14*0.02*'LCOT vs Distance NH3'!AA$2</f>
        <v>15824259.51950907</v>
      </c>
      <c r="AB15">
        <f>$C14*0.02*'LCOT vs Distance NH3'!AB$2</f>
        <v>14652092.147693582</v>
      </c>
      <c r="AC15">
        <f>$C14*0.02*'LCOT vs Distance NH3'!AC$2</f>
        <v>13566751.98860517</v>
      </c>
      <c r="AD15">
        <f>$C14*0.02*'LCOT vs Distance NH3'!AD$2</f>
        <v>12561807.396856638</v>
      </c>
      <c r="AE15">
        <f>$C14*0.02*'LCOT vs Distance NH3'!AE$2</f>
        <v>11631303.145237627</v>
      </c>
      <c r="AF15">
        <f>$C14*0.02*'LCOT vs Distance NH3'!AF$2</f>
        <v>10769725.134479282</v>
      </c>
      <c r="AG15">
        <f>$C14*0.02*'LCOT vs Distance NH3'!AG$2</f>
        <v>9971967.7171104476</v>
      </c>
      <c r="AH15">
        <f>$C14*0.02*'LCOT vs Distance NH3'!AH$2</f>
        <v>9233303.4417689312</v>
      </c>
      <c r="AI15">
        <f>$C14*0.02*'LCOT vs Distance NH3'!AI$2</f>
        <v>8549355.0386749357</v>
      </c>
      <c r="AJ15">
        <f>$C14*0.02*'LCOT vs Distance NH3'!AJ$2</f>
        <v>7916069.48025457</v>
      </c>
      <c r="AK15">
        <f>$C14*0.02*'LCOT vs Distance NH3'!AK$2</f>
        <v>7329693.9631986767</v>
      </c>
      <c r="AL15">
        <f>$C14*0.02*'LCOT vs Distance NH3'!AL$2</f>
        <v>6786753.6696284022</v>
      </c>
      <c r="AM15">
        <f>$C14*0.02*'LCOT vs Distance NH3'!AM$2</f>
        <v>6284031.1755818538</v>
      </c>
      <c r="AN15">
        <f>$C14*0.02*'LCOT vs Distance NH3'!AN$2</f>
        <v>5818547.3847980127</v>
      </c>
      <c r="AO15">
        <f>$C14*0.02*'LCOT vs Distance NH3'!AO$2</f>
        <v>5387543.8748129746</v>
      </c>
      <c r="AP15">
        <f>$C14*0.02*'LCOT vs Distance NH3'!AP$2</f>
        <v>4988466.5507527534</v>
      </c>
      <c r="AQ15">
        <f>$C14*0.02*'LCOT vs Distance NH3'!AQ$2</f>
        <v>4618950.5099562537</v>
      </c>
      <c r="AR15">
        <f>$C14*0.02*'LCOT vs Distance NH3'!AR$2</f>
        <v>4276806.027737272</v>
      </c>
      <c r="AS15">
        <f>$C14*0.02*'LCOT vs Distance NH3'!AS$2</f>
        <v>3960005.5812382139</v>
      </c>
      <c r="AT15">
        <f>$C14*0.02*'LCOT vs Distance NH3'!AT$2</f>
        <v>3666671.8344798279</v>
      </c>
      <c r="AU15">
        <f>$C14*0.02*'LCOT vs Distance NH3'!AU$2</f>
        <v>3395066.5134072481</v>
      </c>
      <c r="AV15">
        <f>$C14*0.02*'LCOT vs Distance NH3'!AV$2</f>
        <v>3143580.1050067111</v>
      </c>
      <c r="AW15">
        <f>$C14*0.02*'LCOT vs Distance NH3'!AW$2</f>
        <v>2910722.3194506583</v>
      </c>
      <c r="AX15">
        <f>$C14*0.02*'LCOT vs Distance NH3'!AX$2</f>
        <v>2695113.2587506096</v>
      </c>
    </row>
    <row r="16" spans="1:50" x14ac:dyDescent="0.25">
      <c r="A16">
        <v>1400</v>
      </c>
      <c r="B16">
        <f t="shared" si="0"/>
        <v>11</v>
      </c>
      <c r="C16" s="11">
        <f>2*('LCOT NH3'!$B$4*A16+'LCOT NH3'!$B$5*'LCOT vs Distance NH3'!B16)</f>
        <v>1579600000</v>
      </c>
      <c r="D16" s="11">
        <f t="shared" si="1"/>
        <v>789800000</v>
      </c>
      <c r="E16" s="11">
        <f t="shared" si="2"/>
        <v>355655891.3760832</v>
      </c>
      <c r="F16" s="11">
        <f t="shared" si="3"/>
        <v>177827945.6880416</v>
      </c>
      <c r="G16" s="4">
        <f>'LCOT NH3'!$B$29</f>
        <v>2026401001.7629466</v>
      </c>
      <c r="H16" s="12">
        <f t="shared" si="4"/>
        <v>0.9550211876585295</v>
      </c>
      <c r="I16" s="12">
        <f t="shared" si="5"/>
        <v>0.47751059382926475</v>
      </c>
      <c r="R16">
        <v>1300</v>
      </c>
      <c r="S16" t="s">
        <v>37</v>
      </c>
      <c r="U16">
        <f>$C15*0.02*'LCOT vs Distance NH3'!U$2</f>
        <v>27214814.814814813</v>
      </c>
      <c r="V16">
        <f>$C15*0.02*'LCOT vs Distance NH3'!V$2</f>
        <v>25198902.606310014</v>
      </c>
      <c r="W16">
        <f>$C15*0.02*'LCOT vs Distance NH3'!W$2</f>
        <v>23332317.228064824</v>
      </c>
      <c r="X16">
        <f>$C15*0.02*'LCOT vs Distance NH3'!X$2</f>
        <v>21603997.433393355</v>
      </c>
      <c r="Y16">
        <f>$C15*0.02*'LCOT vs Distance NH3'!Y$2</f>
        <v>20003701.32721607</v>
      </c>
      <c r="Z16">
        <f>$C15*0.02*'LCOT vs Distance NH3'!Z$2</f>
        <v>18521945.673348207</v>
      </c>
      <c r="AA16">
        <f>$C15*0.02*'LCOT vs Distance NH3'!AA$2</f>
        <v>17149949.697544638</v>
      </c>
      <c r="AB16">
        <f>$C15*0.02*'LCOT vs Distance NH3'!AB$2</f>
        <v>15879583.053282071</v>
      </c>
      <c r="AC16">
        <f>$C15*0.02*'LCOT vs Distance NH3'!AC$2</f>
        <v>14703317.641927844</v>
      </c>
      <c r="AD16">
        <f>$C15*0.02*'LCOT vs Distance NH3'!AD$2</f>
        <v>13614183.00178504</v>
      </c>
      <c r="AE16">
        <f>$C15*0.02*'LCOT vs Distance NH3'!AE$2</f>
        <v>12605725.001652814</v>
      </c>
      <c r="AF16">
        <f>$C15*0.02*'LCOT vs Distance NH3'!AF$2</f>
        <v>11671967.594122974</v>
      </c>
      <c r="AG16">
        <f>$C15*0.02*'LCOT vs Distance NH3'!AG$2</f>
        <v>10807377.401965717</v>
      </c>
      <c r="AH16">
        <f>$C15*0.02*'LCOT vs Distance NH3'!AH$2</f>
        <v>10006830.927746033</v>
      </c>
      <c r="AI16">
        <f>$C15*0.02*'LCOT vs Distance NH3'!AI$2</f>
        <v>9265584.1923574377</v>
      </c>
      <c r="AJ16">
        <f>$C15*0.02*'LCOT vs Distance NH3'!AJ$2</f>
        <v>8579244.6225531828</v>
      </c>
      <c r="AK16">
        <f>$C15*0.02*'LCOT vs Distance NH3'!AK$2</f>
        <v>7943745.0208825776</v>
      </c>
      <c r="AL16">
        <f>$C15*0.02*'LCOT vs Distance NH3'!AL$2</f>
        <v>7355319.4637801629</v>
      </c>
      <c r="AM16">
        <f>$C15*0.02*'LCOT vs Distance NH3'!AM$2</f>
        <v>6810480.9849816319</v>
      </c>
      <c r="AN16">
        <f>$C15*0.02*'LCOT vs Distance NH3'!AN$2</f>
        <v>6306000.9120200295</v>
      </c>
      <c r="AO16">
        <f>$C15*0.02*'LCOT vs Distance NH3'!AO$2</f>
        <v>5838889.7333518788</v>
      </c>
      <c r="AP16">
        <f>$C15*0.02*'LCOT vs Distance NH3'!AP$2</f>
        <v>5406379.3827332202</v>
      </c>
      <c r="AQ16">
        <f>$C15*0.02*'LCOT vs Distance NH3'!AQ$2</f>
        <v>5005906.8358640932</v>
      </c>
      <c r="AR16">
        <f>$C15*0.02*'LCOT vs Distance NH3'!AR$2</f>
        <v>4635098.9220963828</v>
      </c>
      <c r="AS16">
        <f>$C15*0.02*'LCOT vs Distance NH3'!AS$2</f>
        <v>4291758.2612003535</v>
      </c>
      <c r="AT16">
        <f>$C15*0.02*'LCOT vs Distance NH3'!AT$2</f>
        <v>3973850.2418521792</v>
      </c>
      <c r="AU16">
        <f>$C15*0.02*'LCOT vs Distance NH3'!AU$2</f>
        <v>3679490.9646779438</v>
      </c>
      <c r="AV16">
        <f>$C15*0.02*'LCOT vs Distance NH3'!AV$2</f>
        <v>3406936.0784055036</v>
      </c>
      <c r="AW16">
        <f>$C15*0.02*'LCOT vs Distance NH3'!AW$2</f>
        <v>3154570.4429680589</v>
      </c>
      <c r="AX16">
        <f>$C15*0.02*'LCOT vs Distance NH3'!AX$2</f>
        <v>2920898.5583037576</v>
      </c>
    </row>
    <row r="17" spans="1:50" x14ac:dyDescent="0.25">
      <c r="A17">
        <v>1500</v>
      </c>
      <c r="B17">
        <f t="shared" si="0"/>
        <v>12</v>
      </c>
      <c r="C17" s="11">
        <f>2*('LCOT NH3'!$B$4*A17+'LCOT NH3'!$B$5*'LCOT vs Distance NH3'!B17)</f>
        <v>1693200000</v>
      </c>
      <c r="D17" s="11">
        <f t="shared" si="1"/>
        <v>846600000</v>
      </c>
      <c r="E17" s="11">
        <f t="shared" si="2"/>
        <v>381233575.13166898</v>
      </c>
      <c r="F17" s="11">
        <f t="shared" si="3"/>
        <v>190616787.56583449</v>
      </c>
      <c r="G17" s="4">
        <f>'LCOT NH3'!$B$29</f>
        <v>2026401001.7629466</v>
      </c>
      <c r="H17" s="12">
        <f t="shared" si="4"/>
        <v>1.0237033900629415</v>
      </c>
      <c r="I17" s="12">
        <f t="shared" si="5"/>
        <v>0.51185169503147077</v>
      </c>
      <c r="R17">
        <v>1400</v>
      </c>
      <c r="S17" t="s">
        <v>37</v>
      </c>
      <c r="U17">
        <f>$C16*0.02*'LCOT vs Distance NH3'!U$2</f>
        <v>29251851.851851847</v>
      </c>
      <c r="V17">
        <f>$C16*0.02*'LCOT vs Distance NH3'!V$2</f>
        <v>27085048.010973934</v>
      </c>
      <c r="W17">
        <f>$C16*0.02*'LCOT vs Distance NH3'!W$2</f>
        <v>25078748.158309199</v>
      </c>
      <c r="X17">
        <f>$C16*0.02*'LCOT vs Distance NH3'!X$2</f>
        <v>23221063.109545551</v>
      </c>
      <c r="Y17">
        <f>$C16*0.02*'LCOT vs Distance NH3'!Y$2</f>
        <v>21500984.360690325</v>
      </c>
      <c r="Z17">
        <f>$C16*0.02*'LCOT vs Distance NH3'!Z$2</f>
        <v>19908318.852491036</v>
      </c>
      <c r="AA17">
        <f>$C16*0.02*'LCOT vs Distance NH3'!AA$2</f>
        <v>18433628.567121334</v>
      </c>
      <c r="AB17">
        <f>$C16*0.02*'LCOT vs Distance NH3'!AB$2</f>
        <v>17068174.599186417</v>
      </c>
      <c r="AC17">
        <f>$C16*0.02*'LCOT vs Distance NH3'!AC$2</f>
        <v>15803865.369617054</v>
      </c>
      <c r="AD17">
        <f>$C16*0.02*'LCOT vs Distance NH3'!AD$2</f>
        <v>14633208.675571345</v>
      </c>
      <c r="AE17">
        <f>$C16*0.02*'LCOT vs Distance NH3'!AE$2</f>
        <v>13549267.292195691</v>
      </c>
      <c r="AF17">
        <f>$C16*0.02*'LCOT vs Distance NH3'!AF$2</f>
        <v>12545617.863144156</v>
      </c>
      <c r="AG17">
        <f>$C16*0.02*'LCOT vs Distance NH3'!AG$2</f>
        <v>11616312.836244589</v>
      </c>
      <c r="AH17">
        <f>$C16*0.02*'LCOT vs Distance NH3'!AH$2</f>
        <v>10755845.218744988</v>
      </c>
      <c r="AI17">
        <f>$C16*0.02*'LCOT vs Distance NH3'!AI$2</f>
        <v>9959115.9432823956</v>
      </c>
      <c r="AJ17">
        <f>$C16*0.02*'LCOT vs Distance NH3'!AJ$2</f>
        <v>9221403.6511874031</v>
      </c>
      <c r="AK17">
        <f>$C16*0.02*'LCOT vs Distance NH3'!AK$2</f>
        <v>8538336.7140624113</v>
      </c>
      <c r="AL17">
        <f>$C16*0.02*'LCOT vs Distance NH3'!AL$2</f>
        <v>7905867.3278355636</v>
      </c>
      <c r="AM17">
        <f>$C16*0.02*'LCOT vs Distance NH3'!AM$2</f>
        <v>7320247.5257736705</v>
      </c>
      <c r="AN17">
        <f>$C16*0.02*'LCOT vs Distance NH3'!AN$2</f>
        <v>6778006.9683089536</v>
      </c>
      <c r="AO17">
        <f>$C16*0.02*'LCOT vs Distance NH3'!AO$2</f>
        <v>6275932.3780638464</v>
      </c>
      <c r="AP17">
        <f>$C16*0.02*'LCOT vs Distance NH3'!AP$2</f>
        <v>5811048.4982072636</v>
      </c>
      <c r="AQ17">
        <f>$C16*0.02*'LCOT vs Distance NH3'!AQ$2</f>
        <v>5380600.4613030227</v>
      </c>
      <c r="AR17">
        <f>$C16*0.02*'LCOT vs Distance NH3'!AR$2</f>
        <v>4982037.464169465</v>
      </c>
      <c r="AS17">
        <f>$C16*0.02*'LCOT vs Distance NH3'!AS$2</f>
        <v>4612997.6520087635</v>
      </c>
      <c r="AT17">
        <f>$C16*0.02*'LCOT vs Distance NH3'!AT$2</f>
        <v>4271294.1222303361</v>
      </c>
      <c r="AU17">
        <f>$C16*0.02*'LCOT vs Distance NH3'!AU$2</f>
        <v>3954901.9650280895</v>
      </c>
      <c r="AV17">
        <f>$C16*0.02*'LCOT vs Distance NH3'!AV$2</f>
        <v>3661946.2639148976</v>
      </c>
      <c r="AW17">
        <f>$C16*0.02*'LCOT vs Distance NH3'!AW$2</f>
        <v>3390690.9851063867</v>
      </c>
      <c r="AX17">
        <f>$C16*0.02*'LCOT vs Distance NH3'!AX$2</f>
        <v>3139528.6899133204</v>
      </c>
    </row>
    <row r="18" spans="1:50" x14ac:dyDescent="0.25">
      <c r="A18">
        <v>1600</v>
      </c>
      <c r="B18">
        <f t="shared" si="0"/>
        <v>13</v>
      </c>
      <c r="C18" s="11">
        <f>2*('LCOT NH3'!$B$4*A18+'LCOT NH3'!$B$5*'LCOT vs Distance NH3'!B18)</f>
        <v>1806800000</v>
      </c>
      <c r="D18" s="11">
        <f t="shared" si="1"/>
        <v>903400000</v>
      </c>
      <c r="E18" s="11">
        <f t="shared" si="2"/>
        <v>406811258.88725466</v>
      </c>
      <c r="F18" s="11">
        <f t="shared" si="3"/>
        <v>203405629.44362733</v>
      </c>
      <c r="G18" s="4">
        <f>'LCOT NH3'!$B$29</f>
        <v>2026401001.7629466</v>
      </c>
      <c r="H18" s="12">
        <f t="shared" si="4"/>
        <v>1.0923855924673533</v>
      </c>
      <c r="I18" s="12">
        <f t="shared" si="5"/>
        <v>0.54619279623367667</v>
      </c>
      <c r="R18">
        <v>1500</v>
      </c>
      <c r="S18" t="s">
        <v>37</v>
      </c>
      <c r="U18">
        <f>$C17*0.02*'LCOT vs Distance NH3'!U$2</f>
        <v>31355555.555555552</v>
      </c>
      <c r="V18">
        <f>$C17*0.02*'LCOT vs Distance NH3'!V$2</f>
        <v>29032921.810699586</v>
      </c>
      <c r="W18">
        <f>$C17*0.02*'LCOT vs Distance NH3'!W$2</f>
        <v>26882335.009907022</v>
      </c>
      <c r="X18">
        <f>$C17*0.02*'LCOT vs Distance NH3'!X$2</f>
        <v>24891050.935099095</v>
      </c>
      <c r="Y18">
        <f>$C17*0.02*'LCOT vs Distance NH3'!Y$2</f>
        <v>23047269.384351011</v>
      </c>
      <c r="Z18">
        <f>$C17*0.02*'LCOT vs Distance NH3'!Z$2</f>
        <v>21340064.24476945</v>
      </c>
      <c r="AA18">
        <f>$C17*0.02*'LCOT vs Distance NH3'!AA$2</f>
        <v>19759318.745156903</v>
      </c>
      <c r="AB18">
        <f>$C17*0.02*'LCOT vs Distance NH3'!AB$2</f>
        <v>18295665.504774906</v>
      </c>
      <c r="AC18">
        <f>$C17*0.02*'LCOT vs Distance NH3'!AC$2</f>
        <v>16940431.02293973</v>
      </c>
      <c r="AD18">
        <f>$C17*0.02*'LCOT vs Distance NH3'!AD$2</f>
        <v>15685584.280499747</v>
      </c>
      <c r="AE18">
        <f>$C17*0.02*'LCOT vs Distance NH3'!AE$2</f>
        <v>14523689.148610879</v>
      </c>
      <c r="AF18">
        <f>$C17*0.02*'LCOT vs Distance NH3'!AF$2</f>
        <v>13447860.322787847</v>
      </c>
      <c r="AG18">
        <f>$C17*0.02*'LCOT vs Distance NH3'!AG$2</f>
        <v>12451722.52109986</v>
      </c>
      <c r="AH18">
        <f>$C17*0.02*'LCOT vs Distance NH3'!AH$2</f>
        <v>11529372.70472209</v>
      </c>
      <c r="AI18">
        <f>$C17*0.02*'LCOT vs Distance NH3'!AI$2</f>
        <v>10675345.096964898</v>
      </c>
      <c r="AJ18">
        <f>$C17*0.02*'LCOT vs Distance NH3'!AJ$2</f>
        <v>9884578.7934860159</v>
      </c>
      <c r="AK18">
        <f>$C17*0.02*'LCOT vs Distance NH3'!AK$2</f>
        <v>9152387.7717463132</v>
      </c>
      <c r="AL18">
        <f>$C17*0.02*'LCOT vs Distance NH3'!AL$2</f>
        <v>8474433.1219873242</v>
      </c>
      <c r="AM18">
        <f>$C17*0.02*'LCOT vs Distance NH3'!AM$2</f>
        <v>7846697.3351734485</v>
      </c>
      <c r="AN18">
        <f>$C17*0.02*'LCOT vs Distance NH3'!AN$2</f>
        <v>7265460.4955309704</v>
      </c>
      <c r="AO18">
        <f>$C17*0.02*'LCOT vs Distance NH3'!AO$2</f>
        <v>6727278.2366027497</v>
      </c>
      <c r="AP18">
        <f>$C17*0.02*'LCOT vs Distance NH3'!AP$2</f>
        <v>6228961.3301877305</v>
      </c>
      <c r="AQ18">
        <f>$C17*0.02*'LCOT vs Distance NH3'!AQ$2</f>
        <v>5767556.7872108622</v>
      </c>
      <c r="AR18">
        <f>$C17*0.02*'LCOT vs Distance NH3'!AR$2</f>
        <v>5340330.3585285759</v>
      </c>
      <c r="AS18">
        <f>$C17*0.02*'LCOT vs Distance NH3'!AS$2</f>
        <v>4944750.3319709031</v>
      </c>
      <c r="AT18">
        <f>$C17*0.02*'LCOT vs Distance NH3'!AT$2</f>
        <v>4578472.5296026878</v>
      </c>
      <c r="AU18">
        <f>$C17*0.02*'LCOT vs Distance NH3'!AU$2</f>
        <v>4239326.4162987852</v>
      </c>
      <c r="AV18">
        <f>$C17*0.02*'LCOT vs Distance NH3'!AV$2</f>
        <v>3925302.2373136897</v>
      </c>
      <c r="AW18">
        <f>$C17*0.02*'LCOT vs Distance NH3'!AW$2</f>
        <v>3634539.1086237868</v>
      </c>
      <c r="AX18">
        <f>$C17*0.02*'LCOT vs Distance NH3'!AX$2</f>
        <v>3365313.9894664688</v>
      </c>
    </row>
    <row r="19" spans="1:50" x14ac:dyDescent="0.25">
      <c r="A19">
        <v>1700</v>
      </c>
      <c r="B19">
        <f t="shared" si="0"/>
        <v>14</v>
      </c>
      <c r="C19" s="11">
        <f>2*('LCOT NH3'!$B$4*A19+'LCOT NH3'!$B$5*'LCOT vs Distance NH3'!B19)</f>
        <v>1920400000</v>
      </c>
      <c r="D19" s="11">
        <f t="shared" si="1"/>
        <v>960200000</v>
      </c>
      <c r="E19" s="11">
        <f t="shared" si="2"/>
        <v>432388942.64284003</v>
      </c>
      <c r="F19" s="11">
        <f t="shared" si="3"/>
        <v>216194471.32142001</v>
      </c>
      <c r="G19" s="4">
        <f>'LCOT NH3'!$B$29</f>
        <v>2026401001.7629466</v>
      </c>
      <c r="H19" s="12">
        <f t="shared" si="4"/>
        <v>1.1610677948717649</v>
      </c>
      <c r="I19" s="12">
        <f t="shared" si="5"/>
        <v>0.58053389743588246</v>
      </c>
      <c r="R19">
        <v>1600</v>
      </c>
      <c r="S19" t="s">
        <v>37</v>
      </c>
      <c r="U19">
        <f>$C18*0.02*'LCOT vs Distance NH3'!U$2</f>
        <v>33459259.259259254</v>
      </c>
      <c r="V19">
        <f>$C18*0.02*'LCOT vs Distance NH3'!V$2</f>
        <v>30980795.610425238</v>
      </c>
      <c r="W19">
        <f>$C18*0.02*'LCOT vs Distance NH3'!W$2</f>
        <v>28685921.861504849</v>
      </c>
      <c r="X19">
        <f>$C18*0.02*'LCOT vs Distance NH3'!X$2</f>
        <v>26561038.760652635</v>
      </c>
      <c r="Y19">
        <f>$C18*0.02*'LCOT vs Distance NH3'!Y$2</f>
        <v>24593554.408011701</v>
      </c>
      <c r="Z19">
        <f>$C18*0.02*'LCOT vs Distance NH3'!Z$2</f>
        <v>22771809.637047864</v>
      </c>
      <c r="AA19">
        <f>$C18*0.02*'LCOT vs Distance NH3'!AA$2</f>
        <v>21085008.923192468</v>
      </c>
      <c r="AB19">
        <f>$C18*0.02*'LCOT vs Distance NH3'!AB$2</f>
        <v>19523156.410363395</v>
      </c>
      <c r="AC19">
        <f>$C18*0.02*'LCOT vs Distance NH3'!AC$2</f>
        <v>18076996.676262405</v>
      </c>
      <c r="AD19">
        <f>$C18*0.02*'LCOT vs Distance NH3'!AD$2</f>
        <v>16737959.885428149</v>
      </c>
      <c r="AE19">
        <f>$C18*0.02*'LCOT vs Distance NH3'!AE$2</f>
        <v>15498111.005026065</v>
      </c>
      <c r="AF19">
        <f>$C18*0.02*'LCOT vs Distance NH3'!AF$2</f>
        <v>14350102.782431539</v>
      </c>
      <c r="AG19">
        <f>$C18*0.02*'LCOT vs Distance NH3'!AG$2</f>
        <v>13287132.205955129</v>
      </c>
      <c r="AH19">
        <f>$C18*0.02*'LCOT vs Distance NH3'!AH$2</f>
        <v>12302900.190699192</v>
      </c>
      <c r="AI19">
        <f>$C18*0.02*'LCOT vs Distance NH3'!AI$2</f>
        <v>11391574.2506474</v>
      </c>
      <c r="AJ19">
        <f>$C18*0.02*'LCOT vs Distance NH3'!AJ$2</f>
        <v>10547753.935784629</v>
      </c>
      <c r="AK19">
        <f>$C18*0.02*'LCOT vs Distance NH3'!AK$2</f>
        <v>9766438.8294302132</v>
      </c>
      <c r="AL19">
        <f>$C18*0.02*'LCOT vs Distance NH3'!AL$2</f>
        <v>9042998.916139083</v>
      </c>
      <c r="AM19">
        <f>$C18*0.02*'LCOT vs Distance NH3'!AM$2</f>
        <v>8373147.1445732256</v>
      </c>
      <c r="AN19">
        <f>$C18*0.02*'LCOT vs Distance NH3'!AN$2</f>
        <v>7752914.0227529863</v>
      </c>
      <c r="AO19">
        <f>$C18*0.02*'LCOT vs Distance NH3'!AO$2</f>
        <v>7178624.0951416539</v>
      </c>
      <c r="AP19">
        <f>$C18*0.02*'LCOT vs Distance NH3'!AP$2</f>
        <v>6646874.1621681973</v>
      </c>
      <c r="AQ19">
        <f>$C18*0.02*'LCOT vs Distance NH3'!AQ$2</f>
        <v>6154513.1131187016</v>
      </c>
      <c r="AR19">
        <f>$C18*0.02*'LCOT vs Distance NH3'!AR$2</f>
        <v>5698623.2528876858</v>
      </c>
      <c r="AS19">
        <f>$C18*0.02*'LCOT vs Distance NH3'!AS$2</f>
        <v>5276503.0119330417</v>
      </c>
      <c r="AT19">
        <f>$C18*0.02*'LCOT vs Distance NH3'!AT$2</f>
        <v>4885650.9369750395</v>
      </c>
      <c r="AU19">
        <f>$C18*0.02*'LCOT vs Distance NH3'!AU$2</f>
        <v>4523750.867569481</v>
      </c>
      <c r="AV19">
        <f>$C18*0.02*'LCOT vs Distance NH3'!AV$2</f>
        <v>4188658.2107124822</v>
      </c>
      <c r="AW19">
        <f>$C18*0.02*'LCOT vs Distance NH3'!AW$2</f>
        <v>3878387.2321411869</v>
      </c>
      <c r="AX19">
        <f>$C18*0.02*'LCOT vs Distance NH3'!AX$2</f>
        <v>3591099.2890196173</v>
      </c>
    </row>
    <row r="20" spans="1:50" x14ac:dyDescent="0.25">
      <c r="A20">
        <v>1800</v>
      </c>
      <c r="B20">
        <f t="shared" si="0"/>
        <v>15</v>
      </c>
      <c r="C20" s="11">
        <f>2*('LCOT NH3'!$B$4*A20+'LCOT NH3'!$B$5*'LCOT vs Distance NH3'!B20)</f>
        <v>2034000000</v>
      </c>
      <c r="D20" s="11">
        <f t="shared" si="1"/>
        <v>1017000000</v>
      </c>
      <c r="E20" s="11">
        <f t="shared" si="2"/>
        <v>457966626.39842564</v>
      </c>
      <c r="F20" s="11">
        <f t="shared" si="3"/>
        <v>228983313.19921282</v>
      </c>
      <c r="G20" s="4">
        <f>'LCOT NH3'!$B$29</f>
        <v>2026401001.7629466</v>
      </c>
      <c r="H20" s="12">
        <f t="shared" si="4"/>
        <v>1.2297499972761767</v>
      </c>
      <c r="I20" s="12">
        <f t="shared" si="5"/>
        <v>0.61487499863808837</v>
      </c>
      <c r="R20">
        <v>1700</v>
      </c>
      <c r="S20" t="s">
        <v>37</v>
      </c>
      <c r="U20">
        <f>$C19*0.02*'LCOT vs Distance NH3'!U$2</f>
        <v>35562962.962962955</v>
      </c>
      <c r="V20">
        <f>$C19*0.02*'LCOT vs Distance NH3'!V$2</f>
        <v>32928669.410150889</v>
      </c>
      <c r="W20">
        <f>$C19*0.02*'LCOT vs Distance NH3'!W$2</f>
        <v>30489508.713102672</v>
      </c>
      <c r="X20">
        <f>$C19*0.02*'LCOT vs Distance NH3'!X$2</f>
        <v>28231026.586206179</v>
      </c>
      <c r="Y20">
        <f>$C19*0.02*'LCOT vs Distance NH3'!Y$2</f>
        <v>26139839.431672387</v>
      </c>
      <c r="Z20">
        <f>$C19*0.02*'LCOT vs Distance NH3'!Z$2</f>
        <v>24203555.029326279</v>
      </c>
      <c r="AA20">
        <f>$C19*0.02*'LCOT vs Distance NH3'!AA$2</f>
        <v>22410699.101228036</v>
      </c>
      <c r="AB20">
        <f>$C19*0.02*'LCOT vs Distance NH3'!AB$2</f>
        <v>20750647.315951884</v>
      </c>
      <c r="AC20">
        <f>$C19*0.02*'LCOT vs Distance NH3'!AC$2</f>
        <v>19213562.329585079</v>
      </c>
      <c r="AD20">
        <f>$C19*0.02*'LCOT vs Distance NH3'!AD$2</f>
        <v>17790335.490356553</v>
      </c>
      <c r="AE20">
        <f>$C19*0.02*'LCOT vs Distance NH3'!AE$2</f>
        <v>16472532.861441253</v>
      </c>
      <c r="AF20">
        <f>$C19*0.02*'LCOT vs Distance NH3'!AF$2</f>
        <v>15252345.242075231</v>
      </c>
      <c r="AG20">
        <f>$C19*0.02*'LCOT vs Distance NH3'!AG$2</f>
        <v>14122541.8908104</v>
      </c>
      <c r="AH20">
        <f>$C19*0.02*'LCOT vs Distance NH3'!AH$2</f>
        <v>13076427.676676296</v>
      </c>
      <c r="AI20">
        <f>$C19*0.02*'LCOT vs Distance NH3'!AI$2</f>
        <v>12107803.4043299</v>
      </c>
      <c r="AJ20">
        <f>$C19*0.02*'LCOT vs Distance NH3'!AJ$2</f>
        <v>11210929.078083243</v>
      </c>
      <c r="AK20">
        <f>$C19*0.02*'LCOT vs Distance NH3'!AK$2</f>
        <v>10380489.887114115</v>
      </c>
      <c r="AL20">
        <f>$C19*0.02*'LCOT vs Distance NH3'!AL$2</f>
        <v>9611564.7102908436</v>
      </c>
      <c r="AM20">
        <f>$C19*0.02*'LCOT vs Distance NH3'!AM$2</f>
        <v>8899596.9539730027</v>
      </c>
      <c r="AN20">
        <f>$C19*0.02*'LCOT vs Distance NH3'!AN$2</f>
        <v>8240367.5499750031</v>
      </c>
      <c r="AO20">
        <f>$C19*0.02*'LCOT vs Distance NH3'!AO$2</f>
        <v>7629969.9536805581</v>
      </c>
      <c r="AP20">
        <f>$C19*0.02*'LCOT vs Distance NH3'!AP$2</f>
        <v>7064786.9941486642</v>
      </c>
      <c r="AQ20">
        <f>$C19*0.02*'LCOT vs Distance NH3'!AQ$2</f>
        <v>6541469.4390265411</v>
      </c>
      <c r="AR20">
        <f>$C19*0.02*'LCOT vs Distance NH3'!AR$2</f>
        <v>6056916.1472467966</v>
      </c>
      <c r="AS20">
        <f>$C19*0.02*'LCOT vs Distance NH3'!AS$2</f>
        <v>5608255.6918951813</v>
      </c>
      <c r="AT20">
        <f>$C19*0.02*'LCOT vs Distance NH3'!AT$2</f>
        <v>5192829.3443473903</v>
      </c>
      <c r="AU20">
        <f>$C19*0.02*'LCOT vs Distance NH3'!AU$2</f>
        <v>4808175.3188401768</v>
      </c>
      <c r="AV20">
        <f>$C19*0.02*'LCOT vs Distance NH3'!AV$2</f>
        <v>4452014.1841112748</v>
      </c>
      <c r="AW20">
        <f>$C19*0.02*'LCOT vs Distance NH3'!AW$2</f>
        <v>4122235.3556585875</v>
      </c>
      <c r="AX20">
        <f>$C19*0.02*'LCOT vs Distance NH3'!AX$2</f>
        <v>3816884.5885727657</v>
      </c>
    </row>
    <row r="21" spans="1:50" x14ac:dyDescent="0.25">
      <c r="A21">
        <v>1900</v>
      </c>
      <c r="B21">
        <f t="shared" si="0"/>
        <v>15</v>
      </c>
      <c r="C21" s="11">
        <f>2*('LCOT NH3'!$B$4*A21+'LCOT NH3'!$B$5*'LCOT vs Distance NH3'!B21)</f>
        <v>2144000000</v>
      </c>
      <c r="D21" s="11">
        <f t="shared" si="1"/>
        <v>1072000000</v>
      </c>
      <c r="E21" s="11">
        <f t="shared" si="2"/>
        <v>482733749.75330621</v>
      </c>
      <c r="F21" s="11">
        <f t="shared" si="3"/>
        <v>241366874.87665311</v>
      </c>
      <c r="G21" s="4">
        <f>'LCOT NH3'!$B$29</f>
        <v>2026401001.7629466</v>
      </c>
      <c r="H21" s="12">
        <f t="shared" si="4"/>
        <v>1.2962556510128433</v>
      </c>
      <c r="I21" s="12">
        <f t="shared" si="5"/>
        <v>0.64812782550642167</v>
      </c>
      <c r="R21">
        <v>1800</v>
      </c>
      <c r="S21" t="s">
        <v>37</v>
      </c>
      <c r="U21">
        <f>$C20*0.02*'LCOT vs Distance NH3'!U$2</f>
        <v>37666666.666666664</v>
      </c>
      <c r="V21">
        <f>$C20*0.02*'LCOT vs Distance NH3'!V$2</f>
        <v>34876543.209876537</v>
      </c>
      <c r="W21">
        <f>$C20*0.02*'LCOT vs Distance NH3'!W$2</f>
        <v>32293095.564700499</v>
      </c>
      <c r="X21">
        <f>$C20*0.02*'LCOT vs Distance NH3'!X$2</f>
        <v>29901014.411759719</v>
      </c>
      <c r="Y21">
        <f>$C20*0.02*'LCOT vs Distance NH3'!Y$2</f>
        <v>27686124.455333073</v>
      </c>
      <c r="Z21">
        <f>$C20*0.02*'LCOT vs Distance NH3'!Z$2</f>
        <v>25635300.421604693</v>
      </c>
      <c r="AA21">
        <f>$C20*0.02*'LCOT vs Distance NH3'!AA$2</f>
        <v>23736389.279263604</v>
      </c>
      <c r="AB21">
        <f>$C20*0.02*'LCOT vs Distance NH3'!AB$2</f>
        <v>21978138.221540373</v>
      </c>
      <c r="AC21">
        <f>$C20*0.02*'LCOT vs Distance NH3'!AC$2</f>
        <v>20350127.982907753</v>
      </c>
      <c r="AD21">
        <f>$C20*0.02*'LCOT vs Distance NH3'!AD$2</f>
        <v>18842711.095284954</v>
      </c>
      <c r="AE21">
        <f>$C20*0.02*'LCOT vs Distance NH3'!AE$2</f>
        <v>17446954.717856441</v>
      </c>
      <c r="AF21">
        <f>$C20*0.02*'LCOT vs Distance NH3'!AF$2</f>
        <v>16154587.701718925</v>
      </c>
      <c r="AG21">
        <f>$C20*0.02*'LCOT vs Distance NH3'!AG$2</f>
        <v>14957951.575665671</v>
      </c>
      <c r="AH21">
        <f>$C20*0.02*'LCOT vs Distance NH3'!AH$2</f>
        <v>13849955.162653398</v>
      </c>
      <c r="AI21">
        <f>$C20*0.02*'LCOT vs Distance NH3'!AI$2</f>
        <v>12824032.558012402</v>
      </c>
      <c r="AJ21">
        <f>$C20*0.02*'LCOT vs Distance NH3'!AJ$2</f>
        <v>11874104.220381856</v>
      </c>
      <c r="AK21">
        <f>$C20*0.02*'LCOT vs Distance NH3'!AK$2</f>
        <v>10994540.944798015</v>
      </c>
      <c r="AL21">
        <f>$C20*0.02*'LCOT vs Distance NH3'!AL$2</f>
        <v>10180130.504442604</v>
      </c>
      <c r="AM21">
        <f>$C20*0.02*'LCOT vs Distance NH3'!AM$2</f>
        <v>9426046.7633727808</v>
      </c>
      <c r="AN21">
        <f>$C20*0.02*'LCOT vs Distance NH3'!AN$2</f>
        <v>8727821.077197019</v>
      </c>
      <c r="AO21">
        <f>$C20*0.02*'LCOT vs Distance NH3'!AO$2</f>
        <v>8081315.8122194624</v>
      </c>
      <c r="AP21">
        <f>$C20*0.02*'LCOT vs Distance NH3'!AP$2</f>
        <v>7482699.8261291301</v>
      </c>
      <c r="AQ21">
        <f>$C20*0.02*'LCOT vs Distance NH3'!AQ$2</f>
        <v>6928425.7649343805</v>
      </c>
      <c r="AR21">
        <f>$C20*0.02*'LCOT vs Distance NH3'!AR$2</f>
        <v>6415209.0416059075</v>
      </c>
      <c r="AS21">
        <f>$C20*0.02*'LCOT vs Distance NH3'!AS$2</f>
        <v>5940008.3718573209</v>
      </c>
      <c r="AT21">
        <f>$C20*0.02*'LCOT vs Distance NH3'!AT$2</f>
        <v>5500007.7517197421</v>
      </c>
      <c r="AU21">
        <f>$C20*0.02*'LCOT vs Distance NH3'!AU$2</f>
        <v>5092599.7701108726</v>
      </c>
      <c r="AV21">
        <f>$C20*0.02*'LCOT vs Distance NH3'!AV$2</f>
        <v>4715370.1575100664</v>
      </c>
      <c r="AW21">
        <f>$C20*0.02*'LCOT vs Distance NH3'!AW$2</f>
        <v>4366083.4791759877</v>
      </c>
      <c r="AX21">
        <f>$C20*0.02*'LCOT vs Distance NH3'!AX$2</f>
        <v>4042669.8881259141</v>
      </c>
    </row>
    <row r="22" spans="1:50" x14ac:dyDescent="0.25">
      <c r="A22">
        <v>2000</v>
      </c>
      <c r="B22">
        <f t="shared" si="0"/>
        <v>16</v>
      </c>
      <c r="C22" s="11">
        <f>2*('LCOT NH3'!$B$4*A22+'LCOT NH3'!$B$5*'LCOT vs Distance NH3'!B22)</f>
        <v>2257600000</v>
      </c>
      <c r="D22" s="11">
        <f t="shared" si="1"/>
        <v>1128800000</v>
      </c>
      <c r="E22" s="11">
        <f t="shared" si="2"/>
        <v>508311433.50889176</v>
      </c>
      <c r="F22" s="11">
        <f t="shared" si="3"/>
        <v>254155716.75444588</v>
      </c>
      <c r="G22" s="4">
        <f>'LCOT NH3'!$B$29</f>
        <v>2026401001.7629466</v>
      </c>
      <c r="H22" s="12">
        <f t="shared" si="4"/>
        <v>1.3649378534172549</v>
      </c>
      <c r="I22" s="12">
        <f t="shared" si="5"/>
        <v>0.68246892670862747</v>
      </c>
      <c r="R22">
        <v>1900</v>
      </c>
      <c r="S22" t="s">
        <v>37</v>
      </c>
      <c r="U22">
        <f>$C21*0.02*'LCOT vs Distance NH3'!U$2</f>
        <v>39703703.703703701</v>
      </c>
      <c r="V22">
        <f>$C21*0.02*'LCOT vs Distance NH3'!V$2</f>
        <v>36762688.614540465</v>
      </c>
      <c r="W22">
        <f>$C21*0.02*'LCOT vs Distance NH3'!W$2</f>
        <v>34039526.49494487</v>
      </c>
      <c r="X22">
        <f>$C21*0.02*'LCOT vs Distance NH3'!X$2</f>
        <v>31518080.087911915</v>
      </c>
      <c r="Y22">
        <f>$C21*0.02*'LCOT vs Distance NH3'!Y$2</f>
        <v>29183407.488807328</v>
      </c>
      <c r="Z22">
        <f>$C21*0.02*'LCOT vs Distance NH3'!Z$2</f>
        <v>27021673.600747522</v>
      </c>
      <c r="AA22">
        <f>$C21*0.02*'LCOT vs Distance NH3'!AA$2</f>
        <v>25020068.148840301</v>
      </c>
      <c r="AB22">
        <f>$C21*0.02*'LCOT vs Distance NH3'!AB$2</f>
        <v>23166729.767444719</v>
      </c>
      <c r="AC22">
        <f>$C21*0.02*'LCOT vs Distance NH3'!AC$2</f>
        <v>21450675.710596964</v>
      </c>
      <c r="AD22">
        <f>$C21*0.02*'LCOT vs Distance NH3'!AD$2</f>
        <v>19861736.769071262</v>
      </c>
      <c r="AE22">
        <f>$C21*0.02*'LCOT vs Distance NH3'!AE$2</f>
        <v>18390497.008399315</v>
      </c>
      <c r="AF22">
        <f>$C21*0.02*'LCOT vs Distance NH3'!AF$2</f>
        <v>17028237.970740106</v>
      </c>
      <c r="AG22">
        <f>$C21*0.02*'LCOT vs Distance NH3'!AG$2</f>
        <v>15766887.009944541</v>
      </c>
      <c r="AH22">
        <f>$C21*0.02*'LCOT vs Distance NH3'!AH$2</f>
        <v>14598969.453652352</v>
      </c>
      <c r="AI22">
        <f>$C21*0.02*'LCOT vs Distance NH3'!AI$2</f>
        <v>13517564.30893736</v>
      </c>
      <c r="AJ22">
        <f>$C21*0.02*'LCOT vs Distance NH3'!AJ$2</f>
        <v>12516263.249016076</v>
      </c>
      <c r="AK22">
        <f>$C21*0.02*'LCOT vs Distance NH3'!AK$2</f>
        <v>11589132.637977848</v>
      </c>
      <c r="AL22">
        <f>$C21*0.02*'LCOT vs Distance NH3'!AL$2</f>
        <v>10730678.368498005</v>
      </c>
      <c r="AM22">
        <f>$C21*0.02*'LCOT vs Distance NH3'!AM$2</f>
        <v>9935813.3041648194</v>
      </c>
      <c r="AN22">
        <f>$C21*0.02*'LCOT vs Distance NH3'!AN$2</f>
        <v>9199827.1334859431</v>
      </c>
      <c r="AO22">
        <f>$C21*0.02*'LCOT vs Distance NH3'!AO$2</f>
        <v>8518358.456931429</v>
      </c>
      <c r="AP22">
        <f>$C21*0.02*'LCOT vs Distance NH3'!AP$2</f>
        <v>7887368.9416031735</v>
      </c>
      <c r="AQ22">
        <f>$C21*0.02*'LCOT vs Distance NH3'!AQ$2</f>
        <v>7303119.3903733101</v>
      </c>
      <c r="AR22">
        <f>$C21*0.02*'LCOT vs Distance NH3'!AR$2</f>
        <v>6762147.5836789897</v>
      </c>
      <c r="AS22">
        <f>$C21*0.02*'LCOT vs Distance NH3'!AS$2</f>
        <v>6261247.7626657309</v>
      </c>
      <c r="AT22">
        <f>$C21*0.02*'LCOT vs Distance NH3'!AT$2</f>
        <v>5797451.632097899</v>
      </c>
      <c r="AU22">
        <f>$C21*0.02*'LCOT vs Distance NH3'!AU$2</f>
        <v>5368010.7704610173</v>
      </c>
      <c r="AV22">
        <f>$C21*0.02*'LCOT vs Distance NH3'!AV$2</f>
        <v>4970380.3430194603</v>
      </c>
      <c r="AW22">
        <f>$C21*0.02*'LCOT vs Distance NH3'!AW$2</f>
        <v>4602204.0213143155</v>
      </c>
      <c r="AX22">
        <f>$C21*0.02*'LCOT vs Distance NH3'!AX$2</f>
        <v>4261300.0197354769</v>
      </c>
    </row>
    <row r="23" spans="1:50" x14ac:dyDescent="0.25">
      <c r="A23">
        <v>2100</v>
      </c>
      <c r="B23">
        <f t="shared" si="0"/>
        <v>17</v>
      </c>
      <c r="C23" s="11">
        <f>2*('LCOT NH3'!$B$4*A23+'LCOT NH3'!$B$5*'LCOT vs Distance NH3'!B23)</f>
        <v>2371200000</v>
      </c>
      <c r="D23" s="11">
        <f t="shared" si="1"/>
        <v>1185600000</v>
      </c>
      <c r="E23" s="11">
        <f t="shared" si="2"/>
        <v>533889117.26447755</v>
      </c>
      <c r="F23" s="11">
        <f t="shared" si="3"/>
        <v>266944558.63223878</v>
      </c>
      <c r="G23" s="4">
        <f>'LCOT NH3'!$B$29</f>
        <v>2026401001.7629466</v>
      </c>
      <c r="H23" s="12">
        <f t="shared" si="4"/>
        <v>1.4336200558216672</v>
      </c>
      <c r="I23" s="12">
        <f t="shared" si="5"/>
        <v>0.71681002791083359</v>
      </c>
      <c r="R23">
        <v>2000</v>
      </c>
      <c r="S23" t="s">
        <v>37</v>
      </c>
      <c r="U23">
        <f>$C22*0.02*'LCOT vs Distance NH3'!U$2</f>
        <v>41807407.407407403</v>
      </c>
      <c r="V23">
        <f>$C22*0.02*'LCOT vs Distance NH3'!V$2</f>
        <v>38710562.414266117</v>
      </c>
      <c r="W23">
        <f>$C22*0.02*'LCOT vs Distance NH3'!W$2</f>
        <v>35843113.346542694</v>
      </c>
      <c r="X23">
        <f>$C22*0.02*'LCOT vs Distance NH3'!X$2</f>
        <v>33188067.913465459</v>
      </c>
      <c r="Y23">
        <f>$C22*0.02*'LCOT vs Distance NH3'!Y$2</f>
        <v>30729692.512468018</v>
      </c>
      <c r="Z23">
        <f>$C22*0.02*'LCOT vs Distance NH3'!Z$2</f>
        <v>28453418.993025936</v>
      </c>
      <c r="AA23">
        <f>$C22*0.02*'LCOT vs Distance NH3'!AA$2</f>
        <v>26345758.326875869</v>
      </c>
      <c r="AB23">
        <f>$C22*0.02*'LCOT vs Distance NH3'!AB$2</f>
        <v>24394220.673033208</v>
      </c>
      <c r="AC23">
        <f>$C22*0.02*'LCOT vs Distance NH3'!AC$2</f>
        <v>22587241.363919638</v>
      </c>
      <c r="AD23">
        <f>$C22*0.02*'LCOT vs Distance NH3'!AD$2</f>
        <v>20914112.373999663</v>
      </c>
      <c r="AE23">
        <f>$C22*0.02*'LCOT vs Distance NH3'!AE$2</f>
        <v>19364918.864814505</v>
      </c>
      <c r="AF23">
        <f>$C22*0.02*'LCOT vs Distance NH3'!AF$2</f>
        <v>17930480.430383798</v>
      </c>
      <c r="AG23">
        <f>$C22*0.02*'LCOT vs Distance NH3'!AG$2</f>
        <v>16602296.694799813</v>
      </c>
      <c r="AH23">
        <f>$C22*0.02*'LCOT vs Distance NH3'!AH$2</f>
        <v>15372496.939629454</v>
      </c>
      <c r="AI23">
        <f>$C22*0.02*'LCOT vs Distance NH3'!AI$2</f>
        <v>14233793.462619862</v>
      </c>
      <c r="AJ23">
        <f>$C22*0.02*'LCOT vs Distance NH3'!AJ$2</f>
        <v>13179438.391314689</v>
      </c>
      <c r="AK23">
        <f>$C22*0.02*'LCOT vs Distance NH3'!AK$2</f>
        <v>12203183.69566175</v>
      </c>
      <c r="AL23">
        <f>$C22*0.02*'LCOT vs Distance NH3'!AL$2</f>
        <v>11299244.162649766</v>
      </c>
      <c r="AM23">
        <f>$C22*0.02*'LCOT vs Distance NH3'!AM$2</f>
        <v>10462263.113564597</v>
      </c>
      <c r="AN23">
        <f>$C22*0.02*'LCOT vs Distance NH3'!AN$2</f>
        <v>9687280.6607079599</v>
      </c>
      <c r="AO23">
        <f>$C22*0.02*'LCOT vs Distance NH3'!AO$2</f>
        <v>8969704.3154703341</v>
      </c>
      <c r="AP23">
        <f>$C22*0.02*'LCOT vs Distance NH3'!AP$2</f>
        <v>8305281.7735836403</v>
      </c>
      <c r="AQ23">
        <f>$C22*0.02*'LCOT vs Distance NH3'!AQ$2</f>
        <v>7690075.7162811495</v>
      </c>
      <c r="AR23">
        <f>$C22*0.02*'LCOT vs Distance NH3'!AR$2</f>
        <v>7120440.4780381005</v>
      </c>
      <c r="AS23">
        <f>$C22*0.02*'LCOT vs Distance NH3'!AS$2</f>
        <v>6593000.4426278705</v>
      </c>
      <c r="AT23">
        <f>$C22*0.02*'LCOT vs Distance NH3'!AT$2</f>
        <v>6104630.0394702507</v>
      </c>
      <c r="AU23">
        <f>$C22*0.02*'LCOT vs Distance NH3'!AU$2</f>
        <v>5652435.221731713</v>
      </c>
      <c r="AV23">
        <f>$C22*0.02*'LCOT vs Distance NH3'!AV$2</f>
        <v>5233736.3164182529</v>
      </c>
      <c r="AW23">
        <f>$C22*0.02*'LCOT vs Distance NH3'!AW$2</f>
        <v>4846052.1448317161</v>
      </c>
      <c r="AX23">
        <f>$C22*0.02*'LCOT vs Distance NH3'!AX$2</f>
        <v>4487085.3192886254</v>
      </c>
    </row>
    <row r="24" spans="1:50" x14ac:dyDescent="0.25">
      <c r="A24">
        <v>2200</v>
      </c>
      <c r="B24">
        <f t="shared" si="0"/>
        <v>18</v>
      </c>
      <c r="C24" s="11">
        <f>2*('LCOT NH3'!$B$4*A24+'LCOT NH3'!$B$5*'LCOT vs Distance NH3'!B24)</f>
        <v>2484800000</v>
      </c>
      <c r="D24" s="11">
        <f t="shared" si="1"/>
        <v>1242400000</v>
      </c>
      <c r="E24" s="11">
        <f t="shared" si="2"/>
        <v>559466801.02006292</v>
      </c>
      <c r="F24" s="11">
        <f t="shared" si="3"/>
        <v>279733400.51003146</v>
      </c>
      <c r="G24" s="4">
        <f>'LCOT NH3'!$B$29</f>
        <v>2026401001.7629466</v>
      </c>
      <c r="H24" s="12">
        <f t="shared" si="4"/>
        <v>1.5023022582260788</v>
      </c>
      <c r="I24" s="12">
        <f t="shared" si="5"/>
        <v>0.75115112911303938</v>
      </c>
      <c r="R24">
        <v>2100</v>
      </c>
      <c r="S24" t="s">
        <v>37</v>
      </c>
      <c r="U24">
        <f>$C23*0.02*'LCOT vs Distance NH3'!U$2</f>
        <v>43911111.111111104</v>
      </c>
      <c r="V24">
        <f>$C23*0.02*'LCOT vs Distance NH3'!V$2</f>
        <v>40658436.213991769</v>
      </c>
      <c r="W24">
        <f>$C23*0.02*'LCOT vs Distance NH3'!W$2</f>
        <v>37646700.198140524</v>
      </c>
      <c r="X24">
        <f>$C23*0.02*'LCOT vs Distance NH3'!X$2</f>
        <v>34858055.739018999</v>
      </c>
      <c r="Y24">
        <f>$C23*0.02*'LCOT vs Distance NH3'!Y$2</f>
        <v>32275977.536128704</v>
      </c>
      <c r="Z24">
        <f>$C23*0.02*'LCOT vs Distance NH3'!Z$2</f>
        <v>29885164.38530435</v>
      </c>
      <c r="AA24">
        <f>$C23*0.02*'LCOT vs Distance NH3'!AA$2</f>
        <v>27671448.504911438</v>
      </c>
      <c r="AB24">
        <f>$C23*0.02*'LCOT vs Distance NH3'!AB$2</f>
        <v>25621711.578621697</v>
      </c>
      <c r="AC24">
        <f>$C23*0.02*'LCOT vs Distance NH3'!AC$2</f>
        <v>23723807.017242312</v>
      </c>
      <c r="AD24">
        <f>$C23*0.02*'LCOT vs Distance NH3'!AD$2</f>
        <v>21966487.978928067</v>
      </c>
      <c r="AE24">
        <f>$C23*0.02*'LCOT vs Distance NH3'!AE$2</f>
        <v>20339340.721229691</v>
      </c>
      <c r="AF24">
        <f>$C23*0.02*'LCOT vs Distance NH3'!AF$2</f>
        <v>18832722.89002749</v>
      </c>
      <c r="AG24">
        <f>$C23*0.02*'LCOT vs Distance NH3'!AG$2</f>
        <v>17437706.379655082</v>
      </c>
      <c r="AH24">
        <f>$C23*0.02*'LCOT vs Distance NH3'!AH$2</f>
        <v>16146024.425606556</v>
      </c>
      <c r="AI24">
        <f>$C23*0.02*'LCOT vs Distance NH3'!AI$2</f>
        <v>14950022.616302364</v>
      </c>
      <c r="AJ24">
        <f>$C23*0.02*'LCOT vs Distance NH3'!AJ$2</f>
        <v>13842613.533613302</v>
      </c>
      <c r="AK24">
        <f>$C23*0.02*'LCOT vs Distance NH3'!AK$2</f>
        <v>12817234.753345652</v>
      </c>
      <c r="AL24">
        <f>$C23*0.02*'LCOT vs Distance NH3'!AL$2</f>
        <v>11867809.956801524</v>
      </c>
      <c r="AM24">
        <f>$C23*0.02*'LCOT vs Distance NH3'!AM$2</f>
        <v>10988712.922964375</v>
      </c>
      <c r="AN24">
        <f>$C23*0.02*'LCOT vs Distance NH3'!AN$2</f>
        <v>10174734.187929977</v>
      </c>
      <c r="AO24">
        <f>$C23*0.02*'LCOT vs Distance NH3'!AO$2</f>
        <v>9421050.1740092374</v>
      </c>
      <c r="AP24">
        <f>$C23*0.02*'LCOT vs Distance NH3'!AP$2</f>
        <v>8723194.6055641081</v>
      </c>
      <c r="AQ24">
        <f>$C23*0.02*'LCOT vs Distance NH3'!AQ$2</f>
        <v>8077032.042188989</v>
      </c>
      <c r="AR24">
        <f>$C23*0.02*'LCOT vs Distance NH3'!AR$2</f>
        <v>7478733.3723972114</v>
      </c>
      <c r="AS24">
        <f>$C23*0.02*'LCOT vs Distance NH3'!AS$2</f>
        <v>6924753.1225900101</v>
      </c>
      <c r="AT24">
        <f>$C23*0.02*'LCOT vs Distance NH3'!AT$2</f>
        <v>6411808.4468426015</v>
      </c>
      <c r="AU24">
        <f>$C23*0.02*'LCOT vs Distance NH3'!AU$2</f>
        <v>5936859.6730024088</v>
      </c>
      <c r="AV24">
        <f>$C23*0.02*'LCOT vs Distance NH3'!AV$2</f>
        <v>5497092.2898170454</v>
      </c>
      <c r="AW24">
        <f>$C23*0.02*'LCOT vs Distance NH3'!AW$2</f>
        <v>5089900.2683491157</v>
      </c>
      <c r="AX24">
        <f>$C23*0.02*'LCOT vs Distance NH3'!AX$2</f>
        <v>4712870.6188417738</v>
      </c>
    </row>
    <row r="25" spans="1:50" x14ac:dyDescent="0.25">
      <c r="A25">
        <v>2300</v>
      </c>
      <c r="B25">
        <f t="shared" si="0"/>
        <v>18</v>
      </c>
      <c r="C25" s="11">
        <f>2*('LCOT NH3'!$B$4*A25+'LCOT NH3'!$B$5*'LCOT vs Distance NH3'!B25)</f>
        <v>2594800000</v>
      </c>
      <c r="D25" s="11">
        <f t="shared" si="1"/>
        <v>1297400000</v>
      </c>
      <c r="E25" s="11">
        <f t="shared" si="2"/>
        <v>584233924.37494373</v>
      </c>
      <c r="F25" s="11">
        <f t="shared" si="3"/>
        <v>292116962.18747187</v>
      </c>
      <c r="G25" s="4">
        <f>'LCOT NH3'!$B$29</f>
        <v>2026401001.7629466</v>
      </c>
      <c r="H25" s="12">
        <f t="shared" si="4"/>
        <v>1.5688079119627454</v>
      </c>
      <c r="I25" s="12">
        <f t="shared" si="5"/>
        <v>0.78440395598137269</v>
      </c>
      <c r="R25">
        <v>2200</v>
      </c>
      <c r="S25" t="s">
        <v>37</v>
      </c>
      <c r="U25">
        <f>$C24*0.02*'LCOT vs Distance NH3'!U$2</f>
        <v>46014814.814814806</v>
      </c>
      <c r="V25">
        <f>$C24*0.02*'LCOT vs Distance NH3'!V$2</f>
        <v>42606310.01371742</v>
      </c>
      <c r="W25">
        <f>$C24*0.02*'LCOT vs Distance NH3'!W$2</f>
        <v>39450287.049738348</v>
      </c>
      <c r="X25">
        <f>$C24*0.02*'LCOT vs Distance NH3'!X$2</f>
        <v>36528043.564572543</v>
      </c>
      <c r="Y25">
        <f>$C24*0.02*'LCOT vs Distance NH3'!Y$2</f>
        <v>33822262.559789389</v>
      </c>
      <c r="Z25">
        <f>$C24*0.02*'LCOT vs Distance NH3'!Z$2</f>
        <v>31316909.777582761</v>
      </c>
      <c r="AA25">
        <f>$C24*0.02*'LCOT vs Distance NH3'!AA$2</f>
        <v>28997138.682947006</v>
      </c>
      <c r="AB25">
        <f>$C24*0.02*'LCOT vs Distance NH3'!AB$2</f>
        <v>26849202.484210186</v>
      </c>
      <c r="AC25">
        <f>$C24*0.02*'LCOT vs Distance NH3'!AC$2</f>
        <v>24860372.67056499</v>
      </c>
      <c r="AD25">
        <f>$C24*0.02*'LCOT vs Distance NH3'!AD$2</f>
        <v>23018863.583856467</v>
      </c>
      <c r="AE25">
        <f>$C24*0.02*'LCOT vs Distance NH3'!AE$2</f>
        <v>21313762.577644881</v>
      </c>
      <c r="AF25">
        <f>$C24*0.02*'LCOT vs Distance NH3'!AF$2</f>
        <v>19734965.349671181</v>
      </c>
      <c r="AG25">
        <f>$C24*0.02*'LCOT vs Distance NH3'!AG$2</f>
        <v>18273116.064510353</v>
      </c>
      <c r="AH25">
        <f>$C24*0.02*'LCOT vs Distance NH3'!AH$2</f>
        <v>16919551.911583658</v>
      </c>
      <c r="AI25">
        <f>$C24*0.02*'LCOT vs Distance NH3'!AI$2</f>
        <v>15666251.769984866</v>
      </c>
      <c r="AJ25">
        <f>$C24*0.02*'LCOT vs Distance NH3'!AJ$2</f>
        <v>14505788.675911915</v>
      </c>
      <c r="AK25">
        <f>$C24*0.02*'LCOT vs Distance NH3'!AK$2</f>
        <v>13431285.811029552</v>
      </c>
      <c r="AL25">
        <f>$C24*0.02*'LCOT vs Distance NH3'!AL$2</f>
        <v>12436375.750953285</v>
      </c>
      <c r="AM25">
        <f>$C24*0.02*'LCOT vs Distance NH3'!AM$2</f>
        <v>11515162.732364153</v>
      </c>
      <c r="AN25">
        <f>$C24*0.02*'LCOT vs Distance NH3'!AN$2</f>
        <v>10662187.715151994</v>
      </c>
      <c r="AO25">
        <f>$C24*0.02*'LCOT vs Distance NH3'!AO$2</f>
        <v>9872396.0325481407</v>
      </c>
      <c r="AP25">
        <f>$C24*0.02*'LCOT vs Distance NH3'!AP$2</f>
        <v>9141107.4375445731</v>
      </c>
      <c r="AQ25">
        <f>$C24*0.02*'LCOT vs Distance NH3'!AQ$2</f>
        <v>8463988.3680968285</v>
      </c>
      <c r="AR25">
        <f>$C24*0.02*'LCOT vs Distance NH3'!AR$2</f>
        <v>7837026.2667563222</v>
      </c>
      <c r="AS25">
        <f>$C24*0.02*'LCOT vs Distance NH3'!AS$2</f>
        <v>7256505.8025521496</v>
      </c>
      <c r="AT25">
        <f>$C24*0.02*'LCOT vs Distance NH3'!AT$2</f>
        <v>6718986.8542149533</v>
      </c>
      <c r="AU25">
        <f>$C24*0.02*'LCOT vs Distance NH3'!AU$2</f>
        <v>6221284.1242731046</v>
      </c>
      <c r="AV25">
        <f>$C24*0.02*'LCOT vs Distance NH3'!AV$2</f>
        <v>5760448.263215838</v>
      </c>
      <c r="AW25">
        <f>$C24*0.02*'LCOT vs Distance NH3'!AW$2</f>
        <v>5333748.3918665163</v>
      </c>
      <c r="AX25">
        <f>$C24*0.02*'LCOT vs Distance NH3'!AX$2</f>
        <v>4938655.9183949223</v>
      </c>
    </row>
    <row r="26" spans="1:50" x14ac:dyDescent="0.25">
      <c r="A26">
        <v>2400</v>
      </c>
      <c r="B26">
        <f t="shared" si="0"/>
        <v>19</v>
      </c>
      <c r="C26" s="11">
        <f>2*('LCOT NH3'!$B$4*A26+'LCOT NH3'!$B$5*'LCOT vs Distance NH3'!B26)</f>
        <v>2708400000</v>
      </c>
      <c r="D26" s="11">
        <f t="shared" si="1"/>
        <v>1354200000</v>
      </c>
      <c r="E26" s="11">
        <f t="shared" si="2"/>
        <v>609811608.13052928</v>
      </c>
      <c r="F26" s="11">
        <f t="shared" si="3"/>
        <v>304905804.06526464</v>
      </c>
      <c r="G26" s="4">
        <f>'LCOT NH3'!$B$29</f>
        <v>2026401001.7629466</v>
      </c>
      <c r="H26" s="12">
        <f t="shared" si="4"/>
        <v>1.6374901143671572</v>
      </c>
      <c r="I26" s="12">
        <f t="shared" si="5"/>
        <v>0.8187450571835786</v>
      </c>
      <c r="R26">
        <v>2300</v>
      </c>
      <c r="S26" t="s">
        <v>37</v>
      </c>
      <c r="U26">
        <f>$C25*0.02*'LCOT vs Distance NH3'!U$2</f>
        <v>48051851.851851843</v>
      </c>
      <c r="V26">
        <f>$C25*0.02*'LCOT vs Distance NH3'!V$2</f>
        <v>44492455.418381341</v>
      </c>
      <c r="W26">
        <f>$C25*0.02*'LCOT vs Distance NH3'!W$2</f>
        <v>41196717.979982719</v>
      </c>
      <c r="X26">
        <f>$C25*0.02*'LCOT vs Distance NH3'!X$2</f>
        <v>38145109.240724742</v>
      </c>
      <c r="Y26">
        <f>$C25*0.02*'LCOT vs Distance NH3'!Y$2</f>
        <v>35319545.593263648</v>
      </c>
      <c r="Z26">
        <f>$C25*0.02*'LCOT vs Distance NH3'!Z$2</f>
        <v>32703282.956725594</v>
      </c>
      <c r="AA26">
        <f>$C25*0.02*'LCOT vs Distance NH3'!AA$2</f>
        <v>30280817.552523699</v>
      </c>
      <c r="AB26">
        <f>$C25*0.02*'LCOT vs Distance NH3'!AB$2</f>
        <v>28037794.030114532</v>
      </c>
      <c r="AC26">
        <f>$C25*0.02*'LCOT vs Distance NH3'!AC$2</f>
        <v>25960920.398254201</v>
      </c>
      <c r="AD26">
        <f>$C25*0.02*'LCOT vs Distance NH3'!AD$2</f>
        <v>24037889.257642772</v>
      </c>
      <c r="AE26">
        <f>$C25*0.02*'LCOT vs Distance NH3'!AE$2</f>
        <v>22257304.868187755</v>
      </c>
      <c r="AF26">
        <f>$C25*0.02*'LCOT vs Distance NH3'!AF$2</f>
        <v>20608615.618692361</v>
      </c>
      <c r="AG26">
        <f>$C25*0.02*'LCOT vs Distance NH3'!AG$2</f>
        <v>19082051.498789225</v>
      </c>
      <c r="AH26">
        <f>$C25*0.02*'LCOT vs Distance NH3'!AH$2</f>
        <v>17668566.202582613</v>
      </c>
      <c r="AI26">
        <f>$C25*0.02*'LCOT vs Distance NH3'!AI$2</f>
        <v>16359783.520909823</v>
      </c>
      <c r="AJ26">
        <f>$C25*0.02*'LCOT vs Distance NH3'!AJ$2</f>
        <v>15147947.704546135</v>
      </c>
      <c r="AK26">
        <f>$C25*0.02*'LCOT vs Distance NH3'!AK$2</f>
        <v>14025877.504209384</v>
      </c>
      <c r="AL26">
        <f>$C25*0.02*'LCOT vs Distance NH3'!AL$2</f>
        <v>12986923.615008686</v>
      </c>
      <c r="AM26">
        <f>$C25*0.02*'LCOT vs Distance NH3'!AM$2</f>
        <v>12024929.273156192</v>
      </c>
      <c r="AN26">
        <f>$C25*0.02*'LCOT vs Distance NH3'!AN$2</f>
        <v>11134193.771440918</v>
      </c>
      <c r="AO26">
        <f>$C25*0.02*'LCOT vs Distance NH3'!AO$2</f>
        <v>10309438.677260108</v>
      </c>
      <c r="AP26">
        <f>$C25*0.02*'LCOT vs Distance NH3'!AP$2</f>
        <v>9545776.5530186165</v>
      </c>
      <c r="AQ26">
        <f>$C25*0.02*'LCOT vs Distance NH3'!AQ$2</f>
        <v>8838681.9935357571</v>
      </c>
      <c r="AR26">
        <f>$C25*0.02*'LCOT vs Distance NH3'!AR$2</f>
        <v>8183964.8088294044</v>
      </c>
      <c r="AS26">
        <f>$C25*0.02*'LCOT vs Distance NH3'!AS$2</f>
        <v>7577745.1933605587</v>
      </c>
      <c r="AT26">
        <f>$C25*0.02*'LCOT vs Distance NH3'!AT$2</f>
        <v>7016430.7345931102</v>
      </c>
      <c r="AU26">
        <f>$C25*0.02*'LCOT vs Distance NH3'!AU$2</f>
        <v>6496695.1246232502</v>
      </c>
      <c r="AV26">
        <f>$C25*0.02*'LCOT vs Distance NH3'!AV$2</f>
        <v>6015458.4487252319</v>
      </c>
      <c r="AW26">
        <f>$C25*0.02*'LCOT vs Distance NH3'!AW$2</f>
        <v>5569868.9340048442</v>
      </c>
      <c r="AX26">
        <f>$C25*0.02*'LCOT vs Distance NH3'!AX$2</f>
        <v>5157286.0500044851</v>
      </c>
    </row>
    <row r="27" spans="1:50" x14ac:dyDescent="0.25">
      <c r="A27">
        <v>2500</v>
      </c>
      <c r="B27">
        <f t="shared" si="0"/>
        <v>20</v>
      </c>
      <c r="C27" s="11">
        <f>2*('LCOT NH3'!$B$4*A27+'LCOT NH3'!$B$5*'LCOT vs Distance NH3'!B27)</f>
        <v>2822000000</v>
      </c>
      <c r="D27" s="11">
        <f t="shared" si="1"/>
        <v>1411000000</v>
      </c>
      <c r="E27" s="11">
        <f t="shared" si="2"/>
        <v>635389291.88611495</v>
      </c>
      <c r="F27" s="11">
        <f t="shared" si="3"/>
        <v>317694645.94305748</v>
      </c>
      <c r="G27" s="4">
        <f>'LCOT NH3'!$B$29</f>
        <v>2026401001.7629466</v>
      </c>
      <c r="H27" s="12">
        <f t="shared" si="4"/>
        <v>1.706172316771569</v>
      </c>
      <c r="I27" s="12">
        <f t="shared" si="5"/>
        <v>0.8530861583857845</v>
      </c>
      <c r="R27">
        <v>2400</v>
      </c>
      <c r="S27" t="s">
        <v>37</v>
      </c>
      <c r="U27">
        <f>$C26*0.02*'LCOT vs Distance NH3'!U$2</f>
        <v>50155555.555555552</v>
      </c>
      <c r="V27">
        <f>$C26*0.02*'LCOT vs Distance NH3'!V$2</f>
        <v>46440329.218106993</v>
      </c>
      <c r="W27">
        <f>$C26*0.02*'LCOT vs Distance NH3'!W$2</f>
        <v>43000304.831580549</v>
      </c>
      <c r="X27">
        <f>$C26*0.02*'LCOT vs Distance NH3'!X$2</f>
        <v>39815097.066278279</v>
      </c>
      <c r="Y27">
        <f>$C26*0.02*'LCOT vs Distance NH3'!Y$2</f>
        <v>36865830.616924331</v>
      </c>
      <c r="Z27">
        <f>$C26*0.02*'LCOT vs Distance NH3'!Z$2</f>
        <v>34135028.349004008</v>
      </c>
      <c r="AA27">
        <f>$C26*0.02*'LCOT vs Distance NH3'!AA$2</f>
        <v>31606507.730559267</v>
      </c>
      <c r="AB27">
        <f>$C26*0.02*'LCOT vs Distance NH3'!AB$2</f>
        <v>29265284.935703021</v>
      </c>
      <c r="AC27">
        <f>$C26*0.02*'LCOT vs Distance NH3'!AC$2</f>
        <v>27097486.051576875</v>
      </c>
      <c r="AD27">
        <f>$C26*0.02*'LCOT vs Distance NH3'!AD$2</f>
        <v>25090264.862571176</v>
      </c>
      <c r="AE27">
        <f>$C26*0.02*'LCOT vs Distance NH3'!AE$2</f>
        <v>23231726.724602941</v>
      </c>
      <c r="AF27">
        <f>$C26*0.02*'LCOT vs Distance NH3'!AF$2</f>
        <v>21510858.078336053</v>
      </c>
      <c r="AG27">
        <f>$C26*0.02*'LCOT vs Distance NH3'!AG$2</f>
        <v>19917461.183644496</v>
      </c>
      <c r="AH27">
        <f>$C26*0.02*'LCOT vs Distance NH3'!AH$2</f>
        <v>18442093.688559715</v>
      </c>
      <c r="AI27">
        <f>$C26*0.02*'LCOT vs Distance NH3'!AI$2</f>
        <v>17076012.674592327</v>
      </c>
      <c r="AJ27">
        <f>$C26*0.02*'LCOT vs Distance NH3'!AJ$2</f>
        <v>15811122.846844748</v>
      </c>
      <c r="AK27">
        <f>$C26*0.02*'LCOT vs Distance NH3'!AK$2</f>
        <v>14639928.561893286</v>
      </c>
      <c r="AL27">
        <f>$C26*0.02*'LCOT vs Distance NH3'!AL$2</f>
        <v>13555489.409160446</v>
      </c>
      <c r="AM27">
        <f>$C26*0.02*'LCOT vs Distance NH3'!AM$2</f>
        <v>12551379.082555968</v>
      </c>
      <c r="AN27">
        <f>$C26*0.02*'LCOT vs Distance NH3'!AN$2</f>
        <v>11621647.298662934</v>
      </c>
      <c r="AO27">
        <f>$C26*0.02*'LCOT vs Distance NH3'!AO$2</f>
        <v>10760784.535799013</v>
      </c>
      <c r="AP27">
        <f>$C26*0.02*'LCOT vs Distance NH3'!AP$2</f>
        <v>9963689.3849990834</v>
      </c>
      <c r="AQ27">
        <f>$C26*0.02*'LCOT vs Distance NH3'!AQ$2</f>
        <v>9225638.3194435965</v>
      </c>
      <c r="AR27">
        <f>$C26*0.02*'LCOT vs Distance NH3'!AR$2</f>
        <v>8542257.7031885143</v>
      </c>
      <c r="AS27">
        <f>$C26*0.02*'LCOT vs Distance NH3'!AS$2</f>
        <v>7909497.8733226983</v>
      </c>
      <c r="AT27">
        <f>$C26*0.02*'LCOT vs Distance NH3'!AT$2</f>
        <v>7323609.1419654619</v>
      </c>
      <c r="AU27">
        <f>$C26*0.02*'LCOT vs Distance NH3'!AU$2</f>
        <v>6781119.575893946</v>
      </c>
      <c r="AV27">
        <f>$C26*0.02*'LCOT vs Distance NH3'!AV$2</f>
        <v>6278814.4221240235</v>
      </c>
      <c r="AW27">
        <f>$C26*0.02*'LCOT vs Distance NH3'!AW$2</f>
        <v>5813717.0575222448</v>
      </c>
      <c r="AX27">
        <f>$C26*0.02*'LCOT vs Distance NH3'!AX$2</f>
        <v>5383071.3495576335</v>
      </c>
    </row>
    <row r="28" spans="1:50" x14ac:dyDescent="0.25">
      <c r="A28">
        <v>2600</v>
      </c>
      <c r="B28">
        <f t="shared" si="0"/>
        <v>21</v>
      </c>
      <c r="C28" s="11">
        <f>2*('LCOT NH3'!$B$4*A28+'LCOT NH3'!$B$5*'LCOT vs Distance NH3'!B28)</f>
        <v>2935600000</v>
      </c>
      <c r="D28" s="11">
        <f t="shared" si="1"/>
        <v>1467800000</v>
      </c>
      <c r="E28" s="11">
        <f t="shared" si="2"/>
        <v>660966975.64170063</v>
      </c>
      <c r="F28" s="11">
        <f t="shared" si="3"/>
        <v>330483487.82085031</v>
      </c>
      <c r="G28" s="4">
        <f>'LCOT NH3'!$B$29</f>
        <v>2026401001.7629466</v>
      </c>
      <c r="H28" s="12">
        <f t="shared" si="4"/>
        <v>1.774854519175981</v>
      </c>
      <c r="I28" s="12">
        <f t="shared" si="5"/>
        <v>0.88742725958799051</v>
      </c>
      <c r="R28">
        <v>2500</v>
      </c>
      <c r="S28" t="s">
        <v>37</v>
      </c>
      <c r="U28">
        <f>$C27*0.02*'LCOT vs Distance NH3'!U$2</f>
        <v>52259259.259259254</v>
      </c>
      <c r="V28">
        <f>$C27*0.02*'LCOT vs Distance NH3'!V$2</f>
        <v>48388203.017832644</v>
      </c>
      <c r="W28">
        <f>$C27*0.02*'LCOT vs Distance NH3'!W$2</f>
        <v>44803891.683178373</v>
      </c>
      <c r="X28">
        <f>$C27*0.02*'LCOT vs Distance NH3'!X$2</f>
        <v>41485084.891831823</v>
      </c>
      <c r="Y28">
        <f>$C27*0.02*'LCOT vs Distance NH3'!Y$2</f>
        <v>38412115.64058502</v>
      </c>
      <c r="Z28">
        <f>$C27*0.02*'LCOT vs Distance NH3'!Z$2</f>
        <v>35566773.741282418</v>
      </c>
      <c r="AA28">
        <f>$C27*0.02*'LCOT vs Distance NH3'!AA$2</f>
        <v>32932197.908594836</v>
      </c>
      <c r="AB28">
        <f>$C27*0.02*'LCOT vs Distance NH3'!AB$2</f>
        <v>30492775.84129151</v>
      </c>
      <c r="AC28">
        <f>$C27*0.02*'LCOT vs Distance NH3'!AC$2</f>
        <v>28234051.704899549</v>
      </c>
      <c r="AD28">
        <f>$C27*0.02*'LCOT vs Distance NH3'!AD$2</f>
        <v>26142640.46749958</v>
      </c>
      <c r="AE28">
        <f>$C27*0.02*'LCOT vs Distance NH3'!AE$2</f>
        <v>24206148.581018131</v>
      </c>
      <c r="AF28">
        <f>$C27*0.02*'LCOT vs Distance NH3'!AF$2</f>
        <v>22413100.537979744</v>
      </c>
      <c r="AG28">
        <f>$C27*0.02*'LCOT vs Distance NH3'!AG$2</f>
        <v>20752870.868499767</v>
      </c>
      <c r="AH28">
        <f>$C27*0.02*'LCOT vs Distance NH3'!AH$2</f>
        <v>19215621.174536817</v>
      </c>
      <c r="AI28">
        <f>$C27*0.02*'LCOT vs Distance NH3'!AI$2</f>
        <v>17792241.828274827</v>
      </c>
      <c r="AJ28">
        <f>$C27*0.02*'LCOT vs Distance NH3'!AJ$2</f>
        <v>16474297.98914336</v>
      </c>
      <c r="AK28">
        <f>$C27*0.02*'LCOT vs Distance NH3'!AK$2</f>
        <v>15253979.619577188</v>
      </c>
      <c r="AL28">
        <f>$C27*0.02*'LCOT vs Distance NH3'!AL$2</f>
        <v>14124055.203312207</v>
      </c>
      <c r="AM28">
        <f>$C27*0.02*'LCOT vs Distance NH3'!AM$2</f>
        <v>13077828.891955746</v>
      </c>
      <c r="AN28">
        <f>$C27*0.02*'LCOT vs Distance NH3'!AN$2</f>
        <v>12109100.825884951</v>
      </c>
      <c r="AO28">
        <f>$C27*0.02*'LCOT vs Distance NH3'!AO$2</f>
        <v>11212130.394337917</v>
      </c>
      <c r="AP28">
        <f>$C27*0.02*'LCOT vs Distance NH3'!AP$2</f>
        <v>10381602.21697955</v>
      </c>
      <c r="AQ28">
        <f>$C27*0.02*'LCOT vs Distance NH3'!AQ$2</f>
        <v>9612594.645351436</v>
      </c>
      <c r="AR28">
        <f>$C27*0.02*'LCOT vs Distance NH3'!AR$2</f>
        <v>8900550.5975476261</v>
      </c>
      <c r="AS28">
        <f>$C27*0.02*'LCOT vs Distance NH3'!AS$2</f>
        <v>8241250.5532848379</v>
      </c>
      <c r="AT28">
        <f>$C27*0.02*'LCOT vs Distance NH3'!AT$2</f>
        <v>7630787.5493378127</v>
      </c>
      <c r="AU28">
        <f>$C27*0.02*'LCOT vs Distance NH3'!AU$2</f>
        <v>7065544.0271646418</v>
      </c>
      <c r="AV28">
        <f>$C27*0.02*'LCOT vs Distance NH3'!AV$2</f>
        <v>6542170.3955228161</v>
      </c>
      <c r="AW28">
        <f>$C27*0.02*'LCOT vs Distance NH3'!AW$2</f>
        <v>6057565.1810396444</v>
      </c>
      <c r="AX28">
        <f>$C27*0.02*'LCOT vs Distance NH3'!AX$2</f>
        <v>5608856.649110781</v>
      </c>
    </row>
    <row r="29" spans="1:50" x14ac:dyDescent="0.25">
      <c r="A29">
        <v>2700</v>
      </c>
      <c r="B29">
        <f t="shared" si="0"/>
        <v>22</v>
      </c>
      <c r="C29" s="11">
        <f>2*('LCOT NH3'!$B$4*A29+'LCOT NH3'!$B$5*'LCOT vs Distance NH3'!B29)</f>
        <v>3049200000</v>
      </c>
      <c r="D29" s="11">
        <f t="shared" si="1"/>
        <v>1524600000</v>
      </c>
      <c r="E29" s="11">
        <f t="shared" si="2"/>
        <v>686544659.39728606</v>
      </c>
      <c r="F29" s="11">
        <f t="shared" si="3"/>
        <v>343272329.69864303</v>
      </c>
      <c r="G29" s="4">
        <f>'LCOT NH3'!$B$29</f>
        <v>2026401001.7629466</v>
      </c>
      <c r="H29" s="12">
        <f t="shared" si="4"/>
        <v>1.8435367215803926</v>
      </c>
      <c r="I29" s="12">
        <f t="shared" si="5"/>
        <v>0.92176836079019631</v>
      </c>
      <c r="R29">
        <v>2600</v>
      </c>
      <c r="S29" t="s">
        <v>37</v>
      </c>
      <c r="U29">
        <f>$C28*0.02*'LCOT vs Distance NH3'!U$2</f>
        <v>54362962.962962955</v>
      </c>
      <c r="V29">
        <f>$C28*0.02*'LCOT vs Distance NH3'!V$2</f>
        <v>50336076.817558296</v>
      </c>
      <c r="W29">
        <f>$C28*0.02*'LCOT vs Distance NH3'!W$2</f>
        <v>46607478.534776196</v>
      </c>
      <c r="X29">
        <f>$C28*0.02*'LCOT vs Distance NH3'!X$2</f>
        <v>43155072.717385367</v>
      </c>
      <c r="Y29">
        <f>$C28*0.02*'LCOT vs Distance NH3'!Y$2</f>
        <v>39958400.66424571</v>
      </c>
      <c r="Z29">
        <f>$C28*0.02*'LCOT vs Distance NH3'!Z$2</f>
        <v>36998519.133560829</v>
      </c>
      <c r="AA29">
        <f>$C28*0.02*'LCOT vs Distance NH3'!AA$2</f>
        <v>34257888.086630404</v>
      </c>
      <c r="AB29">
        <f>$C28*0.02*'LCOT vs Distance NH3'!AB$2</f>
        <v>31720266.746879999</v>
      </c>
      <c r="AC29">
        <f>$C28*0.02*'LCOT vs Distance NH3'!AC$2</f>
        <v>29370617.358222224</v>
      </c>
      <c r="AD29">
        <f>$C28*0.02*'LCOT vs Distance NH3'!AD$2</f>
        <v>27195016.072427981</v>
      </c>
      <c r="AE29">
        <f>$C28*0.02*'LCOT vs Distance NH3'!AE$2</f>
        <v>25180570.437433317</v>
      </c>
      <c r="AF29">
        <f>$C28*0.02*'LCOT vs Distance NH3'!AF$2</f>
        <v>23315342.997623436</v>
      </c>
      <c r="AG29">
        <f>$C28*0.02*'LCOT vs Distance NH3'!AG$2</f>
        <v>21588280.553355034</v>
      </c>
      <c r="AH29">
        <f>$C28*0.02*'LCOT vs Distance NH3'!AH$2</f>
        <v>19989148.660513919</v>
      </c>
      <c r="AI29">
        <f>$C28*0.02*'LCOT vs Distance NH3'!AI$2</f>
        <v>18508470.981957331</v>
      </c>
      <c r="AJ29">
        <f>$C28*0.02*'LCOT vs Distance NH3'!AJ$2</f>
        <v>17137473.131441973</v>
      </c>
      <c r="AK29">
        <f>$C28*0.02*'LCOT vs Distance NH3'!AK$2</f>
        <v>15868030.677261088</v>
      </c>
      <c r="AL29">
        <f>$C28*0.02*'LCOT vs Distance NH3'!AL$2</f>
        <v>14692620.997463966</v>
      </c>
      <c r="AM29">
        <f>$C28*0.02*'LCOT vs Distance NH3'!AM$2</f>
        <v>13604278.701355524</v>
      </c>
      <c r="AN29">
        <f>$C28*0.02*'LCOT vs Distance NH3'!AN$2</f>
        <v>12596554.353106966</v>
      </c>
      <c r="AO29">
        <f>$C28*0.02*'LCOT vs Distance NH3'!AO$2</f>
        <v>11663476.25287682</v>
      </c>
      <c r="AP29">
        <f>$C28*0.02*'LCOT vs Distance NH3'!AP$2</f>
        <v>10799515.048960017</v>
      </c>
      <c r="AQ29">
        <f>$C28*0.02*'LCOT vs Distance NH3'!AQ$2</f>
        <v>9999550.9712592755</v>
      </c>
      <c r="AR29">
        <f>$C28*0.02*'LCOT vs Distance NH3'!AR$2</f>
        <v>9258843.491906736</v>
      </c>
      <c r="AS29">
        <f>$C28*0.02*'LCOT vs Distance NH3'!AS$2</f>
        <v>8573003.2332469765</v>
      </c>
      <c r="AT29">
        <f>$C28*0.02*'LCOT vs Distance NH3'!AT$2</f>
        <v>7937965.9567101644</v>
      </c>
      <c r="AU29">
        <f>$C28*0.02*'LCOT vs Distance NH3'!AU$2</f>
        <v>7349968.4784353375</v>
      </c>
      <c r="AV29">
        <f>$C28*0.02*'LCOT vs Distance NH3'!AV$2</f>
        <v>6805526.3689216087</v>
      </c>
      <c r="AW29">
        <f>$C28*0.02*'LCOT vs Distance NH3'!AW$2</f>
        <v>6301413.304557045</v>
      </c>
      <c r="AX29">
        <f>$C28*0.02*'LCOT vs Distance NH3'!AX$2</f>
        <v>5834641.9486639295</v>
      </c>
    </row>
    <row r="30" spans="1:50" x14ac:dyDescent="0.25">
      <c r="A30">
        <v>2800</v>
      </c>
      <c r="B30">
        <f t="shared" si="0"/>
        <v>22</v>
      </c>
      <c r="C30" s="11">
        <f>2*('LCOT NH3'!$B$4*A30+'LCOT NH3'!$B$5*'LCOT vs Distance NH3'!B30)</f>
        <v>3159200000</v>
      </c>
      <c r="D30" s="11">
        <f t="shared" si="1"/>
        <v>1579600000</v>
      </c>
      <c r="E30" s="11">
        <f t="shared" si="2"/>
        <v>711311782.75216639</v>
      </c>
      <c r="F30" s="11">
        <f t="shared" si="3"/>
        <v>355655891.3760832</v>
      </c>
      <c r="G30" s="4">
        <f>'LCOT NH3'!$B$29</f>
        <v>2026401001.7629466</v>
      </c>
      <c r="H30" s="12">
        <f t="shared" si="4"/>
        <v>1.910042375317059</v>
      </c>
      <c r="I30" s="12">
        <f t="shared" si="5"/>
        <v>0.9550211876585295</v>
      </c>
      <c r="R30">
        <v>2700</v>
      </c>
      <c r="S30" t="s">
        <v>37</v>
      </c>
      <c r="U30">
        <f>$C29*0.02*'LCOT vs Distance NH3'!U$2</f>
        <v>56466666.666666657</v>
      </c>
      <c r="V30">
        <f>$C29*0.02*'LCOT vs Distance NH3'!V$2</f>
        <v>52283950.617283948</v>
      </c>
      <c r="W30">
        <f>$C29*0.02*'LCOT vs Distance NH3'!W$2</f>
        <v>48411065.386374019</v>
      </c>
      <c r="X30">
        <f>$C29*0.02*'LCOT vs Distance NH3'!X$2</f>
        <v>44825060.542938903</v>
      </c>
      <c r="Y30">
        <f>$C29*0.02*'LCOT vs Distance NH3'!Y$2</f>
        <v>41504685.687906392</v>
      </c>
      <c r="Z30">
        <f>$C29*0.02*'LCOT vs Distance NH3'!Z$2</f>
        <v>38430264.525839247</v>
      </c>
      <c r="AA30">
        <f>$C29*0.02*'LCOT vs Distance NH3'!AA$2</f>
        <v>35583578.264665969</v>
      </c>
      <c r="AB30">
        <f>$C29*0.02*'LCOT vs Distance NH3'!AB$2</f>
        <v>32947757.652468488</v>
      </c>
      <c r="AC30">
        <f>$C29*0.02*'LCOT vs Distance NH3'!AC$2</f>
        <v>30507183.011544898</v>
      </c>
      <c r="AD30">
        <f>$C29*0.02*'LCOT vs Distance NH3'!AD$2</f>
        <v>28247391.677356385</v>
      </c>
      <c r="AE30">
        <f>$C29*0.02*'LCOT vs Distance NH3'!AE$2</f>
        <v>26154992.293848503</v>
      </c>
      <c r="AF30">
        <f>$C29*0.02*'LCOT vs Distance NH3'!AF$2</f>
        <v>24217585.457267132</v>
      </c>
      <c r="AG30">
        <f>$C29*0.02*'LCOT vs Distance NH3'!AG$2</f>
        <v>22423690.238210306</v>
      </c>
      <c r="AH30">
        <f>$C29*0.02*'LCOT vs Distance NH3'!AH$2</f>
        <v>20762676.146491021</v>
      </c>
      <c r="AI30">
        <f>$C29*0.02*'LCOT vs Distance NH3'!AI$2</f>
        <v>19224700.135639831</v>
      </c>
      <c r="AJ30">
        <f>$C29*0.02*'LCOT vs Distance NH3'!AJ$2</f>
        <v>17800648.273740586</v>
      </c>
      <c r="AK30">
        <f>$C29*0.02*'LCOT vs Distance NH3'!AK$2</f>
        <v>16482081.73494499</v>
      </c>
      <c r="AL30">
        <f>$C29*0.02*'LCOT vs Distance NH3'!AL$2</f>
        <v>15261186.791615726</v>
      </c>
      <c r="AM30">
        <f>$C29*0.02*'LCOT vs Distance NH3'!AM$2</f>
        <v>14130728.510755302</v>
      </c>
      <c r="AN30">
        <f>$C29*0.02*'LCOT vs Distance NH3'!AN$2</f>
        <v>13084007.880328983</v>
      </c>
      <c r="AO30">
        <f>$C29*0.02*'LCOT vs Distance NH3'!AO$2</f>
        <v>12114822.111415725</v>
      </c>
      <c r="AP30">
        <f>$C29*0.02*'LCOT vs Distance NH3'!AP$2</f>
        <v>11217427.880940484</v>
      </c>
      <c r="AQ30">
        <f>$C29*0.02*'LCOT vs Distance NH3'!AQ$2</f>
        <v>10386507.297167115</v>
      </c>
      <c r="AR30">
        <f>$C29*0.02*'LCOT vs Distance NH3'!AR$2</f>
        <v>9617136.3862658478</v>
      </c>
      <c r="AS30">
        <f>$C29*0.02*'LCOT vs Distance NH3'!AS$2</f>
        <v>8904755.9132091161</v>
      </c>
      <c r="AT30">
        <f>$C29*0.02*'LCOT vs Distance NH3'!AT$2</f>
        <v>8245144.3640825162</v>
      </c>
      <c r="AU30">
        <f>$C29*0.02*'LCOT vs Distance NH3'!AU$2</f>
        <v>7634392.9297060333</v>
      </c>
      <c r="AV30">
        <f>$C29*0.02*'LCOT vs Distance NH3'!AV$2</f>
        <v>7068882.3423204012</v>
      </c>
      <c r="AW30">
        <f>$C29*0.02*'LCOT vs Distance NH3'!AW$2</f>
        <v>6545261.4280744456</v>
      </c>
      <c r="AX30">
        <f>$C29*0.02*'LCOT vs Distance NH3'!AX$2</f>
        <v>6060427.2482170779</v>
      </c>
    </row>
    <row r="31" spans="1:50" x14ac:dyDescent="0.25">
      <c r="A31">
        <v>2900</v>
      </c>
      <c r="B31">
        <f t="shared" si="0"/>
        <v>23</v>
      </c>
      <c r="C31" s="11">
        <f>2*('LCOT NH3'!$B$4*A31+'LCOT NH3'!$B$5*'LCOT vs Distance NH3'!B31)</f>
        <v>3272800000</v>
      </c>
      <c r="D31" s="11">
        <f t="shared" si="1"/>
        <v>1636400000</v>
      </c>
      <c r="E31" s="11">
        <f t="shared" si="2"/>
        <v>736889466.5077523</v>
      </c>
      <c r="F31" s="11">
        <f t="shared" si="3"/>
        <v>368444733.25387615</v>
      </c>
      <c r="G31" s="4">
        <f>'LCOT NH3'!$B$29</f>
        <v>2026401001.7629466</v>
      </c>
      <c r="H31" s="12">
        <f t="shared" si="4"/>
        <v>1.978724577721471</v>
      </c>
      <c r="I31" s="12">
        <f t="shared" si="5"/>
        <v>0.98936228886073552</v>
      </c>
      <c r="R31">
        <v>2800</v>
      </c>
      <c r="S31" t="s">
        <v>37</v>
      </c>
      <c r="U31">
        <f>$C30*0.02*'LCOT vs Distance NH3'!U$2</f>
        <v>58503703.703703694</v>
      </c>
      <c r="V31">
        <f>$C30*0.02*'LCOT vs Distance NH3'!V$2</f>
        <v>54170096.021947868</v>
      </c>
      <c r="W31">
        <f>$C30*0.02*'LCOT vs Distance NH3'!W$2</f>
        <v>50157496.316618398</v>
      </c>
      <c r="X31">
        <f>$C30*0.02*'LCOT vs Distance NH3'!X$2</f>
        <v>46442126.219091102</v>
      </c>
      <c r="Y31">
        <f>$C30*0.02*'LCOT vs Distance NH3'!Y$2</f>
        <v>43001968.721380651</v>
      </c>
      <c r="Z31">
        <f>$C30*0.02*'LCOT vs Distance NH3'!Z$2</f>
        <v>39816637.704982072</v>
      </c>
      <c r="AA31">
        <f>$C30*0.02*'LCOT vs Distance NH3'!AA$2</f>
        <v>36867257.134242669</v>
      </c>
      <c r="AB31">
        <f>$C30*0.02*'LCOT vs Distance NH3'!AB$2</f>
        <v>34136349.198372833</v>
      </c>
      <c r="AC31">
        <f>$C30*0.02*'LCOT vs Distance NH3'!AC$2</f>
        <v>31607730.739234108</v>
      </c>
      <c r="AD31">
        <f>$C30*0.02*'LCOT vs Distance NH3'!AD$2</f>
        <v>29266417.35114269</v>
      </c>
      <c r="AE31">
        <f>$C30*0.02*'LCOT vs Distance NH3'!AE$2</f>
        <v>27098534.584391382</v>
      </c>
      <c r="AF31">
        <f>$C30*0.02*'LCOT vs Distance NH3'!AF$2</f>
        <v>25091235.726288311</v>
      </c>
      <c r="AG31">
        <f>$C30*0.02*'LCOT vs Distance NH3'!AG$2</f>
        <v>23232625.672489177</v>
      </c>
      <c r="AH31">
        <f>$C30*0.02*'LCOT vs Distance NH3'!AH$2</f>
        <v>21511690.437489975</v>
      </c>
      <c r="AI31">
        <f>$C30*0.02*'LCOT vs Distance NH3'!AI$2</f>
        <v>19918231.886564791</v>
      </c>
      <c r="AJ31">
        <f>$C30*0.02*'LCOT vs Distance NH3'!AJ$2</f>
        <v>18442807.302374806</v>
      </c>
      <c r="AK31">
        <f>$C30*0.02*'LCOT vs Distance NH3'!AK$2</f>
        <v>17076673.428124823</v>
      </c>
      <c r="AL31">
        <f>$C30*0.02*'LCOT vs Distance NH3'!AL$2</f>
        <v>15811734.655671127</v>
      </c>
      <c r="AM31">
        <f>$C30*0.02*'LCOT vs Distance NH3'!AM$2</f>
        <v>14640495.051547341</v>
      </c>
      <c r="AN31">
        <f>$C30*0.02*'LCOT vs Distance NH3'!AN$2</f>
        <v>13556013.936617907</v>
      </c>
      <c r="AO31">
        <f>$C30*0.02*'LCOT vs Distance NH3'!AO$2</f>
        <v>12551864.756127693</v>
      </c>
      <c r="AP31">
        <f>$C30*0.02*'LCOT vs Distance NH3'!AP$2</f>
        <v>11622096.996414527</v>
      </c>
      <c r="AQ31">
        <f>$C30*0.02*'LCOT vs Distance NH3'!AQ$2</f>
        <v>10761200.922606045</v>
      </c>
      <c r="AR31">
        <f>$C30*0.02*'LCOT vs Distance NH3'!AR$2</f>
        <v>9964074.92833893</v>
      </c>
      <c r="AS31">
        <f>$C30*0.02*'LCOT vs Distance NH3'!AS$2</f>
        <v>9225995.304017527</v>
      </c>
      <c r="AT31">
        <f>$C30*0.02*'LCOT vs Distance NH3'!AT$2</f>
        <v>8542588.2444606721</v>
      </c>
      <c r="AU31">
        <f>$C30*0.02*'LCOT vs Distance NH3'!AU$2</f>
        <v>7909803.9300561789</v>
      </c>
      <c r="AV31">
        <f>$C30*0.02*'LCOT vs Distance NH3'!AV$2</f>
        <v>7323892.5278297951</v>
      </c>
      <c r="AW31">
        <f>$C30*0.02*'LCOT vs Distance NH3'!AW$2</f>
        <v>6781381.9702127734</v>
      </c>
      <c r="AX31">
        <f>$C30*0.02*'LCOT vs Distance NH3'!AX$2</f>
        <v>6279057.3798266407</v>
      </c>
    </row>
    <row r="32" spans="1:50" x14ac:dyDescent="0.25">
      <c r="A32">
        <v>3000</v>
      </c>
      <c r="B32">
        <f t="shared" si="0"/>
        <v>24</v>
      </c>
      <c r="C32" s="11">
        <f>2*('LCOT NH3'!$B$4*A32+'LCOT NH3'!$B$5*'LCOT vs Distance NH3'!B32)</f>
        <v>3386400000</v>
      </c>
      <c r="D32" s="11">
        <f t="shared" si="1"/>
        <v>1693200000</v>
      </c>
      <c r="E32" s="11">
        <f t="shared" si="2"/>
        <v>762467150.26333797</v>
      </c>
      <c r="F32" s="11">
        <f t="shared" si="3"/>
        <v>381233575.13166898</v>
      </c>
      <c r="G32" s="4">
        <f>'LCOT NH3'!$B$29</f>
        <v>2026401001.7629466</v>
      </c>
      <c r="H32" s="12">
        <f t="shared" si="4"/>
        <v>2.0474067801258831</v>
      </c>
      <c r="I32" s="12">
        <f t="shared" si="5"/>
        <v>1.0237033900629415</v>
      </c>
      <c r="R32">
        <v>2900</v>
      </c>
      <c r="S32" t="s">
        <v>37</v>
      </c>
      <c r="U32">
        <f>$C31*0.02*'LCOT vs Distance NH3'!U$2</f>
        <v>60607407.407407403</v>
      </c>
      <c r="V32">
        <f>$C31*0.02*'LCOT vs Distance NH3'!V$2</f>
        <v>56117969.82167352</v>
      </c>
      <c r="W32">
        <f>$C31*0.02*'LCOT vs Distance NH3'!W$2</f>
        <v>51961083.168216221</v>
      </c>
      <c r="X32">
        <f>$C31*0.02*'LCOT vs Distance NH3'!X$2</f>
        <v>48112114.044644646</v>
      </c>
      <c r="Y32">
        <f>$C31*0.02*'LCOT vs Distance NH3'!Y$2</f>
        <v>44548253.745041341</v>
      </c>
      <c r="Z32">
        <f>$C31*0.02*'LCOT vs Distance NH3'!Z$2</f>
        <v>41248383.09726049</v>
      </c>
      <c r="AA32">
        <f>$C31*0.02*'LCOT vs Distance NH3'!AA$2</f>
        <v>38192947.312278233</v>
      </c>
      <c r="AB32">
        <f>$C31*0.02*'LCOT vs Distance NH3'!AB$2</f>
        <v>35363840.103961326</v>
      </c>
      <c r="AC32">
        <f>$C31*0.02*'LCOT vs Distance NH3'!AC$2</f>
        <v>32744296.392556783</v>
      </c>
      <c r="AD32">
        <f>$C31*0.02*'LCOT vs Distance NH3'!AD$2</f>
        <v>30318792.956071094</v>
      </c>
      <c r="AE32">
        <f>$C31*0.02*'LCOT vs Distance NH3'!AE$2</f>
        <v>28072956.440806568</v>
      </c>
      <c r="AF32">
        <f>$C31*0.02*'LCOT vs Distance NH3'!AF$2</f>
        <v>25993478.185932003</v>
      </c>
      <c r="AG32">
        <f>$C31*0.02*'LCOT vs Distance NH3'!AG$2</f>
        <v>24068035.357344449</v>
      </c>
      <c r="AH32">
        <f>$C31*0.02*'LCOT vs Distance NH3'!AH$2</f>
        <v>22285217.923467077</v>
      </c>
      <c r="AI32">
        <f>$C31*0.02*'LCOT vs Distance NH3'!AI$2</f>
        <v>20634461.040247291</v>
      </c>
      <c r="AJ32">
        <f>$C31*0.02*'LCOT vs Distance NH3'!AJ$2</f>
        <v>19105982.444673419</v>
      </c>
      <c r="AK32">
        <f>$C31*0.02*'LCOT vs Distance NH3'!AK$2</f>
        <v>17690724.485808723</v>
      </c>
      <c r="AL32">
        <f>$C31*0.02*'LCOT vs Distance NH3'!AL$2</f>
        <v>16380300.449822888</v>
      </c>
      <c r="AM32">
        <f>$C31*0.02*'LCOT vs Distance NH3'!AM$2</f>
        <v>15166944.860947119</v>
      </c>
      <c r="AN32">
        <f>$C31*0.02*'LCOT vs Distance NH3'!AN$2</f>
        <v>14043467.463839924</v>
      </c>
      <c r="AO32">
        <f>$C31*0.02*'LCOT vs Distance NH3'!AO$2</f>
        <v>13003210.614666596</v>
      </c>
      <c r="AP32">
        <f>$C31*0.02*'LCOT vs Distance NH3'!AP$2</f>
        <v>12040009.828394994</v>
      </c>
      <c r="AQ32">
        <f>$C31*0.02*'LCOT vs Distance NH3'!AQ$2</f>
        <v>11148157.248513885</v>
      </c>
      <c r="AR32">
        <f>$C31*0.02*'LCOT vs Distance NH3'!AR$2</f>
        <v>10322367.82269804</v>
      </c>
      <c r="AS32">
        <f>$C31*0.02*'LCOT vs Distance NH3'!AS$2</f>
        <v>9557747.9839796666</v>
      </c>
      <c r="AT32">
        <f>$C31*0.02*'LCOT vs Distance NH3'!AT$2</f>
        <v>8849766.6518330239</v>
      </c>
      <c r="AU32">
        <f>$C31*0.02*'LCOT vs Distance NH3'!AU$2</f>
        <v>8194228.3813268747</v>
      </c>
      <c r="AV32">
        <f>$C31*0.02*'LCOT vs Distance NH3'!AV$2</f>
        <v>7587248.5012285877</v>
      </c>
      <c r="AW32">
        <f>$C31*0.02*'LCOT vs Distance NH3'!AW$2</f>
        <v>7025230.0937301731</v>
      </c>
      <c r="AX32">
        <f>$C31*0.02*'LCOT vs Distance NH3'!AX$2</f>
        <v>6504842.6793797892</v>
      </c>
    </row>
    <row r="33" spans="9:50" x14ac:dyDescent="0.25">
      <c r="R33">
        <v>3000</v>
      </c>
      <c r="S33" t="s">
        <v>37</v>
      </c>
      <c r="U33">
        <f>$C32*0.02*'LCOT vs Distance NH3'!U$2</f>
        <v>62711111.111111104</v>
      </c>
      <c r="V33">
        <f>$C32*0.02*'LCOT vs Distance NH3'!V$2</f>
        <v>58065843.621399172</v>
      </c>
      <c r="W33">
        <f>$C32*0.02*'LCOT vs Distance NH3'!W$2</f>
        <v>53764670.019814044</v>
      </c>
      <c r="X33">
        <f>$C32*0.02*'LCOT vs Distance NH3'!X$2</f>
        <v>49782101.87019819</v>
      </c>
      <c r="Y33">
        <f>$C32*0.02*'LCOT vs Distance NH3'!Y$2</f>
        <v>46094538.768702023</v>
      </c>
      <c r="Z33">
        <f>$C32*0.02*'LCOT vs Distance NH3'!Z$2</f>
        <v>42680128.489538901</v>
      </c>
      <c r="AA33">
        <f>$C32*0.02*'LCOT vs Distance NH3'!AA$2</f>
        <v>39518637.490313806</v>
      </c>
      <c r="AB33">
        <f>$C32*0.02*'LCOT vs Distance NH3'!AB$2</f>
        <v>36591331.009549811</v>
      </c>
      <c r="AC33">
        <f>$C32*0.02*'LCOT vs Distance NH3'!AC$2</f>
        <v>33880862.045879461</v>
      </c>
      <c r="AD33">
        <f>$C32*0.02*'LCOT vs Distance NH3'!AD$2</f>
        <v>31371168.560999494</v>
      </c>
      <c r="AE33">
        <f>$C32*0.02*'LCOT vs Distance NH3'!AE$2</f>
        <v>29047378.297221757</v>
      </c>
      <c r="AF33">
        <f>$C32*0.02*'LCOT vs Distance NH3'!AF$2</f>
        <v>26895720.645575695</v>
      </c>
      <c r="AG33">
        <f>$C32*0.02*'LCOT vs Distance NH3'!AG$2</f>
        <v>24903445.04219972</v>
      </c>
      <c r="AH33">
        <f>$C32*0.02*'LCOT vs Distance NH3'!AH$2</f>
        <v>23058745.409444179</v>
      </c>
      <c r="AI33">
        <f>$C32*0.02*'LCOT vs Distance NH3'!AI$2</f>
        <v>21350690.193929795</v>
      </c>
      <c r="AJ33">
        <f>$C32*0.02*'LCOT vs Distance NH3'!AJ$2</f>
        <v>19769157.586972032</v>
      </c>
      <c r="AK33">
        <f>$C32*0.02*'LCOT vs Distance NH3'!AK$2</f>
        <v>18304775.543492626</v>
      </c>
      <c r="AL33">
        <f>$C32*0.02*'LCOT vs Distance NH3'!AL$2</f>
        <v>16948866.243974648</v>
      </c>
      <c r="AM33">
        <f>$C32*0.02*'LCOT vs Distance NH3'!AM$2</f>
        <v>15693394.670346897</v>
      </c>
      <c r="AN33">
        <f>$C32*0.02*'LCOT vs Distance NH3'!AN$2</f>
        <v>14530920.991061941</v>
      </c>
      <c r="AO33">
        <f>$C32*0.02*'LCOT vs Distance NH3'!AO$2</f>
        <v>13454556.473205499</v>
      </c>
      <c r="AP33">
        <f>$C32*0.02*'LCOT vs Distance NH3'!AP$2</f>
        <v>12457922.660375461</v>
      </c>
      <c r="AQ33">
        <f>$C32*0.02*'LCOT vs Distance NH3'!AQ$2</f>
        <v>11535113.574421724</v>
      </c>
      <c r="AR33">
        <f>$C32*0.02*'LCOT vs Distance NH3'!AR$2</f>
        <v>10680660.717057152</v>
      </c>
      <c r="AS33">
        <f>$C32*0.02*'LCOT vs Distance NH3'!AS$2</f>
        <v>9889500.6639418062</v>
      </c>
      <c r="AT33">
        <f>$C32*0.02*'LCOT vs Distance NH3'!AT$2</f>
        <v>9156945.0592053756</v>
      </c>
      <c r="AU33">
        <f>$C32*0.02*'LCOT vs Distance NH3'!AU$2</f>
        <v>8478652.8325975705</v>
      </c>
      <c r="AV33">
        <f>$C32*0.02*'LCOT vs Distance NH3'!AV$2</f>
        <v>7850604.4746273793</v>
      </c>
      <c r="AW33">
        <f>$C32*0.02*'LCOT vs Distance NH3'!AW$2</f>
        <v>7269078.2172475737</v>
      </c>
      <c r="AX33">
        <f>$C32*0.02*'LCOT vs Distance NH3'!AX$2</f>
        <v>6730627.9789329376</v>
      </c>
    </row>
    <row r="34" spans="9:50" x14ac:dyDescent="0.25">
      <c r="I34" s="12"/>
    </row>
    <row r="38" spans="9:50" x14ac:dyDescent="0.25">
      <c r="R38" t="s">
        <v>95</v>
      </c>
    </row>
    <row r="39" spans="9:50" x14ac:dyDescent="0.25">
      <c r="R39" t="s">
        <v>38</v>
      </c>
      <c r="S39" t="s">
        <v>28</v>
      </c>
      <c r="T39">
        <v>0</v>
      </c>
      <c r="U39">
        <v>1</v>
      </c>
      <c r="V39">
        <v>2</v>
      </c>
      <c r="W39">
        <v>3</v>
      </c>
      <c r="X39">
        <v>4</v>
      </c>
      <c r="Y39">
        <v>5</v>
      </c>
      <c r="Z39">
        <v>6</v>
      </c>
      <c r="AA39">
        <v>7</v>
      </c>
      <c r="AB39">
        <v>8</v>
      </c>
      <c r="AC39">
        <v>9</v>
      </c>
      <c r="AD39">
        <v>10</v>
      </c>
      <c r="AE39">
        <v>11</v>
      </c>
      <c r="AF39">
        <v>12</v>
      </c>
      <c r="AG39">
        <v>13</v>
      </c>
      <c r="AH39">
        <v>14</v>
      </c>
      <c r="AI39">
        <v>15</v>
      </c>
      <c r="AJ39">
        <v>16</v>
      </c>
      <c r="AK39">
        <v>17</v>
      </c>
      <c r="AL39">
        <v>18</v>
      </c>
      <c r="AM39">
        <v>19</v>
      </c>
      <c r="AN39">
        <v>20</v>
      </c>
      <c r="AO39">
        <v>21</v>
      </c>
      <c r="AP39">
        <v>22</v>
      </c>
      <c r="AQ39">
        <v>23</v>
      </c>
      <c r="AR39">
        <v>24</v>
      </c>
      <c r="AS39">
        <v>25</v>
      </c>
      <c r="AT39">
        <v>26</v>
      </c>
      <c r="AU39">
        <v>27</v>
      </c>
      <c r="AV39">
        <v>28</v>
      </c>
      <c r="AW39">
        <v>29</v>
      </c>
      <c r="AX39">
        <v>30</v>
      </c>
    </row>
    <row r="40" spans="9:50" x14ac:dyDescent="0.25">
      <c r="R40" t="s">
        <v>34</v>
      </c>
      <c r="S40" t="s">
        <v>20</v>
      </c>
      <c r="T40">
        <f>1/(1+$B$15)^T39</f>
        <v>1</v>
      </c>
      <c r="U40">
        <f>1/(1+'LCOT NH3'!$B$15)^U39</f>
        <v>0.92592592592592582</v>
      </c>
      <c r="V40">
        <f>1/(1+'LCOT NH3'!$B$15)^V39</f>
        <v>0.85733882030178321</v>
      </c>
      <c r="W40">
        <f>1/(1+'LCOT NH3'!$B$15)^W39</f>
        <v>0.79383224102016958</v>
      </c>
      <c r="X40">
        <f>1/(1+'LCOT NH3'!$B$15)^X39</f>
        <v>0.73502985279645328</v>
      </c>
      <c r="Y40">
        <f>1/(1+'LCOT NH3'!$B$15)^Y39</f>
        <v>0.68058319703375303</v>
      </c>
      <c r="Z40">
        <f>1/(1+'LCOT NH3'!$B$15)^Z39</f>
        <v>0.63016962688310452</v>
      </c>
      <c r="AA40">
        <f>1/(1+'LCOT NH3'!$B$15)^AA39</f>
        <v>0.58349039526213387</v>
      </c>
      <c r="AB40">
        <f>1/(1+'LCOT NH3'!$B$15)^AB39</f>
        <v>0.54026888450197574</v>
      </c>
      <c r="AC40">
        <f>1/(1+'LCOT NH3'!$B$15)^AC39</f>
        <v>0.50024896713145905</v>
      </c>
      <c r="AD40">
        <f>1/(1+'LCOT NH3'!$B$15)^AD39</f>
        <v>0.46319348808468425</v>
      </c>
      <c r="AE40">
        <f>1/(1+'LCOT NH3'!$B$15)^AE39</f>
        <v>0.42888285933767062</v>
      </c>
      <c r="AF40">
        <f>1/(1+'LCOT NH3'!$B$15)^AF39</f>
        <v>0.39711375864599124</v>
      </c>
      <c r="AG40">
        <f>1/(1+'LCOT NH3'!$B$15)^AG39</f>
        <v>0.36769792467221413</v>
      </c>
      <c r="AH40">
        <f>1/(1+'LCOT NH3'!$B$15)^AH39</f>
        <v>0.34046104136316119</v>
      </c>
      <c r="AI40">
        <f>1/(1+'LCOT NH3'!$B$15)^AI39</f>
        <v>0.31524170496588994</v>
      </c>
      <c r="AJ40">
        <f>1/(1+'LCOT NH3'!$B$15)^AJ39</f>
        <v>0.29189046756100923</v>
      </c>
      <c r="AK40">
        <f>1/(1+'LCOT NH3'!$B$15)^AK39</f>
        <v>0.27026895144537894</v>
      </c>
      <c r="AL40">
        <f>1/(1+'LCOT NH3'!$B$15)^AL39</f>
        <v>0.25024902911609154</v>
      </c>
      <c r="AM40">
        <f>1/(1+'LCOT NH3'!$B$15)^AM39</f>
        <v>0.23171206399638106</v>
      </c>
      <c r="AN40">
        <f>1/(1+'LCOT NH3'!$B$15)^AN39</f>
        <v>0.21454820740405653</v>
      </c>
      <c r="AO40">
        <f>1/(1+'LCOT NH3'!$B$15)^AO39</f>
        <v>0.19865574759634863</v>
      </c>
      <c r="AP40">
        <f>1/(1+'LCOT NH3'!$B$15)^AP39</f>
        <v>0.18394050703365611</v>
      </c>
      <c r="AQ40">
        <f>1/(1+'LCOT NH3'!$B$15)^AQ39</f>
        <v>0.17031528429042234</v>
      </c>
      <c r="AR40">
        <f>1/(1+'LCOT NH3'!$B$15)^AR39</f>
        <v>0.1576993373059466</v>
      </c>
      <c r="AS40">
        <f>1/(1+'LCOT NH3'!$B$15)^AS39</f>
        <v>0.1460179049129135</v>
      </c>
      <c r="AT40">
        <f>1/(1+'LCOT NH3'!$B$15)^AT39</f>
        <v>0.13520176380825324</v>
      </c>
      <c r="AU40">
        <f>1/(1+'LCOT NH3'!$B$15)^AU39</f>
        <v>0.12518681834097523</v>
      </c>
      <c r="AV40">
        <f>1/(1+'LCOT NH3'!$B$15)^AV39</f>
        <v>0.11591372068608817</v>
      </c>
      <c r="AW40">
        <f>1/(1+'LCOT NH3'!$B$15)^AW39</f>
        <v>0.10732751915378534</v>
      </c>
      <c r="AX40">
        <f>1/(1+'LCOT NH3'!$B$15)^AX39</f>
        <v>9.9377332549801231E-2</v>
      </c>
    </row>
    <row r="41" spans="9:50" x14ac:dyDescent="0.25">
      <c r="R41">
        <v>0</v>
      </c>
      <c r="S41" t="s">
        <v>37</v>
      </c>
      <c r="U41">
        <f>$D2*0.02*'LCOT vs Distance NH3'!U$2</f>
        <v>0</v>
      </c>
      <c r="V41">
        <f>$D2*0.02*'LCOT vs Distance NH3'!V$2</f>
        <v>0</v>
      </c>
      <c r="W41">
        <f>$D2*0.02*'LCOT vs Distance NH3'!W$2</f>
        <v>0</v>
      </c>
      <c r="X41">
        <f>$D2*0.02*'LCOT vs Distance NH3'!X$2</f>
        <v>0</v>
      </c>
      <c r="Y41">
        <f>$D2*0.02*'LCOT vs Distance NH3'!Y$2</f>
        <v>0</v>
      </c>
      <c r="Z41">
        <f>$D2*0.02*'LCOT vs Distance NH3'!Z$2</f>
        <v>0</v>
      </c>
      <c r="AA41">
        <f>$D2*0.02*'LCOT vs Distance NH3'!AA$2</f>
        <v>0</v>
      </c>
      <c r="AB41">
        <f>$D2*0.02*'LCOT vs Distance NH3'!AB$2</f>
        <v>0</v>
      </c>
      <c r="AC41">
        <f>$D2*0.02*'LCOT vs Distance NH3'!AC$2</f>
        <v>0</v>
      </c>
      <c r="AD41">
        <f>$D2*0.02*'LCOT vs Distance NH3'!AD$2</f>
        <v>0</v>
      </c>
      <c r="AE41">
        <f>$D2*0.02*'LCOT vs Distance NH3'!AE$2</f>
        <v>0</v>
      </c>
      <c r="AF41">
        <f>$D2*0.02*'LCOT vs Distance NH3'!AF$2</f>
        <v>0</v>
      </c>
      <c r="AG41">
        <f>$D2*0.02*'LCOT vs Distance NH3'!AG$2</f>
        <v>0</v>
      </c>
      <c r="AH41">
        <f>$D2*0.02*'LCOT vs Distance NH3'!AH$2</f>
        <v>0</v>
      </c>
      <c r="AI41">
        <f>$D2*0.02*'LCOT vs Distance NH3'!AI$2</f>
        <v>0</v>
      </c>
      <c r="AJ41">
        <f>$D2*0.02*'LCOT vs Distance NH3'!AJ$2</f>
        <v>0</v>
      </c>
      <c r="AK41">
        <f>$D2*0.02*'LCOT vs Distance NH3'!AK$2</f>
        <v>0</v>
      </c>
      <c r="AL41">
        <f>$D2*0.02*'LCOT vs Distance NH3'!AL$2</f>
        <v>0</v>
      </c>
      <c r="AM41">
        <f>$D2*0.02*'LCOT vs Distance NH3'!AM$2</f>
        <v>0</v>
      </c>
      <c r="AN41">
        <f>$D2*0.02*'LCOT vs Distance NH3'!AN$2</f>
        <v>0</v>
      </c>
      <c r="AO41">
        <f>$D2*0.02*'LCOT vs Distance NH3'!AO$2</f>
        <v>0</v>
      </c>
      <c r="AP41">
        <f>$D2*0.02*'LCOT vs Distance NH3'!AP$2</f>
        <v>0</v>
      </c>
      <c r="AQ41">
        <f>$D2*0.02*'LCOT vs Distance NH3'!AQ$2</f>
        <v>0</v>
      </c>
      <c r="AR41">
        <f>$D2*0.02*'LCOT vs Distance NH3'!AR$2</f>
        <v>0</v>
      </c>
      <c r="AS41">
        <f>$D2*0.02*'LCOT vs Distance NH3'!AS$2</f>
        <v>0</v>
      </c>
      <c r="AT41">
        <f>$D2*0.02*'LCOT vs Distance NH3'!AT$2</f>
        <v>0</v>
      </c>
      <c r="AU41">
        <f>$D2*0.02*'LCOT vs Distance NH3'!AU$2</f>
        <v>0</v>
      </c>
      <c r="AV41">
        <f>$D2*0.02*'LCOT vs Distance NH3'!AV$2</f>
        <v>0</v>
      </c>
      <c r="AW41">
        <f>$D2*0.02*'LCOT vs Distance NH3'!AW$2</f>
        <v>0</v>
      </c>
      <c r="AX41">
        <f>$D2*0.02*'LCOT vs Distance NH3'!AX$2</f>
        <v>0</v>
      </c>
    </row>
    <row r="42" spans="9:50" x14ac:dyDescent="0.25">
      <c r="R42">
        <v>100</v>
      </c>
      <c r="S42" t="s">
        <v>37</v>
      </c>
      <c r="U42">
        <f>$D3*0.02*'LCOT vs Distance NH3'!U$40</f>
        <v>1051851.8518518517</v>
      </c>
      <c r="V42">
        <f>$D3*0.02*'LCOT vs Distance NH3'!V$40</f>
        <v>973936.89986282575</v>
      </c>
      <c r="W42">
        <f>$D3*0.02*'LCOT vs Distance NH3'!W$40</f>
        <v>901793.42579891265</v>
      </c>
      <c r="X42">
        <f>$D3*0.02*'LCOT vs Distance NH3'!X$40</f>
        <v>834993.91277677089</v>
      </c>
      <c r="Y42">
        <f>$D3*0.02*'LCOT vs Distance NH3'!Y$40</f>
        <v>773142.5118303434</v>
      </c>
      <c r="Z42">
        <f>$D3*0.02*'LCOT vs Distance NH3'!Z$40</f>
        <v>715872.69613920676</v>
      </c>
      <c r="AA42">
        <f>$D3*0.02*'LCOT vs Distance NH3'!AA$40</f>
        <v>662845.08901778411</v>
      </c>
      <c r="AB42">
        <f>$D3*0.02*'LCOT vs Distance NH3'!AB$40</f>
        <v>613745.4527942444</v>
      </c>
      <c r="AC42">
        <f>$D3*0.02*'LCOT vs Distance NH3'!AC$40</f>
        <v>568282.82666133752</v>
      </c>
      <c r="AD42">
        <f>$D3*0.02*'LCOT vs Distance NH3'!AD$40</f>
        <v>526187.80246420135</v>
      </c>
      <c r="AE42">
        <f>$D3*0.02*'LCOT vs Distance NH3'!AE$40</f>
        <v>487210.9282075938</v>
      </c>
      <c r="AF42">
        <f>$D3*0.02*'LCOT vs Distance NH3'!AF$40</f>
        <v>451121.22982184606</v>
      </c>
      <c r="AG42">
        <f>$D3*0.02*'LCOT vs Distance NH3'!AG$40</f>
        <v>417704.84242763527</v>
      </c>
      <c r="AH42">
        <f>$D3*0.02*'LCOT vs Distance NH3'!AH$40</f>
        <v>386763.74298855109</v>
      </c>
      <c r="AI42">
        <f>$D3*0.02*'LCOT vs Distance NH3'!AI$40</f>
        <v>358114.57684125099</v>
      </c>
      <c r="AJ42">
        <f>$D3*0.02*'LCOT vs Distance NH3'!AJ$40</f>
        <v>331587.57114930649</v>
      </c>
      <c r="AK42">
        <f>$D3*0.02*'LCOT vs Distance NH3'!AK$40</f>
        <v>307025.52884195046</v>
      </c>
      <c r="AL42">
        <f>$D3*0.02*'LCOT vs Distance NH3'!AL$40</f>
        <v>284282.89707587997</v>
      </c>
      <c r="AM42">
        <f>$D3*0.02*'LCOT vs Distance NH3'!AM$40</f>
        <v>263224.9046998889</v>
      </c>
      <c r="AN42">
        <f>$D3*0.02*'LCOT vs Distance NH3'!AN$40</f>
        <v>243726.76361100821</v>
      </c>
      <c r="AO42">
        <f>$D3*0.02*'LCOT vs Distance NH3'!AO$40</f>
        <v>225672.92926945206</v>
      </c>
      <c r="AP42">
        <f>$D3*0.02*'LCOT vs Distance NH3'!AP$40</f>
        <v>208956.41599023333</v>
      </c>
      <c r="AQ42">
        <f>$D3*0.02*'LCOT vs Distance NH3'!AQ$40</f>
        <v>193478.16295391976</v>
      </c>
      <c r="AR42">
        <f>$D3*0.02*'LCOT vs Distance NH3'!AR$40</f>
        <v>179146.44717955534</v>
      </c>
      <c r="AS42">
        <f>$D3*0.02*'LCOT vs Distance NH3'!AS$40</f>
        <v>165876.33998106973</v>
      </c>
      <c r="AT42">
        <f>$D3*0.02*'LCOT vs Distance NH3'!AT$40</f>
        <v>153589.20368617569</v>
      </c>
      <c r="AU42">
        <f>$D3*0.02*'LCOT vs Distance NH3'!AU$40</f>
        <v>142212.22563534786</v>
      </c>
      <c r="AV42">
        <f>$D3*0.02*'LCOT vs Distance NH3'!AV$40</f>
        <v>131677.98669939616</v>
      </c>
      <c r="AW42">
        <f>$D3*0.02*'LCOT vs Distance NH3'!AW$40</f>
        <v>121924.06175870015</v>
      </c>
      <c r="AX42">
        <f>$D3*0.02*'LCOT vs Distance NH3'!AX$40</f>
        <v>112892.6497765742</v>
      </c>
    </row>
    <row r="43" spans="9:50" x14ac:dyDescent="0.25">
      <c r="R43">
        <v>200</v>
      </c>
      <c r="S43" t="s">
        <v>37</v>
      </c>
      <c r="U43">
        <f>$D4*0.02*'LCOT vs Distance NH3'!U$40</f>
        <v>2103703.7037037034</v>
      </c>
      <c r="V43">
        <f>$D4*0.02*'LCOT vs Distance NH3'!V$40</f>
        <v>1947873.7997256515</v>
      </c>
      <c r="W43">
        <f>$D4*0.02*'LCOT vs Distance NH3'!W$40</f>
        <v>1803586.8515978253</v>
      </c>
      <c r="X43">
        <f>$D4*0.02*'LCOT vs Distance NH3'!X$40</f>
        <v>1669987.8255535418</v>
      </c>
      <c r="Y43">
        <f>$D4*0.02*'LCOT vs Distance NH3'!Y$40</f>
        <v>1546285.0236606868</v>
      </c>
      <c r="Z43">
        <f>$D4*0.02*'LCOT vs Distance NH3'!Z$40</f>
        <v>1431745.3922784135</v>
      </c>
      <c r="AA43">
        <f>$D4*0.02*'LCOT vs Distance NH3'!AA$40</f>
        <v>1325690.1780355682</v>
      </c>
      <c r="AB43">
        <f>$D4*0.02*'LCOT vs Distance NH3'!AB$40</f>
        <v>1227490.9055884888</v>
      </c>
      <c r="AC43">
        <f>$D4*0.02*'LCOT vs Distance NH3'!AC$40</f>
        <v>1136565.653322675</v>
      </c>
      <c r="AD43">
        <f>$D4*0.02*'LCOT vs Distance NH3'!AD$40</f>
        <v>1052375.6049284027</v>
      </c>
      <c r="AE43">
        <f>$D4*0.02*'LCOT vs Distance NH3'!AE$40</f>
        <v>974421.85641518759</v>
      </c>
      <c r="AF43">
        <f>$D4*0.02*'LCOT vs Distance NH3'!AF$40</f>
        <v>902242.45964369213</v>
      </c>
      <c r="AG43">
        <f>$D4*0.02*'LCOT vs Distance NH3'!AG$40</f>
        <v>835409.68485527055</v>
      </c>
      <c r="AH43">
        <f>$D4*0.02*'LCOT vs Distance NH3'!AH$40</f>
        <v>773527.48597710219</v>
      </c>
      <c r="AI43">
        <f>$D4*0.02*'LCOT vs Distance NH3'!AI$40</f>
        <v>716229.15368250199</v>
      </c>
      <c r="AJ43">
        <f>$D4*0.02*'LCOT vs Distance NH3'!AJ$40</f>
        <v>663175.14229861298</v>
      </c>
      <c r="AK43">
        <f>$D4*0.02*'LCOT vs Distance NH3'!AK$40</f>
        <v>614051.05768390093</v>
      </c>
      <c r="AL43">
        <f>$D4*0.02*'LCOT vs Distance NH3'!AL$40</f>
        <v>568565.79415175994</v>
      </c>
      <c r="AM43">
        <f>$D4*0.02*'LCOT vs Distance NH3'!AM$40</f>
        <v>526449.80939977779</v>
      </c>
      <c r="AN43">
        <f>$D4*0.02*'LCOT vs Distance NH3'!AN$40</f>
        <v>487453.52722201642</v>
      </c>
      <c r="AO43">
        <f>$D4*0.02*'LCOT vs Distance NH3'!AO$40</f>
        <v>451345.85853890411</v>
      </c>
      <c r="AP43">
        <f>$D4*0.02*'LCOT vs Distance NH3'!AP$40</f>
        <v>417912.83198046667</v>
      </c>
      <c r="AQ43">
        <f>$D4*0.02*'LCOT vs Distance NH3'!AQ$40</f>
        <v>386956.32590783952</v>
      </c>
      <c r="AR43">
        <f>$D4*0.02*'LCOT vs Distance NH3'!AR$40</f>
        <v>358292.89435911068</v>
      </c>
      <c r="AS43">
        <f>$D4*0.02*'LCOT vs Distance NH3'!AS$40</f>
        <v>331752.67996213946</v>
      </c>
      <c r="AT43">
        <f>$D4*0.02*'LCOT vs Distance NH3'!AT$40</f>
        <v>307178.40737235139</v>
      </c>
      <c r="AU43">
        <f>$D4*0.02*'LCOT vs Distance NH3'!AU$40</f>
        <v>284424.45127069572</v>
      </c>
      <c r="AV43">
        <f>$D4*0.02*'LCOT vs Distance NH3'!AV$40</f>
        <v>263355.97339879232</v>
      </c>
      <c r="AW43">
        <f>$D4*0.02*'LCOT vs Distance NH3'!AW$40</f>
        <v>243848.12351740029</v>
      </c>
      <c r="AX43">
        <f>$D4*0.02*'LCOT vs Distance NH3'!AX$40</f>
        <v>225785.29955314839</v>
      </c>
    </row>
    <row r="44" spans="9:50" x14ac:dyDescent="0.25">
      <c r="R44">
        <v>300</v>
      </c>
      <c r="S44" t="s">
        <v>37</v>
      </c>
      <c r="U44">
        <f>$D5*0.02*'LCOT vs Distance NH3'!U$40</f>
        <v>3155555.555555555</v>
      </c>
      <c r="V44">
        <f>$D5*0.02*'LCOT vs Distance NH3'!V$40</f>
        <v>2921810.6995884771</v>
      </c>
      <c r="W44">
        <f>$D5*0.02*'LCOT vs Distance NH3'!W$40</f>
        <v>2705380.2773967381</v>
      </c>
      <c r="X44">
        <f>$D5*0.02*'LCOT vs Distance NH3'!X$40</f>
        <v>2504981.7383303125</v>
      </c>
      <c r="Y44">
        <f>$D5*0.02*'LCOT vs Distance NH3'!Y$40</f>
        <v>2319427.5354910302</v>
      </c>
      <c r="Z44">
        <f>$D5*0.02*'LCOT vs Distance NH3'!Z$40</f>
        <v>2147618.0884176204</v>
      </c>
      <c r="AA44">
        <f>$D5*0.02*'LCOT vs Distance NH3'!AA$40</f>
        <v>1988535.2670533522</v>
      </c>
      <c r="AB44">
        <f>$D5*0.02*'LCOT vs Distance NH3'!AB$40</f>
        <v>1841236.3583827333</v>
      </c>
      <c r="AC44">
        <f>$D5*0.02*'LCOT vs Distance NH3'!AC$40</f>
        <v>1704848.4799840124</v>
      </c>
      <c r="AD44">
        <f>$D5*0.02*'LCOT vs Distance NH3'!AD$40</f>
        <v>1578563.4073926038</v>
      </c>
      <c r="AE44">
        <f>$D5*0.02*'LCOT vs Distance NH3'!AE$40</f>
        <v>1461632.7846227814</v>
      </c>
      <c r="AF44">
        <f>$D5*0.02*'LCOT vs Distance NH3'!AF$40</f>
        <v>1353363.6894655381</v>
      </c>
      <c r="AG44">
        <f>$D5*0.02*'LCOT vs Distance NH3'!AG$40</f>
        <v>1253114.5272829058</v>
      </c>
      <c r="AH44">
        <f>$D5*0.02*'LCOT vs Distance NH3'!AH$40</f>
        <v>1160291.2289656533</v>
      </c>
      <c r="AI44">
        <f>$D5*0.02*'LCOT vs Distance NH3'!AI$40</f>
        <v>1074343.730523753</v>
      </c>
      <c r="AJ44">
        <f>$D5*0.02*'LCOT vs Distance NH3'!AJ$40</f>
        <v>994762.71344791946</v>
      </c>
      <c r="AK44">
        <f>$D5*0.02*'LCOT vs Distance NH3'!AK$40</f>
        <v>921076.58652585139</v>
      </c>
      <c r="AL44">
        <f>$D5*0.02*'LCOT vs Distance NH3'!AL$40</f>
        <v>852848.69122763991</v>
      </c>
      <c r="AM44">
        <f>$D5*0.02*'LCOT vs Distance NH3'!AM$40</f>
        <v>789674.71409966669</v>
      </c>
      <c r="AN44">
        <f>$D5*0.02*'LCOT vs Distance NH3'!AN$40</f>
        <v>731180.29083302466</v>
      </c>
      <c r="AO44">
        <f>$D5*0.02*'LCOT vs Distance NH3'!AO$40</f>
        <v>677018.78780835611</v>
      </c>
      <c r="AP44">
        <f>$D5*0.02*'LCOT vs Distance NH3'!AP$40</f>
        <v>626869.24797070003</v>
      </c>
      <c r="AQ44">
        <f>$D5*0.02*'LCOT vs Distance NH3'!AQ$40</f>
        <v>580434.48886175931</v>
      </c>
      <c r="AR44">
        <f>$D5*0.02*'LCOT vs Distance NH3'!AR$40</f>
        <v>537439.34153866605</v>
      </c>
      <c r="AS44">
        <f>$D5*0.02*'LCOT vs Distance NH3'!AS$40</f>
        <v>497629.01994320919</v>
      </c>
      <c r="AT44">
        <f>$D5*0.02*'LCOT vs Distance NH3'!AT$40</f>
        <v>460767.61105852708</v>
      </c>
      <c r="AU44">
        <f>$D5*0.02*'LCOT vs Distance NH3'!AU$40</f>
        <v>426636.67690604355</v>
      </c>
      <c r="AV44">
        <f>$D5*0.02*'LCOT vs Distance NH3'!AV$40</f>
        <v>395033.96009818849</v>
      </c>
      <c r="AW44">
        <f>$D5*0.02*'LCOT vs Distance NH3'!AW$40</f>
        <v>365772.18527610047</v>
      </c>
      <c r="AX44">
        <f>$D5*0.02*'LCOT vs Distance NH3'!AX$40</f>
        <v>338677.94932972261</v>
      </c>
    </row>
    <row r="45" spans="9:50" x14ac:dyDescent="0.25">
      <c r="R45">
        <v>400</v>
      </c>
      <c r="S45" t="s">
        <v>37</v>
      </c>
      <c r="U45">
        <f>$D6*0.02*'LCOT vs Distance NH3'!U$40</f>
        <v>4207407.4074074067</v>
      </c>
      <c r="V45">
        <f>$D6*0.02*'LCOT vs Distance NH3'!V$40</f>
        <v>3895747.599451303</v>
      </c>
      <c r="W45">
        <f>$D6*0.02*'LCOT vs Distance NH3'!W$40</f>
        <v>3607173.7031956506</v>
      </c>
      <c r="X45">
        <f>$D6*0.02*'LCOT vs Distance NH3'!X$40</f>
        <v>3339975.6511070835</v>
      </c>
      <c r="Y45">
        <f>$D6*0.02*'LCOT vs Distance NH3'!Y$40</f>
        <v>3092570.0473213736</v>
      </c>
      <c r="Z45">
        <f>$D6*0.02*'LCOT vs Distance NH3'!Z$40</f>
        <v>2863490.784556827</v>
      </c>
      <c r="AA45">
        <f>$D6*0.02*'LCOT vs Distance NH3'!AA$40</f>
        <v>2651380.3560711364</v>
      </c>
      <c r="AB45">
        <f>$D6*0.02*'LCOT vs Distance NH3'!AB$40</f>
        <v>2454981.8111769776</v>
      </c>
      <c r="AC45">
        <f>$D6*0.02*'LCOT vs Distance NH3'!AC$40</f>
        <v>2273131.3066453501</v>
      </c>
      <c r="AD45">
        <f>$D6*0.02*'LCOT vs Distance NH3'!AD$40</f>
        <v>2104751.2098568054</v>
      </c>
      <c r="AE45">
        <f>$D6*0.02*'LCOT vs Distance NH3'!AE$40</f>
        <v>1948843.7128303752</v>
      </c>
      <c r="AF45">
        <f>$D6*0.02*'LCOT vs Distance NH3'!AF$40</f>
        <v>1804484.9192873843</v>
      </c>
      <c r="AG45">
        <f>$D6*0.02*'LCOT vs Distance NH3'!AG$40</f>
        <v>1670819.3697105411</v>
      </c>
      <c r="AH45">
        <f>$D6*0.02*'LCOT vs Distance NH3'!AH$40</f>
        <v>1547054.9719542044</v>
      </c>
      <c r="AI45">
        <f>$D6*0.02*'LCOT vs Distance NH3'!AI$40</f>
        <v>1432458.307365004</v>
      </c>
      <c r="AJ45">
        <f>$D6*0.02*'LCOT vs Distance NH3'!AJ$40</f>
        <v>1326350.284597226</v>
      </c>
      <c r="AK45">
        <f>$D6*0.02*'LCOT vs Distance NH3'!AK$40</f>
        <v>1228102.1153678019</v>
      </c>
      <c r="AL45">
        <f>$D6*0.02*'LCOT vs Distance NH3'!AL$40</f>
        <v>1137131.5883035199</v>
      </c>
      <c r="AM45">
        <f>$D6*0.02*'LCOT vs Distance NH3'!AM$40</f>
        <v>1052899.6187995556</v>
      </c>
      <c r="AN45">
        <f>$D6*0.02*'LCOT vs Distance NH3'!AN$40</f>
        <v>974907.05444403284</v>
      </c>
      <c r="AO45">
        <f>$D6*0.02*'LCOT vs Distance NH3'!AO$40</f>
        <v>902691.71707780822</v>
      </c>
      <c r="AP45">
        <f>$D6*0.02*'LCOT vs Distance NH3'!AP$40</f>
        <v>835825.66396093334</v>
      </c>
      <c r="AQ45">
        <f>$D6*0.02*'LCOT vs Distance NH3'!AQ$40</f>
        <v>773912.65181567904</v>
      </c>
      <c r="AR45">
        <f>$D6*0.02*'LCOT vs Distance NH3'!AR$40</f>
        <v>716585.78871822136</v>
      </c>
      <c r="AS45">
        <f>$D6*0.02*'LCOT vs Distance NH3'!AS$40</f>
        <v>663505.35992427892</v>
      </c>
      <c r="AT45">
        <f>$D6*0.02*'LCOT vs Distance NH3'!AT$40</f>
        <v>614356.81474470277</v>
      </c>
      <c r="AU45">
        <f>$D6*0.02*'LCOT vs Distance NH3'!AU$40</f>
        <v>568848.90254139144</v>
      </c>
      <c r="AV45">
        <f>$D6*0.02*'LCOT vs Distance NH3'!AV$40</f>
        <v>526711.94679758465</v>
      </c>
      <c r="AW45">
        <f>$D6*0.02*'LCOT vs Distance NH3'!AW$40</f>
        <v>487696.24703480059</v>
      </c>
      <c r="AX45">
        <f>$D6*0.02*'LCOT vs Distance NH3'!AX$40</f>
        <v>451570.59910629678</v>
      </c>
    </row>
    <row r="46" spans="9:50" x14ac:dyDescent="0.25">
      <c r="R46">
        <v>500</v>
      </c>
      <c r="S46" t="s">
        <v>37</v>
      </c>
      <c r="U46">
        <f>$D7*0.02*'LCOT vs Distance NH3'!U$40</f>
        <v>5225925.9259259254</v>
      </c>
      <c r="V46">
        <f>$D7*0.02*'LCOT vs Distance NH3'!V$40</f>
        <v>4838820.3017832646</v>
      </c>
      <c r="W46">
        <f>$D7*0.02*'LCOT vs Distance NH3'!W$40</f>
        <v>4480389.1683178367</v>
      </c>
      <c r="X46">
        <f>$D7*0.02*'LCOT vs Distance NH3'!X$40</f>
        <v>4148508.4891831824</v>
      </c>
      <c r="Y46">
        <f>$D7*0.02*'LCOT vs Distance NH3'!Y$40</f>
        <v>3841211.5640585022</v>
      </c>
      <c r="Z46">
        <f>$D7*0.02*'LCOT vs Distance NH3'!Z$40</f>
        <v>3556677.374128242</v>
      </c>
      <c r="AA46">
        <f>$D7*0.02*'LCOT vs Distance NH3'!AA$40</f>
        <v>3293219.7908594836</v>
      </c>
      <c r="AB46">
        <f>$D7*0.02*'LCOT vs Distance NH3'!AB$40</f>
        <v>3049277.584129151</v>
      </c>
      <c r="AC46">
        <f>$D7*0.02*'LCOT vs Distance NH3'!AC$40</f>
        <v>2823405.1704899548</v>
      </c>
      <c r="AD46">
        <f>$D7*0.02*'LCOT vs Distance NH3'!AD$40</f>
        <v>2614264.0467499578</v>
      </c>
      <c r="AE46">
        <f>$D7*0.02*'LCOT vs Distance NH3'!AE$40</f>
        <v>2420614.8581018131</v>
      </c>
      <c r="AF46">
        <f>$D7*0.02*'LCOT vs Distance NH3'!AF$40</f>
        <v>2241310.0537979747</v>
      </c>
      <c r="AG46">
        <f>$D7*0.02*'LCOT vs Distance NH3'!AG$40</f>
        <v>2075287.0868499766</v>
      </c>
      <c r="AH46">
        <f>$D7*0.02*'LCOT vs Distance NH3'!AH$40</f>
        <v>1921562.1174536818</v>
      </c>
      <c r="AI46">
        <f>$D7*0.02*'LCOT vs Distance NH3'!AI$40</f>
        <v>1779224.1828274827</v>
      </c>
      <c r="AJ46">
        <f>$D7*0.02*'LCOT vs Distance NH3'!AJ$40</f>
        <v>1647429.7989143361</v>
      </c>
      <c r="AK46">
        <f>$D7*0.02*'LCOT vs Distance NH3'!AK$40</f>
        <v>1525397.9619577187</v>
      </c>
      <c r="AL46">
        <f>$D7*0.02*'LCOT vs Distance NH3'!AL$40</f>
        <v>1412405.5203312207</v>
      </c>
      <c r="AM46">
        <f>$D7*0.02*'LCOT vs Distance NH3'!AM$40</f>
        <v>1307782.8891955747</v>
      </c>
      <c r="AN46">
        <f>$D7*0.02*'LCOT vs Distance NH3'!AN$40</f>
        <v>1210910.082588495</v>
      </c>
      <c r="AO46">
        <f>$D7*0.02*'LCOT vs Distance NH3'!AO$40</f>
        <v>1121213.0394337918</v>
      </c>
      <c r="AP46">
        <f>$D7*0.02*'LCOT vs Distance NH3'!AP$40</f>
        <v>1038160.221697955</v>
      </c>
      <c r="AQ46">
        <f>$D7*0.02*'LCOT vs Distance NH3'!AQ$40</f>
        <v>961259.46453514369</v>
      </c>
      <c r="AR46">
        <f>$D7*0.02*'LCOT vs Distance NH3'!AR$40</f>
        <v>890055.05975476257</v>
      </c>
      <c r="AS46">
        <f>$D7*0.02*'LCOT vs Distance NH3'!AS$40</f>
        <v>824125.05532848381</v>
      </c>
      <c r="AT46">
        <f>$D7*0.02*'LCOT vs Distance NH3'!AT$40</f>
        <v>763078.75493378134</v>
      </c>
      <c r="AU46">
        <f>$D7*0.02*'LCOT vs Distance NH3'!AU$40</f>
        <v>706554.40271646413</v>
      </c>
      <c r="AV46">
        <f>$D7*0.02*'LCOT vs Distance NH3'!AV$40</f>
        <v>654217.03955228161</v>
      </c>
      <c r="AW46">
        <f>$D7*0.02*'LCOT vs Distance NH3'!AW$40</f>
        <v>605756.51810396451</v>
      </c>
      <c r="AX46">
        <f>$D7*0.02*'LCOT vs Distance NH3'!AX$40</f>
        <v>560885.66491107817</v>
      </c>
    </row>
    <row r="47" spans="9:50" x14ac:dyDescent="0.25">
      <c r="R47">
        <v>600</v>
      </c>
      <c r="S47" t="s">
        <v>37</v>
      </c>
      <c r="U47">
        <f>$D8*0.02*'LCOT vs Distance NH3'!U$40</f>
        <v>6277777.7777777771</v>
      </c>
      <c r="V47">
        <f>$D8*0.02*'LCOT vs Distance NH3'!V$40</f>
        <v>5812757.2016460905</v>
      </c>
      <c r="W47">
        <f>$D8*0.02*'LCOT vs Distance NH3'!W$40</f>
        <v>5382182.5941167502</v>
      </c>
      <c r="X47">
        <f>$D8*0.02*'LCOT vs Distance NH3'!X$40</f>
        <v>4983502.4019599529</v>
      </c>
      <c r="Y47">
        <f>$D8*0.02*'LCOT vs Distance NH3'!Y$40</f>
        <v>4614354.0758888451</v>
      </c>
      <c r="Z47">
        <f>$D8*0.02*'LCOT vs Distance NH3'!Z$40</f>
        <v>4272550.0702674482</v>
      </c>
      <c r="AA47">
        <f>$D8*0.02*'LCOT vs Distance NH3'!AA$40</f>
        <v>3956064.8798772674</v>
      </c>
      <c r="AB47">
        <f>$D8*0.02*'LCOT vs Distance NH3'!AB$40</f>
        <v>3663023.0369233955</v>
      </c>
      <c r="AC47">
        <f>$D8*0.02*'LCOT vs Distance NH3'!AC$40</f>
        <v>3391687.9971512924</v>
      </c>
      <c r="AD47">
        <f>$D8*0.02*'LCOT vs Distance NH3'!AD$40</f>
        <v>3140451.8492141594</v>
      </c>
      <c r="AE47">
        <f>$D8*0.02*'LCOT vs Distance NH3'!AE$40</f>
        <v>2907825.7863094066</v>
      </c>
      <c r="AF47">
        <f>$D8*0.02*'LCOT vs Distance NH3'!AF$40</f>
        <v>2692431.2836198206</v>
      </c>
      <c r="AG47">
        <f>$D8*0.02*'LCOT vs Distance NH3'!AG$40</f>
        <v>2492991.9292776119</v>
      </c>
      <c r="AH47">
        <f>$D8*0.02*'LCOT vs Distance NH3'!AH$40</f>
        <v>2308325.8604422328</v>
      </c>
      <c r="AI47">
        <f>$D8*0.02*'LCOT vs Distance NH3'!AI$40</f>
        <v>2137338.7596687339</v>
      </c>
      <c r="AJ47">
        <f>$D8*0.02*'LCOT vs Distance NH3'!AJ$40</f>
        <v>1979017.3700636425</v>
      </c>
      <c r="AK47">
        <f>$D8*0.02*'LCOT vs Distance NH3'!AK$40</f>
        <v>1832423.4907996692</v>
      </c>
      <c r="AL47">
        <f>$D8*0.02*'LCOT vs Distance NH3'!AL$40</f>
        <v>1696688.4174071006</v>
      </c>
      <c r="AM47">
        <f>$D8*0.02*'LCOT vs Distance NH3'!AM$40</f>
        <v>1571007.7938954635</v>
      </c>
      <c r="AN47">
        <f>$D8*0.02*'LCOT vs Distance NH3'!AN$40</f>
        <v>1454636.8461995032</v>
      </c>
      <c r="AO47">
        <f>$D8*0.02*'LCOT vs Distance NH3'!AO$40</f>
        <v>1346885.9687032436</v>
      </c>
      <c r="AP47">
        <f>$D8*0.02*'LCOT vs Distance NH3'!AP$40</f>
        <v>1247116.6376881883</v>
      </c>
      <c r="AQ47">
        <f>$D8*0.02*'LCOT vs Distance NH3'!AQ$40</f>
        <v>1154737.6274890634</v>
      </c>
      <c r="AR47">
        <f>$D8*0.02*'LCOT vs Distance NH3'!AR$40</f>
        <v>1069201.506934318</v>
      </c>
      <c r="AS47">
        <f>$D8*0.02*'LCOT vs Distance NH3'!AS$40</f>
        <v>990001.39530955348</v>
      </c>
      <c r="AT47">
        <f>$D8*0.02*'LCOT vs Distance NH3'!AT$40</f>
        <v>916667.95861995697</v>
      </c>
      <c r="AU47">
        <f>$D8*0.02*'LCOT vs Distance NH3'!AU$40</f>
        <v>848766.62835181202</v>
      </c>
      <c r="AV47">
        <f>$D8*0.02*'LCOT vs Distance NH3'!AV$40</f>
        <v>785895.02625167777</v>
      </c>
      <c r="AW47">
        <f>$D8*0.02*'LCOT vs Distance NH3'!AW$40</f>
        <v>727680.57986266457</v>
      </c>
      <c r="AX47">
        <f>$D8*0.02*'LCOT vs Distance NH3'!AX$40</f>
        <v>673778.3146876524</v>
      </c>
    </row>
    <row r="48" spans="9:50" x14ac:dyDescent="0.25">
      <c r="R48">
        <v>700</v>
      </c>
      <c r="S48" t="s">
        <v>37</v>
      </c>
      <c r="U48">
        <f>$D9*0.02*'LCOT vs Distance NH3'!U$40</f>
        <v>7329629.6296296287</v>
      </c>
      <c r="V48">
        <f>$D9*0.02*'LCOT vs Distance NH3'!V$40</f>
        <v>6786694.1015089164</v>
      </c>
      <c r="W48">
        <f>$D9*0.02*'LCOT vs Distance NH3'!W$40</f>
        <v>6283976.0199156627</v>
      </c>
      <c r="X48">
        <f>$D9*0.02*'LCOT vs Distance NH3'!X$40</f>
        <v>5818496.3147367239</v>
      </c>
      <c r="Y48">
        <f>$D9*0.02*'LCOT vs Distance NH3'!Y$40</f>
        <v>5387496.587719189</v>
      </c>
      <c r="Z48">
        <f>$D9*0.02*'LCOT vs Distance NH3'!Z$40</f>
        <v>4988422.7664066553</v>
      </c>
      <c r="AA48">
        <f>$D9*0.02*'LCOT vs Distance NH3'!AA$40</f>
        <v>4618909.9688950516</v>
      </c>
      <c r="AB48">
        <f>$D9*0.02*'LCOT vs Distance NH3'!AB$40</f>
        <v>4276768.48971764</v>
      </c>
      <c r="AC48">
        <f>$D9*0.02*'LCOT vs Distance NH3'!AC$40</f>
        <v>3959970.82381263</v>
      </c>
      <c r="AD48">
        <f>$D9*0.02*'LCOT vs Distance NH3'!AD$40</f>
        <v>3666639.6516783605</v>
      </c>
      <c r="AE48">
        <f>$D9*0.02*'LCOT vs Distance NH3'!AE$40</f>
        <v>3395036.7145170006</v>
      </c>
      <c r="AF48">
        <f>$D9*0.02*'LCOT vs Distance NH3'!AF$40</f>
        <v>3143552.5134416665</v>
      </c>
      <c r="AG48">
        <f>$D9*0.02*'LCOT vs Distance NH3'!AG$40</f>
        <v>2910696.771705247</v>
      </c>
      <c r="AH48">
        <f>$D9*0.02*'LCOT vs Distance NH3'!AH$40</f>
        <v>2695089.6034307838</v>
      </c>
      <c r="AI48">
        <f>$D9*0.02*'LCOT vs Distance NH3'!AI$40</f>
        <v>2495453.3365099849</v>
      </c>
      <c r="AJ48">
        <f>$D9*0.02*'LCOT vs Distance NH3'!AJ$40</f>
        <v>2310604.9412129489</v>
      </c>
      <c r="AK48">
        <f>$D9*0.02*'LCOT vs Distance NH3'!AK$40</f>
        <v>2139449.0196416196</v>
      </c>
      <c r="AL48">
        <f>$D9*0.02*'LCOT vs Distance NH3'!AL$40</f>
        <v>1980971.3144829806</v>
      </c>
      <c r="AM48">
        <f>$D9*0.02*'LCOT vs Distance NH3'!AM$40</f>
        <v>1834232.6985953525</v>
      </c>
      <c r="AN48">
        <f>$D9*0.02*'LCOT vs Distance NH3'!AN$40</f>
        <v>1698363.6098105116</v>
      </c>
      <c r="AO48">
        <f>$D9*0.02*'LCOT vs Distance NH3'!AO$40</f>
        <v>1572558.8979726958</v>
      </c>
      <c r="AP48">
        <f>$D9*0.02*'LCOT vs Distance NH3'!AP$40</f>
        <v>1456073.0536784218</v>
      </c>
      <c r="AQ48">
        <f>$D9*0.02*'LCOT vs Distance NH3'!AQ$40</f>
        <v>1348215.7904429832</v>
      </c>
      <c r="AR48">
        <f>$D9*0.02*'LCOT vs Distance NH3'!AR$40</f>
        <v>1248347.9541138732</v>
      </c>
      <c r="AS48">
        <f>$D9*0.02*'LCOT vs Distance NH3'!AS$40</f>
        <v>1155877.7352906233</v>
      </c>
      <c r="AT48">
        <f>$D9*0.02*'LCOT vs Distance NH3'!AT$40</f>
        <v>1070257.1623061327</v>
      </c>
      <c r="AU48">
        <f>$D9*0.02*'LCOT vs Distance NH3'!AU$40</f>
        <v>990978.85398715991</v>
      </c>
      <c r="AV48">
        <f>$D9*0.02*'LCOT vs Distance NH3'!AV$40</f>
        <v>917573.01295107394</v>
      </c>
      <c r="AW48">
        <f>$D9*0.02*'LCOT vs Distance NH3'!AW$40</f>
        <v>849604.64162136475</v>
      </c>
      <c r="AX48">
        <f>$D9*0.02*'LCOT vs Distance NH3'!AX$40</f>
        <v>786670.9644642265</v>
      </c>
    </row>
    <row r="49" spans="18:50" x14ac:dyDescent="0.25">
      <c r="R49">
        <v>800</v>
      </c>
      <c r="S49" t="s">
        <v>37</v>
      </c>
      <c r="U49">
        <f>$D10*0.02*'LCOT vs Distance NH3'!U$40</f>
        <v>8381481.4814814804</v>
      </c>
      <c r="V49">
        <f>$D10*0.02*'LCOT vs Distance NH3'!V$40</f>
        <v>7760631.0013717413</v>
      </c>
      <c r="W49">
        <f>$D10*0.02*'LCOT vs Distance NH3'!W$40</f>
        <v>7185769.4457145752</v>
      </c>
      <c r="X49">
        <f>$D10*0.02*'LCOT vs Distance NH3'!X$40</f>
        <v>6653490.2275134949</v>
      </c>
      <c r="Y49">
        <f>$D10*0.02*'LCOT vs Distance NH3'!Y$40</f>
        <v>6160639.0995495329</v>
      </c>
      <c r="Z49">
        <f>$D10*0.02*'LCOT vs Distance NH3'!Z$40</f>
        <v>5704295.4625458624</v>
      </c>
      <c r="AA49">
        <f>$D10*0.02*'LCOT vs Distance NH3'!AA$40</f>
        <v>5281755.0579128359</v>
      </c>
      <c r="AB49">
        <f>$D10*0.02*'LCOT vs Distance NH3'!AB$40</f>
        <v>4890513.9425118845</v>
      </c>
      <c r="AC49">
        <f>$D10*0.02*'LCOT vs Distance NH3'!AC$40</f>
        <v>4528253.6504739672</v>
      </c>
      <c r="AD49">
        <f>$D10*0.02*'LCOT vs Distance NH3'!AD$40</f>
        <v>4192827.4541425616</v>
      </c>
      <c r="AE49">
        <f>$D10*0.02*'LCOT vs Distance NH3'!AE$40</f>
        <v>3882247.6427245946</v>
      </c>
      <c r="AF49">
        <f>$D10*0.02*'LCOT vs Distance NH3'!AF$40</f>
        <v>3594673.7432635128</v>
      </c>
      <c r="AG49">
        <f>$D10*0.02*'LCOT vs Distance NH3'!AG$40</f>
        <v>3328401.6141328821</v>
      </c>
      <c r="AH49">
        <f>$D10*0.02*'LCOT vs Distance NH3'!AH$40</f>
        <v>3081853.3464193349</v>
      </c>
      <c r="AI49">
        <f>$D10*0.02*'LCOT vs Distance NH3'!AI$40</f>
        <v>2853567.9133512359</v>
      </c>
      <c r="AJ49">
        <f>$D10*0.02*'LCOT vs Distance NH3'!AJ$40</f>
        <v>2642192.5123622557</v>
      </c>
      <c r="AK49">
        <f>$D10*0.02*'LCOT vs Distance NH3'!AK$40</f>
        <v>2446474.5484835701</v>
      </c>
      <c r="AL49">
        <f>$D10*0.02*'LCOT vs Distance NH3'!AL$40</f>
        <v>2265254.2115588607</v>
      </c>
      <c r="AM49">
        <f>$D10*0.02*'LCOT vs Distance NH3'!AM$40</f>
        <v>2097457.6032952415</v>
      </c>
      <c r="AN49">
        <f>$D10*0.02*'LCOT vs Distance NH3'!AN$40</f>
        <v>1942090.3734215198</v>
      </c>
      <c r="AO49">
        <f>$D10*0.02*'LCOT vs Distance NH3'!AO$40</f>
        <v>1798231.8272421479</v>
      </c>
      <c r="AP49">
        <f>$D10*0.02*'LCOT vs Distance NH3'!AP$40</f>
        <v>1665029.4696686552</v>
      </c>
      <c r="AQ49">
        <f>$D10*0.02*'LCOT vs Distance NH3'!AQ$40</f>
        <v>1541693.9533969029</v>
      </c>
      <c r="AR49">
        <f>$D10*0.02*'LCOT vs Distance NH3'!AR$40</f>
        <v>1427494.4012934286</v>
      </c>
      <c r="AS49">
        <f>$D10*0.02*'LCOT vs Distance NH3'!AS$40</f>
        <v>1321754.0752716931</v>
      </c>
      <c r="AT49">
        <f>$D10*0.02*'LCOT vs Distance NH3'!AT$40</f>
        <v>1223846.3659923084</v>
      </c>
      <c r="AU49">
        <f>$D10*0.02*'LCOT vs Distance NH3'!AU$40</f>
        <v>1133191.0796225078</v>
      </c>
      <c r="AV49">
        <f>$D10*0.02*'LCOT vs Distance NH3'!AV$40</f>
        <v>1049250.9996504702</v>
      </c>
      <c r="AW49">
        <f>$D10*0.02*'LCOT vs Distance NH3'!AW$40</f>
        <v>971528.70338006492</v>
      </c>
      <c r="AX49">
        <f>$D10*0.02*'LCOT vs Distance NH3'!AX$40</f>
        <v>899563.61424080073</v>
      </c>
    </row>
    <row r="50" spans="18:50" x14ac:dyDescent="0.25">
      <c r="R50">
        <v>900</v>
      </c>
      <c r="S50" t="s">
        <v>37</v>
      </c>
      <c r="U50">
        <f>$D11*0.02*'LCOT vs Distance NH3'!U$40</f>
        <v>9433333.3333333321</v>
      </c>
      <c r="V50">
        <f>$D11*0.02*'LCOT vs Distance NH3'!V$40</f>
        <v>8734567.9012345672</v>
      </c>
      <c r="W50">
        <f>$D11*0.02*'LCOT vs Distance NH3'!W$40</f>
        <v>8087562.8715134878</v>
      </c>
      <c r="X50">
        <f>$D11*0.02*'LCOT vs Distance NH3'!X$40</f>
        <v>7488484.1402902659</v>
      </c>
      <c r="Y50">
        <f>$D11*0.02*'LCOT vs Distance NH3'!Y$40</f>
        <v>6933781.6113798758</v>
      </c>
      <c r="Z50">
        <f>$D11*0.02*'LCOT vs Distance NH3'!Z$40</f>
        <v>6420168.1586850686</v>
      </c>
      <c r="AA50">
        <f>$D11*0.02*'LCOT vs Distance NH3'!AA$40</f>
        <v>5944600.1469306201</v>
      </c>
      <c r="AB50">
        <f>$D11*0.02*'LCOT vs Distance NH3'!AB$40</f>
        <v>5504259.395306129</v>
      </c>
      <c r="AC50">
        <f>$D11*0.02*'LCOT vs Distance NH3'!AC$40</f>
        <v>5096536.4771353053</v>
      </c>
      <c r="AD50">
        <f>$D11*0.02*'LCOT vs Distance NH3'!AD$40</f>
        <v>4719015.2566067632</v>
      </c>
      <c r="AE50">
        <f>$D11*0.02*'LCOT vs Distance NH3'!AE$40</f>
        <v>4369458.5709321881</v>
      </c>
      <c r="AF50">
        <f>$D11*0.02*'LCOT vs Distance NH3'!AF$40</f>
        <v>4045794.9730853587</v>
      </c>
      <c r="AG50">
        <f>$D11*0.02*'LCOT vs Distance NH3'!AG$40</f>
        <v>3746106.4565605177</v>
      </c>
      <c r="AH50">
        <f>$D11*0.02*'LCOT vs Distance NH3'!AH$40</f>
        <v>3468617.0894078864</v>
      </c>
      <c r="AI50">
        <f>$D11*0.02*'LCOT vs Distance NH3'!AI$40</f>
        <v>3211682.4901924864</v>
      </c>
      <c r="AJ50">
        <f>$D11*0.02*'LCOT vs Distance NH3'!AJ$40</f>
        <v>2973780.0835115621</v>
      </c>
      <c r="AK50">
        <f>$D11*0.02*'LCOT vs Distance NH3'!AK$40</f>
        <v>2753500.0773255206</v>
      </c>
      <c r="AL50">
        <f>$D11*0.02*'LCOT vs Distance NH3'!AL$40</f>
        <v>2549537.1086347406</v>
      </c>
      <c r="AM50">
        <f>$D11*0.02*'LCOT vs Distance NH3'!AM$40</f>
        <v>2360682.50799513</v>
      </c>
      <c r="AN50">
        <f>$D11*0.02*'LCOT vs Distance NH3'!AN$40</f>
        <v>2185817.1370325279</v>
      </c>
      <c r="AO50">
        <f>$D11*0.02*'LCOT vs Distance NH3'!AO$40</f>
        <v>2023904.7565115998</v>
      </c>
      <c r="AP50">
        <f>$D11*0.02*'LCOT vs Distance NH3'!AP$40</f>
        <v>1873985.8856588884</v>
      </c>
      <c r="AQ50">
        <f>$D11*0.02*'LCOT vs Distance NH3'!AQ$40</f>
        <v>1735172.1163508228</v>
      </c>
      <c r="AR50">
        <f>$D11*0.02*'LCOT vs Distance NH3'!AR$40</f>
        <v>1606640.8484729838</v>
      </c>
      <c r="AS50">
        <f>$D11*0.02*'LCOT vs Distance NH3'!AS$40</f>
        <v>1487630.4152527626</v>
      </c>
      <c r="AT50">
        <f>$D11*0.02*'LCOT vs Distance NH3'!AT$40</f>
        <v>1377435.569678484</v>
      </c>
      <c r="AU50">
        <f>$D11*0.02*'LCOT vs Distance NH3'!AU$40</f>
        <v>1275403.3052578557</v>
      </c>
      <c r="AV50">
        <f>$D11*0.02*'LCOT vs Distance NH3'!AV$40</f>
        <v>1180928.9863498663</v>
      </c>
      <c r="AW50">
        <f>$D11*0.02*'LCOT vs Distance NH3'!AW$40</f>
        <v>1093452.7651387651</v>
      </c>
      <c r="AX50">
        <f>$D11*0.02*'LCOT vs Distance NH3'!AX$40</f>
        <v>1012456.264017375</v>
      </c>
    </row>
    <row r="51" spans="18:50" x14ac:dyDescent="0.25">
      <c r="R51">
        <v>1000</v>
      </c>
      <c r="S51" t="s">
        <v>37</v>
      </c>
      <c r="U51">
        <f>$D12*0.02*'LCOT vs Distance NH3'!U$40</f>
        <v>10451851.851851851</v>
      </c>
      <c r="V51">
        <f>$D12*0.02*'LCOT vs Distance NH3'!V$40</f>
        <v>9677640.6035665292</v>
      </c>
      <c r="W51">
        <f>$D12*0.02*'LCOT vs Distance NH3'!W$40</f>
        <v>8960778.3366356734</v>
      </c>
      <c r="X51">
        <f>$D12*0.02*'LCOT vs Distance NH3'!X$40</f>
        <v>8297016.9783663647</v>
      </c>
      <c r="Y51">
        <f>$D12*0.02*'LCOT vs Distance NH3'!Y$40</f>
        <v>7682423.1281170044</v>
      </c>
      <c r="Z51">
        <f>$D12*0.02*'LCOT vs Distance NH3'!Z$40</f>
        <v>7113354.748256484</v>
      </c>
      <c r="AA51">
        <f>$D12*0.02*'LCOT vs Distance NH3'!AA$40</f>
        <v>6586439.5817189673</v>
      </c>
      <c r="AB51">
        <f>$D12*0.02*'LCOT vs Distance NH3'!AB$40</f>
        <v>6098555.1682583019</v>
      </c>
      <c r="AC51">
        <f>$D12*0.02*'LCOT vs Distance NH3'!AC$40</f>
        <v>5646810.3409799095</v>
      </c>
      <c r="AD51">
        <f>$D12*0.02*'LCOT vs Distance NH3'!AD$40</f>
        <v>5228528.0934999157</v>
      </c>
      <c r="AE51">
        <f>$D12*0.02*'LCOT vs Distance NH3'!AE$40</f>
        <v>4841229.7162036262</v>
      </c>
      <c r="AF51">
        <f>$D12*0.02*'LCOT vs Distance NH3'!AF$40</f>
        <v>4482620.1075959494</v>
      </c>
      <c r="AG51">
        <f>$D12*0.02*'LCOT vs Distance NH3'!AG$40</f>
        <v>4150574.1736999531</v>
      </c>
      <c r="AH51">
        <f>$D12*0.02*'LCOT vs Distance NH3'!AH$40</f>
        <v>3843124.2349073635</v>
      </c>
      <c r="AI51">
        <f>$D12*0.02*'LCOT vs Distance NH3'!AI$40</f>
        <v>3558448.3656549654</v>
      </c>
      <c r="AJ51">
        <f>$D12*0.02*'LCOT vs Distance NH3'!AJ$40</f>
        <v>3294859.5978286723</v>
      </c>
      <c r="AK51">
        <f>$D12*0.02*'LCOT vs Distance NH3'!AK$40</f>
        <v>3050795.9239154374</v>
      </c>
      <c r="AL51">
        <f>$D12*0.02*'LCOT vs Distance NH3'!AL$40</f>
        <v>2824811.0406624414</v>
      </c>
      <c r="AM51">
        <f>$D12*0.02*'LCOT vs Distance NH3'!AM$40</f>
        <v>2615565.7783911494</v>
      </c>
      <c r="AN51">
        <f>$D12*0.02*'LCOT vs Distance NH3'!AN$40</f>
        <v>2421820.16517699</v>
      </c>
      <c r="AO51">
        <f>$D12*0.02*'LCOT vs Distance NH3'!AO$40</f>
        <v>2242426.0788675835</v>
      </c>
      <c r="AP51">
        <f>$D12*0.02*'LCOT vs Distance NH3'!AP$40</f>
        <v>2076320.4433959101</v>
      </c>
      <c r="AQ51">
        <f>$D12*0.02*'LCOT vs Distance NH3'!AQ$40</f>
        <v>1922518.9290702874</v>
      </c>
      <c r="AR51">
        <f>$D12*0.02*'LCOT vs Distance NH3'!AR$40</f>
        <v>1780110.1195095251</v>
      </c>
      <c r="AS51">
        <f>$D12*0.02*'LCOT vs Distance NH3'!AS$40</f>
        <v>1648250.1106569676</v>
      </c>
      <c r="AT51">
        <f>$D12*0.02*'LCOT vs Distance NH3'!AT$40</f>
        <v>1526157.5098675627</v>
      </c>
      <c r="AU51">
        <f>$D12*0.02*'LCOT vs Distance NH3'!AU$40</f>
        <v>1413108.8054329283</v>
      </c>
      <c r="AV51">
        <f>$D12*0.02*'LCOT vs Distance NH3'!AV$40</f>
        <v>1308434.0791045632</v>
      </c>
      <c r="AW51">
        <f>$D12*0.02*'LCOT vs Distance NH3'!AW$40</f>
        <v>1211513.036207929</v>
      </c>
      <c r="AX51">
        <f>$D12*0.02*'LCOT vs Distance NH3'!AX$40</f>
        <v>1121771.3298221563</v>
      </c>
    </row>
    <row r="52" spans="18:50" x14ac:dyDescent="0.25">
      <c r="R52">
        <v>1100</v>
      </c>
      <c r="S52" t="s">
        <v>37</v>
      </c>
      <c r="U52">
        <f>$D13*0.02*'LCOT vs Distance NH3'!U$40</f>
        <v>11503703.703703701</v>
      </c>
      <c r="V52">
        <f>$D13*0.02*'LCOT vs Distance NH3'!V$40</f>
        <v>10651577.503429355</v>
      </c>
      <c r="W52">
        <f>$D13*0.02*'LCOT vs Distance NH3'!W$40</f>
        <v>9862571.7624345869</v>
      </c>
      <c r="X52">
        <f>$D13*0.02*'LCOT vs Distance NH3'!X$40</f>
        <v>9132010.8911431357</v>
      </c>
      <c r="Y52">
        <f>$D13*0.02*'LCOT vs Distance NH3'!Y$40</f>
        <v>8455565.6399473473</v>
      </c>
      <c r="Z52">
        <f>$D13*0.02*'LCOT vs Distance NH3'!Z$40</f>
        <v>7829227.4443956902</v>
      </c>
      <c r="AA52">
        <f>$D13*0.02*'LCOT vs Distance NH3'!AA$40</f>
        <v>7249284.6707367515</v>
      </c>
      <c r="AB52">
        <f>$D13*0.02*'LCOT vs Distance NH3'!AB$40</f>
        <v>6712300.6210525464</v>
      </c>
      <c r="AC52">
        <f>$D13*0.02*'LCOT vs Distance NH3'!AC$40</f>
        <v>6215093.1676412476</v>
      </c>
      <c r="AD52">
        <f>$D13*0.02*'LCOT vs Distance NH3'!AD$40</f>
        <v>5754715.8959641168</v>
      </c>
      <c r="AE52">
        <f>$D13*0.02*'LCOT vs Distance NH3'!AE$40</f>
        <v>5328440.6444112202</v>
      </c>
      <c r="AF52">
        <f>$D13*0.02*'LCOT vs Distance NH3'!AF$40</f>
        <v>4933741.3374177953</v>
      </c>
      <c r="AG52">
        <f>$D13*0.02*'LCOT vs Distance NH3'!AG$40</f>
        <v>4568279.0161275882</v>
      </c>
      <c r="AH52">
        <f>$D13*0.02*'LCOT vs Distance NH3'!AH$40</f>
        <v>4229887.9778959146</v>
      </c>
      <c r="AI52">
        <f>$D13*0.02*'LCOT vs Distance NH3'!AI$40</f>
        <v>3916562.9424962164</v>
      </c>
      <c r="AJ52">
        <f>$D13*0.02*'LCOT vs Distance NH3'!AJ$40</f>
        <v>3626447.1689779786</v>
      </c>
      <c r="AK52">
        <f>$D13*0.02*'LCOT vs Distance NH3'!AK$40</f>
        <v>3357821.4527573879</v>
      </c>
      <c r="AL52">
        <f>$D13*0.02*'LCOT vs Distance NH3'!AL$40</f>
        <v>3109093.9377383213</v>
      </c>
      <c r="AM52">
        <f>$D13*0.02*'LCOT vs Distance NH3'!AM$40</f>
        <v>2878790.6830910384</v>
      </c>
      <c r="AN52">
        <f>$D13*0.02*'LCOT vs Distance NH3'!AN$40</f>
        <v>2665546.9287879984</v>
      </c>
      <c r="AO52">
        <f>$D13*0.02*'LCOT vs Distance NH3'!AO$40</f>
        <v>2468099.0081370352</v>
      </c>
      <c r="AP52">
        <f>$D13*0.02*'LCOT vs Distance NH3'!AP$40</f>
        <v>2285276.8593861433</v>
      </c>
      <c r="AQ52">
        <f>$D13*0.02*'LCOT vs Distance NH3'!AQ$40</f>
        <v>2115997.0920242071</v>
      </c>
      <c r="AR52">
        <f>$D13*0.02*'LCOT vs Distance NH3'!AR$40</f>
        <v>1959256.5666890806</v>
      </c>
      <c r="AS52">
        <f>$D13*0.02*'LCOT vs Distance NH3'!AS$40</f>
        <v>1814126.4506380374</v>
      </c>
      <c r="AT52">
        <f>$D13*0.02*'LCOT vs Distance NH3'!AT$40</f>
        <v>1679746.7135537383</v>
      </c>
      <c r="AU52">
        <f>$D13*0.02*'LCOT vs Distance NH3'!AU$40</f>
        <v>1555321.0310682761</v>
      </c>
      <c r="AV52">
        <f>$D13*0.02*'LCOT vs Distance NH3'!AV$40</f>
        <v>1440112.0658039595</v>
      </c>
      <c r="AW52">
        <f>$D13*0.02*'LCOT vs Distance NH3'!AW$40</f>
        <v>1333437.0979666291</v>
      </c>
      <c r="AX52">
        <f>$D13*0.02*'LCOT vs Distance NH3'!AX$40</f>
        <v>1234663.9795987306</v>
      </c>
    </row>
    <row r="53" spans="18:50" x14ac:dyDescent="0.25">
      <c r="R53">
        <v>1200</v>
      </c>
      <c r="S53" t="s">
        <v>37</v>
      </c>
      <c r="U53">
        <f>$D14*0.02*'LCOT vs Distance NH3'!U$40</f>
        <v>12555555.555555554</v>
      </c>
      <c r="V53">
        <f>$D14*0.02*'LCOT vs Distance NH3'!V$40</f>
        <v>11625514.403292181</v>
      </c>
      <c r="W53">
        <f>$D14*0.02*'LCOT vs Distance NH3'!W$40</f>
        <v>10764365.1882335</v>
      </c>
      <c r="X53">
        <f>$D14*0.02*'LCOT vs Distance NH3'!X$40</f>
        <v>9967004.8039199058</v>
      </c>
      <c r="Y53">
        <f>$D14*0.02*'LCOT vs Distance NH3'!Y$40</f>
        <v>9228708.1517776903</v>
      </c>
      <c r="Z53">
        <f>$D14*0.02*'LCOT vs Distance NH3'!Z$40</f>
        <v>8545100.1405348964</v>
      </c>
      <c r="AA53">
        <f>$D14*0.02*'LCOT vs Distance NH3'!AA$40</f>
        <v>7912129.7597545348</v>
      </c>
      <c r="AB53">
        <f>$D14*0.02*'LCOT vs Distance NH3'!AB$40</f>
        <v>7326046.0738467909</v>
      </c>
      <c r="AC53">
        <f>$D14*0.02*'LCOT vs Distance NH3'!AC$40</f>
        <v>6783375.9943025848</v>
      </c>
      <c r="AD53">
        <f>$D14*0.02*'LCOT vs Distance NH3'!AD$40</f>
        <v>6280903.6984283188</v>
      </c>
      <c r="AE53">
        <f>$D14*0.02*'LCOT vs Distance NH3'!AE$40</f>
        <v>5815651.5726188133</v>
      </c>
      <c r="AF53">
        <f>$D14*0.02*'LCOT vs Distance NH3'!AF$40</f>
        <v>5384862.5672396412</v>
      </c>
      <c r="AG53">
        <f>$D14*0.02*'LCOT vs Distance NH3'!AG$40</f>
        <v>4985983.8585552238</v>
      </c>
      <c r="AH53">
        <f>$D14*0.02*'LCOT vs Distance NH3'!AH$40</f>
        <v>4616651.7208844656</v>
      </c>
      <c r="AI53">
        <f>$D14*0.02*'LCOT vs Distance NH3'!AI$40</f>
        <v>4274677.5193374678</v>
      </c>
      <c r="AJ53">
        <f>$D14*0.02*'LCOT vs Distance NH3'!AJ$40</f>
        <v>3958034.740127285</v>
      </c>
      <c r="AK53">
        <f>$D14*0.02*'LCOT vs Distance NH3'!AK$40</f>
        <v>3664846.9815993384</v>
      </c>
      <c r="AL53">
        <f>$D14*0.02*'LCOT vs Distance NH3'!AL$40</f>
        <v>3393376.8348142011</v>
      </c>
      <c r="AM53">
        <f>$D14*0.02*'LCOT vs Distance NH3'!AM$40</f>
        <v>3142015.5877909269</v>
      </c>
      <c r="AN53">
        <f>$D14*0.02*'LCOT vs Distance NH3'!AN$40</f>
        <v>2909273.6923990063</v>
      </c>
      <c r="AO53">
        <f>$D14*0.02*'LCOT vs Distance NH3'!AO$40</f>
        <v>2693771.9374064873</v>
      </c>
      <c r="AP53">
        <f>$D14*0.02*'LCOT vs Distance NH3'!AP$40</f>
        <v>2494233.2753763767</v>
      </c>
      <c r="AQ53">
        <f>$D14*0.02*'LCOT vs Distance NH3'!AQ$40</f>
        <v>2309475.2549781268</v>
      </c>
      <c r="AR53">
        <f>$D14*0.02*'LCOT vs Distance NH3'!AR$40</f>
        <v>2138403.013868636</v>
      </c>
      <c r="AS53">
        <f>$D14*0.02*'LCOT vs Distance NH3'!AS$40</f>
        <v>1980002.790619107</v>
      </c>
      <c r="AT53">
        <f>$D14*0.02*'LCOT vs Distance NH3'!AT$40</f>
        <v>1833335.9172399139</v>
      </c>
      <c r="AU53">
        <f>$D14*0.02*'LCOT vs Distance NH3'!AU$40</f>
        <v>1697533.256703624</v>
      </c>
      <c r="AV53">
        <f>$D14*0.02*'LCOT vs Distance NH3'!AV$40</f>
        <v>1571790.0525033555</v>
      </c>
      <c r="AW53">
        <f>$D14*0.02*'LCOT vs Distance NH3'!AW$40</f>
        <v>1455361.1597253291</v>
      </c>
      <c r="AX53">
        <f>$D14*0.02*'LCOT vs Distance NH3'!AX$40</f>
        <v>1347556.6293753048</v>
      </c>
    </row>
    <row r="54" spans="18:50" x14ac:dyDescent="0.25">
      <c r="R54">
        <v>1300</v>
      </c>
      <c r="S54" t="s">
        <v>37</v>
      </c>
      <c r="U54">
        <f>$D15*0.02*'LCOT vs Distance NH3'!U$40</f>
        <v>13607407.407407407</v>
      </c>
      <c r="V54">
        <f>$D15*0.02*'LCOT vs Distance NH3'!V$40</f>
        <v>12599451.303155007</v>
      </c>
      <c r="W54">
        <f>$D15*0.02*'LCOT vs Distance NH3'!W$40</f>
        <v>11666158.614032412</v>
      </c>
      <c r="X54">
        <f>$D15*0.02*'LCOT vs Distance NH3'!X$40</f>
        <v>10801998.716696678</v>
      </c>
      <c r="Y54">
        <f>$D15*0.02*'LCOT vs Distance NH3'!Y$40</f>
        <v>10001850.663608035</v>
      </c>
      <c r="Z54">
        <f>$D15*0.02*'LCOT vs Distance NH3'!Z$40</f>
        <v>9260972.8366741035</v>
      </c>
      <c r="AA54">
        <f>$D15*0.02*'LCOT vs Distance NH3'!AA$40</f>
        <v>8574974.848772319</v>
      </c>
      <c r="AB54">
        <f>$D15*0.02*'LCOT vs Distance NH3'!AB$40</f>
        <v>7939791.5266410355</v>
      </c>
      <c r="AC54">
        <f>$D15*0.02*'LCOT vs Distance NH3'!AC$40</f>
        <v>7351658.820963922</v>
      </c>
      <c r="AD54">
        <f>$D15*0.02*'LCOT vs Distance NH3'!AD$40</f>
        <v>6807091.50089252</v>
      </c>
      <c r="AE54">
        <f>$D15*0.02*'LCOT vs Distance NH3'!AE$40</f>
        <v>6302862.5008264072</v>
      </c>
      <c r="AF54">
        <f>$D15*0.02*'LCOT vs Distance NH3'!AF$40</f>
        <v>5835983.7970614871</v>
      </c>
      <c r="AG54">
        <f>$D15*0.02*'LCOT vs Distance NH3'!AG$40</f>
        <v>5403688.7009828584</v>
      </c>
      <c r="AH54">
        <f>$D15*0.02*'LCOT vs Distance NH3'!AH$40</f>
        <v>5003415.4638730166</v>
      </c>
      <c r="AI54">
        <f>$D15*0.02*'LCOT vs Distance NH3'!AI$40</f>
        <v>4632792.0961787188</v>
      </c>
      <c r="AJ54">
        <f>$D15*0.02*'LCOT vs Distance NH3'!AJ$40</f>
        <v>4289622.3112765914</v>
      </c>
      <c r="AK54">
        <f>$D15*0.02*'LCOT vs Distance NH3'!AK$40</f>
        <v>3971872.5104412888</v>
      </c>
      <c r="AL54">
        <f>$D15*0.02*'LCOT vs Distance NH3'!AL$40</f>
        <v>3677659.7318900814</v>
      </c>
      <c r="AM54">
        <f>$D15*0.02*'LCOT vs Distance NH3'!AM$40</f>
        <v>3405240.4924908159</v>
      </c>
      <c r="AN54">
        <f>$D15*0.02*'LCOT vs Distance NH3'!AN$40</f>
        <v>3153000.4560100148</v>
      </c>
      <c r="AO54">
        <f>$D15*0.02*'LCOT vs Distance NH3'!AO$40</f>
        <v>2919444.8666759394</v>
      </c>
      <c r="AP54">
        <f>$D15*0.02*'LCOT vs Distance NH3'!AP$40</f>
        <v>2703189.6913666101</v>
      </c>
      <c r="AQ54">
        <f>$D15*0.02*'LCOT vs Distance NH3'!AQ$40</f>
        <v>2502953.4179320466</v>
      </c>
      <c r="AR54">
        <f>$D15*0.02*'LCOT vs Distance NH3'!AR$40</f>
        <v>2317549.4610481914</v>
      </c>
      <c r="AS54">
        <f>$D15*0.02*'LCOT vs Distance NH3'!AS$40</f>
        <v>2145879.1306001768</v>
      </c>
      <c r="AT54">
        <f>$D15*0.02*'LCOT vs Distance NH3'!AT$40</f>
        <v>1986925.1209260896</v>
      </c>
      <c r="AU54">
        <f>$D15*0.02*'LCOT vs Distance NH3'!AU$40</f>
        <v>1839745.4823389719</v>
      </c>
      <c r="AV54">
        <f>$D15*0.02*'LCOT vs Distance NH3'!AV$40</f>
        <v>1703468.0392027518</v>
      </c>
      <c r="AW54">
        <f>$D15*0.02*'LCOT vs Distance NH3'!AW$40</f>
        <v>1577285.2214840294</v>
      </c>
      <c r="AX54">
        <f>$D15*0.02*'LCOT vs Distance NH3'!AX$40</f>
        <v>1460449.2791518788</v>
      </c>
    </row>
    <row r="55" spans="18:50" x14ac:dyDescent="0.25">
      <c r="R55">
        <v>1400</v>
      </c>
      <c r="S55" t="s">
        <v>37</v>
      </c>
      <c r="U55">
        <f>$D16*0.02*'LCOT vs Distance NH3'!U$40</f>
        <v>14625925.925925924</v>
      </c>
      <c r="V55">
        <f>$D16*0.02*'LCOT vs Distance NH3'!V$40</f>
        <v>13542524.005486967</v>
      </c>
      <c r="W55">
        <f>$D16*0.02*'LCOT vs Distance NH3'!W$40</f>
        <v>12539374.079154599</v>
      </c>
      <c r="X55">
        <f>$D16*0.02*'LCOT vs Distance NH3'!X$40</f>
        <v>11610531.554772776</v>
      </c>
      <c r="Y55">
        <f>$D16*0.02*'LCOT vs Distance NH3'!Y$40</f>
        <v>10750492.180345163</v>
      </c>
      <c r="Z55">
        <f>$D16*0.02*'LCOT vs Distance NH3'!Z$40</f>
        <v>9954159.426245518</v>
      </c>
      <c r="AA55">
        <f>$D16*0.02*'LCOT vs Distance NH3'!AA$40</f>
        <v>9216814.2835606672</v>
      </c>
      <c r="AB55">
        <f>$D16*0.02*'LCOT vs Distance NH3'!AB$40</f>
        <v>8534087.2995932084</v>
      </c>
      <c r="AC55">
        <f>$D16*0.02*'LCOT vs Distance NH3'!AC$40</f>
        <v>7901932.6848085271</v>
      </c>
      <c r="AD55">
        <f>$D16*0.02*'LCOT vs Distance NH3'!AD$40</f>
        <v>7316604.3377856724</v>
      </c>
      <c r="AE55">
        <f>$D16*0.02*'LCOT vs Distance NH3'!AE$40</f>
        <v>6774633.6460978454</v>
      </c>
      <c r="AF55">
        <f>$D16*0.02*'LCOT vs Distance NH3'!AF$40</f>
        <v>6272808.9315720778</v>
      </c>
      <c r="AG55">
        <f>$D16*0.02*'LCOT vs Distance NH3'!AG$40</f>
        <v>5808156.4181222944</v>
      </c>
      <c r="AH55">
        <f>$D16*0.02*'LCOT vs Distance NH3'!AH$40</f>
        <v>5377922.6093724938</v>
      </c>
      <c r="AI55">
        <f>$D16*0.02*'LCOT vs Distance NH3'!AI$40</f>
        <v>4979557.9716411978</v>
      </c>
      <c r="AJ55">
        <f>$D16*0.02*'LCOT vs Distance NH3'!AJ$40</f>
        <v>4610701.8255937016</v>
      </c>
      <c r="AK55">
        <f>$D16*0.02*'LCOT vs Distance NH3'!AK$40</f>
        <v>4269168.3570312057</v>
      </c>
      <c r="AL55">
        <f>$D16*0.02*'LCOT vs Distance NH3'!AL$40</f>
        <v>3952933.6639177818</v>
      </c>
      <c r="AM55">
        <f>$D16*0.02*'LCOT vs Distance NH3'!AM$40</f>
        <v>3660123.7628868353</v>
      </c>
      <c r="AN55">
        <f>$D16*0.02*'LCOT vs Distance NH3'!AN$40</f>
        <v>3389003.4841544768</v>
      </c>
      <c r="AO55">
        <f>$D16*0.02*'LCOT vs Distance NH3'!AO$40</f>
        <v>3137966.1890319232</v>
      </c>
      <c r="AP55">
        <f>$D16*0.02*'LCOT vs Distance NH3'!AP$40</f>
        <v>2905524.2491036318</v>
      </c>
      <c r="AQ55">
        <f>$D16*0.02*'LCOT vs Distance NH3'!AQ$40</f>
        <v>2690300.2306515113</v>
      </c>
      <c r="AR55">
        <f>$D16*0.02*'LCOT vs Distance NH3'!AR$40</f>
        <v>2491018.7320847325</v>
      </c>
      <c r="AS55">
        <f>$D16*0.02*'LCOT vs Distance NH3'!AS$40</f>
        <v>2306498.8260043818</v>
      </c>
      <c r="AT55">
        <f>$D16*0.02*'LCOT vs Distance NH3'!AT$40</f>
        <v>2135647.061115168</v>
      </c>
      <c r="AU55">
        <f>$D16*0.02*'LCOT vs Distance NH3'!AU$40</f>
        <v>1977450.9825140447</v>
      </c>
      <c r="AV55">
        <f>$D16*0.02*'LCOT vs Distance NH3'!AV$40</f>
        <v>1830973.1319574488</v>
      </c>
      <c r="AW55">
        <f>$D16*0.02*'LCOT vs Distance NH3'!AW$40</f>
        <v>1695345.4925531934</v>
      </c>
      <c r="AX55">
        <f>$D16*0.02*'LCOT vs Distance NH3'!AX$40</f>
        <v>1569764.3449566602</v>
      </c>
    </row>
    <row r="56" spans="18:50" x14ac:dyDescent="0.25">
      <c r="R56">
        <v>1500</v>
      </c>
      <c r="S56" t="s">
        <v>37</v>
      </c>
      <c r="U56">
        <f>$D17*0.02*'LCOT vs Distance NH3'!U$40</f>
        <v>15677777.777777776</v>
      </c>
      <c r="V56">
        <f>$D17*0.02*'LCOT vs Distance NH3'!V$40</f>
        <v>14516460.905349793</v>
      </c>
      <c r="W56">
        <f>$D17*0.02*'LCOT vs Distance NH3'!W$40</f>
        <v>13441167.504953511</v>
      </c>
      <c r="X56">
        <f>$D17*0.02*'LCOT vs Distance NH3'!X$40</f>
        <v>12445525.467549548</v>
      </c>
      <c r="Y56">
        <f>$D17*0.02*'LCOT vs Distance NH3'!Y$40</f>
        <v>11523634.692175506</v>
      </c>
      <c r="Z56">
        <f>$D17*0.02*'LCOT vs Distance NH3'!Z$40</f>
        <v>10670032.122384725</v>
      </c>
      <c r="AA56">
        <f>$D17*0.02*'LCOT vs Distance NH3'!AA$40</f>
        <v>9879659.3725784514</v>
      </c>
      <c r="AB56">
        <f>$D17*0.02*'LCOT vs Distance NH3'!AB$40</f>
        <v>9147832.7523874529</v>
      </c>
      <c r="AC56">
        <f>$D17*0.02*'LCOT vs Distance NH3'!AC$40</f>
        <v>8470215.5114698652</v>
      </c>
      <c r="AD56">
        <f>$D17*0.02*'LCOT vs Distance NH3'!AD$40</f>
        <v>7842792.1402498735</v>
      </c>
      <c r="AE56">
        <f>$D17*0.02*'LCOT vs Distance NH3'!AE$40</f>
        <v>7261844.5743054394</v>
      </c>
      <c r="AF56">
        <f>$D17*0.02*'LCOT vs Distance NH3'!AF$40</f>
        <v>6723930.1613939237</v>
      </c>
      <c r="AG56">
        <f>$D17*0.02*'LCOT vs Distance NH3'!AG$40</f>
        <v>6225861.2605499299</v>
      </c>
      <c r="AH56">
        <f>$D17*0.02*'LCOT vs Distance NH3'!AH$40</f>
        <v>5764686.3523610448</v>
      </c>
      <c r="AI56">
        <f>$D17*0.02*'LCOT vs Distance NH3'!AI$40</f>
        <v>5337672.5484824488</v>
      </c>
      <c r="AJ56">
        <f>$D17*0.02*'LCOT vs Distance NH3'!AJ$40</f>
        <v>4942289.3967430079</v>
      </c>
      <c r="AK56">
        <f>$D17*0.02*'LCOT vs Distance NH3'!AK$40</f>
        <v>4576193.8858731566</v>
      </c>
      <c r="AL56">
        <f>$D17*0.02*'LCOT vs Distance NH3'!AL$40</f>
        <v>4237216.5609936621</v>
      </c>
      <c r="AM56">
        <f>$D17*0.02*'LCOT vs Distance NH3'!AM$40</f>
        <v>3923348.6675867243</v>
      </c>
      <c r="AN56">
        <f>$D17*0.02*'LCOT vs Distance NH3'!AN$40</f>
        <v>3632730.2477654852</v>
      </c>
      <c r="AO56">
        <f>$D17*0.02*'LCOT vs Distance NH3'!AO$40</f>
        <v>3363639.1183013748</v>
      </c>
      <c r="AP56">
        <f>$D17*0.02*'LCOT vs Distance NH3'!AP$40</f>
        <v>3114480.6650938652</v>
      </c>
      <c r="AQ56">
        <f>$D17*0.02*'LCOT vs Distance NH3'!AQ$40</f>
        <v>2883778.3936054311</v>
      </c>
      <c r="AR56">
        <f>$D17*0.02*'LCOT vs Distance NH3'!AR$40</f>
        <v>2670165.1792642879</v>
      </c>
      <c r="AS56">
        <f>$D17*0.02*'LCOT vs Distance NH3'!AS$40</f>
        <v>2472375.1659854515</v>
      </c>
      <c r="AT56">
        <f>$D17*0.02*'LCOT vs Distance NH3'!AT$40</f>
        <v>2289236.2648013439</v>
      </c>
      <c r="AU56">
        <f>$D17*0.02*'LCOT vs Distance NH3'!AU$40</f>
        <v>2119663.2081493926</v>
      </c>
      <c r="AV56">
        <f>$D17*0.02*'LCOT vs Distance NH3'!AV$40</f>
        <v>1962651.1186568448</v>
      </c>
      <c r="AW56">
        <f>$D17*0.02*'LCOT vs Distance NH3'!AW$40</f>
        <v>1817269.5543118934</v>
      </c>
      <c r="AX56">
        <f>$D17*0.02*'LCOT vs Distance NH3'!AX$40</f>
        <v>1682656.9947332344</v>
      </c>
    </row>
    <row r="57" spans="18:50" x14ac:dyDescent="0.25">
      <c r="R57">
        <v>1600</v>
      </c>
      <c r="S57" t="s">
        <v>37</v>
      </c>
      <c r="U57">
        <f>$D18*0.02*'LCOT vs Distance NH3'!U$40</f>
        <v>16729629.629629627</v>
      </c>
      <c r="V57">
        <f>$D18*0.02*'LCOT vs Distance NH3'!V$40</f>
        <v>15490397.805212619</v>
      </c>
      <c r="W57">
        <f>$D18*0.02*'LCOT vs Distance NH3'!W$40</f>
        <v>14342960.930752425</v>
      </c>
      <c r="X57">
        <f>$D18*0.02*'LCOT vs Distance NH3'!X$40</f>
        <v>13280519.380326318</v>
      </c>
      <c r="Y57">
        <f>$D18*0.02*'LCOT vs Distance NH3'!Y$40</f>
        <v>12296777.20400585</v>
      </c>
      <c r="Z57">
        <f>$D18*0.02*'LCOT vs Distance NH3'!Z$40</f>
        <v>11385904.818523932</v>
      </c>
      <c r="AA57">
        <f>$D18*0.02*'LCOT vs Distance NH3'!AA$40</f>
        <v>10542504.461596234</v>
      </c>
      <c r="AB57">
        <f>$D18*0.02*'LCOT vs Distance NH3'!AB$40</f>
        <v>9761578.2051816974</v>
      </c>
      <c r="AC57">
        <f>$D18*0.02*'LCOT vs Distance NH3'!AC$40</f>
        <v>9038498.3381312024</v>
      </c>
      <c r="AD57">
        <f>$D18*0.02*'LCOT vs Distance NH3'!AD$40</f>
        <v>8368979.9427140746</v>
      </c>
      <c r="AE57">
        <f>$D18*0.02*'LCOT vs Distance NH3'!AE$40</f>
        <v>7749055.5025130324</v>
      </c>
      <c r="AF57">
        <f>$D18*0.02*'LCOT vs Distance NH3'!AF$40</f>
        <v>7175051.3912157696</v>
      </c>
      <c r="AG57">
        <f>$D18*0.02*'LCOT vs Distance NH3'!AG$40</f>
        <v>6643566.1029775646</v>
      </c>
      <c r="AH57">
        <f>$D18*0.02*'LCOT vs Distance NH3'!AH$40</f>
        <v>6151450.0953495959</v>
      </c>
      <c r="AI57">
        <f>$D18*0.02*'LCOT vs Distance NH3'!AI$40</f>
        <v>5695787.1253236998</v>
      </c>
      <c r="AJ57">
        <f>$D18*0.02*'LCOT vs Distance NH3'!AJ$40</f>
        <v>5273876.9678923143</v>
      </c>
      <c r="AK57">
        <f>$D18*0.02*'LCOT vs Distance NH3'!AK$40</f>
        <v>4883219.4147151066</v>
      </c>
      <c r="AL57">
        <f>$D18*0.02*'LCOT vs Distance NH3'!AL$40</f>
        <v>4521499.4580695415</v>
      </c>
      <c r="AM57">
        <f>$D18*0.02*'LCOT vs Distance NH3'!AM$40</f>
        <v>4186573.5722866128</v>
      </c>
      <c r="AN57">
        <f>$D18*0.02*'LCOT vs Distance NH3'!AN$40</f>
        <v>3876457.0113764931</v>
      </c>
      <c r="AO57">
        <f>$D18*0.02*'LCOT vs Distance NH3'!AO$40</f>
        <v>3589312.047570827</v>
      </c>
      <c r="AP57">
        <f>$D18*0.02*'LCOT vs Distance NH3'!AP$40</f>
        <v>3323437.0810840987</v>
      </c>
      <c r="AQ57">
        <f>$D18*0.02*'LCOT vs Distance NH3'!AQ$40</f>
        <v>3077256.5565593508</v>
      </c>
      <c r="AR57">
        <f>$D18*0.02*'LCOT vs Distance NH3'!AR$40</f>
        <v>2849311.6264438429</v>
      </c>
      <c r="AS57">
        <f>$D18*0.02*'LCOT vs Distance NH3'!AS$40</f>
        <v>2638251.5059665209</v>
      </c>
      <c r="AT57">
        <f>$D18*0.02*'LCOT vs Distance NH3'!AT$40</f>
        <v>2442825.4684875198</v>
      </c>
      <c r="AU57">
        <f>$D18*0.02*'LCOT vs Distance NH3'!AU$40</f>
        <v>2261875.4337847405</v>
      </c>
      <c r="AV57">
        <f>$D18*0.02*'LCOT vs Distance NH3'!AV$40</f>
        <v>2094329.1053562411</v>
      </c>
      <c r="AW57">
        <f>$D18*0.02*'LCOT vs Distance NH3'!AW$40</f>
        <v>1939193.6160705935</v>
      </c>
      <c r="AX57">
        <f>$D18*0.02*'LCOT vs Distance NH3'!AX$40</f>
        <v>1795549.6445098086</v>
      </c>
    </row>
    <row r="58" spans="18:50" x14ac:dyDescent="0.25">
      <c r="R58">
        <v>1700</v>
      </c>
      <c r="S58" t="s">
        <v>37</v>
      </c>
      <c r="U58">
        <f>$D19*0.02*'LCOT vs Distance NH3'!U$40</f>
        <v>17781481.481481478</v>
      </c>
      <c r="V58">
        <f>$D19*0.02*'LCOT vs Distance NH3'!V$40</f>
        <v>16464334.705075445</v>
      </c>
      <c r="W58">
        <f>$D19*0.02*'LCOT vs Distance NH3'!W$40</f>
        <v>15244754.356551336</v>
      </c>
      <c r="X58">
        <f>$D19*0.02*'LCOT vs Distance NH3'!X$40</f>
        <v>14115513.29310309</v>
      </c>
      <c r="Y58">
        <f>$D19*0.02*'LCOT vs Distance NH3'!Y$40</f>
        <v>13069919.715836193</v>
      </c>
      <c r="Z58">
        <f>$D19*0.02*'LCOT vs Distance NH3'!Z$40</f>
        <v>12101777.514663139</v>
      </c>
      <c r="AA58">
        <f>$D19*0.02*'LCOT vs Distance NH3'!AA$40</f>
        <v>11205349.550614018</v>
      </c>
      <c r="AB58">
        <f>$D19*0.02*'LCOT vs Distance NH3'!AB$40</f>
        <v>10375323.657975942</v>
      </c>
      <c r="AC58">
        <f>$D19*0.02*'LCOT vs Distance NH3'!AC$40</f>
        <v>9606781.1647925396</v>
      </c>
      <c r="AD58">
        <f>$D19*0.02*'LCOT vs Distance NH3'!AD$40</f>
        <v>8895167.7451782767</v>
      </c>
      <c r="AE58">
        <f>$D19*0.02*'LCOT vs Distance NH3'!AE$40</f>
        <v>8236266.4307206264</v>
      </c>
      <c r="AF58">
        <f>$D19*0.02*'LCOT vs Distance NH3'!AF$40</f>
        <v>7626172.6210376155</v>
      </c>
      <c r="AG58">
        <f>$D19*0.02*'LCOT vs Distance NH3'!AG$40</f>
        <v>7061270.9454052001</v>
      </c>
      <c r="AH58">
        <f>$D19*0.02*'LCOT vs Distance NH3'!AH$40</f>
        <v>6538213.8383381478</v>
      </c>
      <c r="AI58">
        <f>$D19*0.02*'LCOT vs Distance NH3'!AI$40</f>
        <v>6053901.7021649498</v>
      </c>
      <c r="AJ58">
        <f>$D19*0.02*'LCOT vs Distance NH3'!AJ$40</f>
        <v>5605464.5390416216</v>
      </c>
      <c r="AK58">
        <f>$D19*0.02*'LCOT vs Distance NH3'!AK$40</f>
        <v>5190244.9435570575</v>
      </c>
      <c r="AL58">
        <f>$D19*0.02*'LCOT vs Distance NH3'!AL$40</f>
        <v>4805782.3551454218</v>
      </c>
      <c r="AM58">
        <f>$D19*0.02*'LCOT vs Distance NH3'!AM$40</f>
        <v>4449798.4769865014</v>
      </c>
      <c r="AN58">
        <f>$D19*0.02*'LCOT vs Distance NH3'!AN$40</f>
        <v>4120183.7749875016</v>
      </c>
      <c r="AO58">
        <f>$D19*0.02*'LCOT vs Distance NH3'!AO$40</f>
        <v>3814984.9768402791</v>
      </c>
      <c r="AP58">
        <f>$D19*0.02*'LCOT vs Distance NH3'!AP$40</f>
        <v>3532393.4970743321</v>
      </c>
      <c r="AQ58">
        <f>$D19*0.02*'LCOT vs Distance NH3'!AQ$40</f>
        <v>3270734.7195132705</v>
      </c>
      <c r="AR58">
        <f>$D19*0.02*'LCOT vs Distance NH3'!AR$40</f>
        <v>3028458.0736233983</v>
      </c>
      <c r="AS58">
        <f>$D19*0.02*'LCOT vs Distance NH3'!AS$40</f>
        <v>2804127.8459475907</v>
      </c>
      <c r="AT58">
        <f>$D19*0.02*'LCOT vs Distance NH3'!AT$40</f>
        <v>2596414.6721736952</v>
      </c>
      <c r="AU58">
        <f>$D19*0.02*'LCOT vs Distance NH3'!AU$40</f>
        <v>2404087.6594200884</v>
      </c>
      <c r="AV58">
        <f>$D19*0.02*'LCOT vs Distance NH3'!AV$40</f>
        <v>2226007.0920556374</v>
      </c>
      <c r="AW58">
        <f>$D19*0.02*'LCOT vs Distance NH3'!AW$40</f>
        <v>2061117.6778292938</v>
      </c>
      <c r="AX58">
        <f>$D19*0.02*'LCOT vs Distance NH3'!AX$40</f>
        <v>1908442.2942863829</v>
      </c>
    </row>
    <row r="59" spans="18:50" x14ac:dyDescent="0.25">
      <c r="R59">
        <v>1800</v>
      </c>
      <c r="S59" t="s">
        <v>37</v>
      </c>
      <c r="U59">
        <f>$D20*0.02*'LCOT vs Distance NH3'!U$40</f>
        <v>18833333.333333332</v>
      </c>
      <c r="V59">
        <f>$D20*0.02*'LCOT vs Distance NH3'!V$40</f>
        <v>17438271.604938269</v>
      </c>
      <c r="W59">
        <f>$D20*0.02*'LCOT vs Distance NH3'!W$40</f>
        <v>16146547.78235025</v>
      </c>
      <c r="X59">
        <f>$D20*0.02*'LCOT vs Distance NH3'!X$40</f>
        <v>14950507.20587986</v>
      </c>
      <c r="Y59">
        <f>$D20*0.02*'LCOT vs Distance NH3'!Y$40</f>
        <v>13843062.227666536</v>
      </c>
      <c r="Z59">
        <f>$D20*0.02*'LCOT vs Distance NH3'!Z$40</f>
        <v>12817650.210802346</v>
      </c>
      <c r="AA59">
        <f>$D20*0.02*'LCOT vs Distance NH3'!AA$40</f>
        <v>11868194.639631802</v>
      </c>
      <c r="AB59">
        <f>$D20*0.02*'LCOT vs Distance NH3'!AB$40</f>
        <v>10989069.110770186</v>
      </c>
      <c r="AC59">
        <f>$D20*0.02*'LCOT vs Distance NH3'!AC$40</f>
        <v>10175063.991453877</v>
      </c>
      <c r="AD59">
        <f>$D20*0.02*'LCOT vs Distance NH3'!AD$40</f>
        <v>9421355.5476424769</v>
      </c>
      <c r="AE59">
        <f>$D20*0.02*'LCOT vs Distance NH3'!AE$40</f>
        <v>8723477.3589282203</v>
      </c>
      <c r="AF59">
        <f>$D20*0.02*'LCOT vs Distance NH3'!AF$40</f>
        <v>8077293.8508594623</v>
      </c>
      <c r="AG59">
        <f>$D20*0.02*'LCOT vs Distance NH3'!AG$40</f>
        <v>7478975.7878328357</v>
      </c>
      <c r="AH59">
        <f>$D20*0.02*'LCOT vs Distance NH3'!AH$40</f>
        <v>6924977.5813266989</v>
      </c>
      <c r="AI59">
        <f>$D20*0.02*'LCOT vs Distance NH3'!AI$40</f>
        <v>6412016.2790062008</v>
      </c>
      <c r="AJ59">
        <f>$D20*0.02*'LCOT vs Distance NH3'!AJ$40</f>
        <v>5937052.110190928</v>
      </c>
      <c r="AK59">
        <f>$D20*0.02*'LCOT vs Distance NH3'!AK$40</f>
        <v>5497270.4723990075</v>
      </c>
      <c r="AL59">
        <f>$D20*0.02*'LCOT vs Distance NH3'!AL$40</f>
        <v>5090065.2522213021</v>
      </c>
      <c r="AM59">
        <f>$D20*0.02*'LCOT vs Distance NH3'!AM$40</f>
        <v>4713023.3816863904</v>
      </c>
      <c r="AN59">
        <f>$D20*0.02*'LCOT vs Distance NH3'!AN$40</f>
        <v>4363910.5385985095</v>
      </c>
      <c r="AO59">
        <f>$D20*0.02*'LCOT vs Distance NH3'!AO$40</f>
        <v>4040657.9061097312</v>
      </c>
      <c r="AP59">
        <f>$D20*0.02*'LCOT vs Distance NH3'!AP$40</f>
        <v>3741349.913064565</v>
      </c>
      <c r="AQ59">
        <f>$D20*0.02*'LCOT vs Distance NH3'!AQ$40</f>
        <v>3464212.8824671903</v>
      </c>
      <c r="AR59">
        <f>$D20*0.02*'LCOT vs Distance NH3'!AR$40</f>
        <v>3207604.5208029537</v>
      </c>
      <c r="AS59">
        <f>$D20*0.02*'LCOT vs Distance NH3'!AS$40</f>
        <v>2970004.1859286604</v>
      </c>
      <c r="AT59">
        <f>$D20*0.02*'LCOT vs Distance NH3'!AT$40</f>
        <v>2750003.875859871</v>
      </c>
      <c r="AU59">
        <f>$D20*0.02*'LCOT vs Distance NH3'!AU$40</f>
        <v>2546299.8850554363</v>
      </c>
      <c r="AV59">
        <f>$D20*0.02*'LCOT vs Distance NH3'!AV$40</f>
        <v>2357685.0787550332</v>
      </c>
      <c r="AW59">
        <f>$D20*0.02*'LCOT vs Distance NH3'!AW$40</f>
        <v>2183041.7395879938</v>
      </c>
      <c r="AX59">
        <f>$D20*0.02*'LCOT vs Distance NH3'!AX$40</f>
        <v>2021334.9440629571</v>
      </c>
    </row>
    <row r="60" spans="18:50" x14ac:dyDescent="0.25">
      <c r="R60">
        <v>1900</v>
      </c>
      <c r="S60" t="s">
        <v>37</v>
      </c>
      <c r="U60">
        <f>$D21*0.02*'LCOT vs Distance NH3'!U$40</f>
        <v>19851851.851851851</v>
      </c>
      <c r="V60">
        <f>$D21*0.02*'LCOT vs Distance NH3'!V$40</f>
        <v>18381344.307270233</v>
      </c>
      <c r="W60">
        <f>$D21*0.02*'LCOT vs Distance NH3'!W$40</f>
        <v>17019763.247472435</v>
      </c>
      <c r="X60">
        <f>$D21*0.02*'LCOT vs Distance NH3'!X$40</f>
        <v>15759040.043955958</v>
      </c>
      <c r="Y60">
        <f>$D21*0.02*'LCOT vs Distance NH3'!Y$40</f>
        <v>14591703.744403664</v>
      </c>
      <c r="Z60">
        <f>$D21*0.02*'LCOT vs Distance NH3'!Z$40</f>
        <v>13510836.800373761</v>
      </c>
      <c r="AA60">
        <f>$D21*0.02*'LCOT vs Distance NH3'!AA$40</f>
        <v>12510034.07442015</v>
      </c>
      <c r="AB60">
        <f>$D21*0.02*'LCOT vs Distance NH3'!AB$40</f>
        <v>11583364.883722359</v>
      </c>
      <c r="AC60">
        <f>$D21*0.02*'LCOT vs Distance NH3'!AC$40</f>
        <v>10725337.855298482</v>
      </c>
      <c r="AD60">
        <f>$D21*0.02*'LCOT vs Distance NH3'!AD$40</f>
        <v>9930868.3845356312</v>
      </c>
      <c r="AE60">
        <f>$D21*0.02*'LCOT vs Distance NH3'!AE$40</f>
        <v>9195248.5041996576</v>
      </c>
      <c r="AF60">
        <f>$D21*0.02*'LCOT vs Distance NH3'!AF$40</f>
        <v>8514118.985370053</v>
      </c>
      <c r="AG60">
        <f>$D21*0.02*'LCOT vs Distance NH3'!AG$40</f>
        <v>7883443.5049722707</v>
      </c>
      <c r="AH60">
        <f>$D21*0.02*'LCOT vs Distance NH3'!AH$40</f>
        <v>7299484.726826176</v>
      </c>
      <c r="AI60">
        <f>$D21*0.02*'LCOT vs Distance NH3'!AI$40</f>
        <v>6758782.1544686798</v>
      </c>
      <c r="AJ60">
        <f>$D21*0.02*'LCOT vs Distance NH3'!AJ$40</f>
        <v>6258131.6245080382</v>
      </c>
      <c r="AK60">
        <f>$D21*0.02*'LCOT vs Distance NH3'!AK$40</f>
        <v>5794566.3189889239</v>
      </c>
      <c r="AL60">
        <f>$D21*0.02*'LCOT vs Distance NH3'!AL$40</f>
        <v>5365339.1842490025</v>
      </c>
      <c r="AM60">
        <f>$D21*0.02*'LCOT vs Distance NH3'!AM$40</f>
        <v>4967906.6520824097</v>
      </c>
      <c r="AN60">
        <f>$D21*0.02*'LCOT vs Distance NH3'!AN$40</f>
        <v>4599913.5667429715</v>
      </c>
      <c r="AO60">
        <f>$D21*0.02*'LCOT vs Distance NH3'!AO$40</f>
        <v>4259179.2284657145</v>
      </c>
      <c r="AP60">
        <f>$D21*0.02*'LCOT vs Distance NH3'!AP$40</f>
        <v>3943684.4708015868</v>
      </c>
      <c r="AQ60">
        <f>$D21*0.02*'LCOT vs Distance NH3'!AQ$40</f>
        <v>3651559.695186655</v>
      </c>
      <c r="AR60">
        <f>$D21*0.02*'LCOT vs Distance NH3'!AR$40</f>
        <v>3381073.7918394948</v>
      </c>
      <c r="AS60">
        <f>$D21*0.02*'LCOT vs Distance NH3'!AS$40</f>
        <v>3130623.8813328655</v>
      </c>
      <c r="AT60">
        <f>$D21*0.02*'LCOT vs Distance NH3'!AT$40</f>
        <v>2898725.8160489495</v>
      </c>
      <c r="AU60">
        <f>$D21*0.02*'LCOT vs Distance NH3'!AU$40</f>
        <v>2684005.3852305086</v>
      </c>
      <c r="AV60">
        <f>$D21*0.02*'LCOT vs Distance NH3'!AV$40</f>
        <v>2485190.1715097302</v>
      </c>
      <c r="AW60">
        <f>$D21*0.02*'LCOT vs Distance NH3'!AW$40</f>
        <v>2301102.0106571577</v>
      </c>
      <c r="AX60">
        <f>$D21*0.02*'LCOT vs Distance NH3'!AX$40</f>
        <v>2130650.0098677385</v>
      </c>
    </row>
    <row r="61" spans="18:50" x14ac:dyDescent="0.25">
      <c r="R61">
        <v>2000</v>
      </c>
      <c r="S61" t="s">
        <v>37</v>
      </c>
      <c r="U61">
        <f>$D22*0.02*'LCOT vs Distance NH3'!U$40</f>
        <v>20903703.703703701</v>
      </c>
      <c r="V61">
        <f>$D22*0.02*'LCOT vs Distance NH3'!V$40</f>
        <v>19355281.207133058</v>
      </c>
      <c r="W61">
        <f>$D22*0.02*'LCOT vs Distance NH3'!W$40</f>
        <v>17921556.673271347</v>
      </c>
      <c r="X61">
        <f>$D22*0.02*'LCOT vs Distance NH3'!X$40</f>
        <v>16594033.956732729</v>
      </c>
      <c r="Y61">
        <f>$D22*0.02*'LCOT vs Distance NH3'!Y$40</f>
        <v>15364846.256234009</v>
      </c>
      <c r="Z61">
        <f>$D22*0.02*'LCOT vs Distance NH3'!Z$40</f>
        <v>14226709.496512968</v>
      </c>
      <c r="AA61">
        <f>$D22*0.02*'LCOT vs Distance NH3'!AA$40</f>
        <v>13172879.163437935</v>
      </c>
      <c r="AB61">
        <f>$D22*0.02*'LCOT vs Distance NH3'!AB$40</f>
        <v>12197110.336516604</v>
      </c>
      <c r="AC61">
        <f>$D22*0.02*'LCOT vs Distance NH3'!AC$40</f>
        <v>11293620.681959819</v>
      </c>
      <c r="AD61">
        <f>$D22*0.02*'LCOT vs Distance NH3'!AD$40</f>
        <v>10457056.186999831</v>
      </c>
      <c r="AE61">
        <f>$D22*0.02*'LCOT vs Distance NH3'!AE$40</f>
        <v>9682459.4324072525</v>
      </c>
      <c r="AF61">
        <f>$D22*0.02*'LCOT vs Distance NH3'!AF$40</f>
        <v>8965240.2151918989</v>
      </c>
      <c r="AG61">
        <f>$D22*0.02*'LCOT vs Distance NH3'!AG$40</f>
        <v>8301148.3473999063</v>
      </c>
      <c r="AH61">
        <f>$D22*0.02*'LCOT vs Distance NH3'!AH$40</f>
        <v>7686248.4698147271</v>
      </c>
      <c r="AI61">
        <f>$D22*0.02*'LCOT vs Distance NH3'!AI$40</f>
        <v>7116896.7313099308</v>
      </c>
      <c r="AJ61">
        <f>$D22*0.02*'LCOT vs Distance NH3'!AJ$40</f>
        <v>6589719.1956573445</v>
      </c>
      <c r="AK61">
        <f>$D22*0.02*'LCOT vs Distance NH3'!AK$40</f>
        <v>6101591.8478308748</v>
      </c>
      <c r="AL61">
        <f>$D22*0.02*'LCOT vs Distance NH3'!AL$40</f>
        <v>5649622.0813248828</v>
      </c>
      <c r="AM61">
        <f>$D22*0.02*'LCOT vs Distance NH3'!AM$40</f>
        <v>5231131.5567822987</v>
      </c>
      <c r="AN61">
        <f>$D22*0.02*'LCOT vs Distance NH3'!AN$40</f>
        <v>4843640.33035398</v>
      </c>
      <c r="AO61">
        <f>$D22*0.02*'LCOT vs Distance NH3'!AO$40</f>
        <v>4484852.1577351671</v>
      </c>
      <c r="AP61">
        <f>$D22*0.02*'LCOT vs Distance NH3'!AP$40</f>
        <v>4152640.8867918202</v>
      </c>
      <c r="AQ61">
        <f>$D22*0.02*'LCOT vs Distance NH3'!AQ$40</f>
        <v>3845037.8581405748</v>
      </c>
      <c r="AR61">
        <f>$D22*0.02*'LCOT vs Distance NH3'!AR$40</f>
        <v>3560220.2390190503</v>
      </c>
      <c r="AS61">
        <f>$D22*0.02*'LCOT vs Distance NH3'!AS$40</f>
        <v>3296500.2213139352</v>
      </c>
      <c r="AT61">
        <f>$D22*0.02*'LCOT vs Distance NH3'!AT$40</f>
        <v>3052315.0197351254</v>
      </c>
      <c r="AU61">
        <f>$D22*0.02*'LCOT vs Distance NH3'!AU$40</f>
        <v>2826217.6108658565</v>
      </c>
      <c r="AV61">
        <f>$D22*0.02*'LCOT vs Distance NH3'!AV$40</f>
        <v>2616868.1582091264</v>
      </c>
      <c r="AW61">
        <f>$D22*0.02*'LCOT vs Distance NH3'!AW$40</f>
        <v>2423026.072415858</v>
      </c>
      <c r="AX61">
        <f>$D22*0.02*'LCOT vs Distance NH3'!AX$40</f>
        <v>2243542.6596443127</v>
      </c>
    </row>
    <row r="62" spans="18:50" x14ac:dyDescent="0.25">
      <c r="R62">
        <v>2100</v>
      </c>
      <c r="S62" t="s">
        <v>37</v>
      </c>
      <c r="U62">
        <f>$D23*0.02*'LCOT vs Distance NH3'!U$40</f>
        <v>21955555.555555552</v>
      </c>
      <c r="V62">
        <f>$D23*0.02*'LCOT vs Distance NH3'!V$40</f>
        <v>20329218.106995884</v>
      </c>
      <c r="W62">
        <f>$D23*0.02*'LCOT vs Distance NH3'!W$40</f>
        <v>18823350.099070262</v>
      </c>
      <c r="X62">
        <f>$D23*0.02*'LCOT vs Distance NH3'!X$40</f>
        <v>17429027.8695095</v>
      </c>
      <c r="Y62">
        <f>$D23*0.02*'LCOT vs Distance NH3'!Y$40</f>
        <v>16137988.768064352</v>
      </c>
      <c r="Z62">
        <f>$D23*0.02*'LCOT vs Distance NH3'!Z$40</f>
        <v>14942582.192652175</v>
      </c>
      <c r="AA62">
        <f>$D23*0.02*'LCOT vs Distance NH3'!AA$40</f>
        <v>13835724.252455719</v>
      </c>
      <c r="AB62">
        <f>$D23*0.02*'LCOT vs Distance NH3'!AB$40</f>
        <v>12810855.789310848</v>
      </c>
      <c r="AC62">
        <f>$D23*0.02*'LCOT vs Distance NH3'!AC$40</f>
        <v>11861903.508621156</v>
      </c>
      <c r="AD62">
        <f>$D23*0.02*'LCOT vs Distance NH3'!AD$40</f>
        <v>10983243.989464033</v>
      </c>
      <c r="AE62">
        <f>$D23*0.02*'LCOT vs Distance NH3'!AE$40</f>
        <v>10169670.360614846</v>
      </c>
      <c r="AF62">
        <f>$D23*0.02*'LCOT vs Distance NH3'!AF$40</f>
        <v>9416361.4450137448</v>
      </c>
      <c r="AG62">
        <f>$D23*0.02*'LCOT vs Distance NH3'!AG$40</f>
        <v>8718853.1898275409</v>
      </c>
      <c r="AH62">
        <f>$D23*0.02*'LCOT vs Distance NH3'!AH$40</f>
        <v>8073012.2128032781</v>
      </c>
      <c r="AI62">
        <f>$D23*0.02*'LCOT vs Distance NH3'!AI$40</f>
        <v>7475011.3081511818</v>
      </c>
      <c r="AJ62">
        <f>$D23*0.02*'LCOT vs Distance NH3'!AJ$40</f>
        <v>6921306.7668066509</v>
      </c>
      <c r="AK62">
        <f>$D23*0.02*'LCOT vs Distance NH3'!AK$40</f>
        <v>6408617.3766728258</v>
      </c>
      <c r="AL62">
        <f>$D23*0.02*'LCOT vs Distance NH3'!AL$40</f>
        <v>5933904.9784007622</v>
      </c>
      <c r="AM62">
        <f>$D23*0.02*'LCOT vs Distance NH3'!AM$40</f>
        <v>5494356.4614821877</v>
      </c>
      <c r="AN62">
        <f>$D23*0.02*'LCOT vs Distance NH3'!AN$40</f>
        <v>5087367.0939649884</v>
      </c>
      <c r="AO62">
        <f>$D23*0.02*'LCOT vs Distance NH3'!AO$40</f>
        <v>4710525.0870046187</v>
      </c>
      <c r="AP62">
        <f>$D23*0.02*'LCOT vs Distance NH3'!AP$40</f>
        <v>4361597.3027820541</v>
      </c>
      <c r="AQ62">
        <f>$D23*0.02*'LCOT vs Distance NH3'!AQ$40</f>
        <v>4038516.0210944945</v>
      </c>
      <c r="AR62">
        <f>$D23*0.02*'LCOT vs Distance NH3'!AR$40</f>
        <v>3739366.6861986057</v>
      </c>
      <c r="AS62">
        <f>$D23*0.02*'LCOT vs Distance NH3'!AS$40</f>
        <v>3462376.561295005</v>
      </c>
      <c r="AT62">
        <f>$D23*0.02*'LCOT vs Distance NH3'!AT$40</f>
        <v>3205904.2234213008</v>
      </c>
      <c r="AU62">
        <f>$D23*0.02*'LCOT vs Distance NH3'!AU$40</f>
        <v>2968429.8365012044</v>
      </c>
      <c r="AV62">
        <f>$D23*0.02*'LCOT vs Distance NH3'!AV$40</f>
        <v>2748546.1449085227</v>
      </c>
      <c r="AW62">
        <f>$D23*0.02*'LCOT vs Distance NH3'!AW$40</f>
        <v>2544950.1341745579</v>
      </c>
      <c r="AX62">
        <f>$D23*0.02*'LCOT vs Distance NH3'!AX$40</f>
        <v>2356435.3094208869</v>
      </c>
    </row>
    <row r="63" spans="18:50" x14ac:dyDescent="0.25">
      <c r="R63">
        <v>2200</v>
      </c>
      <c r="S63" t="s">
        <v>37</v>
      </c>
      <c r="U63">
        <f>$D24*0.02*'LCOT vs Distance NH3'!U$40</f>
        <v>23007407.407407403</v>
      </c>
      <c r="V63">
        <f>$D24*0.02*'LCOT vs Distance NH3'!V$40</f>
        <v>21303155.00685871</v>
      </c>
      <c r="W63">
        <f>$D24*0.02*'LCOT vs Distance NH3'!W$40</f>
        <v>19725143.524869174</v>
      </c>
      <c r="X63">
        <f>$D24*0.02*'LCOT vs Distance NH3'!X$40</f>
        <v>18264021.782286271</v>
      </c>
      <c r="Y63">
        <f>$D24*0.02*'LCOT vs Distance NH3'!Y$40</f>
        <v>16911131.279894695</v>
      </c>
      <c r="Z63">
        <f>$D24*0.02*'LCOT vs Distance NH3'!Z$40</f>
        <v>15658454.88879138</v>
      </c>
      <c r="AA63">
        <f>$D24*0.02*'LCOT vs Distance NH3'!AA$40</f>
        <v>14498569.341473503</v>
      </c>
      <c r="AB63">
        <f>$D24*0.02*'LCOT vs Distance NH3'!AB$40</f>
        <v>13424601.242105093</v>
      </c>
      <c r="AC63">
        <f>$D24*0.02*'LCOT vs Distance NH3'!AC$40</f>
        <v>12430186.335282495</v>
      </c>
      <c r="AD63">
        <f>$D24*0.02*'LCOT vs Distance NH3'!AD$40</f>
        <v>11509431.791928234</v>
      </c>
      <c r="AE63">
        <f>$D24*0.02*'LCOT vs Distance NH3'!AE$40</f>
        <v>10656881.28882244</v>
      </c>
      <c r="AF63">
        <f>$D24*0.02*'LCOT vs Distance NH3'!AF$40</f>
        <v>9867482.6748355906</v>
      </c>
      <c r="AG63">
        <f>$D24*0.02*'LCOT vs Distance NH3'!AG$40</f>
        <v>9136558.0322551765</v>
      </c>
      <c r="AH63">
        <f>$D24*0.02*'LCOT vs Distance NH3'!AH$40</f>
        <v>8459775.9557918292</v>
      </c>
      <c r="AI63">
        <f>$D24*0.02*'LCOT vs Distance NH3'!AI$40</f>
        <v>7833125.8849924328</v>
      </c>
      <c r="AJ63">
        <f>$D24*0.02*'LCOT vs Distance NH3'!AJ$40</f>
        <v>7252894.3379559573</v>
      </c>
      <c r="AK63">
        <f>$D24*0.02*'LCOT vs Distance NH3'!AK$40</f>
        <v>6715642.9055147758</v>
      </c>
      <c r="AL63">
        <f>$D24*0.02*'LCOT vs Distance NH3'!AL$40</f>
        <v>6218187.8754766425</v>
      </c>
      <c r="AM63">
        <f>$D24*0.02*'LCOT vs Distance NH3'!AM$40</f>
        <v>5757581.3661820767</v>
      </c>
      <c r="AN63">
        <f>$D24*0.02*'LCOT vs Distance NH3'!AN$40</f>
        <v>5331093.8575759968</v>
      </c>
      <c r="AO63">
        <f>$D24*0.02*'LCOT vs Distance NH3'!AO$40</f>
        <v>4936198.0162740704</v>
      </c>
      <c r="AP63">
        <f>$D24*0.02*'LCOT vs Distance NH3'!AP$40</f>
        <v>4570553.7187722865</v>
      </c>
      <c r="AQ63">
        <f>$D24*0.02*'LCOT vs Distance NH3'!AQ$40</f>
        <v>4231994.1840484142</v>
      </c>
      <c r="AR63">
        <f>$D24*0.02*'LCOT vs Distance NH3'!AR$40</f>
        <v>3918513.1333781611</v>
      </c>
      <c r="AS63">
        <f>$D24*0.02*'LCOT vs Distance NH3'!AS$40</f>
        <v>3628252.9012760748</v>
      </c>
      <c r="AT63">
        <f>$D24*0.02*'LCOT vs Distance NH3'!AT$40</f>
        <v>3359493.4271074766</v>
      </c>
      <c r="AU63">
        <f>$D24*0.02*'LCOT vs Distance NH3'!AU$40</f>
        <v>3110642.0621365523</v>
      </c>
      <c r="AV63">
        <f>$D24*0.02*'LCOT vs Distance NH3'!AV$40</f>
        <v>2880224.131607919</v>
      </c>
      <c r="AW63">
        <f>$D24*0.02*'LCOT vs Distance NH3'!AW$40</f>
        <v>2666874.1959332582</v>
      </c>
      <c r="AX63">
        <f>$D24*0.02*'LCOT vs Distance NH3'!AX$40</f>
        <v>2469327.9591974611</v>
      </c>
    </row>
    <row r="64" spans="18:50" x14ac:dyDescent="0.25">
      <c r="R64">
        <v>2300</v>
      </c>
      <c r="S64" t="s">
        <v>37</v>
      </c>
      <c r="U64">
        <f>$D25*0.02*'LCOT vs Distance NH3'!U$40</f>
        <v>24025925.925925922</v>
      </c>
      <c r="V64">
        <f>$D25*0.02*'LCOT vs Distance NH3'!V$40</f>
        <v>22246227.70919067</v>
      </c>
      <c r="W64">
        <f>$D25*0.02*'LCOT vs Distance NH3'!W$40</f>
        <v>20598358.989991359</v>
      </c>
      <c r="X64">
        <f>$D25*0.02*'LCOT vs Distance NH3'!X$40</f>
        <v>19072554.620362371</v>
      </c>
      <c r="Y64">
        <f>$D25*0.02*'LCOT vs Distance NH3'!Y$40</f>
        <v>17659772.796631824</v>
      </c>
      <c r="Z64">
        <f>$D25*0.02*'LCOT vs Distance NH3'!Z$40</f>
        <v>16351641.478362797</v>
      </c>
      <c r="AA64">
        <f>$D25*0.02*'LCOT vs Distance NH3'!AA$40</f>
        <v>15140408.776261849</v>
      </c>
      <c r="AB64">
        <f>$D25*0.02*'LCOT vs Distance NH3'!AB$40</f>
        <v>14018897.015057266</v>
      </c>
      <c r="AC64">
        <f>$D25*0.02*'LCOT vs Distance NH3'!AC$40</f>
        <v>12980460.1991271</v>
      </c>
      <c r="AD64">
        <f>$D25*0.02*'LCOT vs Distance NH3'!AD$40</f>
        <v>12018944.628821386</v>
      </c>
      <c r="AE64">
        <f>$D25*0.02*'LCOT vs Distance NH3'!AE$40</f>
        <v>11128652.434093878</v>
      </c>
      <c r="AF64">
        <f>$D25*0.02*'LCOT vs Distance NH3'!AF$40</f>
        <v>10304307.80934618</v>
      </c>
      <c r="AG64">
        <f>$D25*0.02*'LCOT vs Distance NH3'!AG$40</f>
        <v>9541025.7493946124</v>
      </c>
      <c r="AH64">
        <f>$D25*0.02*'LCOT vs Distance NH3'!AH$40</f>
        <v>8834283.1012913063</v>
      </c>
      <c r="AI64">
        <f>$D25*0.02*'LCOT vs Distance NH3'!AI$40</f>
        <v>8179891.7604549117</v>
      </c>
      <c r="AJ64">
        <f>$D25*0.02*'LCOT vs Distance NH3'!AJ$40</f>
        <v>7573973.8522730675</v>
      </c>
      <c r="AK64">
        <f>$D25*0.02*'LCOT vs Distance NH3'!AK$40</f>
        <v>7012938.7521046922</v>
      </c>
      <c r="AL64">
        <f>$D25*0.02*'LCOT vs Distance NH3'!AL$40</f>
        <v>6493461.8075043429</v>
      </c>
      <c r="AM64">
        <f>$D25*0.02*'LCOT vs Distance NH3'!AM$40</f>
        <v>6012464.6365780961</v>
      </c>
      <c r="AN64">
        <f>$D25*0.02*'LCOT vs Distance NH3'!AN$40</f>
        <v>5567096.8857204588</v>
      </c>
      <c r="AO64">
        <f>$D25*0.02*'LCOT vs Distance NH3'!AO$40</f>
        <v>5154719.3386300541</v>
      </c>
      <c r="AP64">
        <f>$D25*0.02*'LCOT vs Distance NH3'!AP$40</f>
        <v>4772888.2765093083</v>
      </c>
      <c r="AQ64">
        <f>$D25*0.02*'LCOT vs Distance NH3'!AQ$40</f>
        <v>4419340.9967678785</v>
      </c>
      <c r="AR64">
        <f>$D25*0.02*'LCOT vs Distance NH3'!AR$40</f>
        <v>4091982.4044147022</v>
      </c>
      <c r="AS64">
        <f>$D25*0.02*'LCOT vs Distance NH3'!AS$40</f>
        <v>3788872.5966802794</v>
      </c>
      <c r="AT64">
        <f>$D25*0.02*'LCOT vs Distance NH3'!AT$40</f>
        <v>3508215.3672965551</v>
      </c>
      <c r="AU64">
        <f>$D25*0.02*'LCOT vs Distance NH3'!AU$40</f>
        <v>3248347.5623116251</v>
      </c>
      <c r="AV64">
        <f>$D25*0.02*'LCOT vs Distance NH3'!AV$40</f>
        <v>3007729.224362616</v>
      </c>
      <c r="AW64">
        <f>$D25*0.02*'LCOT vs Distance NH3'!AW$40</f>
        <v>2784934.4670024221</v>
      </c>
      <c r="AX64">
        <f>$D25*0.02*'LCOT vs Distance NH3'!AX$40</f>
        <v>2578643.0250022425</v>
      </c>
    </row>
    <row r="65" spans="18:50" x14ac:dyDescent="0.25">
      <c r="R65">
        <v>2400</v>
      </c>
      <c r="S65" t="s">
        <v>37</v>
      </c>
      <c r="U65">
        <f>$D26*0.02*'LCOT vs Distance NH3'!U$40</f>
        <v>25077777.777777776</v>
      </c>
      <c r="V65">
        <f>$D26*0.02*'LCOT vs Distance NH3'!V$40</f>
        <v>23220164.609053496</v>
      </c>
      <c r="W65">
        <f>$D26*0.02*'LCOT vs Distance NH3'!W$40</f>
        <v>21500152.415790275</v>
      </c>
      <c r="X65">
        <f>$D26*0.02*'LCOT vs Distance NH3'!X$40</f>
        <v>19907548.533139139</v>
      </c>
      <c r="Y65">
        <f>$D26*0.02*'LCOT vs Distance NH3'!Y$40</f>
        <v>18432915.308462165</v>
      </c>
      <c r="Z65">
        <f>$D26*0.02*'LCOT vs Distance NH3'!Z$40</f>
        <v>17067514.174502004</v>
      </c>
      <c r="AA65">
        <f>$D26*0.02*'LCOT vs Distance NH3'!AA$40</f>
        <v>15803253.865279634</v>
      </c>
      <c r="AB65">
        <f>$D26*0.02*'LCOT vs Distance NH3'!AB$40</f>
        <v>14632642.46785151</v>
      </c>
      <c r="AC65">
        <f>$D26*0.02*'LCOT vs Distance NH3'!AC$40</f>
        <v>13548743.025788438</v>
      </c>
      <c r="AD65">
        <f>$D26*0.02*'LCOT vs Distance NH3'!AD$40</f>
        <v>12545132.431285588</v>
      </c>
      <c r="AE65">
        <f>$D26*0.02*'LCOT vs Distance NH3'!AE$40</f>
        <v>11615863.362301471</v>
      </c>
      <c r="AF65">
        <f>$D26*0.02*'LCOT vs Distance NH3'!AF$40</f>
        <v>10755429.039168026</v>
      </c>
      <c r="AG65">
        <f>$D26*0.02*'LCOT vs Distance NH3'!AG$40</f>
        <v>9958730.591822248</v>
      </c>
      <c r="AH65">
        <f>$D26*0.02*'LCOT vs Distance NH3'!AH$40</f>
        <v>9221046.8442798574</v>
      </c>
      <c r="AI65">
        <f>$D26*0.02*'LCOT vs Distance NH3'!AI$40</f>
        <v>8538006.3372961637</v>
      </c>
      <c r="AJ65">
        <f>$D26*0.02*'LCOT vs Distance NH3'!AJ$40</f>
        <v>7905561.4234223738</v>
      </c>
      <c r="AK65">
        <f>$D26*0.02*'LCOT vs Distance NH3'!AK$40</f>
        <v>7319964.2809466431</v>
      </c>
      <c r="AL65">
        <f>$D26*0.02*'LCOT vs Distance NH3'!AL$40</f>
        <v>6777744.7045802232</v>
      </c>
      <c r="AM65">
        <f>$D26*0.02*'LCOT vs Distance NH3'!AM$40</f>
        <v>6275689.5412779842</v>
      </c>
      <c r="AN65">
        <f>$D26*0.02*'LCOT vs Distance NH3'!AN$40</f>
        <v>5810823.6493314672</v>
      </c>
      <c r="AO65">
        <f>$D26*0.02*'LCOT vs Distance NH3'!AO$40</f>
        <v>5380392.2678995067</v>
      </c>
      <c r="AP65">
        <f>$D26*0.02*'LCOT vs Distance NH3'!AP$40</f>
        <v>4981844.6924995417</v>
      </c>
      <c r="AQ65">
        <f>$D26*0.02*'LCOT vs Distance NH3'!AQ$40</f>
        <v>4612819.1597217983</v>
      </c>
      <c r="AR65">
        <f>$D26*0.02*'LCOT vs Distance NH3'!AR$40</f>
        <v>4271128.8515942572</v>
      </c>
      <c r="AS65">
        <f>$D26*0.02*'LCOT vs Distance NH3'!AS$40</f>
        <v>3954748.9366613491</v>
      </c>
      <c r="AT65">
        <f>$D26*0.02*'LCOT vs Distance NH3'!AT$40</f>
        <v>3661804.5709827309</v>
      </c>
      <c r="AU65">
        <f>$D26*0.02*'LCOT vs Distance NH3'!AU$40</f>
        <v>3390559.787946973</v>
      </c>
      <c r="AV65">
        <f>$D26*0.02*'LCOT vs Distance NH3'!AV$40</f>
        <v>3139407.2110620118</v>
      </c>
      <c r="AW65">
        <f>$D26*0.02*'LCOT vs Distance NH3'!AW$40</f>
        <v>2906858.5287611224</v>
      </c>
      <c r="AX65">
        <f>$D26*0.02*'LCOT vs Distance NH3'!AX$40</f>
        <v>2691535.6747788168</v>
      </c>
    </row>
    <row r="66" spans="18:50" x14ac:dyDescent="0.25">
      <c r="R66">
        <v>2500</v>
      </c>
      <c r="S66" t="s">
        <v>37</v>
      </c>
      <c r="U66">
        <f>$D27*0.02*'LCOT vs Distance NH3'!U$40</f>
        <v>26129629.629629627</v>
      </c>
      <c r="V66">
        <f>$D27*0.02*'LCOT vs Distance NH3'!V$40</f>
        <v>24194101.508916322</v>
      </c>
      <c r="W66">
        <f>$D27*0.02*'LCOT vs Distance NH3'!W$40</f>
        <v>22401945.841589186</v>
      </c>
      <c r="X66">
        <f>$D27*0.02*'LCOT vs Distance NH3'!X$40</f>
        <v>20742542.445915911</v>
      </c>
      <c r="Y66">
        <f>$D27*0.02*'LCOT vs Distance NH3'!Y$40</f>
        <v>19206057.82029251</v>
      </c>
      <c r="Z66">
        <f>$D27*0.02*'LCOT vs Distance NH3'!Z$40</f>
        <v>17783386.870641209</v>
      </c>
      <c r="AA66">
        <f>$D27*0.02*'LCOT vs Distance NH3'!AA$40</f>
        <v>16466098.954297418</v>
      </c>
      <c r="AB66">
        <f>$D27*0.02*'LCOT vs Distance NH3'!AB$40</f>
        <v>15246387.920645755</v>
      </c>
      <c r="AC66">
        <f>$D27*0.02*'LCOT vs Distance NH3'!AC$40</f>
        <v>14117025.852449775</v>
      </c>
      <c r="AD66">
        <f>$D27*0.02*'LCOT vs Distance NH3'!AD$40</f>
        <v>13071320.23374979</v>
      </c>
      <c r="AE66">
        <f>$D27*0.02*'LCOT vs Distance NH3'!AE$40</f>
        <v>12103074.290509066</v>
      </c>
      <c r="AF66">
        <f>$D27*0.02*'LCOT vs Distance NH3'!AF$40</f>
        <v>11206550.268989872</v>
      </c>
      <c r="AG66">
        <f>$D27*0.02*'LCOT vs Distance NH3'!AG$40</f>
        <v>10376435.434249884</v>
      </c>
      <c r="AH66">
        <f>$D27*0.02*'LCOT vs Distance NH3'!AH$40</f>
        <v>9607810.5872684084</v>
      </c>
      <c r="AI66">
        <f>$D27*0.02*'LCOT vs Distance NH3'!AI$40</f>
        <v>8896120.9141374137</v>
      </c>
      <c r="AJ66">
        <f>$D27*0.02*'LCOT vs Distance NH3'!AJ$40</f>
        <v>8237148.9945716802</v>
      </c>
      <c r="AK66">
        <f>$D27*0.02*'LCOT vs Distance NH3'!AK$40</f>
        <v>7626989.809788594</v>
      </c>
      <c r="AL66">
        <f>$D27*0.02*'LCOT vs Distance NH3'!AL$40</f>
        <v>7062027.6016561035</v>
      </c>
      <c r="AM66">
        <f>$D27*0.02*'LCOT vs Distance NH3'!AM$40</f>
        <v>6538914.4459778732</v>
      </c>
      <c r="AN66">
        <f>$D27*0.02*'LCOT vs Distance NH3'!AN$40</f>
        <v>6054550.4129424756</v>
      </c>
      <c r="AO66">
        <f>$D27*0.02*'LCOT vs Distance NH3'!AO$40</f>
        <v>5606065.1971689584</v>
      </c>
      <c r="AP66">
        <f>$D27*0.02*'LCOT vs Distance NH3'!AP$40</f>
        <v>5190801.1084897751</v>
      </c>
      <c r="AQ66">
        <f>$D27*0.02*'LCOT vs Distance NH3'!AQ$40</f>
        <v>4806297.322675718</v>
      </c>
      <c r="AR66">
        <f>$D27*0.02*'LCOT vs Distance NH3'!AR$40</f>
        <v>4450275.2987738131</v>
      </c>
      <c r="AS66">
        <f>$D27*0.02*'LCOT vs Distance NH3'!AS$40</f>
        <v>4120625.2766424189</v>
      </c>
      <c r="AT66">
        <f>$D27*0.02*'LCOT vs Distance NH3'!AT$40</f>
        <v>3815393.7746689063</v>
      </c>
      <c r="AU66">
        <f>$D27*0.02*'LCOT vs Distance NH3'!AU$40</f>
        <v>3532772.0135823209</v>
      </c>
      <c r="AV66">
        <f>$D27*0.02*'LCOT vs Distance NH3'!AV$40</f>
        <v>3271085.1977614081</v>
      </c>
      <c r="AW66">
        <f>$D27*0.02*'LCOT vs Distance NH3'!AW$40</f>
        <v>3028782.5905198222</v>
      </c>
      <c r="AX66">
        <f>$D27*0.02*'LCOT vs Distance NH3'!AX$40</f>
        <v>2804428.3245553905</v>
      </c>
    </row>
    <row r="67" spans="18:50" x14ac:dyDescent="0.25">
      <c r="R67">
        <v>2600</v>
      </c>
      <c r="S67" t="s">
        <v>37</v>
      </c>
      <c r="U67">
        <f>$D28*0.02*'LCOT vs Distance NH3'!U$40</f>
        <v>27181481.481481478</v>
      </c>
      <c r="V67">
        <f>$D28*0.02*'LCOT vs Distance NH3'!V$40</f>
        <v>25168038.408779148</v>
      </c>
      <c r="W67">
        <f>$D28*0.02*'LCOT vs Distance NH3'!W$40</f>
        <v>23303739.267388098</v>
      </c>
      <c r="X67">
        <f>$D28*0.02*'LCOT vs Distance NH3'!X$40</f>
        <v>21577536.358692683</v>
      </c>
      <c r="Y67">
        <f>$D28*0.02*'LCOT vs Distance NH3'!Y$40</f>
        <v>19979200.332122855</v>
      </c>
      <c r="Z67">
        <f>$D28*0.02*'LCOT vs Distance NH3'!Z$40</f>
        <v>18499259.566780414</v>
      </c>
      <c r="AA67">
        <f>$D28*0.02*'LCOT vs Distance NH3'!AA$40</f>
        <v>17128944.043315202</v>
      </c>
      <c r="AB67">
        <f>$D28*0.02*'LCOT vs Distance NH3'!AB$40</f>
        <v>15860133.373439999</v>
      </c>
      <c r="AC67">
        <f>$D28*0.02*'LCOT vs Distance NH3'!AC$40</f>
        <v>14685308.679111112</v>
      </c>
      <c r="AD67">
        <f>$D28*0.02*'LCOT vs Distance NH3'!AD$40</f>
        <v>13597508.03621399</v>
      </c>
      <c r="AE67">
        <f>$D28*0.02*'LCOT vs Distance NH3'!AE$40</f>
        <v>12590285.218716659</v>
      </c>
      <c r="AF67">
        <f>$D28*0.02*'LCOT vs Distance NH3'!AF$40</f>
        <v>11657671.498811718</v>
      </c>
      <c r="AG67">
        <f>$D28*0.02*'LCOT vs Distance NH3'!AG$40</f>
        <v>10794140.276677517</v>
      </c>
      <c r="AH67">
        <f>$D28*0.02*'LCOT vs Distance NH3'!AH$40</f>
        <v>9994574.3302569594</v>
      </c>
      <c r="AI67">
        <f>$D28*0.02*'LCOT vs Distance NH3'!AI$40</f>
        <v>9254235.4909786656</v>
      </c>
      <c r="AJ67">
        <f>$D28*0.02*'LCOT vs Distance NH3'!AJ$40</f>
        <v>8568736.5657209866</v>
      </c>
      <c r="AK67">
        <f>$D28*0.02*'LCOT vs Distance NH3'!AK$40</f>
        <v>7934015.338630544</v>
      </c>
      <c r="AL67">
        <f>$D28*0.02*'LCOT vs Distance NH3'!AL$40</f>
        <v>7346310.4987319829</v>
      </c>
      <c r="AM67">
        <f>$D28*0.02*'LCOT vs Distance NH3'!AM$40</f>
        <v>6802139.3506777622</v>
      </c>
      <c r="AN67">
        <f>$D28*0.02*'LCOT vs Distance NH3'!AN$40</f>
        <v>6298277.1765534831</v>
      </c>
      <c r="AO67">
        <f>$D28*0.02*'LCOT vs Distance NH3'!AO$40</f>
        <v>5831738.12643841</v>
      </c>
      <c r="AP67">
        <f>$D28*0.02*'LCOT vs Distance NH3'!AP$40</f>
        <v>5399757.5244800085</v>
      </c>
      <c r="AQ67">
        <f>$D28*0.02*'LCOT vs Distance NH3'!AQ$40</f>
        <v>4999775.4856296377</v>
      </c>
      <c r="AR67">
        <f>$D28*0.02*'LCOT vs Distance NH3'!AR$40</f>
        <v>4629421.745953368</v>
      </c>
      <c r="AS67">
        <f>$D28*0.02*'LCOT vs Distance NH3'!AS$40</f>
        <v>4286501.6166234883</v>
      </c>
      <c r="AT67">
        <f>$D28*0.02*'LCOT vs Distance NH3'!AT$40</f>
        <v>3968982.9783550822</v>
      </c>
      <c r="AU67">
        <f>$D28*0.02*'LCOT vs Distance NH3'!AU$40</f>
        <v>3674984.2392176688</v>
      </c>
      <c r="AV67">
        <f>$D28*0.02*'LCOT vs Distance NH3'!AV$40</f>
        <v>3402763.1844608043</v>
      </c>
      <c r="AW67">
        <f>$D28*0.02*'LCOT vs Distance NH3'!AW$40</f>
        <v>3150706.6522785225</v>
      </c>
      <c r="AX67">
        <f>$D28*0.02*'LCOT vs Distance NH3'!AX$40</f>
        <v>2917320.9743319647</v>
      </c>
    </row>
    <row r="68" spans="18:50" x14ac:dyDescent="0.25">
      <c r="R68">
        <v>2700</v>
      </c>
      <c r="S68" t="s">
        <v>37</v>
      </c>
      <c r="U68">
        <f>$D29*0.02*'LCOT vs Distance NH3'!U$40</f>
        <v>28233333.333333328</v>
      </c>
      <c r="V68">
        <f>$D29*0.02*'LCOT vs Distance NH3'!V$40</f>
        <v>26141975.308641974</v>
      </c>
      <c r="W68">
        <f>$D29*0.02*'LCOT vs Distance NH3'!W$40</f>
        <v>24205532.69318701</v>
      </c>
      <c r="X68">
        <f>$D29*0.02*'LCOT vs Distance NH3'!X$40</f>
        <v>22412530.271469451</v>
      </c>
      <c r="Y68">
        <f>$D29*0.02*'LCOT vs Distance NH3'!Y$40</f>
        <v>20752342.843953196</v>
      </c>
      <c r="Z68">
        <f>$D29*0.02*'LCOT vs Distance NH3'!Z$40</f>
        <v>19215132.262919623</v>
      </c>
      <c r="AA68">
        <f>$D29*0.02*'LCOT vs Distance NH3'!AA$40</f>
        <v>17791789.132332984</v>
      </c>
      <c r="AB68">
        <f>$D29*0.02*'LCOT vs Distance NH3'!AB$40</f>
        <v>16473878.826234244</v>
      </c>
      <c r="AC68">
        <f>$D29*0.02*'LCOT vs Distance NH3'!AC$40</f>
        <v>15253591.505772449</v>
      </c>
      <c r="AD68">
        <f>$D29*0.02*'LCOT vs Distance NH3'!AD$40</f>
        <v>14123695.838678192</v>
      </c>
      <c r="AE68">
        <f>$D29*0.02*'LCOT vs Distance NH3'!AE$40</f>
        <v>13077496.146924252</v>
      </c>
      <c r="AF68">
        <f>$D29*0.02*'LCOT vs Distance NH3'!AF$40</f>
        <v>12108792.728633566</v>
      </c>
      <c r="AG68">
        <f>$D29*0.02*'LCOT vs Distance NH3'!AG$40</f>
        <v>11211845.119105153</v>
      </c>
      <c r="AH68">
        <f>$D29*0.02*'LCOT vs Distance NH3'!AH$40</f>
        <v>10381338.07324551</v>
      </c>
      <c r="AI68">
        <f>$D29*0.02*'LCOT vs Distance NH3'!AI$40</f>
        <v>9612350.0678199157</v>
      </c>
      <c r="AJ68">
        <f>$D29*0.02*'LCOT vs Distance NH3'!AJ$40</f>
        <v>8900324.1368702929</v>
      </c>
      <c r="AK68">
        <f>$D29*0.02*'LCOT vs Distance NH3'!AK$40</f>
        <v>8241040.867472495</v>
      </c>
      <c r="AL68">
        <f>$D29*0.02*'LCOT vs Distance NH3'!AL$40</f>
        <v>7630593.3958078632</v>
      </c>
      <c r="AM68">
        <f>$D29*0.02*'LCOT vs Distance NH3'!AM$40</f>
        <v>7065364.2553776512</v>
      </c>
      <c r="AN68">
        <f>$D29*0.02*'LCOT vs Distance NH3'!AN$40</f>
        <v>6542003.9401644915</v>
      </c>
      <c r="AO68">
        <f>$D29*0.02*'LCOT vs Distance NH3'!AO$40</f>
        <v>6057411.0557078626</v>
      </c>
      <c r="AP68">
        <f>$D29*0.02*'LCOT vs Distance NH3'!AP$40</f>
        <v>5608713.9404702419</v>
      </c>
      <c r="AQ68">
        <f>$D29*0.02*'LCOT vs Distance NH3'!AQ$40</f>
        <v>5193253.6485835575</v>
      </c>
      <c r="AR68">
        <f>$D29*0.02*'LCOT vs Distance NH3'!AR$40</f>
        <v>4808568.1931329239</v>
      </c>
      <c r="AS68">
        <f>$D29*0.02*'LCOT vs Distance NH3'!AS$40</f>
        <v>4452377.956604558</v>
      </c>
      <c r="AT68">
        <f>$D29*0.02*'LCOT vs Distance NH3'!AT$40</f>
        <v>4122572.1820412581</v>
      </c>
      <c r="AU68">
        <f>$D29*0.02*'LCOT vs Distance NH3'!AU$40</f>
        <v>3817196.4648530167</v>
      </c>
      <c r="AV68">
        <f>$D29*0.02*'LCOT vs Distance NH3'!AV$40</f>
        <v>3534441.1711602006</v>
      </c>
      <c r="AW68">
        <f>$D29*0.02*'LCOT vs Distance NH3'!AW$40</f>
        <v>3272630.7140372228</v>
      </c>
      <c r="AX68">
        <f>$D29*0.02*'LCOT vs Distance NH3'!AX$40</f>
        <v>3030213.624108539</v>
      </c>
    </row>
    <row r="69" spans="18:50" x14ac:dyDescent="0.25">
      <c r="R69">
        <v>2800</v>
      </c>
      <c r="S69" t="s">
        <v>37</v>
      </c>
      <c r="U69">
        <f>$D30*0.02*'LCOT vs Distance NH3'!U$40</f>
        <v>29251851.851851847</v>
      </c>
      <c r="V69">
        <f>$D30*0.02*'LCOT vs Distance NH3'!V$40</f>
        <v>27085048.010973934</v>
      </c>
      <c r="W69">
        <f>$D30*0.02*'LCOT vs Distance NH3'!W$40</f>
        <v>25078748.158309199</v>
      </c>
      <c r="X69">
        <f>$D30*0.02*'LCOT vs Distance NH3'!X$40</f>
        <v>23221063.109545551</v>
      </c>
      <c r="Y69">
        <f>$D30*0.02*'LCOT vs Distance NH3'!Y$40</f>
        <v>21500984.360690325</v>
      </c>
      <c r="Z69">
        <f>$D30*0.02*'LCOT vs Distance NH3'!Z$40</f>
        <v>19908318.852491036</v>
      </c>
      <c r="AA69">
        <f>$D30*0.02*'LCOT vs Distance NH3'!AA$40</f>
        <v>18433628.567121334</v>
      </c>
      <c r="AB69">
        <f>$D30*0.02*'LCOT vs Distance NH3'!AB$40</f>
        <v>17068174.599186417</v>
      </c>
      <c r="AC69">
        <f>$D30*0.02*'LCOT vs Distance NH3'!AC$40</f>
        <v>15803865.369617054</v>
      </c>
      <c r="AD69">
        <f>$D30*0.02*'LCOT vs Distance NH3'!AD$40</f>
        <v>14633208.675571345</v>
      </c>
      <c r="AE69">
        <f>$D30*0.02*'LCOT vs Distance NH3'!AE$40</f>
        <v>13549267.292195691</v>
      </c>
      <c r="AF69">
        <f>$D30*0.02*'LCOT vs Distance NH3'!AF$40</f>
        <v>12545617.863144156</v>
      </c>
      <c r="AG69">
        <f>$D30*0.02*'LCOT vs Distance NH3'!AG$40</f>
        <v>11616312.836244589</v>
      </c>
      <c r="AH69">
        <f>$D30*0.02*'LCOT vs Distance NH3'!AH$40</f>
        <v>10755845.218744988</v>
      </c>
      <c r="AI69">
        <f>$D30*0.02*'LCOT vs Distance NH3'!AI$40</f>
        <v>9959115.9432823956</v>
      </c>
      <c r="AJ69">
        <f>$D30*0.02*'LCOT vs Distance NH3'!AJ$40</f>
        <v>9221403.6511874031</v>
      </c>
      <c r="AK69">
        <f>$D30*0.02*'LCOT vs Distance NH3'!AK$40</f>
        <v>8538336.7140624113</v>
      </c>
      <c r="AL69">
        <f>$D30*0.02*'LCOT vs Distance NH3'!AL$40</f>
        <v>7905867.3278355636</v>
      </c>
      <c r="AM69">
        <f>$D30*0.02*'LCOT vs Distance NH3'!AM$40</f>
        <v>7320247.5257736705</v>
      </c>
      <c r="AN69">
        <f>$D30*0.02*'LCOT vs Distance NH3'!AN$40</f>
        <v>6778006.9683089536</v>
      </c>
      <c r="AO69">
        <f>$D30*0.02*'LCOT vs Distance NH3'!AO$40</f>
        <v>6275932.3780638464</v>
      </c>
      <c r="AP69">
        <f>$D30*0.02*'LCOT vs Distance NH3'!AP$40</f>
        <v>5811048.4982072636</v>
      </c>
      <c r="AQ69">
        <f>$D30*0.02*'LCOT vs Distance NH3'!AQ$40</f>
        <v>5380600.4613030227</v>
      </c>
      <c r="AR69">
        <f>$D30*0.02*'LCOT vs Distance NH3'!AR$40</f>
        <v>4982037.464169465</v>
      </c>
      <c r="AS69">
        <f>$D30*0.02*'LCOT vs Distance NH3'!AS$40</f>
        <v>4612997.6520087635</v>
      </c>
      <c r="AT69">
        <f>$D30*0.02*'LCOT vs Distance NH3'!AT$40</f>
        <v>4271294.1222303361</v>
      </c>
      <c r="AU69">
        <f>$D30*0.02*'LCOT vs Distance NH3'!AU$40</f>
        <v>3954901.9650280895</v>
      </c>
      <c r="AV69">
        <f>$D30*0.02*'LCOT vs Distance NH3'!AV$40</f>
        <v>3661946.2639148976</v>
      </c>
      <c r="AW69">
        <f>$D30*0.02*'LCOT vs Distance NH3'!AW$40</f>
        <v>3390690.9851063867</v>
      </c>
      <c r="AX69">
        <f>$D30*0.02*'LCOT vs Distance NH3'!AX$40</f>
        <v>3139528.6899133204</v>
      </c>
    </row>
    <row r="70" spans="18:50" x14ac:dyDescent="0.25">
      <c r="R70">
        <v>2900</v>
      </c>
      <c r="S70" t="s">
        <v>37</v>
      </c>
      <c r="U70">
        <f>$D31*0.02*'LCOT vs Distance NH3'!U$40</f>
        <v>30303703.703703701</v>
      </c>
      <c r="V70">
        <f>$D31*0.02*'LCOT vs Distance NH3'!V$40</f>
        <v>28058984.91083676</v>
      </c>
      <c r="W70">
        <f>$D31*0.02*'LCOT vs Distance NH3'!W$40</f>
        <v>25980541.584108111</v>
      </c>
      <c r="X70">
        <f>$D31*0.02*'LCOT vs Distance NH3'!X$40</f>
        <v>24056057.022322323</v>
      </c>
      <c r="Y70">
        <f>$D31*0.02*'LCOT vs Distance NH3'!Y$40</f>
        <v>22274126.87252067</v>
      </c>
      <c r="Z70">
        <f>$D31*0.02*'LCOT vs Distance NH3'!Z$40</f>
        <v>20624191.548630245</v>
      </c>
      <c r="AA70">
        <f>$D31*0.02*'LCOT vs Distance NH3'!AA$40</f>
        <v>19096473.656139117</v>
      </c>
      <c r="AB70">
        <f>$D31*0.02*'LCOT vs Distance NH3'!AB$40</f>
        <v>17681920.051980663</v>
      </c>
      <c r="AC70">
        <f>$D31*0.02*'LCOT vs Distance NH3'!AC$40</f>
        <v>16372148.196278391</v>
      </c>
      <c r="AD70">
        <f>$D31*0.02*'LCOT vs Distance NH3'!AD$40</f>
        <v>15159396.478035547</v>
      </c>
      <c r="AE70">
        <f>$D31*0.02*'LCOT vs Distance NH3'!AE$40</f>
        <v>14036478.220403284</v>
      </c>
      <c r="AF70">
        <f>$D31*0.02*'LCOT vs Distance NH3'!AF$40</f>
        <v>12996739.092966001</v>
      </c>
      <c r="AG70">
        <f>$D31*0.02*'LCOT vs Distance NH3'!AG$40</f>
        <v>12034017.678672224</v>
      </c>
      <c r="AH70">
        <f>$D31*0.02*'LCOT vs Distance NH3'!AH$40</f>
        <v>11142608.961733539</v>
      </c>
      <c r="AI70">
        <f>$D31*0.02*'LCOT vs Distance NH3'!AI$40</f>
        <v>10317230.520123646</v>
      </c>
      <c r="AJ70">
        <f>$D31*0.02*'LCOT vs Distance NH3'!AJ$40</f>
        <v>9552991.2223367095</v>
      </c>
      <c r="AK70">
        <f>$D31*0.02*'LCOT vs Distance NH3'!AK$40</f>
        <v>8845362.2429043613</v>
      </c>
      <c r="AL70">
        <f>$D31*0.02*'LCOT vs Distance NH3'!AL$40</f>
        <v>8190150.2249114439</v>
      </c>
      <c r="AM70">
        <f>$D31*0.02*'LCOT vs Distance NH3'!AM$40</f>
        <v>7583472.4304735595</v>
      </c>
      <c r="AN70">
        <f>$D31*0.02*'LCOT vs Distance NH3'!AN$40</f>
        <v>7021733.731919962</v>
      </c>
      <c r="AO70">
        <f>$D31*0.02*'LCOT vs Distance NH3'!AO$40</f>
        <v>6501605.307333298</v>
      </c>
      <c r="AP70">
        <f>$D31*0.02*'LCOT vs Distance NH3'!AP$40</f>
        <v>6020004.9141974971</v>
      </c>
      <c r="AQ70">
        <f>$D31*0.02*'LCOT vs Distance NH3'!AQ$40</f>
        <v>5574078.6242569424</v>
      </c>
      <c r="AR70">
        <f>$D31*0.02*'LCOT vs Distance NH3'!AR$40</f>
        <v>5161183.91134902</v>
      </c>
      <c r="AS70">
        <f>$D31*0.02*'LCOT vs Distance NH3'!AS$40</f>
        <v>4778873.9919898333</v>
      </c>
      <c r="AT70">
        <f>$D31*0.02*'LCOT vs Distance NH3'!AT$40</f>
        <v>4424883.3259165119</v>
      </c>
      <c r="AU70">
        <f>$D31*0.02*'LCOT vs Distance NH3'!AU$40</f>
        <v>4097114.1906634374</v>
      </c>
      <c r="AV70">
        <f>$D31*0.02*'LCOT vs Distance NH3'!AV$40</f>
        <v>3793624.2506142939</v>
      </c>
      <c r="AW70">
        <f>$D31*0.02*'LCOT vs Distance NH3'!AW$40</f>
        <v>3512615.0468650865</v>
      </c>
      <c r="AX70">
        <f>$D31*0.02*'LCOT vs Distance NH3'!AX$40</f>
        <v>3252421.3396898946</v>
      </c>
    </row>
    <row r="71" spans="18:50" x14ac:dyDescent="0.25">
      <c r="R71">
        <v>3000</v>
      </c>
      <c r="S71" t="s">
        <v>37</v>
      </c>
      <c r="U71">
        <f>$D32*0.02*'LCOT vs Distance NH3'!U$40</f>
        <v>31355555.555555552</v>
      </c>
      <c r="V71">
        <f>$D32*0.02*'LCOT vs Distance NH3'!V$40</f>
        <v>29032921.810699586</v>
      </c>
      <c r="W71">
        <f>$D32*0.02*'LCOT vs Distance NH3'!W$40</f>
        <v>26882335.009907022</v>
      </c>
      <c r="X71">
        <f>$D32*0.02*'LCOT vs Distance NH3'!X$40</f>
        <v>24891050.935099095</v>
      </c>
      <c r="Y71">
        <f>$D32*0.02*'LCOT vs Distance NH3'!Y$40</f>
        <v>23047269.384351011</v>
      </c>
      <c r="Z71">
        <f>$D32*0.02*'LCOT vs Distance NH3'!Z$40</f>
        <v>21340064.24476945</v>
      </c>
      <c r="AA71">
        <f>$D32*0.02*'LCOT vs Distance NH3'!AA$40</f>
        <v>19759318.745156903</v>
      </c>
      <c r="AB71">
        <f>$D32*0.02*'LCOT vs Distance NH3'!AB$40</f>
        <v>18295665.504774906</v>
      </c>
      <c r="AC71">
        <f>$D32*0.02*'LCOT vs Distance NH3'!AC$40</f>
        <v>16940431.02293973</v>
      </c>
      <c r="AD71">
        <f>$D32*0.02*'LCOT vs Distance NH3'!AD$40</f>
        <v>15685584.280499747</v>
      </c>
      <c r="AE71">
        <f>$D32*0.02*'LCOT vs Distance NH3'!AE$40</f>
        <v>14523689.148610879</v>
      </c>
      <c r="AF71">
        <f>$D32*0.02*'LCOT vs Distance NH3'!AF$40</f>
        <v>13447860.322787847</v>
      </c>
      <c r="AG71">
        <f>$D32*0.02*'LCOT vs Distance NH3'!AG$40</f>
        <v>12451722.52109986</v>
      </c>
      <c r="AH71">
        <f>$D32*0.02*'LCOT vs Distance NH3'!AH$40</f>
        <v>11529372.70472209</v>
      </c>
      <c r="AI71">
        <f>$D32*0.02*'LCOT vs Distance NH3'!AI$40</f>
        <v>10675345.096964898</v>
      </c>
      <c r="AJ71">
        <f>$D32*0.02*'LCOT vs Distance NH3'!AJ$40</f>
        <v>9884578.7934860159</v>
      </c>
      <c r="AK71">
        <f>$D32*0.02*'LCOT vs Distance NH3'!AK$40</f>
        <v>9152387.7717463132</v>
      </c>
      <c r="AL71">
        <f>$D32*0.02*'LCOT vs Distance NH3'!AL$40</f>
        <v>8474433.1219873242</v>
      </c>
      <c r="AM71">
        <f>$D32*0.02*'LCOT vs Distance NH3'!AM$40</f>
        <v>7846697.3351734485</v>
      </c>
      <c r="AN71">
        <f>$D32*0.02*'LCOT vs Distance NH3'!AN$40</f>
        <v>7265460.4955309704</v>
      </c>
      <c r="AO71">
        <f>$D32*0.02*'LCOT vs Distance NH3'!AO$40</f>
        <v>6727278.2366027497</v>
      </c>
      <c r="AP71">
        <f>$D32*0.02*'LCOT vs Distance NH3'!AP$40</f>
        <v>6228961.3301877305</v>
      </c>
      <c r="AQ71">
        <f>$D32*0.02*'LCOT vs Distance NH3'!AQ$40</f>
        <v>5767556.7872108622</v>
      </c>
      <c r="AR71">
        <f>$D32*0.02*'LCOT vs Distance NH3'!AR$40</f>
        <v>5340330.3585285759</v>
      </c>
      <c r="AS71">
        <f>$D32*0.02*'LCOT vs Distance NH3'!AS$40</f>
        <v>4944750.3319709031</v>
      </c>
      <c r="AT71">
        <f>$D32*0.02*'LCOT vs Distance NH3'!AT$40</f>
        <v>4578472.5296026878</v>
      </c>
      <c r="AU71">
        <f>$D32*0.02*'LCOT vs Distance NH3'!AU$40</f>
        <v>4239326.4162987852</v>
      </c>
      <c r="AV71">
        <f>$D32*0.02*'LCOT vs Distance NH3'!AV$40</f>
        <v>3925302.2373136897</v>
      </c>
      <c r="AW71">
        <f>$D32*0.02*'LCOT vs Distance NH3'!AW$40</f>
        <v>3634539.1086237868</v>
      </c>
      <c r="AX71">
        <f>$D32*0.02*'LCOT vs Distance NH3'!AX$40</f>
        <v>3365313.9894664688</v>
      </c>
    </row>
  </sheetData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D88F5-5E9C-4D6A-BD50-D082F8978D3D}">
  <dimension ref="A1:AP45"/>
  <sheetViews>
    <sheetView zoomScale="99" workbookViewId="0">
      <selection activeCell="B3" sqref="B3"/>
    </sheetView>
  </sheetViews>
  <sheetFormatPr defaultRowHeight="15" x14ac:dyDescent="0.25"/>
  <cols>
    <col min="1" max="1" width="24.140625" customWidth="1"/>
    <col min="2" max="2" width="18" bestFit="1" customWidth="1"/>
    <col min="3" max="3" width="16.140625" bestFit="1" customWidth="1"/>
    <col min="4" max="4" width="15.42578125" bestFit="1" customWidth="1"/>
    <col min="5" max="5" width="16.85546875" customWidth="1"/>
    <col min="6" max="9" width="15.42578125" bestFit="1" customWidth="1"/>
    <col min="10" max="32" width="14.85546875" customWidth="1"/>
    <col min="33" max="42" width="14.28515625" bestFit="1" customWidth="1"/>
  </cols>
  <sheetData>
    <row r="1" spans="1:13" x14ac:dyDescent="0.25">
      <c r="A1" s="10" t="s">
        <v>0</v>
      </c>
    </row>
    <row r="2" spans="1:13" x14ac:dyDescent="0.25">
      <c r="M2" t="s">
        <v>41</v>
      </c>
    </row>
    <row r="3" spans="1:13" ht="15.75" x14ac:dyDescent="0.3">
      <c r="A3" s="1" t="s">
        <v>42</v>
      </c>
      <c r="B3" s="3">
        <f>B4*B7</f>
        <v>825000000</v>
      </c>
      <c r="C3" t="s">
        <v>79</v>
      </c>
    </row>
    <row r="4" spans="1:13" ht="15.75" x14ac:dyDescent="0.3">
      <c r="A4" s="2" t="s">
        <v>43</v>
      </c>
      <c r="B4" s="3">
        <v>550000</v>
      </c>
    </row>
    <row r="5" spans="1:13" ht="15.75" x14ac:dyDescent="0.3">
      <c r="A5" t="s">
        <v>44</v>
      </c>
      <c r="B5" s="3">
        <v>0</v>
      </c>
    </row>
    <row r="6" spans="1:13" ht="15.75" x14ac:dyDescent="0.3">
      <c r="A6" s="2" t="s">
        <v>5</v>
      </c>
      <c r="B6" s="3">
        <f>_xlfn.CEILING.MATH(B7/128)</f>
        <v>12</v>
      </c>
      <c r="D6" s="4"/>
      <c r="E6" s="4"/>
    </row>
    <row r="7" spans="1:13" ht="15.75" x14ac:dyDescent="0.3">
      <c r="A7" s="2" t="s">
        <v>6</v>
      </c>
      <c r="B7" s="3">
        <v>1500</v>
      </c>
    </row>
    <row r="9" spans="1:13" ht="15.75" x14ac:dyDescent="0.3">
      <c r="A9" s="1" t="s">
        <v>8</v>
      </c>
      <c r="B9" s="3">
        <f>0.02*B3</f>
        <v>16500000</v>
      </c>
      <c r="C9" t="s">
        <v>9</v>
      </c>
    </row>
    <row r="10" spans="1:13" ht="15.75" x14ac:dyDescent="0.3">
      <c r="A10" s="1"/>
      <c r="B10" s="5"/>
    </row>
    <row r="11" spans="1:13" ht="15.75" x14ac:dyDescent="0.3">
      <c r="A11" s="2"/>
      <c r="B11" s="3"/>
    </row>
    <row r="12" spans="1:13" ht="15.75" x14ac:dyDescent="0.3">
      <c r="A12" s="2" t="s">
        <v>11</v>
      </c>
      <c r="B12" s="6">
        <v>0.75</v>
      </c>
    </row>
    <row r="13" spans="1:13" ht="15.75" x14ac:dyDescent="0.3">
      <c r="A13" s="2" t="s">
        <v>33</v>
      </c>
      <c r="B13" s="3">
        <f>B12*240000000</f>
        <v>180000000</v>
      </c>
    </row>
    <row r="14" spans="1:13" ht="15.75" x14ac:dyDescent="0.3">
      <c r="A14" s="2" t="s">
        <v>12</v>
      </c>
      <c r="B14" s="3">
        <v>40</v>
      </c>
    </row>
    <row r="15" spans="1:13" ht="15.75" x14ac:dyDescent="0.3">
      <c r="A15" s="2" t="s">
        <v>13</v>
      </c>
      <c r="B15" s="7">
        <v>0.08</v>
      </c>
    </row>
    <row r="17" spans="1:42" ht="15.75" x14ac:dyDescent="0.3">
      <c r="A17" s="2" t="s">
        <v>14</v>
      </c>
      <c r="B17">
        <f>15.245*(25/5-1)^1.6468</f>
        <v>149.48575953277961</v>
      </c>
      <c r="C17" t="s">
        <v>15</v>
      </c>
    </row>
    <row r="18" spans="1:42" x14ac:dyDescent="0.25">
      <c r="B18">
        <f>B17*1000</f>
        <v>149485.7595327796</v>
      </c>
      <c r="C18" t="s">
        <v>16</v>
      </c>
      <c r="D18" t="s">
        <v>17</v>
      </c>
    </row>
    <row r="19" spans="1:42" x14ac:dyDescent="0.25">
      <c r="B19">
        <f>B18*24*365</f>
        <v>1309495253.5071495</v>
      </c>
      <c r="C19" t="s">
        <v>18</v>
      </c>
      <c r="D19" t="s">
        <v>19</v>
      </c>
    </row>
    <row r="23" spans="1:42" x14ac:dyDescent="0.25">
      <c r="A23" t="s">
        <v>28</v>
      </c>
      <c r="B23">
        <v>0</v>
      </c>
      <c r="C23">
        <v>1</v>
      </c>
      <c r="D23">
        <v>2</v>
      </c>
      <c r="E23">
        <v>3</v>
      </c>
      <c r="F23">
        <v>4</v>
      </c>
      <c r="G23">
        <v>5</v>
      </c>
      <c r="H23">
        <v>6</v>
      </c>
      <c r="I23">
        <v>7</v>
      </c>
      <c r="J23">
        <v>8</v>
      </c>
      <c r="K23">
        <v>9</v>
      </c>
      <c r="L23">
        <v>10</v>
      </c>
      <c r="M23">
        <v>11</v>
      </c>
      <c r="N23">
        <v>12</v>
      </c>
      <c r="O23">
        <v>13</v>
      </c>
      <c r="P23">
        <v>14</v>
      </c>
      <c r="Q23">
        <v>15</v>
      </c>
      <c r="R23">
        <v>16</v>
      </c>
      <c r="S23">
        <v>17</v>
      </c>
      <c r="T23">
        <v>18</v>
      </c>
      <c r="U23">
        <v>19</v>
      </c>
      <c r="V23">
        <v>20</v>
      </c>
      <c r="W23">
        <v>21</v>
      </c>
      <c r="X23">
        <v>22</v>
      </c>
      <c r="Y23">
        <v>23</v>
      </c>
      <c r="Z23">
        <v>24</v>
      </c>
      <c r="AA23">
        <v>25</v>
      </c>
      <c r="AB23">
        <v>26</v>
      </c>
      <c r="AC23">
        <v>27</v>
      </c>
      <c r="AD23">
        <v>28</v>
      </c>
      <c r="AE23">
        <v>29</v>
      </c>
      <c r="AF23">
        <v>30</v>
      </c>
      <c r="AG23">
        <v>31</v>
      </c>
      <c r="AH23">
        <v>32</v>
      </c>
      <c r="AI23">
        <v>33</v>
      </c>
      <c r="AJ23">
        <v>34</v>
      </c>
      <c r="AK23">
        <v>35</v>
      </c>
      <c r="AL23">
        <v>36</v>
      </c>
      <c r="AM23">
        <v>37</v>
      </c>
      <c r="AN23">
        <v>38</v>
      </c>
      <c r="AO23">
        <v>39</v>
      </c>
      <c r="AP23">
        <v>40</v>
      </c>
    </row>
    <row r="24" spans="1:42" x14ac:dyDescent="0.25">
      <c r="A24" t="s">
        <v>20</v>
      </c>
      <c r="B24">
        <f>1/(1+$B$15)^B23</f>
        <v>1</v>
      </c>
      <c r="C24">
        <f t="shared" ref="C24:AF24" si="0">1/(1+$B$15)^C23</f>
        <v>0.92592592592592582</v>
      </c>
      <c r="D24">
        <f t="shared" si="0"/>
        <v>0.85733882030178321</v>
      </c>
      <c r="E24">
        <f t="shared" si="0"/>
        <v>0.79383224102016958</v>
      </c>
      <c r="F24">
        <f t="shared" si="0"/>
        <v>0.73502985279645328</v>
      </c>
      <c r="G24">
        <f t="shared" si="0"/>
        <v>0.68058319703375303</v>
      </c>
      <c r="H24">
        <f t="shared" si="0"/>
        <v>0.63016962688310452</v>
      </c>
      <c r="I24">
        <f t="shared" si="0"/>
        <v>0.58349039526213387</v>
      </c>
      <c r="J24">
        <f t="shared" si="0"/>
        <v>0.54026888450197574</v>
      </c>
      <c r="K24">
        <f t="shared" si="0"/>
        <v>0.50024896713145905</v>
      </c>
      <c r="L24">
        <f t="shared" si="0"/>
        <v>0.46319348808468425</v>
      </c>
      <c r="M24">
        <f t="shared" si="0"/>
        <v>0.42888285933767062</v>
      </c>
      <c r="N24">
        <f t="shared" si="0"/>
        <v>0.39711375864599124</v>
      </c>
      <c r="O24">
        <f t="shared" si="0"/>
        <v>0.36769792467221413</v>
      </c>
      <c r="P24">
        <f t="shared" si="0"/>
        <v>0.34046104136316119</v>
      </c>
      <c r="Q24">
        <f t="shared" si="0"/>
        <v>0.31524170496588994</v>
      </c>
      <c r="R24">
        <f t="shared" si="0"/>
        <v>0.29189046756100923</v>
      </c>
      <c r="S24">
        <f t="shared" si="0"/>
        <v>0.27026895144537894</v>
      </c>
      <c r="T24">
        <f t="shared" si="0"/>
        <v>0.25024902911609154</v>
      </c>
      <c r="U24">
        <f t="shared" si="0"/>
        <v>0.23171206399638106</v>
      </c>
      <c r="V24">
        <f t="shared" si="0"/>
        <v>0.21454820740405653</v>
      </c>
      <c r="W24">
        <f t="shared" si="0"/>
        <v>0.19865574759634863</v>
      </c>
      <c r="X24">
        <f t="shared" si="0"/>
        <v>0.18394050703365611</v>
      </c>
      <c r="Y24">
        <f t="shared" si="0"/>
        <v>0.17031528429042234</v>
      </c>
      <c r="Z24">
        <f t="shared" si="0"/>
        <v>0.1576993373059466</v>
      </c>
      <c r="AA24">
        <f t="shared" si="0"/>
        <v>0.1460179049129135</v>
      </c>
      <c r="AB24">
        <f t="shared" si="0"/>
        <v>0.13520176380825324</v>
      </c>
      <c r="AC24">
        <f t="shared" si="0"/>
        <v>0.12518681834097523</v>
      </c>
      <c r="AD24">
        <f t="shared" si="0"/>
        <v>0.11591372068608817</v>
      </c>
      <c r="AE24">
        <f t="shared" si="0"/>
        <v>0.10732751915378534</v>
      </c>
      <c r="AF24">
        <f t="shared" si="0"/>
        <v>9.9377332549801231E-2</v>
      </c>
      <c r="AG24">
        <f t="shared" ref="AG24:AP24" si="1">1/(1+$B$15)^AG23</f>
        <v>9.2016048657223348E-2</v>
      </c>
      <c r="AH24">
        <f t="shared" si="1"/>
        <v>8.5200045052984577E-2</v>
      </c>
      <c r="AI24">
        <f t="shared" si="1"/>
        <v>7.8888930604615354E-2</v>
      </c>
      <c r="AJ24">
        <f t="shared" si="1"/>
        <v>7.3045306115384581E-2</v>
      </c>
      <c r="AK24">
        <f t="shared" si="1"/>
        <v>6.7634542699430159E-2</v>
      </c>
      <c r="AL24">
        <f t="shared" si="1"/>
        <v>6.2624576573546434E-2</v>
      </c>
      <c r="AM24">
        <f t="shared" si="1"/>
        <v>5.7985719049580033E-2</v>
      </c>
      <c r="AN24">
        <f t="shared" si="1"/>
        <v>5.3690480601462989E-2</v>
      </c>
      <c r="AO24">
        <f t="shared" si="1"/>
        <v>4.9713407964317585E-2</v>
      </c>
      <c r="AP24">
        <f t="shared" si="1"/>
        <v>4.6030933300294057E-2</v>
      </c>
    </row>
    <row r="25" spans="1:42" x14ac:dyDescent="0.25">
      <c r="A25" t="s">
        <v>21</v>
      </c>
      <c r="C25" s="4">
        <f>$B$9*C24</f>
        <v>15277777.777777776</v>
      </c>
      <c r="D25" s="4">
        <f t="shared" ref="D25:AF25" si="2">$B$9*D24</f>
        <v>14146090.534979424</v>
      </c>
      <c r="E25" s="4">
        <f t="shared" si="2"/>
        <v>13098231.976832798</v>
      </c>
      <c r="F25" s="4">
        <f t="shared" si="2"/>
        <v>12127992.57114148</v>
      </c>
      <c r="G25" s="4">
        <f t="shared" si="2"/>
        <v>11229622.751056924</v>
      </c>
      <c r="H25" s="4">
        <f t="shared" si="2"/>
        <v>10397798.843571225</v>
      </c>
      <c r="I25" s="4">
        <f t="shared" si="2"/>
        <v>9627591.5218252093</v>
      </c>
      <c r="J25" s="4">
        <f t="shared" si="2"/>
        <v>8914436.5942825992</v>
      </c>
      <c r="K25" s="4">
        <f t="shared" si="2"/>
        <v>8254107.9576690746</v>
      </c>
      <c r="L25" s="4">
        <f t="shared" si="2"/>
        <v>7642692.5533972904</v>
      </c>
      <c r="M25" s="4">
        <f t="shared" si="2"/>
        <v>7076567.1790715652</v>
      </c>
      <c r="N25" s="4">
        <f t="shared" si="2"/>
        <v>6552377.0176588558</v>
      </c>
      <c r="O25" s="4">
        <f t="shared" si="2"/>
        <v>6067015.7570915334</v>
      </c>
      <c r="P25" s="4">
        <f t="shared" si="2"/>
        <v>5617607.1824921593</v>
      </c>
      <c r="Q25" s="4">
        <f t="shared" si="2"/>
        <v>5201488.1319371844</v>
      </c>
      <c r="R25" s="4">
        <f t="shared" si="2"/>
        <v>4816192.7147566518</v>
      </c>
      <c r="S25" s="4">
        <f t="shared" si="2"/>
        <v>4459437.6988487523</v>
      </c>
      <c r="T25" s="4">
        <f t="shared" si="2"/>
        <v>4129108.9804155105</v>
      </c>
      <c r="U25" s="4">
        <f t="shared" si="2"/>
        <v>3823249.0559402877</v>
      </c>
      <c r="V25" s="4">
        <f t="shared" si="2"/>
        <v>3540045.4221669328</v>
      </c>
      <c r="W25" s="4">
        <f t="shared" si="2"/>
        <v>3277819.8353397525</v>
      </c>
      <c r="X25" s="4">
        <f t="shared" si="2"/>
        <v>3035018.3660553256</v>
      </c>
      <c r="Y25" s="4">
        <f t="shared" si="2"/>
        <v>2810202.1907919687</v>
      </c>
      <c r="Z25" s="4">
        <f t="shared" si="2"/>
        <v>2602039.0655481187</v>
      </c>
      <c r="AA25" s="4">
        <f t="shared" si="2"/>
        <v>2409295.4310630728</v>
      </c>
      <c r="AB25" s="4">
        <f t="shared" si="2"/>
        <v>2230829.1028361786</v>
      </c>
      <c r="AC25" s="4">
        <f t="shared" si="2"/>
        <v>2065582.5026260912</v>
      </c>
      <c r="AD25" s="4">
        <f t="shared" si="2"/>
        <v>1912576.3913204549</v>
      </c>
      <c r="AE25" s="4">
        <f t="shared" si="2"/>
        <v>1770904.0660374581</v>
      </c>
      <c r="AF25" s="4">
        <f t="shared" si="2"/>
        <v>1639725.9870717204</v>
      </c>
      <c r="AG25" s="4">
        <f t="shared" ref="AG25:AP25" si="3">$B$9*AG24</f>
        <v>1518264.8028441851</v>
      </c>
      <c r="AH25" s="4">
        <f t="shared" si="3"/>
        <v>1405800.7433742455</v>
      </c>
      <c r="AI25" s="4">
        <f t="shared" si="3"/>
        <v>1301667.3549761532</v>
      </c>
      <c r="AJ25" s="4">
        <f t="shared" si="3"/>
        <v>1205247.5509038456</v>
      </c>
      <c r="AK25" s="4">
        <f t="shared" si="3"/>
        <v>1115969.9545405975</v>
      </c>
      <c r="AL25" s="4">
        <f t="shared" si="3"/>
        <v>1033305.5134635161</v>
      </c>
      <c r="AM25" s="4">
        <f t="shared" si="3"/>
        <v>956764.36431807058</v>
      </c>
      <c r="AN25" s="4">
        <f t="shared" si="3"/>
        <v>885892.92992413929</v>
      </c>
      <c r="AO25" s="4">
        <f t="shared" si="3"/>
        <v>820271.23141124018</v>
      </c>
      <c r="AP25" s="4">
        <f t="shared" si="3"/>
        <v>759510.39945485198</v>
      </c>
    </row>
    <row r="26" spans="1:42" x14ac:dyDescent="0.25">
      <c r="A26" t="s">
        <v>22</v>
      </c>
      <c r="C26" s="4">
        <f>$B$13*C24</f>
        <v>166666666.66666666</v>
      </c>
      <c r="D26" s="4">
        <f t="shared" ref="D26:AF26" si="4">$B$13*D24</f>
        <v>154320987.65432099</v>
      </c>
      <c r="E26" s="4">
        <f t="shared" si="4"/>
        <v>142889803.38363051</v>
      </c>
      <c r="F26" s="4">
        <f t="shared" si="4"/>
        <v>132305373.50336158</v>
      </c>
      <c r="G26" s="4">
        <f t="shared" si="4"/>
        <v>122504975.46607554</v>
      </c>
      <c r="H26" s="4">
        <f t="shared" si="4"/>
        <v>113430532.83895881</v>
      </c>
      <c r="I26" s="4">
        <f t="shared" si="4"/>
        <v>105028271.14718409</v>
      </c>
      <c r="J26" s="4">
        <f t="shared" si="4"/>
        <v>97248399.210355639</v>
      </c>
      <c r="K26" s="4">
        <f t="shared" si="4"/>
        <v>90044814.083662629</v>
      </c>
      <c r="L26" s="4">
        <f t="shared" si="4"/>
        <v>83374827.855243161</v>
      </c>
      <c r="M26" s="4">
        <f t="shared" si="4"/>
        <v>77198914.680780709</v>
      </c>
      <c r="N26" s="4">
        <f t="shared" si="4"/>
        <v>71480476.556278422</v>
      </c>
      <c r="O26" s="4">
        <f t="shared" si="4"/>
        <v>66185626.440998539</v>
      </c>
      <c r="P26" s="4">
        <f t="shared" si="4"/>
        <v>61282987.445369013</v>
      </c>
      <c r="Q26" s="4">
        <f t="shared" si="4"/>
        <v>56743506.893860191</v>
      </c>
      <c r="R26" s="4">
        <f t="shared" si="4"/>
        <v>52540284.160981663</v>
      </c>
      <c r="S26" s="4">
        <f t="shared" si="4"/>
        <v>48648411.26016821</v>
      </c>
      <c r="T26" s="4">
        <f t="shared" si="4"/>
        <v>45044825.240896478</v>
      </c>
      <c r="U26" s="4">
        <f t="shared" si="4"/>
        <v>41708171.519348592</v>
      </c>
      <c r="V26" s="4">
        <f t="shared" si="4"/>
        <v>38618677.332730174</v>
      </c>
      <c r="W26" s="4">
        <f t="shared" si="4"/>
        <v>35758034.567342751</v>
      </c>
      <c r="X26" s="4">
        <f t="shared" si="4"/>
        <v>33109291.266058099</v>
      </c>
      <c r="Y26" s="4">
        <f t="shared" si="4"/>
        <v>30656751.17227602</v>
      </c>
      <c r="Z26" s="4">
        <f t="shared" si="4"/>
        <v>28385880.715070389</v>
      </c>
      <c r="AA26" s="4">
        <f t="shared" si="4"/>
        <v>26283222.884324431</v>
      </c>
      <c r="AB26" s="4">
        <f t="shared" si="4"/>
        <v>24336317.485485584</v>
      </c>
      <c r="AC26" s="4">
        <f t="shared" si="4"/>
        <v>22533627.301375542</v>
      </c>
      <c r="AD26" s="4">
        <f t="shared" si="4"/>
        <v>20864469.723495871</v>
      </c>
      <c r="AE26" s="4">
        <f t="shared" si="4"/>
        <v>19318953.44768136</v>
      </c>
      <c r="AF26" s="4">
        <f t="shared" si="4"/>
        <v>17887919.858964223</v>
      </c>
      <c r="AG26" s="4">
        <f t="shared" ref="AG26:AP26" si="5">$B$13*AG24</f>
        <v>16562888.758300202</v>
      </c>
      <c r="AH26" s="4">
        <f t="shared" si="5"/>
        <v>15336008.109537223</v>
      </c>
      <c r="AI26" s="4">
        <f t="shared" si="5"/>
        <v>14200007.508830763</v>
      </c>
      <c r="AJ26" s="4">
        <f t="shared" si="5"/>
        <v>13148155.100769226</v>
      </c>
      <c r="AK26" s="4">
        <f t="shared" si="5"/>
        <v>12174217.685897429</v>
      </c>
      <c r="AL26" s="4">
        <f t="shared" si="5"/>
        <v>11272423.783238359</v>
      </c>
      <c r="AM26" s="4">
        <f t="shared" si="5"/>
        <v>10437429.428924406</v>
      </c>
      <c r="AN26" s="4">
        <f t="shared" si="5"/>
        <v>9664286.5082633384</v>
      </c>
      <c r="AO26" s="4">
        <f t="shared" si="5"/>
        <v>8948413.433577165</v>
      </c>
      <c r="AP26" s="4">
        <f t="shared" si="5"/>
        <v>8285567.9940529298</v>
      </c>
    </row>
    <row r="28" spans="1:42" x14ac:dyDescent="0.25">
      <c r="A28" t="s">
        <v>23</v>
      </c>
      <c r="B28" s="4">
        <f>SUM(C25:AF25)</f>
        <v>185753425.16160345</v>
      </c>
    </row>
    <row r="29" spans="1:42" x14ac:dyDescent="0.25">
      <c r="A29" t="s">
        <v>24</v>
      </c>
      <c r="B29" s="4">
        <f>SUM(C26:AF26)</f>
        <v>2026401001.7629466</v>
      </c>
    </row>
    <row r="31" spans="1:42" ht="15.75" x14ac:dyDescent="0.3">
      <c r="A31" s="8" t="s">
        <v>7</v>
      </c>
      <c r="B31" s="8">
        <f>(B3+B28)/B29</f>
        <v>0.49879240302499805</v>
      </c>
      <c r="C31" t="s">
        <v>45</v>
      </c>
      <c r="G31" t="s">
        <v>32</v>
      </c>
    </row>
    <row r="33" spans="2:4" x14ac:dyDescent="0.25">
      <c r="B33" t="s">
        <v>29</v>
      </c>
      <c r="C33" t="s">
        <v>27</v>
      </c>
      <c r="D33" t="s">
        <v>30</v>
      </c>
    </row>
    <row r="44" spans="2:4" x14ac:dyDescent="0.25">
      <c r="B44" s="9"/>
    </row>
    <row r="45" spans="2:4" x14ac:dyDescent="0.25">
      <c r="B45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97A81-FFD2-4F3E-8ADC-E61B9DFBC832}">
  <dimension ref="A1:AV33"/>
  <sheetViews>
    <sheetView workbookViewId="0">
      <selection activeCell="J24" sqref="J24"/>
    </sheetView>
  </sheetViews>
  <sheetFormatPr defaultRowHeight="15" x14ac:dyDescent="0.25"/>
  <cols>
    <col min="3" max="4" width="18.42578125" bestFit="1" customWidth="1"/>
    <col min="5" max="5" width="18" bestFit="1" customWidth="1"/>
    <col min="6" max="6" width="14.85546875" bestFit="1" customWidth="1"/>
  </cols>
  <sheetData>
    <row r="1" spans="1:48" x14ac:dyDescent="0.25">
      <c r="A1" t="s">
        <v>34</v>
      </c>
      <c r="B1" t="s">
        <v>35</v>
      </c>
      <c r="C1" t="s">
        <v>36</v>
      </c>
      <c r="D1" t="s">
        <v>23</v>
      </c>
      <c r="E1" t="s">
        <v>39</v>
      </c>
      <c r="F1" t="s">
        <v>46</v>
      </c>
      <c r="P1" t="s">
        <v>38</v>
      </c>
      <c r="Q1" t="s">
        <v>28</v>
      </c>
      <c r="R1">
        <v>0</v>
      </c>
      <c r="S1">
        <v>1</v>
      </c>
      <c r="T1">
        <v>2</v>
      </c>
      <c r="U1">
        <v>3</v>
      </c>
      <c r="V1">
        <v>4</v>
      </c>
      <c r="W1">
        <v>5</v>
      </c>
      <c r="X1">
        <v>6</v>
      </c>
      <c r="Y1">
        <v>7</v>
      </c>
      <c r="Z1">
        <v>8</v>
      </c>
      <c r="AA1">
        <v>9</v>
      </c>
      <c r="AB1">
        <v>10</v>
      </c>
      <c r="AC1">
        <v>11</v>
      </c>
      <c r="AD1">
        <v>12</v>
      </c>
      <c r="AE1">
        <v>13</v>
      </c>
      <c r="AF1">
        <v>14</v>
      </c>
      <c r="AG1">
        <v>15</v>
      </c>
      <c r="AH1">
        <v>16</v>
      </c>
      <c r="AI1">
        <v>17</v>
      </c>
      <c r="AJ1">
        <v>18</v>
      </c>
      <c r="AK1">
        <v>19</v>
      </c>
      <c r="AL1">
        <v>20</v>
      </c>
      <c r="AM1">
        <v>21</v>
      </c>
      <c r="AN1">
        <v>22</v>
      </c>
      <c r="AO1">
        <v>23</v>
      </c>
      <c r="AP1">
        <v>24</v>
      </c>
      <c r="AQ1">
        <v>25</v>
      </c>
      <c r="AR1">
        <v>26</v>
      </c>
      <c r="AS1">
        <v>27</v>
      </c>
      <c r="AT1">
        <v>28</v>
      </c>
      <c r="AU1">
        <v>29</v>
      </c>
      <c r="AV1">
        <v>30</v>
      </c>
    </row>
    <row r="2" spans="1:48" x14ac:dyDescent="0.25">
      <c r="A2">
        <v>0</v>
      </c>
      <c r="B2">
        <f>_xlfn.CEILING.MATH(A2/128)</f>
        <v>0</v>
      </c>
      <c r="C2" s="13">
        <f>'LCOT NH3 (IEA)'!$B$4*'LCOT vs Distance NH3 (IEA)'!A2</f>
        <v>0</v>
      </c>
      <c r="D2" s="13">
        <f>SUM(S3:AV3)</f>
        <v>0</v>
      </c>
      <c r="E2" s="4">
        <f>'LCOT NH3 (IEA)'!$B$29</f>
        <v>2026401001.7629466</v>
      </c>
      <c r="F2" s="12">
        <f>0.94*(C2+D2)/E2</f>
        <v>0</v>
      </c>
      <c r="P2" t="s">
        <v>34</v>
      </c>
      <c r="Q2" t="s">
        <v>20</v>
      </c>
      <c r="R2">
        <f>1/(1+$B$15)^R1</f>
        <v>1</v>
      </c>
      <c r="S2">
        <f>1/(1+'LCOT NH3'!$B$15)^S1</f>
        <v>0.92592592592592582</v>
      </c>
      <c r="T2">
        <f>1/(1+'LCOT NH3'!$B$15)^T1</f>
        <v>0.85733882030178321</v>
      </c>
      <c r="U2">
        <f>1/(1+'LCOT NH3'!$B$15)^U1</f>
        <v>0.79383224102016958</v>
      </c>
      <c r="V2">
        <f>1/(1+'LCOT NH3'!$B$15)^V1</f>
        <v>0.73502985279645328</v>
      </c>
      <c r="W2">
        <f>1/(1+'LCOT NH3'!$B$15)^W1</f>
        <v>0.68058319703375303</v>
      </c>
      <c r="X2">
        <f>1/(1+'LCOT NH3'!$B$15)^X1</f>
        <v>0.63016962688310452</v>
      </c>
      <c r="Y2">
        <f>1/(1+'LCOT NH3'!$B$15)^Y1</f>
        <v>0.58349039526213387</v>
      </c>
      <c r="Z2">
        <f>1/(1+'LCOT NH3'!$B$15)^Z1</f>
        <v>0.54026888450197574</v>
      </c>
      <c r="AA2">
        <f>1/(1+'LCOT NH3'!$B$15)^AA1</f>
        <v>0.50024896713145905</v>
      </c>
      <c r="AB2">
        <f>1/(1+'LCOT NH3'!$B$15)^AB1</f>
        <v>0.46319348808468425</v>
      </c>
      <c r="AC2">
        <f>1/(1+'LCOT NH3'!$B$15)^AC1</f>
        <v>0.42888285933767062</v>
      </c>
      <c r="AD2">
        <f>1/(1+'LCOT NH3'!$B$15)^AD1</f>
        <v>0.39711375864599124</v>
      </c>
      <c r="AE2">
        <f>1/(1+'LCOT NH3'!$B$15)^AE1</f>
        <v>0.36769792467221413</v>
      </c>
      <c r="AF2">
        <f>1/(1+'LCOT NH3'!$B$15)^AF1</f>
        <v>0.34046104136316119</v>
      </c>
      <c r="AG2">
        <f>1/(1+'LCOT NH3'!$B$15)^AG1</f>
        <v>0.31524170496588994</v>
      </c>
      <c r="AH2">
        <f>1/(1+'LCOT NH3'!$B$15)^AH1</f>
        <v>0.29189046756100923</v>
      </c>
      <c r="AI2">
        <f>1/(1+'LCOT NH3'!$B$15)^AI1</f>
        <v>0.27026895144537894</v>
      </c>
      <c r="AJ2">
        <f>1/(1+'LCOT NH3'!$B$15)^AJ1</f>
        <v>0.25024902911609154</v>
      </c>
      <c r="AK2">
        <f>1/(1+'LCOT NH3'!$B$15)^AK1</f>
        <v>0.23171206399638106</v>
      </c>
      <c r="AL2">
        <f>1/(1+'LCOT NH3'!$B$15)^AL1</f>
        <v>0.21454820740405653</v>
      </c>
      <c r="AM2">
        <f>1/(1+'LCOT NH3'!$B$15)^AM1</f>
        <v>0.19865574759634863</v>
      </c>
      <c r="AN2">
        <f>1/(1+'LCOT NH3'!$B$15)^AN1</f>
        <v>0.18394050703365611</v>
      </c>
      <c r="AO2">
        <f>1/(1+'LCOT NH3'!$B$15)^AO1</f>
        <v>0.17031528429042234</v>
      </c>
      <c r="AP2">
        <f>1/(1+'LCOT NH3'!$B$15)^AP1</f>
        <v>0.1576993373059466</v>
      </c>
      <c r="AQ2">
        <f>1/(1+'LCOT NH3'!$B$15)^AQ1</f>
        <v>0.1460179049129135</v>
      </c>
      <c r="AR2">
        <f>1/(1+'LCOT NH3'!$B$15)^AR1</f>
        <v>0.13520176380825324</v>
      </c>
      <c r="AS2">
        <f>1/(1+'LCOT NH3'!$B$15)^AS1</f>
        <v>0.12518681834097523</v>
      </c>
      <c r="AT2">
        <f>1/(1+'LCOT NH3'!$B$15)^AT1</f>
        <v>0.11591372068608817</v>
      </c>
      <c r="AU2">
        <f>1/(1+'LCOT NH3'!$B$15)^AU1</f>
        <v>0.10732751915378534</v>
      </c>
      <c r="AV2">
        <f>1/(1+'LCOT NH3'!$B$15)^AV1</f>
        <v>9.9377332549801231E-2</v>
      </c>
    </row>
    <row r="3" spans="1:48" x14ac:dyDescent="0.25">
      <c r="A3">
        <v>100</v>
      </c>
      <c r="B3">
        <f t="shared" ref="B3:B32" si="0">_xlfn.CEILING.MATH(A3/128)</f>
        <v>1</v>
      </c>
      <c r="C3" s="13">
        <f>'LCOT NH3 (IEA)'!$B$4*'LCOT vs Distance NH3 (IEA)'!A3</f>
        <v>55000000</v>
      </c>
      <c r="D3" s="13">
        <f t="shared" ref="D3:D32" si="1">SUM(S4:AV4)</f>
        <v>12383561.677440224</v>
      </c>
      <c r="E3" s="4">
        <f>'LCOT NH3 (IEA)'!$B$29</f>
        <v>2026401001.7629466</v>
      </c>
      <c r="F3" s="12">
        <f t="shared" ref="F3:F32" si="2">0.94*(C3+D3)/E3</f>
        <v>3.1257657256233209E-2</v>
      </c>
      <c r="P3">
        <v>0</v>
      </c>
      <c r="Q3" t="s">
        <v>37</v>
      </c>
      <c r="S3">
        <f>$C2*0.02*'LCOT vs Distance NH3 (IEA)'!S$2</f>
        <v>0</v>
      </c>
      <c r="T3">
        <f>$C2*0.02*'LCOT vs Distance NH3 (IEA)'!T$2</f>
        <v>0</v>
      </c>
      <c r="U3">
        <f>$C2*0.02*'LCOT vs Distance NH3 (IEA)'!U$2</f>
        <v>0</v>
      </c>
      <c r="V3">
        <f>$C2*0.02*'LCOT vs Distance NH3 (IEA)'!V$2</f>
        <v>0</v>
      </c>
      <c r="W3">
        <f>$C2*0.02*'LCOT vs Distance NH3 (IEA)'!W$2</f>
        <v>0</v>
      </c>
      <c r="X3">
        <f>$C2*0.02*'LCOT vs Distance NH3 (IEA)'!X$2</f>
        <v>0</v>
      </c>
      <c r="Y3">
        <f>$C2*0.02*'LCOT vs Distance NH3 (IEA)'!Y$2</f>
        <v>0</v>
      </c>
      <c r="Z3">
        <f>$C2*0.02*'LCOT vs Distance NH3 (IEA)'!Z$2</f>
        <v>0</v>
      </c>
      <c r="AA3">
        <f>$C2*0.02*'LCOT vs Distance NH3 (IEA)'!AA$2</f>
        <v>0</v>
      </c>
      <c r="AB3">
        <f>$C2*0.02*'LCOT vs Distance NH3 (IEA)'!AB$2</f>
        <v>0</v>
      </c>
      <c r="AC3">
        <f>$C2*0.02*'LCOT vs Distance NH3 (IEA)'!AC$2</f>
        <v>0</v>
      </c>
      <c r="AD3">
        <f>$C2*0.02*'LCOT vs Distance NH3 (IEA)'!AD$2</f>
        <v>0</v>
      </c>
      <c r="AE3">
        <f>$C2*0.02*'LCOT vs Distance NH3 (IEA)'!AE$2</f>
        <v>0</v>
      </c>
      <c r="AF3">
        <f>$C2*0.02*'LCOT vs Distance NH3 (IEA)'!AF$2</f>
        <v>0</v>
      </c>
      <c r="AG3">
        <f>$C2*0.02*'LCOT vs Distance NH3 (IEA)'!AG$2</f>
        <v>0</v>
      </c>
      <c r="AH3">
        <f>$C2*0.02*'LCOT vs Distance NH3 (IEA)'!AH$2</f>
        <v>0</v>
      </c>
      <c r="AI3">
        <f>$C2*0.02*'LCOT vs Distance NH3 (IEA)'!AI$2</f>
        <v>0</v>
      </c>
      <c r="AJ3">
        <f>$C2*0.02*'LCOT vs Distance NH3 (IEA)'!AJ$2</f>
        <v>0</v>
      </c>
      <c r="AK3">
        <f>$C2*0.02*'LCOT vs Distance NH3 (IEA)'!AK$2</f>
        <v>0</v>
      </c>
      <c r="AL3">
        <f>$C2*0.02*'LCOT vs Distance NH3 (IEA)'!AL$2</f>
        <v>0</v>
      </c>
      <c r="AM3">
        <f>$C2*0.02*'LCOT vs Distance NH3 (IEA)'!AM$2</f>
        <v>0</v>
      </c>
      <c r="AN3">
        <f>$C2*0.02*'LCOT vs Distance NH3 (IEA)'!AN$2</f>
        <v>0</v>
      </c>
      <c r="AO3">
        <f>$C2*0.02*'LCOT vs Distance NH3 (IEA)'!AO$2</f>
        <v>0</v>
      </c>
      <c r="AP3">
        <f>$C2*0.02*'LCOT vs Distance NH3 (IEA)'!AP$2</f>
        <v>0</v>
      </c>
      <c r="AQ3">
        <f>$C2*0.02*'LCOT vs Distance NH3 (IEA)'!AQ$2</f>
        <v>0</v>
      </c>
      <c r="AR3">
        <f>$C2*0.02*'LCOT vs Distance NH3 (IEA)'!AR$2</f>
        <v>0</v>
      </c>
      <c r="AS3">
        <f>$C2*0.02*'LCOT vs Distance NH3 (IEA)'!AS$2</f>
        <v>0</v>
      </c>
      <c r="AT3">
        <f>$C2*0.02*'LCOT vs Distance NH3 (IEA)'!AT$2</f>
        <v>0</v>
      </c>
      <c r="AU3">
        <f>$C2*0.02*'LCOT vs Distance NH3 (IEA)'!AU$2</f>
        <v>0</v>
      </c>
      <c r="AV3">
        <f>$C2*0.02*'LCOT vs Distance NH3 (IEA)'!AV$2</f>
        <v>0</v>
      </c>
    </row>
    <row r="4" spans="1:48" x14ac:dyDescent="0.25">
      <c r="A4">
        <v>200</v>
      </c>
      <c r="B4">
        <f t="shared" si="0"/>
        <v>2</v>
      </c>
      <c r="C4" s="13">
        <f>'LCOT NH3 (IEA)'!$B$4*'LCOT vs Distance NH3 (IEA)'!A4</f>
        <v>110000000</v>
      </c>
      <c r="D4" s="13">
        <f t="shared" si="1"/>
        <v>24767123.354880448</v>
      </c>
      <c r="E4" s="4">
        <f>'LCOT NH3 (IEA)'!$B$29</f>
        <v>2026401001.7629466</v>
      </c>
      <c r="F4" s="12">
        <f t="shared" si="2"/>
        <v>6.2515314512466419E-2</v>
      </c>
      <c r="P4">
        <v>100</v>
      </c>
      <c r="Q4" t="s">
        <v>37</v>
      </c>
      <c r="S4">
        <f>$C3*0.02*'LCOT vs Distance NH3 (IEA)'!S$2</f>
        <v>1018518.5185185184</v>
      </c>
      <c r="T4">
        <f>$C3*0.02*'LCOT vs Distance NH3 (IEA)'!T$2</f>
        <v>943072.70233196148</v>
      </c>
      <c r="U4">
        <f>$C3*0.02*'LCOT vs Distance NH3 (IEA)'!U$2</f>
        <v>873215.46512218658</v>
      </c>
      <c r="V4">
        <f>$C3*0.02*'LCOT vs Distance NH3 (IEA)'!V$2</f>
        <v>808532.83807609859</v>
      </c>
      <c r="W4">
        <f>$C3*0.02*'LCOT vs Distance NH3 (IEA)'!W$2</f>
        <v>748641.51673712838</v>
      </c>
      <c r="X4">
        <f>$C3*0.02*'LCOT vs Distance NH3 (IEA)'!X$2</f>
        <v>693186.58957141498</v>
      </c>
      <c r="Y4">
        <f>$C3*0.02*'LCOT vs Distance NH3 (IEA)'!Y$2</f>
        <v>641839.43478834722</v>
      </c>
      <c r="Z4">
        <f>$C3*0.02*'LCOT vs Distance NH3 (IEA)'!Z$2</f>
        <v>594295.77295217337</v>
      </c>
      <c r="AA4">
        <f>$C3*0.02*'LCOT vs Distance NH3 (IEA)'!AA$2</f>
        <v>550273.86384460493</v>
      </c>
      <c r="AB4">
        <f>$C3*0.02*'LCOT vs Distance NH3 (IEA)'!AB$2</f>
        <v>509512.83689315268</v>
      </c>
      <c r="AC4">
        <f>$C3*0.02*'LCOT vs Distance NH3 (IEA)'!AC$2</f>
        <v>471771.14527143771</v>
      </c>
      <c r="AD4">
        <f>$C3*0.02*'LCOT vs Distance NH3 (IEA)'!AD$2</f>
        <v>436825.13451059035</v>
      </c>
      <c r="AE4">
        <f>$C3*0.02*'LCOT vs Distance NH3 (IEA)'!AE$2</f>
        <v>404467.71713943552</v>
      </c>
      <c r="AF4">
        <f>$C3*0.02*'LCOT vs Distance NH3 (IEA)'!AF$2</f>
        <v>374507.14549947728</v>
      </c>
      <c r="AG4">
        <f>$C3*0.02*'LCOT vs Distance NH3 (IEA)'!AG$2</f>
        <v>346765.8754624789</v>
      </c>
      <c r="AH4">
        <f>$C3*0.02*'LCOT vs Distance NH3 (IEA)'!AH$2</f>
        <v>321079.51431711012</v>
      </c>
      <c r="AI4">
        <f>$C3*0.02*'LCOT vs Distance NH3 (IEA)'!AI$2</f>
        <v>297295.84658991685</v>
      </c>
      <c r="AJ4">
        <f>$C3*0.02*'LCOT vs Distance NH3 (IEA)'!AJ$2</f>
        <v>275273.93202770071</v>
      </c>
      <c r="AK4">
        <f>$C3*0.02*'LCOT vs Distance NH3 (IEA)'!AK$2</f>
        <v>254883.27039601916</v>
      </c>
      <c r="AL4">
        <f>$C3*0.02*'LCOT vs Distance NH3 (IEA)'!AL$2</f>
        <v>236003.02814446218</v>
      </c>
      <c r="AM4">
        <f>$C3*0.02*'LCOT vs Distance NH3 (IEA)'!AM$2</f>
        <v>218521.32235598349</v>
      </c>
      <c r="AN4">
        <f>$C3*0.02*'LCOT vs Distance NH3 (IEA)'!AN$2</f>
        <v>202334.55773702171</v>
      </c>
      <c r="AO4">
        <f>$C3*0.02*'LCOT vs Distance NH3 (IEA)'!AO$2</f>
        <v>187346.81271946456</v>
      </c>
      <c r="AP4">
        <f>$C3*0.02*'LCOT vs Distance NH3 (IEA)'!AP$2</f>
        <v>173469.27103654126</v>
      </c>
      <c r="AQ4">
        <f>$C3*0.02*'LCOT vs Distance NH3 (IEA)'!AQ$2</f>
        <v>160619.69540420486</v>
      </c>
      <c r="AR4">
        <f>$C3*0.02*'LCOT vs Distance NH3 (IEA)'!AR$2</f>
        <v>148721.94018907857</v>
      </c>
      <c r="AS4">
        <f>$C3*0.02*'LCOT vs Distance NH3 (IEA)'!AS$2</f>
        <v>137705.50017507275</v>
      </c>
      <c r="AT4">
        <f>$C3*0.02*'LCOT vs Distance NH3 (IEA)'!AT$2</f>
        <v>127505.09275469699</v>
      </c>
      <c r="AU4">
        <f>$C3*0.02*'LCOT vs Distance NH3 (IEA)'!AU$2</f>
        <v>118060.27106916388</v>
      </c>
      <c r="AV4">
        <f>$C3*0.02*'LCOT vs Distance NH3 (IEA)'!AV$2</f>
        <v>109315.06580478135</v>
      </c>
    </row>
    <row r="5" spans="1:48" x14ac:dyDescent="0.25">
      <c r="A5">
        <v>300</v>
      </c>
      <c r="B5">
        <f t="shared" si="0"/>
        <v>3</v>
      </c>
      <c r="C5" s="13">
        <f>'LCOT NH3 (IEA)'!$B$4*'LCOT vs Distance NH3 (IEA)'!A5</f>
        <v>165000000</v>
      </c>
      <c r="D5" s="13">
        <f t="shared" si="1"/>
        <v>37150685.032320678</v>
      </c>
      <c r="E5" s="4">
        <f>'LCOT NH3 (IEA)'!$B$29</f>
        <v>2026401001.7629466</v>
      </c>
      <c r="F5" s="12">
        <f t="shared" si="2"/>
        <v>9.3772971768699614E-2</v>
      </c>
      <c r="P5">
        <v>200</v>
      </c>
      <c r="Q5" t="s">
        <v>37</v>
      </c>
      <c r="S5">
        <f>$C4*0.02*'LCOT vs Distance NH3 (IEA)'!S$2</f>
        <v>2037037.0370370368</v>
      </c>
      <c r="T5">
        <f>$C4*0.02*'LCOT vs Distance NH3 (IEA)'!T$2</f>
        <v>1886145.404663923</v>
      </c>
      <c r="U5">
        <f>$C4*0.02*'LCOT vs Distance NH3 (IEA)'!U$2</f>
        <v>1746430.9302443732</v>
      </c>
      <c r="V5">
        <f>$C4*0.02*'LCOT vs Distance NH3 (IEA)'!V$2</f>
        <v>1617065.6761521972</v>
      </c>
      <c r="W5">
        <f>$C4*0.02*'LCOT vs Distance NH3 (IEA)'!W$2</f>
        <v>1497283.0334742568</v>
      </c>
      <c r="X5">
        <f>$C4*0.02*'LCOT vs Distance NH3 (IEA)'!X$2</f>
        <v>1386373.17914283</v>
      </c>
      <c r="Y5">
        <f>$C4*0.02*'LCOT vs Distance NH3 (IEA)'!Y$2</f>
        <v>1283678.8695766944</v>
      </c>
      <c r="Z5">
        <f>$C4*0.02*'LCOT vs Distance NH3 (IEA)'!Z$2</f>
        <v>1188591.5459043467</v>
      </c>
      <c r="AA5">
        <f>$C4*0.02*'LCOT vs Distance NH3 (IEA)'!AA$2</f>
        <v>1100547.7276892099</v>
      </c>
      <c r="AB5">
        <f>$C4*0.02*'LCOT vs Distance NH3 (IEA)'!AB$2</f>
        <v>1019025.6737863054</v>
      </c>
      <c r="AC5">
        <f>$C4*0.02*'LCOT vs Distance NH3 (IEA)'!AC$2</f>
        <v>943542.29054287542</v>
      </c>
      <c r="AD5">
        <f>$C4*0.02*'LCOT vs Distance NH3 (IEA)'!AD$2</f>
        <v>873650.26902118069</v>
      </c>
      <c r="AE5">
        <f>$C4*0.02*'LCOT vs Distance NH3 (IEA)'!AE$2</f>
        <v>808935.43427887105</v>
      </c>
      <c r="AF5">
        <f>$C4*0.02*'LCOT vs Distance NH3 (IEA)'!AF$2</f>
        <v>749014.29099895456</v>
      </c>
      <c r="AG5">
        <f>$C4*0.02*'LCOT vs Distance NH3 (IEA)'!AG$2</f>
        <v>693531.7509249578</v>
      </c>
      <c r="AH5">
        <f>$C4*0.02*'LCOT vs Distance NH3 (IEA)'!AH$2</f>
        <v>642159.02863422025</v>
      </c>
      <c r="AI5">
        <f>$C4*0.02*'LCOT vs Distance NH3 (IEA)'!AI$2</f>
        <v>594591.6931798337</v>
      </c>
      <c r="AJ5">
        <f>$C4*0.02*'LCOT vs Distance NH3 (IEA)'!AJ$2</f>
        <v>550547.86405540141</v>
      </c>
      <c r="AK5">
        <f>$C4*0.02*'LCOT vs Distance NH3 (IEA)'!AK$2</f>
        <v>509766.54079203831</v>
      </c>
      <c r="AL5">
        <f>$C4*0.02*'LCOT vs Distance NH3 (IEA)'!AL$2</f>
        <v>472006.05628892436</v>
      </c>
      <c r="AM5">
        <f>$C4*0.02*'LCOT vs Distance NH3 (IEA)'!AM$2</f>
        <v>437042.64471196698</v>
      </c>
      <c r="AN5">
        <f>$C4*0.02*'LCOT vs Distance NH3 (IEA)'!AN$2</f>
        <v>404669.11547404341</v>
      </c>
      <c r="AO5">
        <f>$C4*0.02*'LCOT vs Distance NH3 (IEA)'!AO$2</f>
        <v>374693.62543892913</v>
      </c>
      <c r="AP5">
        <f>$C4*0.02*'LCOT vs Distance NH3 (IEA)'!AP$2</f>
        <v>346938.54207308253</v>
      </c>
      <c r="AQ5">
        <f>$C4*0.02*'LCOT vs Distance NH3 (IEA)'!AQ$2</f>
        <v>321239.39080840972</v>
      </c>
      <c r="AR5">
        <f>$C4*0.02*'LCOT vs Distance NH3 (IEA)'!AR$2</f>
        <v>297443.88037815713</v>
      </c>
      <c r="AS5">
        <f>$C4*0.02*'LCOT vs Distance NH3 (IEA)'!AS$2</f>
        <v>275411.00035014551</v>
      </c>
      <c r="AT5">
        <f>$C4*0.02*'LCOT vs Distance NH3 (IEA)'!AT$2</f>
        <v>255010.18550939398</v>
      </c>
      <c r="AU5">
        <f>$C4*0.02*'LCOT vs Distance NH3 (IEA)'!AU$2</f>
        <v>236120.54213832776</v>
      </c>
      <c r="AV5">
        <f>$C4*0.02*'LCOT vs Distance NH3 (IEA)'!AV$2</f>
        <v>218630.1316095627</v>
      </c>
    </row>
    <row r="6" spans="1:48" x14ac:dyDescent="0.25">
      <c r="A6">
        <v>400</v>
      </c>
      <c r="B6">
        <f t="shared" si="0"/>
        <v>4</v>
      </c>
      <c r="C6" s="13">
        <f>'LCOT NH3 (IEA)'!$B$4*'LCOT vs Distance NH3 (IEA)'!A6</f>
        <v>220000000</v>
      </c>
      <c r="D6" s="13">
        <f t="shared" si="1"/>
        <v>49534246.709760897</v>
      </c>
      <c r="E6" s="4">
        <f>'LCOT NH3 (IEA)'!$B$29</f>
        <v>2026401001.7629466</v>
      </c>
      <c r="F6" s="12">
        <f t="shared" si="2"/>
        <v>0.12503062902493284</v>
      </c>
      <c r="P6">
        <v>300</v>
      </c>
      <c r="Q6" t="s">
        <v>37</v>
      </c>
      <c r="S6">
        <f>$C5*0.02*'LCOT vs Distance NH3 (IEA)'!S$2</f>
        <v>3055555.555555555</v>
      </c>
      <c r="T6">
        <f>$C5*0.02*'LCOT vs Distance NH3 (IEA)'!T$2</f>
        <v>2829218.1069958848</v>
      </c>
      <c r="U6">
        <f>$C5*0.02*'LCOT vs Distance NH3 (IEA)'!U$2</f>
        <v>2619646.3953665597</v>
      </c>
      <c r="V6">
        <f>$C5*0.02*'LCOT vs Distance NH3 (IEA)'!V$2</f>
        <v>2425598.514228296</v>
      </c>
      <c r="W6">
        <f>$C5*0.02*'LCOT vs Distance NH3 (IEA)'!W$2</f>
        <v>2245924.5502113849</v>
      </c>
      <c r="X6">
        <f>$C5*0.02*'LCOT vs Distance NH3 (IEA)'!X$2</f>
        <v>2079559.7687142449</v>
      </c>
      <c r="Y6">
        <f>$C5*0.02*'LCOT vs Distance NH3 (IEA)'!Y$2</f>
        <v>1925518.3043650417</v>
      </c>
      <c r="Z6">
        <f>$C5*0.02*'LCOT vs Distance NH3 (IEA)'!Z$2</f>
        <v>1782887.3188565199</v>
      </c>
      <c r="AA6">
        <f>$C5*0.02*'LCOT vs Distance NH3 (IEA)'!AA$2</f>
        <v>1650821.5915338148</v>
      </c>
      <c r="AB6">
        <f>$C5*0.02*'LCOT vs Distance NH3 (IEA)'!AB$2</f>
        <v>1528538.510679458</v>
      </c>
      <c r="AC6">
        <f>$C5*0.02*'LCOT vs Distance NH3 (IEA)'!AC$2</f>
        <v>1415313.4358143131</v>
      </c>
      <c r="AD6">
        <f>$C5*0.02*'LCOT vs Distance NH3 (IEA)'!AD$2</f>
        <v>1310475.4035317712</v>
      </c>
      <c r="AE6">
        <f>$C5*0.02*'LCOT vs Distance NH3 (IEA)'!AE$2</f>
        <v>1213403.1514183066</v>
      </c>
      <c r="AF6">
        <f>$C5*0.02*'LCOT vs Distance NH3 (IEA)'!AF$2</f>
        <v>1123521.436498432</v>
      </c>
      <c r="AG6">
        <f>$C5*0.02*'LCOT vs Distance NH3 (IEA)'!AG$2</f>
        <v>1040297.6263874368</v>
      </c>
      <c r="AH6">
        <f>$C5*0.02*'LCOT vs Distance NH3 (IEA)'!AH$2</f>
        <v>963238.54295133043</v>
      </c>
      <c r="AI6">
        <f>$C5*0.02*'LCOT vs Distance NH3 (IEA)'!AI$2</f>
        <v>891887.53976975044</v>
      </c>
      <c r="AJ6">
        <f>$C5*0.02*'LCOT vs Distance NH3 (IEA)'!AJ$2</f>
        <v>825821.79608310212</v>
      </c>
      <c r="AK6">
        <f>$C5*0.02*'LCOT vs Distance NH3 (IEA)'!AK$2</f>
        <v>764649.81118805753</v>
      </c>
      <c r="AL6">
        <f>$C5*0.02*'LCOT vs Distance NH3 (IEA)'!AL$2</f>
        <v>708009.08443338657</v>
      </c>
      <c r="AM6">
        <f>$C5*0.02*'LCOT vs Distance NH3 (IEA)'!AM$2</f>
        <v>655563.96706795052</v>
      </c>
      <c r="AN6">
        <f>$C5*0.02*'LCOT vs Distance NH3 (IEA)'!AN$2</f>
        <v>607003.67321106512</v>
      </c>
      <c r="AO6">
        <f>$C5*0.02*'LCOT vs Distance NH3 (IEA)'!AO$2</f>
        <v>562040.43815839372</v>
      </c>
      <c r="AP6">
        <f>$C5*0.02*'LCOT vs Distance NH3 (IEA)'!AP$2</f>
        <v>520407.81310962379</v>
      </c>
      <c r="AQ6">
        <f>$C5*0.02*'LCOT vs Distance NH3 (IEA)'!AQ$2</f>
        <v>481859.08621261455</v>
      </c>
      <c r="AR6">
        <f>$C5*0.02*'LCOT vs Distance NH3 (IEA)'!AR$2</f>
        <v>446165.8205672357</v>
      </c>
      <c r="AS6">
        <f>$C5*0.02*'LCOT vs Distance NH3 (IEA)'!AS$2</f>
        <v>413116.50052521826</v>
      </c>
      <c r="AT6">
        <f>$C5*0.02*'LCOT vs Distance NH3 (IEA)'!AT$2</f>
        <v>382515.27826409094</v>
      </c>
      <c r="AU6">
        <f>$C5*0.02*'LCOT vs Distance NH3 (IEA)'!AU$2</f>
        <v>354180.81320749165</v>
      </c>
      <c r="AV6">
        <f>$C5*0.02*'LCOT vs Distance NH3 (IEA)'!AV$2</f>
        <v>327945.19741434406</v>
      </c>
    </row>
    <row r="7" spans="1:48" x14ac:dyDescent="0.25">
      <c r="A7">
        <v>500</v>
      </c>
      <c r="B7">
        <f t="shared" si="0"/>
        <v>4</v>
      </c>
      <c r="C7" s="13">
        <f>'LCOT NH3 (IEA)'!$B$4*'LCOT vs Distance NH3 (IEA)'!A7</f>
        <v>275000000</v>
      </c>
      <c r="D7" s="13">
        <f t="shared" si="1"/>
        <v>61917808.387201115</v>
      </c>
      <c r="E7" s="4">
        <f>'LCOT NH3 (IEA)'!$B$29</f>
        <v>2026401001.7629466</v>
      </c>
      <c r="F7" s="12">
        <f t="shared" si="2"/>
        <v>0.15628828628116606</v>
      </c>
      <c r="P7">
        <v>400</v>
      </c>
      <c r="Q7" t="s">
        <v>37</v>
      </c>
      <c r="S7">
        <f>$C6*0.02*'LCOT vs Distance NH3 (IEA)'!S$2</f>
        <v>4074074.0740740737</v>
      </c>
      <c r="T7">
        <f>$C6*0.02*'LCOT vs Distance NH3 (IEA)'!T$2</f>
        <v>3772290.8093278459</v>
      </c>
      <c r="U7">
        <f>$C6*0.02*'LCOT vs Distance NH3 (IEA)'!U$2</f>
        <v>3492861.8604887463</v>
      </c>
      <c r="V7">
        <f>$C6*0.02*'LCOT vs Distance NH3 (IEA)'!V$2</f>
        <v>3234131.3523043944</v>
      </c>
      <c r="W7">
        <f>$C6*0.02*'LCOT vs Distance NH3 (IEA)'!W$2</f>
        <v>2994566.0669485135</v>
      </c>
      <c r="X7">
        <f>$C6*0.02*'LCOT vs Distance NH3 (IEA)'!X$2</f>
        <v>2772746.3582856599</v>
      </c>
      <c r="Y7">
        <f>$C6*0.02*'LCOT vs Distance NH3 (IEA)'!Y$2</f>
        <v>2567357.7391533889</v>
      </c>
      <c r="Z7">
        <f>$C6*0.02*'LCOT vs Distance NH3 (IEA)'!Z$2</f>
        <v>2377183.0918086935</v>
      </c>
      <c r="AA7">
        <f>$C6*0.02*'LCOT vs Distance NH3 (IEA)'!AA$2</f>
        <v>2201095.4553784197</v>
      </c>
      <c r="AB7">
        <f>$C6*0.02*'LCOT vs Distance NH3 (IEA)'!AB$2</f>
        <v>2038051.3475726107</v>
      </c>
      <c r="AC7">
        <f>$C6*0.02*'LCOT vs Distance NH3 (IEA)'!AC$2</f>
        <v>1887084.5810857508</v>
      </c>
      <c r="AD7">
        <f>$C6*0.02*'LCOT vs Distance NH3 (IEA)'!AD$2</f>
        <v>1747300.5380423614</v>
      </c>
      <c r="AE7">
        <f>$C6*0.02*'LCOT vs Distance NH3 (IEA)'!AE$2</f>
        <v>1617870.8685577421</v>
      </c>
      <c r="AF7">
        <f>$C6*0.02*'LCOT vs Distance NH3 (IEA)'!AF$2</f>
        <v>1498028.5819979091</v>
      </c>
      <c r="AG7">
        <f>$C6*0.02*'LCOT vs Distance NH3 (IEA)'!AG$2</f>
        <v>1387063.5018499156</v>
      </c>
      <c r="AH7">
        <f>$C6*0.02*'LCOT vs Distance NH3 (IEA)'!AH$2</f>
        <v>1284318.0572684405</v>
      </c>
      <c r="AI7">
        <f>$C6*0.02*'LCOT vs Distance NH3 (IEA)'!AI$2</f>
        <v>1189183.3863596674</v>
      </c>
      <c r="AJ7">
        <f>$C6*0.02*'LCOT vs Distance NH3 (IEA)'!AJ$2</f>
        <v>1101095.7281108028</v>
      </c>
      <c r="AK7">
        <f>$C6*0.02*'LCOT vs Distance NH3 (IEA)'!AK$2</f>
        <v>1019533.0815840766</v>
      </c>
      <c r="AL7">
        <f>$C6*0.02*'LCOT vs Distance NH3 (IEA)'!AL$2</f>
        <v>944012.11257784872</v>
      </c>
      <c r="AM7">
        <f>$C6*0.02*'LCOT vs Distance NH3 (IEA)'!AM$2</f>
        <v>874085.28942393395</v>
      </c>
      <c r="AN7">
        <f>$C6*0.02*'LCOT vs Distance NH3 (IEA)'!AN$2</f>
        <v>809338.23094808683</v>
      </c>
      <c r="AO7">
        <f>$C6*0.02*'LCOT vs Distance NH3 (IEA)'!AO$2</f>
        <v>749387.25087785826</v>
      </c>
      <c r="AP7">
        <f>$C6*0.02*'LCOT vs Distance NH3 (IEA)'!AP$2</f>
        <v>693877.08414616506</v>
      </c>
      <c r="AQ7">
        <f>$C6*0.02*'LCOT vs Distance NH3 (IEA)'!AQ$2</f>
        <v>642478.78161681944</v>
      </c>
      <c r="AR7">
        <f>$C6*0.02*'LCOT vs Distance NH3 (IEA)'!AR$2</f>
        <v>594887.76075631427</v>
      </c>
      <c r="AS7">
        <f>$C6*0.02*'LCOT vs Distance NH3 (IEA)'!AS$2</f>
        <v>550822.00070029101</v>
      </c>
      <c r="AT7">
        <f>$C6*0.02*'LCOT vs Distance NH3 (IEA)'!AT$2</f>
        <v>510020.37101878796</v>
      </c>
      <c r="AU7">
        <f>$C6*0.02*'LCOT vs Distance NH3 (IEA)'!AU$2</f>
        <v>472241.08427665551</v>
      </c>
      <c r="AV7">
        <f>$C6*0.02*'LCOT vs Distance NH3 (IEA)'!AV$2</f>
        <v>437260.26321912539</v>
      </c>
    </row>
    <row r="8" spans="1:48" x14ac:dyDescent="0.25">
      <c r="A8">
        <v>600</v>
      </c>
      <c r="B8">
        <f t="shared" si="0"/>
        <v>5</v>
      </c>
      <c r="C8" s="13">
        <f>'LCOT NH3 (IEA)'!$B$4*'LCOT vs Distance NH3 (IEA)'!A8</f>
        <v>330000000</v>
      </c>
      <c r="D8" s="13">
        <f t="shared" si="1"/>
        <v>74301370.064641356</v>
      </c>
      <c r="E8" s="4">
        <f>'LCOT NH3 (IEA)'!$B$29</f>
        <v>2026401001.7629466</v>
      </c>
      <c r="F8" s="12">
        <f t="shared" si="2"/>
        <v>0.18754594353739923</v>
      </c>
      <c r="P8">
        <v>500</v>
      </c>
      <c r="Q8" t="s">
        <v>37</v>
      </c>
      <c r="S8">
        <f>$C7*0.02*'LCOT vs Distance NH3 (IEA)'!S$2</f>
        <v>5092592.5925925924</v>
      </c>
      <c r="T8">
        <f>$C7*0.02*'LCOT vs Distance NH3 (IEA)'!T$2</f>
        <v>4715363.5116598075</v>
      </c>
      <c r="U8">
        <f>$C7*0.02*'LCOT vs Distance NH3 (IEA)'!U$2</f>
        <v>4366077.3256109329</v>
      </c>
      <c r="V8">
        <f>$C7*0.02*'LCOT vs Distance NH3 (IEA)'!V$2</f>
        <v>4042664.1903804932</v>
      </c>
      <c r="W8">
        <f>$C7*0.02*'LCOT vs Distance NH3 (IEA)'!W$2</f>
        <v>3743207.5836856416</v>
      </c>
      <c r="X8">
        <f>$C7*0.02*'LCOT vs Distance NH3 (IEA)'!X$2</f>
        <v>3465932.9478570749</v>
      </c>
      <c r="Y8">
        <f>$C7*0.02*'LCOT vs Distance NH3 (IEA)'!Y$2</f>
        <v>3209197.1739417361</v>
      </c>
      <c r="Z8">
        <f>$C7*0.02*'LCOT vs Distance NH3 (IEA)'!Z$2</f>
        <v>2971478.8647608664</v>
      </c>
      <c r="AA8">
        <f>$C7*0.02*'LCOT vs Distance NH3 (IEA)'!AA$2</f>
        <v>2751369.3192230249</v>
      </c>
      <c r="AB8">
        <f>$C7*0.02*'LCOT vs Distance NH3 (IEA)'!AB$2</f>
        <v>2547564.1844657632</v>
      </c>
      <c r="AC8">
        <f>$C7*0.02*'LCOT vs Distance NH3 (IEA)'!AC$2</f>
        <v>2358855.7263571885</v>
      </c>
      <c r="AD8">
        <f>$C7*0.02*'LCOT vs Distance NH3 (IEA)'!AD$2</f>
        <v>2184125.6725529516</v>
      </c>
      <c r="AE8">
        <f>$C7*0.02*'LCOT vs Distance NH3 (IEA)'!AE$2</f>
        <v>2022338.5856971778</v>
      </c>
      <c r="AF8">
        <f>$C7*0.02*'LCOT vs Distance NH3 (IEA)'!AF$2</f>
        <v>1872535.7274973865</v>
      </c>
      <c r="AG8">
        <f>$C7*0.02*'LCOT vs Distance NH3 (IEA)'!AG$2</f>
        <v>1733829.3773123946</v>
      </c>
      <c r="AH8">
        <f>$C7*0.02*'LCOT vs Distance NH3 (IEA)'!AH$2</f>
        <v>1605397.5715855507</v>
      </c>
      <c r="AI8">
        <f>$C7*0.02*'LCOT vs Distance NH3 (IEA)'!AI$2</f>
        <v>1486479.2329495843</v>
      </c>
      <c r="AJ8">
        <f>$C7*0.02*'LCOT vs Distance NH3 (IEA)'!AJ$2</f>
        <v>1376369.6601385034</v>
      </c>
      <c r="AK8">
        <f>$C7*0.02*'LCOT vs Distance NH3 (IEA)'!AK$2</f>
        <v>1274416.3519800957</v>
      </c>
      <c r="AL8">
        <f>$C7*0.02*'LCOT vs Distance NH3 (IEA)'!AL$2</f>
        <v>1180015.1407223109</v>
      </c>
      <c r="AM8">
        <f>$C7*0.02*'LCOT vs Distance NH3 (IEA)'!AM$2</f>
        <v>1092606.6117799175</v>
      </c>
      <c r="AN8">
        <f>$C7*0.02*'LCOT vs Distance NH3 (IEA)'!AN$2</f>
        <v>1011672.7886851087</v>
      </c>
      <c r="AO8">
        <f>$C7*0.02*'LCOT vs Distance NH3 (IEA)'!AO$2</f>
        <v>936734.06359732291</v>
      </c>
      <c r="AP8">
        <f>$C7*0.02*'LCOT vs Distance NH3 (IEA)'!AP$2</f>
        <v>867346.35518270626</v>
      </c>
      <c r="AQ8">
        <f>$C7*0.02*'LCOT vs Distance NH3 (IEA)'!AQ$2</f>
        <v>803098.47702102421</v>
      </c>
      <c r="AR8">
        <f>$C7*0.02*'LCOT vs Distance NH3 (IEA)'!AR$2</f>
        <v>743609.70094539283</v>
      </c>
      <c r="AS8">
        <f>$C7*0.02*'LCOT vs Distance NH3 (IEA)'!AS$2</f>
        <v>688527.50087536371</v>
      </c>
      <c r="AT8">
        <f>$C7*0.02*'LCOT vs Distance NH3 (IEA)'!AT$2</f>
        <v>637525.46377348492</v>
      </c>
      <c r="AU8">
        <f>$C7*0.02*'LCOT vs Distance NH3 (IEA)'!AU$2</f>
        <v>590301.35534581938</v>
      </c>
      <c r="AV8">
        <f>$C7*0.02*'LCOT vs Distance NH3 (IEA)'!AV$2</f>
        <v>546575.32902390673</v>
      </c>
    </row>
    <row r="9" spans="1:48" x14ac:dyDescent="0.25">
      <c r="A9">
        <v>700</v>
      </c>
      <c r="B9">
        <f t="shared" si="0"/>
        <v>6</v>
      </c>
      <c r="C9" s="13">
        <f>'LCOT NH3 (IEA)'!$B$4*'LCOT vs Distance NH3 (IEA)'!A9</f>
        <v>385000000</v>
      </c>
      <c r="D9" s="13">
        <f t="shared" si="1"/>
        <v>86684931.742081583</v>
      </c>
      <c r="E9" s="4">
        <f>'LCOT NH3 (IEA)'!$B$29</f>
        <v>2026401001.7629466</v>
      </c>
      <c r="F9" s="12">
        <f t="shared" si="2"/>
        <v>0.21880360079363245</v>
      </c>
      <c r="P9">
        <v>600</v>
      </c>
      <c r="Q9" t="s">
        <v>37</v>
      </c>
      <c r="S9">
        <f>$C8*0.02*'LCOT vs Distance NH3 (IEA)'!S$2</f>
        <v>6111111.1111111101</v>
      </c>
      <c r="T9">
        <f>$C8*0.02*'LCOT vs Distance NH3 (IEA)'!T$2</f>
        <v>5658436.2139917696</v>
      </c>
      <c r="U9">
        <f>$C8*0.02*'LCOT vs Distance NH3 (IEA)'!U$2</f>
        <v>5239292.7907331195</v>
      </c>
      <c r="V9">
        <f>$C8*0.02*'LCOT vs Distance NH3 (IEA)'!V$2</f>
        <v>4851197.028456592</v>
      </c>
      <c r="W9">
        <f>$C8*0.02*'LCOT vs Distance NH3 (IEA)'!W$2</f>
        <v>4491849.1004227698</v>
      </c>
      <c r="X9">
        <f>$C8*0.02*'LCOT vs Distance NH3 (IEA)'!X$2</f>
        <v>4159119.5374284899</v>
      </c>
      <c r="Y9">
        <f>$C8*0.02*'LCOT vs Distance NH3 (IEA)'!Y$2</f>
        <v>3851036.6087300833</v>
      </c>
      <c r="Z9">
        <f>$C8*0.02*'LCOT vs Distance NH3 (IEA)'!Z$2</f>
        <v>3565774.6377130398</v>
      </c>
      <c r="AA9">
        <f>$C8*0.02*'LCOT vs Distance NH3 (IEA)'!AA$2</f>
        <v>3301643.1830676296</v>
      </c>
      <c r="AB9">
        <f>$C8*0.02*'LCOT vs Distance NH3 (IEA)'!AB$2</f>
        <v>3057077.0213589161</v>
      </c>
      <c r="AC9">
        <f>$C8*0.02*'LCOT vs Distance NH3 (IEA)'!AC$2</f>
        <v>2830626.8716286262</v>
      </c>
      <c r="AD9">
        <f>$C8*0.02*'LCOT vs Distance NH3 (IEA)'!AD$2</f>
        <v>2620950.8070635423</v>
      </c>
      <c r="AE9">
        <f>$C8*0.02*'LCOT vs Distance NH3 (IEA)'!AE$2</f>
        <v>2426806.3028366133</v>
      </c>
      <c r="AF9">
        <f>$C8*0.02*'LCOT vs Distance NH3 (IEA)'!AF$2</f>
        <v>2247042.8729968639</v>
      </c>
      <c r="AG9">
        <f>$C8*0.02*'LCOT vs Distance NH3 (IEA)'!AG$2</f>
        <v>2080595.2527748735</v>
      </c>
      <c r="AH9">
        <f>$C8*0.02*'LCOT vs Distance NH3 (IEA)'!AH$2</f>
        <v>1926477.0859026609</v>
      </c>
      <c r="AI9">
        <f>$C8*0.02*'LCOT vs Distance NH3 (IEA)'!AI$2</f>
        <v>1783775.0795395009</v>
      </c>
      <c r="AJ9">
        <f>$C8*0.02*'LCOT vs Distance NH3 (IEA)'!AJ$2</f>
        <v>1651643.5921662042</v>
      </c>
      <c r="AK9">
        <f>$C8*0.02*'LCOT vs Distance NH3 (IEA)'!AK$2</f>
        <v>1529299.6223761151</v>
      </c>
      <c r="AL9">
        <f>$C8*0.02*'LCOT vs Distance NH3 (IEA)'!AL$2</f>
        <v>1416018.1688667731</v>
      </c>
      <c r="AM9">
        <f>$C8*0.02*'LCOT vs Distance NH3 (IEA)'!AM$2</f>
        <v>1311127.934135901</v>
      </c>
      <c r="AN9">
        <f>$C8*0.02*'LCOT vs Distance NH3 (IEA)'!AN$2</f>
        <v>1214007.3464221302</v>
      </c>
      <c r="AO9">
        <f>$C8*0.02*'LCOT vs Distance NH3 (IEA)'!AO$2</f>
        <v>1124080.8763167874</v>
      </c>
      <c r="AP9">
        <f>$C8*0.02*'LCOT vs Distance NH3 (IEA)'!AP$2</f>
        <v>1040815.6262192476</v>
      </c>
      <c r="AQ9">
        <f>$C8*0.02*'LCOT vs Distance NH3 (IEA)'!AQ$2</f>
        <v>963718.1724252291</v>
      </c>
      <c r="AR9">
        <f>$C8*0.02*'LCOT vs Distance NH3 (IEA)'!AR$2</f>
        <v>892331.6411344714</v>
      </c>
      <c r="AS9">
        <f>$C8*0.02*'LCOT vs Distance NH3 (IEA)'!AS$2</f>
        <v>826233.00105043652</v>
      </c>
      <c r="AT9">
        <f>$C8*0.02*'LCOT vs Distance NH3 (IEA)'!AT$2</f>
        <v>765030.55652818189</v>
      </c>
      <c r="AU9">
        <f>$C8*0.02*'LCOT vs Distance NH3 (IEA)'!AU$2</f>
        <v>708361.6264149833</v>
      </c>
      <c r="AV9">
        <f>$C8*0.02*'LCOT vs Distance NH3 (IEA)'!AV$2</f>
        <v>655890.39482868812</v>
      </c>
    </row>
    <row r="10" spans="1:48" x14ac:dyDescent="0.25">
      <c r="A10">
        <v>800</v>
      </c>
      <c r="B10">
        <f t="shared" si="0"/>
        <v>7</v>
      </c>
      <c r="C10" s="13">
        <f>'LCOT NH3 (IEA)'!$B$4*'LCOT vs Distance NH3 (IEA)'!A10</f>
        <v>440000000</v>
      </c>
      <c r="D10" s="13">
        <f t="shared" si="1"/>
        <v>99068493.419521794</v>
      </c>
      <c r="E10" s="4">
        <f>'LCOT NH3 (IEA)'!$B$29</f>
        <v>2026401001.7629466</v>
      </c>
      <c r="F10" s="12">
        <f t="shared" si="2"/>
        <v>0.25006125804986568</v>
      </c>
      <c r="P10">
        <v>700</v>
      </c>
      <c r="Q10" t="s">
        <v>37</v>
      </c>
      <c r="S10">
        <f>$C9*0.02*'LCOT vs Distance NH3 (IEA)'!S$2</f>
        <v>7129629.6296296287</v>
      </c>
      <c r="T10">
        <f>$C9*0.02*'LCOT vs Distance NH3 (IEA)'!T$2</f>
        <v>6601508.9163237307</v>
      </c>
      <c r="U10">
        <f>$C9*0.02*'LCOT vs Distance NH3 (IEA)'!U$2</f>
        <v>6112508.2558553061</v>
      </c>
      <c r="V10">
        <f>$C9*0.02*'LCOT vs Distance NH3 (IEA)'!V$2</f>
        <v>5659729.8665326899</v>
      </c>
      <c r="W10">
        <f>$C9*0.02*'LCOT vs Distance NH3 (IEA)'!W$2</f>
        <v>5240490.6171598984</v>
      </c>
      <c r="X10">
        <f>$C9*0.02*'LCOT vs Distance NH3 (IEA)'!X$2</f>
        <v>4852306.1269999044</v>
      </c>
      <c r="Y10">
        <f>$C9*0.02*'LCOT vs Distance NH3 (IEA)'!Y$2</f>
        <v>4492876.0435184306</v>
      </c>
      <c r="Z10">
        <f>$C9*0.02*'LCOT vs Distance NH3 (IEA)'!Z$2</f>
        <v>4160070.4106652131</v>
      </c>
      <c r="AA10">
        <f>$C9*0.02*'LCOT vs Distance NH3 (IEA)'!AA$2</f>
        <v>3851917.0469122347</v>
      </c>
      <c r="AB10">
        <f>$C9*0.02*'LCOT vs Distance NH3 (IEA)'!AB$2</f>
        <v>3566589.8582520685</v>
      </c>
      <c r="AC10">
        <f>$C9*0.02*'LCOT vs Distance NH3 (IEA)'!AC$2</f>
        <v>3302398.016900064</v>
      </c>
      <c r="AD10">
        <f>$C9*0.02*'LCOT vs Distance NH3 (IEA)'!AD$2</f>
        <v>3057775.9415741325</v>
      </c>
      <c r="AE10">
        <f>$C9*0.02*'LCOT vs Distance NH3 (IEA)'!AE$2</f>
        <v>2831274.0199760487</v>
      </c>
      <c r="AF10">
        <f>$C9*0.02*'LCOT vs Distance NH3 (IEA)'!AF$2</f>
        <v>2621550.0184963411</v>
      </c>
      <c r="AG10">
        <f>$C9*0.02*'LCOT vs Distance NH3 (IEA)'!AG$2</f>
        <v>2427361.1282373527</v>
      </c>
      <c r="AH10">
        <f>$C9*0.02*'LCOT vs Distance NH3 (IEA)'!AH$2</f>
        <v>2247556.6002197713</v>
      </c>
      <c r="AI10">
        <f>$C9*0.02*'LCOT vs Distance NH3 (IEA)'!AI$2</f>
        <v>2081070.9261294177</v>
      </c>
      <c r="AJ10">
        <f>$C9*0.02*'LCOT vs Distance NH3 (IEA)'!AJ$2</f>
        <v>1926917.5241939048</v>
      </c>
      <c r="AK10">
        <f>$C9*0.02*'LCOT vs Distance NH3 (IEA)'!AK$2</f>
        <v>1784182.8927721342</v>
      </c>
      <c r="AL10">
        <f>$C9*0.02*'LCOT vs Distance NH3 (IEA)'!AL$2</f>
        <v>1652021.1970112352</v>
      </c>
      <c r="AM10">
        <f>$C9*0.02*'LCOT vs Distance NH3 (IEA)'!AM$2</f>
        <v>1529649.2564918844</v>
      </c>
      <c r="AN10">
        <f>$C9*0.02*'LCOT vs Distance NH3 (IEA)'!AN$2</f>
        <v>1416341.9041591519</v>
      </c>
      <c r="AO10">
        <f>$C9*0.02*'LCOT vs Distance NH3 (IEA)'!AO$2</f>
        <v>1311427.689036252</v>
      </c>
      <c r="AP10">
        <f>$C9*0.02*'LCOT vs Distance NH3 (IEA)'!AP$2</f>
        <v>1214284.8972557888</v>
      </c>
      <c r="AQ10">
        <f>$C9*0.02*'LCOT vs Distance NH3 (IEA)'!AQ$2</f>
        <v>1124337.8678294339</v>
      </c>
      <c r="AR10">
        <f>$C9*0.02*'LCOT vs Distance NH3 (IEA)'!AR$2</f>
        <v>1041053.58132355</v>
      </c>
      <c r="AS10">
        <f>$C9*0.02*'LCOT vs Distance NH3 (IEA)'!AS$2</f>
        <v>963938.50122550922</v>
      </c>
      <c r="AT10">
        <f>$C9*0.02*'LCOT vs Distance NH3 (IEA)'!AT$2</f>
        <v>892535.64928287896</v>
      </c>
      <c r="AU10">
        <f>$C9*0.02*'LCOT vs Distance NH3 (IEA)'!AU$2</f>
        <v>826421.89748414711</v>
      </c>
      <c r="AV10">
        <f>$C9*0.02*'LCOT vs Distance NH3 (IEA)'!AV$2</f>
        <v>765205.46063346951</v>
      </c>
    </row>
    <row r="11" spans="1:48" x14ac:dyDescent="0.25">
      <c r="A11">
        <v>900</v>
      </c>
      <c r="B11">
        <f t="shared" si="0"/>
        <v>8</v>
      </c>
      <c r="C11" s="13">
        <f>'LCOT NH3 (IEA)'!$B$4*'LCOT vs Distance NH3 (IEA)'!A11</f>
        <v>495000000</v>
      </c>
      <c r="D11" s="13">
        <f t="shared" si="1"/>
        <v>111452055.096962</v>
      </c>
      <c r="E11" s="4">
        <f>'LCOT NH3 (IEA)'!$B$29</f>
        <v>2026401001.7629466</v>
      </c>
      <c r="F11" s="12">
        <f t="shared" si="2"/>
        <v>0.28131891530609887</v>
      </c>
      <c r="P11">
        <v>800</v>
      </c>
      <c r="Q11" t="s">
        <v>37</v>
      </c>
      <c r="S11">
        <f>$C10*0.02*'LCOT vs Distance NH3 (IEA)'!S$2</f>
        <v>8148148.1481481474</v>
      </c>
      <c r="T11">
        <f>$C10*0.02*'LCOT vs Distance NH3 (IEA)'!T$2</f>
        <v>7544581.6186556919</v>
      </c>
      <c r="U11">
        <f>$C10*0.02*'LCOT vs Distance NH3 (IEA)'!U$2</f>
        <v>6985723.7209774926</v>
      </c>
      <c r="V11">
        <f>$C10*0.02*'LCOT vs Distance NH3 (IEA)'!V$2</f>
        <v>6468262.7046087887</v>
      </c>
      <c r="W11">
        <f>$C10*0.02*'LCOT vs Distance NH3 (IEA)'!W$2</f>
        <v>5989132.133897027</v>
      </c>
      <c r="X11">
        <f>$C10*0.02*'LCOT vs Distance NH3 (IEA)'!X$2</f>
        <v>5545492.7165713198</v>
      </c>
      <c r="Y11">
        <f>$C10*0.02*'LCOT vs Distance NH3 (IEA)'!Y$2</f>
        <v>5134715.4783067778</v>
      </c>
      <c r="Z11">
        <f>$C10*0.02*'LCOT vs Distance NH3 (IEA)'!Z$2</f>
        <v>4754366.183617387</v>
      </c>
      <c r="AA11">
        <f>$C10*0.02*'LCOT vs Distance NH3 (IEA)'!AA$2</f>
        <v>4402190.9107568394</v>
      </c>
      <c r="AB11">
        <f>$C10*0.02*'LCOT vs Distance NH3 (IEA)'!AB$2</f>
        <v>4076102.6951452214</v>
      </c>
      <c r="AC11">
        <f>$C10*0.02*'LCOT vs Distance NH3 (IEA)'!AC$2</f>
        <v>3774169.1621715017</v>
      </c>
      <c r="AD11">
        <f>$C10*0.02*'LCOT vs Distance NH3 (IEA)'!AD$2</f>
        <v>3494601.0760847228</v>
      </c>
      <c r="AE11">
        <f>$C10*0.02*'LCOT vs Distance NH3 (IEA)'!AE$2</f>
        <v>3235741.7371154842</v>
      </c>
      <c r="AF11">
        <f>$C10*0.02*'LCOT vs Distance NH3 (IEA)'!AF$2</f>
        <v>2996057.1639958182</v>
      </c>
      <c r="AG11">
        <f>$C10*0.02*'LCOT vs Distance NH3 (IEA)'!AG$2</f>
        <v>2774127.0036998312</v>
      </c>
      <c r="AH11">
        <f>$C10*0.02*'LCOT vs Distance NH3 (IEA)'!AH$2</f>
        <v>2568636.114536881</v>
      </c>
      <c r="AI11">
        <f>$C10*0.02*'LCOT vs Distance NH3 (IEA)'!AI$2</f>
        <v>2378366.7727193348</v>
      </c>
      <c r="AJ11">
        <f>$C10*0.02*'LCOT vs Distance NH3 (IEA)'!AJ$2</f>
        <v>2202191.4562216057</v>
      </c>
      <c r="AK11">
        <f>$C10*0.02*'LCOT vs Distance NH3 (IEA)'!AK$2</f>
        <v>2039066.1631681533</v>
      </c>
      <c r="AL11">
        <f>$C10*0.02*'LCOT vs Distance NH3 (IEA)'!AL$2</f>
        <v>1888024.2251556974</v>
      </c>
      <c r="AM11">
        <f>$C10*0.02*'LCOT vs Distance NH3 (IEA)'!AM$2</f>
        <v>1748170.5788478679</v>
      </c>
      <c r="AN11">
        <f>$C10*0.02*'LCOT vs Distance NH3 (IEA)'!AN$2</f>
        <v>1618676.4618961737</v>
      </c>
      <c r="AO11">
        <f>$C10*0.02*'LCOT vs Distance NH3 (IEA)'!AO$2</f>
        <v>1498774.5017557165</v>
      </c>
      <c r="AP11">
        <f>$C10*0.02*'LCOT vs Distance NH3 (IEA)'!AP$2</f>
        <v>1387754.1682923301</v>
      </c>
      <c r="AQ11">
        <f>$C10*0.02*'LCOT vs Distance NH3 (IEA)'!AQ$2</f>
        <v>1284957.5632336389</v>
      </c>
      <c r="AR11">
        <f>$C10*0.02*'LCOT vs Distance NH3 (IEA)'!AR$2</f>
        <v>1189775.5215126285</v>
      </c>
      <c r="AS11">
        <f>$C10*0.02*'LCOT vs Distance NH3 (IEA)'!AS$2</f>
        <v>1101644.001400582</v>
      </c>
      <c r="AT11">
        <f>$C10*0.02*'LCOT vs Distance NH3 (IEA)'!AT$2</f>
        <v>1020040.7420375759</v>
      </c>
      <c r="AU11">
        <f>$C10*0.02*'LCOT vs Distance NH3 (IEA)'!AU$2</f>
        <v>944482.16855331103</v>
      </c>
      <c r="AV11">
        <f>$C10*0.02*'LCOT vs Distance NH3 (IEA)'!AV$2</f>
        <v>874520.52643825079</v>
      </c>
    </row>
    <row r="12" spans="1:48" x14ac:dyDescent="0.25">
      <c r="A12">
        <v>1000</v>
      </c>
      <c r="B12">
        <f t="shared" si="0"/>
        <v>8</v>
      </c>
      <c r="C12" s="13">
        <f>'LCOT NH3 (IEA)'!$B$4*'LCOT vs Distance NH3 (IEA)'!A12</f>
        <v>550000000</v>
      </c>
      <c r="D12" s="13">
        <f t="shared" si="1"/>
        <v>123835616.77440223</v>
      </c>
      <c r="E12" s="4">
        <f>'LCOT NH3 (IEA)'!$B$29</f>
        <v>2026401001.7629466</v>
      </c>
      <c r="F12" s="12">
        <f t="shared" si="2"/>
        <v>0.31257657256233212</v>
      </c>
      <c r="P12">
        <v>900</v>
      </c>
      <c r="Q12" t="s">
        <v>37</v>
      </c>
      <c r="S12">
        <f>$C11*0.02*'LCOT vs Distance NH3 (IEA)'!S$2</f>
        <v>9166666.666666666</v>
      </c>
      <c r="T12">
        <f>$C11*0.02*'LCOT vs Distance NH3 (IEA)'!T$2</f>
        <v>8487654.320987653</v>
      </c>
      <c r="U12">
        <f>$C11*0.02*'LCOT vs Distance NH3 (IEA)'!U$2</f>
        <v>7858939.1860996792</v>
      </c>
      <c r="V12">
        <f>$C11*0.02*'LCOT vs Distance NH3 (IEA)'!V$2</f>
        <v>7276795.5426848875</v>
      </c>
      <c r="W12">
        <f>$C11*0.02*'LCOT vs Distance NH3 (IEA)'!W$2</f>
        <v>6737773.6506341547</v>
      </c>
      <c r="X12">
        <f>$C11*0.02*'LCOT vs Distance NH3 (IEA)'!X$2</f>
        <v>6238679.3061427344</v>
      </c>
      <c r="Y12">
        <f>$C11*0.02*'LCOT vs Distance NH3 (IEA)'!Y$2</f>
        <v>5776554.913095125</v>
      </c>
      <c r="Z12">
        <f>$C11*0.02*'LCOT vs Distance NH3 (IEA)'!Z$2</f>
        <v>5348661.9565695599</v>
      </c>
      <c r="AA12">
        <f>$C11*0.02*'LCOT vs Distance NH3 (IEA)'!AA$2</f>
        <v>4952464.7746014446</v>
      </c>
      <c r="AB12">
        <f>$C11*0.02*'LCOT vs Distance NH3 (IEA)'!AB$2</f>
        <v>4585615.5320383739</v>
      </c>
      <c r="AC12">
        <f>$C11*0.02*'LCOT vs Distance NH3 (IEA)'!AC$2</f>
        <v>4245940.3074429389</v>
      </c>
      <c r="AD12">
        <f>$C11*0.02*'LCOT vs Distance NH3 (IEA)'!AD$2</f>
        <v>3931426.2105953135</v>
      </c>
      <c r="AE12">
        <f>$C11*0.02*'LCOT vs Distance NH3 (IEA)'!AE$2</f>
        <v>3640209.4542549197</v>
      </c>
      <c r="AF12">
        <f>$C11*0.02*'LCOT vs Distance NH3 (IEA)'!AF$2</f>
        <v>3370564.3094952959</v>
      </c>
      <c r="AG12">
        <f>$C11*0.02*'LCOT vs Distance NH3 (IEA)'!AG$2</f>
        <v>3120892.8791623102</v>
      </c>
      <c r="AH12">
        <f>$C11*0.02*'LCOT vs Distance NH3 (IEA)'!AH$2</f>
        <v>2889715.6288539912</v>
      </c>
      <c r="AI12">
        <f>$C11*0.02*'LCOT vs Distance NH3 (IEA)'!AI$2</f>
        <v>2675662.6193092517</v>
      </c>
      <c r="AJ12">
        <f>$C11*0.02*'LCOT vs Distance NH3 (IEA)'!AJ$2</f>
        <v>2477465.388249306</v>
      </c>
      <c r="AK12">
        <f>$C11*0.02*'LCOT vs Distance NH3 (IEA)'!AK$2</f>
        <v>2293949.4335641726</v>
      </c>
      <c r="AL12">
        <f>$C11*0.02*'LCOT vs Distance NH3 (IEA)'!AL$2</f>
        <v>2124027.2533001597</v>
      </c>
      <c r="AM12">
        <f>$C11*0.02*'LCOT vs Distance NH3 (IEA)'!AM$2</f>
        <v>1966691.9012038514</v>
      </c>
      <c r="AN12">
        <f>$C11*0.02*'LCOT vs Distance NH3 (IEA)'!AN$2</f>
        <v>1821011.0196331954</v>
      </c>
      <c r="AO12">
        <f>$C11*0.02*'LCOT vs Distance NH3 (IEA)'!AO$2</f>
        <v>1686121.314475181</v>
      </c>
      <c r="AP12">
        <f>$C11*0.02*'LCOT vs Distance NH3 (IEA)'!AP$2</f>
        <v>1561223.4393288712</v>
      </c>
      <c r="AQ12">
        <f>$C11*0.02*'LCOT vs Distance NH3 (IEA)'!AQ$2</f>
        <v>1445577.2586378437</v>
      </c>
      <c r="AR12">
        <f>$C11*0.02*'LCOT vs Distance NH3 (IEA)'!AR$2</f>
        <v>1338497.4617017072</v>
      </c>
      <c r="AS12">
        <f>$C11*0.02*'LCOT vs Distance NH3 (IEA)'!AS$2</f>
        <v>1239349.5015756548</v>
      </c>
      <c r="AT12">
        <f>$C11*0.02*'LCOT vs Distance NH3 (IEA)'!AT$2</f>
        <v>1147545.8347922729</v>
      </c>
      <c r="AU12">
        <f>$C11*0.02*'LCOT vs Distance NH3 (IEA)'!AU$2</f>
        <v>1062542.4396224748</v>
      </c>
      <c r="AV12">
        <f>$C11*0.02*'LCOT vs Distance NH3 (IEA)'!AV$2</f>
        <v>983835.59224303218</v>
      </c>
    </row>
    <row r="13" spans="1:48" x14ac:dyDescent="0.25">
      <c r="A13">
        <v>1100</v>
      </c>
      <c r="B13">
        <f t="shared" si="0"/>
        <v>9</v>
      </c>
      <c r="C13" s="13">
        <f>'LCOT NH3 (IEA)'!$B$4*'LCOT vs Distance NH3 (IEA)'!A13</f>
        <v>605000000</v>
      </c>
      <c r="D13" s="13">
        <f t="shared" si="1"/>
        <v>136219178.45184243</v>
      </c>
      <c r="E13" s="4">
        <f>'LCOT NH3 (IEA)'!$B$29</f>
        <v>2026401001.7629466</v>
      </c>
      <c r="F13" s="12">
        <f t="shared" si="2"/>
        <v>0.34383422981856521</v>
      </c>
      <c r="P13">
        <v>1000</v>
      </c>
      <c r="Q13" t="s">
        <v>37</v>
      </c>
      <c r="S13">
        <f>$C12*0.02*'LCOT vs Distance NH3 (IEA)'!S$2</f>
        <v>10185185.185185185</v>
      </c>
      <c r="T13">
        <f>$C12*0.02*'LCOT vs Distance NH3 (IEA)'!T$2</f>
        <v>9430727.0233196151</v>
      </c>
      <c r="U13">
        <f>$C12*0.02*'LCOT vs Distance NH3 (IEA)'!U$2</f>
        <v>8732154.6512218658</v>
      </c>
      <c r="V13">
        <f>$C12*0.02*'LCOT vs Distance NH3 (IEA)'!V$2</f>
        <v>8085328.3807609864</v>
      </c>
      <c r="W13">
        <f>$C12*0.02*'LCOT vs Distance NH3 (IEA)'!W$2</f>
        <v>7486415.1673712833</v>
      </c>
      <c r="X13">
        <f>$C12*0.02*'LCOT vs Distance NH3 (IEA)'!X$2</f>
        <v>6931865.8957141498</v>
      </c>
      <c r="Y13">
        <f>$C12*0.02*'LCOT vs Distance NH3 (IEA)'!Y$2</f>
        <v>6418394.3478834722</v>
      </c>
      <c r="Z13">
        <f>$C12*0.02*'LCOT vs Distance NH3 (IEA)'!Z$2</f>
        <v>5942957.7295217328</v>
      </c>
      <c r="AA13">
        <f>$C12*0.02*'LCOT vs Distance NH3 (IEA)'!AA$2</f>
        <v>5502738.6384460498</v>
      </c>
      <c r="AB13">
        <f>$C12*0.02*'LCOT vs Distance NH3 (IEA)'!AB$2</f>
        <v>5095128.3689315263</v>
      </c>
      <c r="AC13">
        <f>$C12*0.02*'LCOT vs Distance NH3 (IEA)'!AC$2</f>
        <v>4717711.4527143771</v>
      </c>
      <c r="AD13">
        <f>$C12*0.02*'LCOT vs Distance NH3 (IEA)'!AD$2</f>
        <v>4368251.3451059032</v>
      </c>
      <c r="AE13">
        <f>$C12*0.02*'LCOT vs Distance NH3 (IEA)'!AE$2</f>
        <v>4044677.1713943556</v>
      </c>
      <c r="AF13">
        <f>$C12*0.02*'LCOT vs Distance NH3 (IEA)'!AF$2</f>
        <v>3745071.454994773</v>
      </c>
      <c r="AG13">
        <f>$C12*0.02*'LCOT vs Distance NH3 (IEA)'!AG$2</f>
        <v>3467658.7546247891</v>
      </c>
      <c r="AH13">
        <f>$C12*0.02*'LCOT vs Distance NH3 (IEA)'!AH$2</f>
        <v>3210795.1431711013</v>
      </c>
      <c r="AI13">
        <f>$C12*0.02*'LCOT vs Distance NH3 (IEA)'!AI$2</f>
        <v>2972958.4658991685</v>
      </c>
      <c r="AJ13">
        <f>$C12*0.02*'LCOT vs Distance NH3 (IEA)'!AJ$2</f>
        <v>2752739.3202770068</v>
      </c>
      <c r="AK13">
        <f>$C12*0.02*'LCOT vs Distance NH3 (IEA)'!AK$2</f>
        <v>2548832.7039601915</v>
      </c>
      <c r="AL13">
        <f>$C12*0.02*'LCOT vs Distance NH3 (IEA)'!AL$2</f>
        <v>2360030.2814446217</v>
      </c>
      <c r="AM13">
        <f>$C12*0.02*'LCOT vs Distance NH3 (IEA)'!AM$2</f>
        <v>2185213.223559835</v>
      </c>
      <c r="AN13">
        <f>$C12*0.02*'LCOT vs Distance NH3 (IEA)'!AN$2</f>
        <v>2023345.5773702173</v>
      </c>
      <c r="AO13">
        <f>$C12*0.02*'LCOT vs Distance NH3 (IEA)'!AO$2</f>
        <v>1873468.1271946458</v>
      </c>
      <c r="AP13">
        <f>$C12*0.02*'LCOT vs Distance NH3 (IEA)'!AP$2</f>
        <v>1734692.7103654125</v>
      </c>
      <c r="AQ13">
        <f>$C12*0.02*'LCOT vs Distance NH3 (IEA)'!AQ$2</f>
        <v>1606196.9540420484</v>
      </c>
      <c r="AR13">
        <f>$C12*0.02*'LCOT vs Distance NH3 (IEA)'!AR$2</f>
        <v>1487219.4018907857</v>
      </c>
      <c r="AS13">
        <f>$C12*0.02*'LCOT vs Distance NH3 (IEA)'!AS$2</f>
        <v>1377055.0017507274</v>
      </c>
      <c r="AT13">
        <f>$C12*0.02*'LCOT vs Distance NH3 (IEA)'!AT$2</f>
        <v>1275050.9275469698</v>
      </c>
      <c r="AU13">
        <f>$C12*0.02*'LCOT vs Distance NH3 (IEA)'!AU$2</f>
        <v>1180602.7106916388</v>
      </c>
      <c r="AV13">
        <f>$C12*0.02*'LCOT vs Distance NH3 (IEA)'!AV$2</f>
        <v>1093150.6580478135</v>
      </c>
    </row>
    <row r="14" spans="1:48" x14ac:dyDescent="0.25">
      <c r="A14">
        <v>1200</v>
      </c>
      <c r="B14">
        <f t="shared" si="0"/>
        <v>10</v>
      </c>
      <c r="C14" s="13">
        <f>'LCOT NH3 (IEA)'!$B$4*'LCOT vs Distance NH3 (IEA)'!A14</f>
        <v>660000000</v>
      </c>
      <c r="D14" s="13">
        <f t="shared" si="1"/>
        <v>148602740.12928271</v>
      </c>
      <c r="E14" s="4">
        <f>'LCOT NH3 (IEA)'!$B$29</f>
        <v>2026401001.7629466</v>
      </c>
      <c r="F14" s="12">
        <f t="shared" si="2"/>
        <v>0.37509188707479846</v>
      </c>
      <c r="P14">
        <v>1100</v>
      </c>
      <c r="Q14" t="s">
        <v>37</v>
      </c>
      <c r="S14">
        <f>$C13*0.02*'LCOT vs Distance NH3 (IEA)'!S$2</f>
        <v>11203703.703703701</v>
      </c>
      <c r="T14">
        <f>$C13*0.02*'LCOT vs Distance NH3 (IEA)'!T$2</f>
        <v>10373799.725651577</v>
      </c>
      <c r="U14">
        <f>$C13*0.02*'LCOT vs Distance NH3 (IEA)'!U$2</f>
        <v>9605370.1163440514</v>
      </c>
      <c r="V14">
        <f>$C13*0.02*'LCOT vs Distance NH3 (IEA)'!V$2</f>
        <v>8893861.2188370842</v>
      </c>
      <c r="W14">
        <f>$C13*0.02*'LCOT vs Distance NH3 (IEA)'!W$2</f>
        <v>8235056.6841084119</v>
      </c>
      <c r="X14">
        <f>$C13*0.02*'LCOT vs Distance NH3 (IEA)'!X$2</f>
        <v>7625052.4852855643</v>
      </c>
      <c r="Y14">
        <f>$C13*0.02*'LCOT vs Distance NH3 (IEA)'!Y$2</f>
        <v>7060233.7826718194</v>
      </c>
      <c r="Z14">
        <f>$C13*0.02*'LCOT vs Distance NH3 (IEA)'!Z$2</f>
        <v>6537253.5024739066</v>
      </c>
      <c r="AA14">
        <f>$C13*0.02*'LCOT vs Distance NH3 (IEA)'!AA$2</f>
        <v>6053012.5022906549</v>
      </c>
      <c r="AB14">
        <f>$C13*0.02*'LCOT vs Distance NH3 (IEA)'!AB$2</f>
        <v>5604641.2058246797</v>
      </c>
      <c r="AC14">
        <f>$C13*0.02*'LCOT vs Distance NH3 (IEA)'!AC$2</f>
        <v>5189482.5979858143</v>
      </c>
      <c r="AD14">
        <f>$C13*0.02*'LCOT vs Distance NH3 (IEA)'!AD$2</f>
        <v>4805076.4796164939</v>
      </c>
      <c r="AE14">
        <f>$C13*0.02*'LCOT vs Distance NH3 (IEA)'!AE$2</f>
        <v>4449144.8885337906</v>
      </c>
      <c r="AF14">
        <f>$C13*0.02*'LCOT vs Distance NH3 (IEA)'!AF$2</f>
        <v>4119578.6004942502</v>
      </c>
      <c r="AG14">
        <f>$C13*0.02*'LCOT vs Distance NH3 (IEA)'!AG$2</f>
        <v>3814424.6300872681</v>
      </c>
      <c r="AH14">
        <f>$C13*0.02*'LCOT vs Distance NH3 (IEA)'!AH$2</f>
        <v>3531874.6574882115</v>
      </c>
      <c r="AI14">
        <f>$C13*0.02*'LCOT vs Distance NH3 (IEA)'!AI$2</f>
        <v>3270254.3124890849</v>
      </c>
      <c r="AJ14">
        <f>$C13*0.02*'LCOT vs Distance NH3 (IEA)'!AJ$2</f>
        <v>3028013.2523047077</v>
      </c>
      <c r="AK14">
        <f>$C13*0.02*'LCOT vs Distance NH3 (IEA)'!AK$2</f>
        <v>2803715.9743562108</v>
      </c>
      <c r="AL14">
        <f>$C13*0.02*'LCOT vs Distance NH3 (IEA)'!AL$2</f>
        <v>2596033.3095890838</v>
      </c>
      <c r="AM14">
        <f>$C13*0.02*'LCOT vs Distance NH3 (IEA)'!AM$2</f>
        <v>2403734.5459158183</v>
      </c>
      <c r="AN14">
        <f>$C13*0.02*'LCOT vs Distance NH3 (IEA)'!AN$2</f>
        <v>2225680.1351072388</v>
      </c>
      <c r="AO14">
        <f>$C13*0.02*'LCOT vs Distance NH3 (IEA)'!AO$2</f>
        <v>2060814.9399141103</v>
      </c>
      <c r="AP14">
        <f>$C13*0.02*'LCOT vs Distance NH3 (IEA)'!AP$2</f>
        <v>1908161.9814019538</v>
      </c>
      <c r="AQ14">
        <f>$C13*0.02*'LCOT vs Distance NH3 (IEA)'!AQ$2</f>
        <v>1766816.6494462534</v>
      </c>
      <c r="AR14">
        <f>$C13*0.02*'LCOT vs Distance NH3 (IEA)'!AR$2</f>
        <v>1635941.3420798643</v>
      </c>
      <c r="AS14">
        <f>$C13*0.02*'LCOT vs Distance NH3 (IEA)'!AS$2</f>
        <v>1514760.5019258002</v>
      </c>
      <c r="AT14">
        <f>$C13*0.02*'LCOT vs Distance NH3 (IEA)'!AT$2</f>
        <v>1402556.0203016668</v>
      </c>
      <c r="AU14">
        <f>$C13*0.02*'LCOT vs Distance NH3 (IEA)'!AU$2</f>
        <v>1298662.9817608027</v>
      </c>
      <c r="AV14">
        <f>$C13*0.02*'LCOT vs Distance NH3 (IEA)'!AV$2</f>
        <v>1202465.7238525948</v>
      </c>
    </row>
    <row r="15" spans="1:48" x14ac:dyDescent="0.25">
      <c r="A15">
        <v>1300</v>
      </c>
      <c r="B15">
        <f t="shared" si="0"/>
        <v>11</v>
      </c>
      <c r="C15" s="13">
        <f>'LCOT NH3 (IEA)'!$B$4*'LCOT vs Distance NH3 (IEA)'!A15</f>
        <v>715000000</v>
      </c>
      <c r="D15" s="13">
        <f t="shared" si="1"/>
        <v>160986301.80672297</v>
      </c>
      <c r="E15" s="4">
        <f>'LCOT NH3 (IEA)'!$B$29</f>
        <v>2026401001.7629466</v>
      </c>
      <c r="F15" s="12">
        <f t="shared" si="2"/>
        <v>0.40634954433103171</v>
      </c>
      <c r="P15">
        <v>1200</v>
      </c>
      <c r="Q15" t="s">
        <v>37</v>
      </c>
      <c r="S15">
        <f>$C14*0.02*'LCOT vs Distance NH3 (IEA)'!S$2</f>
        <v>12222222.22222222</v>
      </c>
      <c r="T15">
        <f>$C14*0.02*'LCOT vs Distance NH3 (IEA)'!T$2</f>
        <v>11316872.427983539</v>
      </c>
      <c r="U15">
        <f>$C14*0.02*'LCOT vs Distance NH3 (IEA)'!U$2</f>
        <v>10478585.581466239</v>
      </c>
      <c r="V15">
        <f>$C14*0.02*'LCOT vs Distance NH3 (IEA)'!V$2</f>
        <v>9702394.056913184</v>
      </c>
      <c r="W15">
        <f>$C14*0.02*'LCOT vs Distance NH3 (IEA)'!W$2</f>
        <v>8983698.2008455396</v>
      </c>
      <c r="X15">
        <f>$C14*0.02*'LCOT vs Distance NH3 (IEA)'!X$2</f>
        <v>8318239.0748569798</v>
      </c>
      <c r="Y15">
        <f>$C14*0.02*'LCOT vs Distance NH3 (IEA)'!Y$2</f>
        <v>7702073.2174601667</v>
      </c>
      <c r="Z15">
        <f>$C14*0.02*'LCOT vs Distance NH3 (IEA)'!Z$2</f>
        <v>7131549.2754260795</v>
      </c>
      <c r="AA15">
        <f>$C14*0.02*'LCOT vs Distance NH3 (IEA)'!AA$2</f>
        <v>6603286.3661352592</v>
      </c>
      <c r="AB15">
        <f>$C14*0.02*'LCOT vs Distance NH3 (IEA)'!AB$2</f>
        <v>6114154.0427178321</v>
      </c>
      <c r="AC15">
        <f>$C14*0.02*'LCOT vs Distance NH3 (IEA)'!AC$2</f>
        <v>5661253.7432572525</v>
      </c>
      <c r="AD15">
        <f>$C14*0.02*'LCOT vs Distance NH3 (IEA)'!AD$2</f>
        <v>5241901.6141270846</v>
      </c>
      <c r="AE15">
        <f>$C14*0.02*'LCOT vs Distance NH3 (IEA)'!AE$2</f>
        <v>4853612.6056732265</v>
      </c>
      <c r="AF15">
        <f>$C14*0.02*'LCOT vs Distance NH3 (IEA)'!AF$2</f>
        <v>4494085.7459937278</v>
      </c>
      <c r="AG15">
        <f>$C14*0.02*'LCOT vs Distance NH3 (IEA)'!AG$2</f>
        <v>4161190.505549747</v>
      </c>
      <c r="AH15">
        <f>$C14*0.02*'LCOT vs Distance NH3 (IEA)'!AH$2</f>
        <v>3852954.1718053217</v>
      </c>
      <c r="AI15">
        <f>$C14*0.02*'LCOT vs Distance NH3 (IEA)'!AI$2</f>
        <v>3567550.1590790018</v>
      </c>
      <c r="AJ15">
        <f>$C14*0.02*'LCOT vs Distance NH3 (IEA)'!AJ$2</f>
        <v>3303287.1843324085</v>
      </c>
      <c r="AK15">
        <f>$C14*0.02*'LCOT vs Distance NH3 (IEA)'!AK$2</f>
        <v>3058599.2447522301</v>
      </c>
      <c r="AL15">
        <f>$C14*0.02*'LCOT vs Distance NH3 (IEA)'!AL$2</f>
        <v>2832036.3377335463</v>
      </c>
      <c r="AM15">
        <f>$C14*0.02*'LCOT vs Distance NH3 (IEA)'!AM$2</f>
        <v>2622255.8682718021</v>
      </c>
      <c r="AN15">
        <f>$C14*0.02*'LCOT vs Distance NH3 (IEA)'!AN$2</f>
        <v>2428014.6928442605</v>
      </c>
      <c r="AO15">
        <f>$C14*0.02*'LCOT vs Distance NH3 (IEA)'!AO$2</f>
        <v>2248161.7526335749</v>
      </c>
      <c r="AP15">
        <f>$C14*0.02*'LCOT vs Distance NH3 (IEA)'!AP$2</f>
        <v>2081631.2524384952</v>
      </c>
      <c r="AQ15">
        <f>$C14*0.02*'LCOT vs Distance NH3 (IEA)'!AQ$2</f>
        <v>1927436.3448504582</v>
      </c>
      <c r="AR15">
        <f>$C14*0.02*'LCOT vs Distance NH3 (IEA)'!AR$2</f>
        <v>1784663.2822689428</v>
      </c>
      <c r="AS15">
        <f>$C14*0.02*'LCOT vs Distance NH3 (IEA)'!AS$2</f>
        <v>1652466.002100873</v>
      </c>
      <c r="AT15">
        <f>$C14*0.02*'LCOT vs Distance NH3 (IEA)'!AT$2</f>
        <v>1530061.1130563638</v>
      </c>
      <c r="AU15">
        <f>$C14*0.02*'LCOT vs Distance NH3 (IEA)'!AU$2</f>
        <v>1416723.2528299666</v>
      </c>
      <c r="AV15">
        <f>$C14*0.02*'LCOT vs Distance NH3 (IEA)'!AV$2</f>
        <v>1311780.7896573762</v>
      </c>
    </row>
    <row r="16" spans="1:48" x14ac:dyDescent="0.25">
      <c r="A16">
        <v>1400</v>
      </c>
      <c r="B16">
        <f t="shared" si="0"/>
        <v>11</v>
      </c>
      <c r="C16" s="13">
        <f>'LCOT NH3 (IEA)'!$B$4*'LCOT vs Distance NH3 (IEA)'!A16</f>
        <v>770000000</v>
      </c>
      <c r="D16" s="13">
        <f t="shared" si="1"/>
        <v>173369863.48416317</v>
      </c>
      <c r="E16" s="4">
        <f>'LCOT NH3 (IEA)'!$B$29</f>
        <v>2026401001.7629466</v>
      </c>
      <c r="F16" s="12">
        <f t="shared" si="2"/>
        <v>0.4376072015872649</v>
      </c>
      <c r="P16">
        <v>1300</v>
      </c>
      <c r="Q16" t="s">
        <v>37</v>
      </c>
      <c r="S16">
        <f>$C15*0.02*'LCOT vs Distance NH3 (IEA)'!S$2</f>
        <v>13240740.740740739</v>
      </c>
      <c r="T16">
        <f>$C15*0.02*'LCOT vs Distance NH3 (IEA)'!T$2</f>
        <v>12259945.130315499</v>
      </c>
      <c r="U16">
        <f>$C15*0.02*'LCOT vs Distance NH3 (IEA)'!U$2</f>
        <v>11351801.046588425</v>
      </c>
      <c r="V16">
        <f>$C15*0.02*'LCOT vs Distance NH3 (IEA)'!V$2</f>
        <v>10510926.894989282</v>
      </c>
      <c r="W16">
        <f>$C15*0.02*'LCOT vs Distance NH3 (IEA)'!W$2</f>
        <v>9732339.7175826691</v>
      </c>
      <c r="X16">
        <f>$C15*0.02*'LCOT vs Distance NH3 (IEA)'!X$2</f>
        <v>9011425.6644283943</v>
      </c>
      <c r="Y16">
        <f>$C15*0.02*'LCOT vs Distance NH3 (IEA)'!Y$2</f>
        <v>8343912.6522485139</v>
      </c>
      <c r="Z16">
        <f>$C15*0.02*'LCOT vs Distance NH3 (IEA)'!Z$2</f>
        <v>7725845.0483782534</v>
      </c>
      <c r="AA16">
        <f>$C15*0.02*'LCOT vs Distance NH3 (IEA)'!AA$2</f>
        <v>7153560.2299798643</v>
      </c>
      <c r="AB16">
        <f>$C15*0.02*'LCOT vs Distance NH3 (IEA)'!AB$2</f>
        <v>6623666.8796109846</v>
      </c>
      <c r="AC16">
        <f>$C15*0.02*'LCOT vs Distance NH3 (IEA)'!AC$2</f>
        <v>6133024.8885286897</v>
      </c>
      <c r="AD16">
        <f>$C15*0.02*'LCOT vs Distance NH3 (IEA)'!AD$2</f>
        <v>5678726.7486376744</v>
      </c>
      <c r="AE16">
        <f>$C15*0.02*'LCOT vs Distance NH3 (IEA)'!AE$2</f>
        <v>5258080.3228126625</v>
      </c>
      <c r="AF16">
        <f>$C15*0.02*'LCOT vs Distance NH3 (IEA)'!AF$2</f>
        <v>4868592.891493205</v>
      </c>
      <c r="AG16">
        <f>$C15*0.02*'LCOT vs Distance NH3 (IEA)'!AG$2</f>
        <v>4507956.3810122265</v>
      </c>
      <c r="AH16">
        <f>$C15*0.02*'LCOT vs Distance NH3 (IEA)'!AH$2</f>
        <v>4174033.6861224319</v>
      </c>
      <c r="AI16">
        <f>$C15*0.02*'LCOT vs Distance NH3 (IEA)'!AI$2</f>
        <v>3864846.0056689186</v>
      </c>
      <c r="AJ16">
        <f>$C15*0.02*'LCOT vs Distance NH3 (IEA)'!AJ$2</f>
        <v>3578561.1163601088</v>
      </c>
      <c r="AK16">
        <f>$C15*0.02*'LCOT vs Distance NH3 (IEA)'!AK$2</f>
        <v>3313482.515148249</v>
      </c>
      <c r="AL16">
        <f>$C15*0.02*'LCOT vs Distance NH3 (IEA)'!AL$2</f>
        <v>3068039.3658780083</v>
      </c>
      <c r="AM16">
        <f>$C15*0.02*'LCOT vs Distance NH3 (IEA)'!AM$2</f>
        <v>2840777.1906277854</v>
      </c>
      <c r="AN16">
        <f>$C15*0.02*'LCOT vs Distance NH3 (IEA)'!AN$2</f>
        <v>2630349.2505812822</v>
      </c>
      <c r="AO16">
        <f>$C15*0.02*'LCOT vs Distance NH3 (IEA)'!AO$2</f>
        <v>2435508.5653530392</v>
      </c>
      <c r="AP16">
        <f>$C15*0.02*'LCOT vs Distance NH3 (IEA)'!AP$2</f>
        <v>2255100.5234750365</v>
      </c>
      <c r="AQ16">
        <f>$C15*0.02*'LCOT vs Distance NH3 (IEA)'!AQ$2</f>
        <v>2088056.040254663</v>
      </c>
      <c r="AR16">
        <f>$C15*0.02*'LCOT vs Distance NH3 (IEA)'!AR$2</f>
        <v>1933385.2224580215</v>
      </c>
      <c r="AS16">
        <f>$C15*0.02*'LCOT vs Distance NH3 (IEA)'!AS$2</f>
        <v>1790171.5022759456</v>
      </c>
      <c r="AT16">
        <f>$C15*0.02*'LCOT vs Distance NH3 (IEA)'!AT$2</f>
        <v>1657566.2058110607</v>
      </c>
      <c r="AU16">
        <f>$C15*0.02*'LCOT vs Distance NH3 (IEA)'!AU$2</f>
        <v>1534783.5238991303</v>
      </c>
      <c r="AV16">
        <f>$C15*0.02*'LCOT vs Distance NH3 (IEA)'!AV$2</f>
        <v>1421095.8554621576</v>
      </c>
    </row>
    <row r="17" spans="1:48" x14ac:dyDescent="0.25">
      <c r="A17">
        <v>1500</v>
      </c>
      <c r="B17">
        <f t="shared" si="0"/>
        <v>12</v>
      </c>
      <c r="C17" s="13">
        <f>'LCOT NH3 (IEA)'!$B$4*'LCOT vs Distance NH3 (IEA)'!A17</f>
        <v>825000000</v>
      </c>
      <c r="D17" s="13">
        <f t="shared" si="1"/>
        <v>185753425.16160345</v>
      </c>
      <c r="E17" s="4">
        <f>'LCOT NH3 (IEA)'!$B$29</f>
        <v>2026401001.7629466</v>
      </c>
      <c r="F17" s="12">
        <f t="shared" si="2"/>
        <v>0.46886485884349816</v>
      </c>
      <c r="P17">
        <v>1400</v>
      </c>
      <c r="Q17" t="s">
        <v>37</v>
      </c>
      <c r="S17">
        <f>$C16*0.02*'LCOT vs Distance NH3 (IEA)'!S$2</f>
        <v>14259259.259259257</v>
      </c>
      <c r="T17">
        <f>$C16*0.02*'LCOT vs Distance NH3 (IEA)'!T$2</f>
        <v>13203017.832647461</v>
      </c>
      <c r="U17">
        <f>$C16*0.02*'LCOT vs Distance NH3 (IEA)'!U$2</f>
        <v>12225016.511710612</v>
      </c>
      <c r="V17">
        <f>$C16*0.02*'LCOT vs Distance NH3 (IEA)'!V$2</f>
        <v>11319459.73306538</v>
      </c>
      <c r="W17">
        <f>$C16*0.02*'LCOT vs Distance NH3 (IEA)'!W$2</f>
        <v>10480981.234319797</v>
      </c>
      <c r="X17">
        <f>$C16*0.02*'LCOT vs Distance NH3 (IEA)'!X$2</f>
        <v>9704612.2539998088</v>
      </c>
      <c r="Y17">
        <f>$C16*0.02*'LCOT vs Distance NH3 (IEA)'!Y$2</f>
        <v>8985752.0870368611</v>
      </c>
      <c r="Z17">
        <f>$C16*0.02*'LCOT vs Distance NH3 (IEA)'!Z$2</f>
        <v>8320140.8213304263</v>
      </c>
      <c r="AA17">
        <f>$C16*0.02*'LCOT vs Distance NH3 (IEA)'!AA$2</f>
        <v>7703834.0938244695</v>
      </c>
      <c r="AB17">
        <f>$C16*0.02*'LCOT vs Distance NH3 (IEA)'!AB$2</f>
        <v>7133179.716504137</v>
      </c>
      <c r="AC17">
        <f>$C16*0.02*'LCOT vs Distance NH3 (IEA)'!AC$2</f>
        <v>6604796.0338001279</v>
      </c>
      <c r="AD17">
        <f>$C16*0.02*'LCOT vs Distance NH3 (IEA)'!AD$2</f>
        <v>6115551.8831482651</v>
      </c>
      <c r="AE17">
        <f>$C16*0.02*'LCOT vs Distance NH3 (IEA)'!AE$2</f>
        <v>5662548.0399520975</v>
      </c>
      <c r="AF17">
        <f>$C16*0.02*'LCOT vs Distance NH3 (IEA)'!AF$2</f>
        <v>5243100.0369926821</v>
      </c>
      <c r="AG17">
        <f>$C16*0.02*'LCOT vs Distance NH3 (IEA)'!AG$2</f>
        <v>4854722.2564747054</v>
      </c>
      <c r="AH17">
        <f>$C16*0.02*'LCOT vs Distance NH3 (IEA)'!AH$2</f>
        <v>4495113.2004395425</v>
      </c>
      <c r="AI17">
        <f>$C16*0.02*'LCOT vs Distance NH3 (IEA)'!AI$2</f>
        <v>4162141.8522588355</v>
      </c>
      <c r="AJ17">
        <f>$C16*0.02*'LCOT vs Distance NH3 (IEA)'!AJ$2</f>
        <v>3853835.0483878097</v>
      </c>
      <c r="AK17">
        <f>$C16*0.02*'LCOT vs Distance NH3 (IEA)'!AK$2</f>
        <v>3568365.7855442683</v>
      </c>
      <c r="AL17">
        <f>$C16*0.02*'LCOT vs Distance NH3 (IEA)'!AL$2</f>
        <v>3304042.3940224703</v>
      </c>
      <c r="AM17">
        <f>$C16*0.02*'LCOT vs Distance NH3 (IEA)'!AM$2</f>
        <v>3059298.5129837687</v>
      </c>
      <c r="AN17">
        <f>$C16*0.02*'LCOT vs Distance NH3 (IEA)'!AN$2</f>
        <v>2832683.8083183039</v>
      </c>
      <c r="AO17">
        <f>$C16*0.02*'LCOT vs Distance NH3 (IEA)'!AO$2</f>
        <v>2622855.378072504</v>
      </c>
      <c r="AP17">
        <f>$C16*0.02*'LCOT vs Distance NH3 (IEA)'!AP$2</f>
        <v>2428569.7945115776</v>
      </c>
      <c r="AQ17">
        <f>$C16*0.02*'LCOT vs Distance NH3 (IEA)'!AQ$2</f>
        <v>2248675.7356588678</v>
      </c>
      <c r="AR17">
        <f>$C16*0.02*'LCOT vs Distance NH3 (IEA)'!AR$2</f>
        <v>2082107.1626470999</v>
      </c>
      <c r="AS17">
        <f>$C16*0.02*'LCOT vs Distance NH3 (IEA)'!AS$2</f>
        <v>1927877.0024510184</v>
      </c>
      <c r="AT17">
        <f>$C16*0.02*'LCOT vs Distance NH3 (IEA)'!AT$2</f>
        <v>1785071.2985657579</v>
      </c>
      <c r="AU17">
        <f>$C16*0.02*'LCOT vs Distance NH3 (IEA)'!AU$2</f>
        <v>1652843.7949682942</v>
      </c>
      <c r="AV17">
        <f>$C16*0.02*'LCOT vs Distance NH3 (IEA)'!AV$2</f>
        <v>1530410.921266939</v>
      </c>
    </row>
    <row r="18" spans="1:48" x14ac:dyDescent="0.25">
      <c r="A18">
        <v>1600</v>
      </c>
      <c r="B18">
        <f t="shared" si="0"/>
        <v>13</v>
      </c>
      <c r="C18" s="13">
        <f>'LCOT NH3 (IEA)'!$B$4*'LCOT vs Distance NH3 (IEA)'!A18</f>
        <v>880000000</v>
      </c>
      <c r="D18" s="13">
        <f t="shared" si="1"/>
        <v>198136986.83904359</v>
      </c>
      <c r="E18" s="4">
        <f>'LCOT NH3 (IEA)'!$B$29</f>
        <v>2026401001.7629466</v>
      </c>
      <c r="F18" s="12">
        <f t="shared" si="2"/>
        <v>0.50012251609973135</v>
      </c>
      <c r="P18">
        <v>1500</v>
      </c>
      <c r="Q18" t="s">
        <v>37</v>
      </c>
      <c r="S18">
        <f>$C17*0.02*'LCOT vs Distance NH3 (IEA)'!S$2</f>
        <v>15277777.777777776</v>
      </c>
      <c r="T18">
        <f>$C17*0.02*'LCOT vs Distance NH3 (IEA)'!T$2</f>
        <v>14146090.534979424</v>
      </c>
      <c r="U18">
        <f>$C17*0.02*'LCOT vs Distance NH3 (IEA)'!U$2</f>
        <v>13098231.976832798</v>
      </c>
      <c r="V18">
        <f>$C17*0.02*'LCOT vs Distance NH3 (IEA)'!V$2</f>
        <v>12127992.57114148</v>
      </c>
      <c r="W18">
        <f>$C17*0.02*'LCOT vs Distance NH3 (IEA)'!W$2</f>
        <v>11229622.751056924</v>
      </c>
      <c r="X18">
        <f>$C17*0.02*'LCOT vs Distance NH3 (IEA)'!X$2</f>
        <v>10397798.843571225</v>
      </c>
      <c r="Y18">
        <f>$C17*0.02*'LCOT vs Distance NH3 (IEA)'!Y$2</f>
        <v>9627591.5218252093</v>
      </c>
      <c r="Z18">
        <f>$C17*0.02*'LCOT vs Distance NH3 (IEA)'!Z$2</f>
        <v>8914436.5942825992</v>
      </c>
      <c r="AA18">
        <f>$C17*0.02*'LCOT vs Distance NH3 (IEA)'!AA$2</f>
        <v>8254107.9576690746</v>
      </c>
      <c r="AB18">
        <f>$C17*0.02*'LCOT vs Distance NH3 (IEA)'!AB$2</f>
        <v>7642692.5533972904</v>
      </c>
      <c r="AC18">
        <f>$C17*0.02*'LCOT vs Distance NH3 (IEA)'!AC$2</f>
        <v>7076567.1790715652</v>
      </c>
      <c r="AD18">
        <f>$C17*0.02*'LCOT vs Distance NH3 (IEA)'!AD$2</f>
        <v>6552377.0176588558</v>
      </c>
      <c r="AE18">
        <f>$C17*0.02*'LCOT vs Distance NH3 (IEA)'!AE$2</f>
        <v>6067015.7570915334</v>
      </c>
      <c r="AF18">
        <f>$C17*0.02*'LCOT vs Distance NH3 (IEA)'!AF$2</f>
        <v>5617607.1824921593</v>
      </c>
      <c r="AG18">
        <f>$C17*0.02*'LCOT vs Distance NH3 (IEA)'!AG$2</f>
        <v>5201488.1319371844</v>
      </c>
      <c r="AH18">
        <f>$C17*0.02*'LCOT vs Distance NH3 (IEA)'!AH$2</f>
        <v>4816192.7147566518</v>
      </c>
      <c r="AI18">
        <f>$C17*0.02*'LCOT vs Distance NH3 (IEA)'!AI$2</f>
        <v>4459437.6988487523</v>
      </c>
      <c r="AJ18">
        <f>$C17*0.02*'LCOT vs Distance NH3 (IEA)'!AJ$2</f>
        <v>4129108.9804155105</v>
      </c>
      <c r="AK18">
        <f>$C17*0.02*'LCOT vs Distance NH3 (IEA)'!AK$2</f>
        <v>3823249.0559402877</v>
      </c>
      <c r="AL18">
        <f>$C17*0.02*'LCOT vs Distance NH3 (IEA)'!AL$2</f>
        <v>3540045.4221669328</v>
      </c>
      <c r="AM18">
        <f>$C17*0.02*'LCOT vs Distance NH3 (IEA)'!AM$2</f>
        <v>3277819.8353397525</v>
      </c>
      <c r="AN18">
        <f>$C17*0.02*'LCOT vs Distance NH3 (IEA)'!AN$2</f>
        <v>3035018.3660553256</v>
      </c>
      <c r="AO18">
        <f>$C17*0.02*'LCOT vs Distance NH3 (IEA)'!AO$2</f>
        <v>2810202.1907919687</v>
      </c>
      <c r="AP18">
        <f>$C17*0.02*'LCOT vs Distance NH3 (IEA)'!AP$2</f>
        <v>2602039.0655481187</v>
      </c>
      <c r="AQ18">
        <f>$C17*0.02*'LCOT vs Distance NH3 (IEA)'!AQ$2</f>
        <v>2409295.4310630728</v>
      </c>
      <c r="AR18">
        <f>$C17*0.02*'LCOT vs Distance NH3 (IEA)'!AR$2</f>
        <v>2230829.1028361786</v>
      </c>
      <c r="AS18">
        <f>$C17*0.02*'LCOT vs Distance NH3 (IEA)'!AS$2</f>
        <v>2065582.5026260912</v>
      </c>
      <c r="AT18">
        <f>$C17*0.02*'LCOT vs Distance NH3 (IEA)'!AT$2</f>
        <v>1912576.3913204549</v>
      </c>
      <c r="AU18">
        <f>$C17*0.02*'LCOT vs Distance NH3 (IEA)'!AU$2</f>
        <v>1770904.0660374581</v>
      </c>
      <c r="AV18">
        <f>$C17*0.02*'LCOT vs Distance NH3 (IEA)'!AV$2</f>
        <v>1639725.9870717204</v>
      </c>
    </row>
    <row r="19" spans="1:48" x14ac:dyDescent="0.25">
      <c r="A19">
        <v>1700</v>
      </c>
      <c r="B19">
        <f t="shared" si="0"/>
        <v>14</v>
      </c>
      <c r="C19" s="13">
        <f>'LCOT NH3 (IEA)'!$B$4*'LCOT vs Distance NH3 (IEA)'!A19</f>
        <v>935000000</v>
      </c>
      <c r="D19" s="13">
        <f t="shared" si="1"/>
        <v>210520548.51648381</v>
      </c>
      <c r="E19" s="4">
        <f>'LCOT NH3 (IEA)'!$B$29</f>
        <v>2026401001.7629466</v>
      </c>
      <c r="F19" s="12">
        <f t="shared" si="2"/>
        <v>0.53138017335596455</v>
      </c>
      <c r="P19">
        <v>1600</v>
      </c>
      <c r="Q19" t="s">
        <v>37</v>
      </c>
      <c r="S19">
        <f>$C18*0.02*'LCOT vs Distance NH3 (IEA)'!S$2</f>
        <v>16296296.296296295</v>
      </c>
      <c r="T19">
        <f>$C18*0.02*'LCOT vs Distance NH3 (IEA)'!T$2</f>
        <v>15089163.237311384</v>
      </c>
      <c r="U19">
        <f>$C18*0.02*'LCOT vs Distance NH3 (IEA)'!U$2</f>
        <v>13971447.441954985</v>
      </c>
      <c r="V19">
        <f>$C18*0.02*'LCOT vs Distance NH3 (IEA)'!V$2</f>
        <v>12936525.409217577</v>
      </c>
      <c r="W19">
        <f>$C18*0.02*'LCOT vs Distance NH3 (IEA)'!W$2</f>
        <v>11978264.267794054</v>
      </c>
      <c r="X19">
        <f>$C18*0.02*'LCOT vs Distance NH3 (IEA)'!X$2</f>
        <v>11090985.43314264</v>
      </c>
      <c r="Y19">
        <f>$C18*0.02*'LCOT vs Distance NH3 (IEA)'!Y$2</f>
        <v>10269430.956613556</v>
      </c>
      <c r="Z19">
        <f>$C18*0.02*'LCOT vs Distance NH3 (IEA)'!Z$2</f>
        <v>9508732.3672347739</v>
      </c>
      <c r="AA19">
        <f>$C18*0.02*'LCOT vs Distance NH3 (IEA)'!AA$2</f>
        <v>8804381.8215136789</v>
      </c>
      <c r="AB19">
        <f>$C18*0.02*'LCOT vs Distance NH3 (IEA)'!AB$2</f>
        <v>8152205.3902904429</v>
      </c>
      <c r="AC19">
        <f>$C18*0.02*'LCOT vs Distance NH3 (IEA)'!AC$2</f>
        <v>7548338.3243430033</v>
      </c>
      <c r="AD19">
        <f>$C18*0.02*'LCOT vs Distance NH3 (IEA)'!AD$2</f>
        <v>6989202.1521694455</v>
      </c>
      <c r="AE19">
        <f>$C18*0.02*'LCOT vs Distance NH3 (IEA)'!AE$2</f>
        <v>6471483.4742309684</v>
      </c>
      <c r="AF19">
        <f>$C18*0.02*'LCOT vs Distance NH3 (IEA)'!AF$2</f>
        <v>5992114.3279916365</v>
      </c>
      <c r="AG19">
        <f>$C18*0.02*'LCOT vs Distance NH3 (IEA)'!AG$2</f>
        <v>5548254.0073996624</v>
      </c>
      <c r="AH19">
        <f>$C18*0.02*'LCOT vs Distance NH3 (IEA)'!AH$2</f>
        <v>5137272.229073762</v>
      </c>
      <c r="AI19">
        <f>$C18*0.02*'LCOT vs Distance NH3 (IEA)'!AI$2</f>
        <v>4756733.5454386696</v>
      </c>
      <c r="AJ19">
        <f>$C18*0.02*'LCOT vs Distance NH3 (IEA)'!AJ$2</f>
        <v>4404382.9124432113</v>
      </c>
      <c r="AK19">
        <f>$C18*0.02*'LCOT vs Distance NH3 (IEA)'!AK$2</f>
        <v>4078132.3263363065</v>
      </c>
      <c r="AL19">
        <f>$C18*0.02*'LCOT vs Distance NH3 (IEA)'!AL$2</f>
        <v>3776048.4503113949</v>
      </c>
      <c r="AM19">
        <f>$C18*0.02*'LCOT vs Distance NH3 (IEA)'!AM$2</f>
        <v>3496341.1576957358</v>
      </c>
      <c r="AN19">
        <f>$C18*0.02*'LCOT vs Distance NH3 (IEA)'!AN$2</f>
        <v>3237352.9237923473</v>
      </c>
      <c r="AO19">
        <f>$C18*0.02*'LCOT vs Distance NH3 (IEA)'!AO$2</f>
        <v>2997549.003511433</v>
      </c>
      <c r="AP19">
        <f>$C18*0.02*'LCOT vs Distance NH3 (IEA)'!AP$2</f>
        <v>2775508.3365846602</v>
      </c>
      <c r="AQ19">
        <f>$C18*0.02*'LCOT vs Distance NH3 (IEA)'!AQ$2</f>
        <v>2569915.1264672778</v>
      </c>
      <c r="AR19">
        <f>$C18*0.02*'LCOT vs Distance NH3 (IEA)'!AR$2</f>
        <v>2379551.0430252571</v>
      </c>
      <c r="AS19">
        <f>$C18*0.02*'LCOT vs Distance NH3 (IEA)'!AS$2</f>
        <v>2203288.0028011641</v>
      </c>
      <c r="AT19">
        <f>$C18*0.02*'LCOT vs Distance NH3 (IEA)'!AT$2</f>
        <v>2040081.4840751518</v>
      </c>
      <c r="AU19">
        <f>$C18*0.02*'LCOT vs Distance NH3 (IEA)'!AU$2</f>
        <v>1888964.3371066221</v>
      </c>
      <c r="AV19">
        <f>$C18*0.02*'LCOT vs Distance NH3 (IEA)'!AV$2</f>
        <v>1749041.0528765016</v>
      </c>
    </row>
    <row r="20" spans="1:48" x14ac:dyDescent="0.25">
      <c r="A20">
        <v>1800</v>
      </c>
      <c r="B20">
        <f t="shared" si="0"/>
        <v>15</v>
      </c>
      <c r="C20" s="13">
        <f>'LCOT NH3 (IEA)'!$B$4*'LCOT vs Distance NH3 (IEA)'!A20</f>
        <v>990000000</v>
      </c>
      <c r="D20" s="13">
        <f t="shared" si="1"/>
        <v>222904110.19392401</v>
      </c>
      <c r="E20" s="4">
        <f>'LCOT NH3 (IEA)'!$B$29</f>
        <v>2026401001.7629466</v>
      </c>
      <c r="F20" s="12">
        <f t="shared" si="2"/>
        <v>0.56263783061219774</v>
      </c>
      <c r="P20">
        <v>1700</v>
      </c>
      <c r="Q20" t="s">
        <v>37</v>
      </c>
      <c r="S20">
        <f>$C19*0.02*'LCOT vs Distance NH3 (IEA)'!S$2</f>
        <v>17314814.814814813</v>
      </c>
      <c r="T20">
        <f>$C19*0.02*'LCOT vs Distance NH3 (IEA)'!T$2</f>
        <v>16032235.939643346</v>
      </c>
      <c r="U20">
        <f>$C19*0.02*'LCOT vs Distance NH3 (IEA)'!U$2</f>
        <v>14844662.907077171</v>
      </c>
      <c r="V20">
        <f>$C19*0.02*'LCOT vs Distance NH3 (IEA)'!V$2</f>
        <v>13745058.247293677</v>
      </c>
      <c r="W20">
        <f>$C19*0.02*'LCOT vs Distance NH3 (IEA)'!W$2</f>
        <v>12726905.784531182</v>
      </c>
      <c r="X20">
        <f>$C19*0.02*'LCOT vs Distance NH3 (IEA)'!X$2</f>
        <v>11784172.022714054</v>
      </c>
      <c r="Y20">
        <f>$C19*0.02*'LCOT vs Distance NH3 (IEA)'!Y$2</f>
        <v>10911270.391401904</v>
      </c>
      <c r="Z20">
        <f>$C19*0.02*'LCOT vs Distance NH3 (IEA)'!Z$2</f>
        <v>10103028.140186947</v>
      </c>
      <c r="AA20">
        <f>$C19*0.02*'LCOT vs Distance NH3 (IEA)'!AA$2</f>
        <v>9354655.685358284</v>
      </c>
      <c r="AB20">
        <f>$C19*0.02*'LCOT vs Distance NH3 (IEA)'!AB$2</f>
        <v>8661718.2271835953</v>
      </c>
      <c r="AC20">
        <f>$C19*0.02*'LCOT vs Distance NH3 (IEA)'!AC$2</f>
        <v>8020109.4696144406</v>
      </c>
      <c r="AD20">
        <f>$C19*0.02*'LCOT vs Distance NH3 (IEA)'!AD$2</f>
        <v>7426027.2866800362</v>
      </c>
      <c r="AE20">
        <f>$C19*0.02*'LCOT vs Distance NH3 (IEA)'!AE$2</f>
        <v>6875951.1913704043</v>
      </c>
      <c r="AF20">
        <f>$C19*0.02*'LCOT vs Distance NH3 (IEA)'!AF$2</f>
        <v>6366621.4734911146</v>
      </c>
      <c r="AG20">
        <f>$C19*0.02*'LCOT vs Distance NH3 (IEA)'!AG$2</f>
        <v>5895019.8828621414</v>
      </c>
      <c r="AH20">
        <f>$C19*0.02*'LCOT vs Distance NH3 (IEA)'!AH$2</f>
        <v>5458351.7433908721</v>
      </c>
      <c r="AI20">
        <f>$C19*0.02*'LCOT vs Distance NH3 (IEA)'!AI$2</f>
        <v>5054029.392028586</v>
      </c>
      <c r="AJ20">
        <f>$C19*0.02*'LCOT vs Distance NH3 (IEA)'!AJ$2</f>
        <v>4679656.8444709117</v>
      </c>
      <c r="AK20">
        <f>$C19*0.02*'LCOT vs Distance NH3 (IEA)'!AK$2</f>
        <v>4333015.5967323259</v>
      </c>
      <c r="AL20">
        <f>$C19*0.02*'LCOT vs Distance NH3 (IEA)'!AL$2</f>
        <v>4012051.4784558569</v>
      </c>
      <c r="AM20">
        <f>$C19*0.02*'LCOT vs Distance NH3 (IEA)'!AM$2</f>
        <v>3714862.4800517196</v>
      </c>
      <c r="AN20">
        <f>$C19*0.02*'LCOT vs Distance NH3 (IEA)'!AN$2</f>
        <v>3439687.481529369</v>
      </c>
      <c r="AO20">
        <f>$C19*0.02*'LCOT vs Distance NH3 (IEA)'!AO$2</f>
        <v>3184895.8162308978</v>
      </c>
      <c r="AP20">
        <f>$C19*0.02*'LCOT vs Distance NH3 (IEA)'!AP$2</f>
        <v>2948977.6076212013</v>
      </c>
      <c r="AQ20">
        <f>$C19*0.02*'LCOT vs Distance NH3 (IEA)'!AQ$2</f>
        <v>2730534.8218714823</v>
      </c>
      <c r="AR20">
        <f>$C19*0.02*'LCOT vs Distance NH3 (IEA)'!AR$2</f>
        <v>2528272.9832143355</v>
      </c>
      <c r="AS20">
        <f>$C19*0.02*'LCOT vs Distance NH3 (IEA)'!AS$2</f>
        <v>2340993.5029762369</v>
      </c>
      <c r="AT20">
        <f>$C19*0.02*'LCOT vs Distance NH3 (IEA)'!AT$2</f>
        <v>2167586.5768298488</v>
      </c>
      <c r="AU20">
        <f>$C19*0.02*'LCOT vs Distance NH3 (IEA)'!AU$2</f>
        <v>2007024.608175786</v>
      </c>
      <c r="AV20">
        <f>$C19*0.02*'LCOT vs Distance NH3 (IEA)'!AV$2</f>
        <v>1858356.118681283</v>
      </c>
    </row>
    <row r="21" spans="1:48" x14ac:dyDescent="0.25">
      <c r="A21">
        <v>1900</v>
      </c>
      <c r="B21">
        <f t="shared" si="0"/>
        <v>15</v>
      </c>
      <c r="C21" s="13">
        <f>'LCOT NH3 (IEA)'!$B$4*'LCOT vs Distance NH3 (IEA)'!A21</f>
        <v>1045000000</v>
      </c>
      <c r="D21" s="13">
        <f t="shared" si="1"/>
        <v>235287671.87136427</v>
      </c>
      <c r="E21" s="4">
        <f>'LCOT NH3 (IEA)'!$B$29</f>
        <v>2026401001.7629466</v>
      </c>
      <c r="F21" s="12">
        <f t="shared" si="2"/>
        <v>0.59389548786843105</v>
      </c>
      <c r="P21">
        <v>1800</v>
      </c>
      <c r="Q21" t="s">
        <v>37</v>
      </c>
      <c r="S21">
        <f>$C20*0.02*'LCOT vs Distance NH3 (IEA)'!S$2</f>
        <v>18333333.333333332</v>
      </c>
      <c r="T21">
        <f>$C20*0.02*'LCOT vs Distance NH3 (IEA)'!T$2</f>
        <v>16975308.641975306</v>
      </c>
      <c r="U21">
        <f>$C20*0.02*'LCOT vs Distance NH3 (IEA)'!U$2</f>
        <v>15717878.372199358</v>
      </c>
      <c r="V21">
        <f>$C20*0.02*'LCOT vs Distance NH3 (IEA)'!V$2</f>
        <v>14553591.085369775</v>
      </c>
      <c r="W21">
        <f>$C20*0.02*'LCOT vs Distance NH3 (IEA)'!W$2</f>
        <v>13475547.301268309</v>
      </c>
      <c r="X21">
        <f>$C20*0.02*'LCOT vs Distance NH3 (IEA)'!X$2</f>
        <v>12477358.612285469</v>
      </c>
      <c r="Y21">
        <f>$C20*0.02*'LCOT vs Distance NH3 (IEA)'!Y$2</f>
        <v>11553109.82619025</v>
      </c>
      <c r="Z21">
        <f>$C20*0.02*'LCOT vs Distance NH3 (IEA)'!Z$2</f>
        <v>10697323.91313912</v>
      </c>
      <c r="AA21">
        <f>$C20*0.02*'LCOT vs Distance NH3 (IEA)'!AA$2</f>
        <v>9904929.5492028892</v>
      </c>
      <c r="AB21">
        <f>$C20*0.02*'LCOT vs Distance NH3 (IEA)'!AB$2</f>
        <v>9171231.0640767477</v>
      </c>
      <c r="AC21">
        <f>$C20*0.02*'LCOT vs Distance NH3 (IEA)'!AC$2</f>
        <v>8491880.6148858778</v>
      </c>
      <c r="AD21">
        <f>$C20*0.02*'LCOT vs Distance NH3 (IEA)'!AD$2</f>
        <v>7862852.4211906269</v>
      </c>
      <c r="AE21">
        <f>$C20*0.02*'LCOT vs Distance NH3 (IEA)'!AE$2</f>
        <v>7280418.9085098393</v>
      </c>
      <c r="AF21">
        <f>$C20*0.02*'LCOT vs Distance NH3 (IEA)'!AF$2</f>
        <v>6741128.6189905917</v>
      </c>
      <c r="AG21">
        <f>$C20*0.02*'LCOT vs Distance NH3 (IEA)'!AG$2</f>
        <v>6241785.7583246203</v>
      </c>
      <c r="AH21">
        <f>$C20*0.02*'LCOT vs Distance NH3 (IEA)'!AH$2</f>
        <v>5779431.2577079823</v>
      </c>
      <c r="AI21">
        <f>$C20*0.02*'LCOT vs Distance NH3 (IEA)'!AI$2</f>
        <v>5351325.2386185033</v>
      </c>
      <c r="AJ21">
        <f>$C20*0.02*'LCOT vs Distance NH3 (IEA)'!AJ$2</f>
        <v>4954930.776498612</v>
      </c>
      <c r="AK21">
        <f>$C20*0.02*'LCOT vs Distance NH3 (IEA)'!AK$2</f>
        <v>4587898.8671283452</v>
      </c>
      <c r="AL21">
        <f>$C20*0.02*'LCOT vs Distance NH3 (IEA)'!AL$2</f>
        <v>4248054.5066003194</v>
      </c>
      <c r="AM21">
        <f>$C20*0.02*'LCOT vs Distance NH3 (IEA)'!AM$2</f>
        <v>3933383.8024077029</v>
      </c>
      <c r="AN21">
        <f>$C20*0.02*'LCOT vs Distance NH3 (IEA)'!AN$2</f>
        <v>3642022.0392663907</v>
      </c>
      <c r="AO21">
        <f>$C20*0.02*'LCOT vs Distance NH3 (IEA)'!AO$2</f>
        <v>3372242.6289503621</v>
      </c>
      <c r="AP21">
        <f>$C20*0.02*'LCOT vs Distance NH3 (IEA)'!AP$2</f>
        <v>3122446.8786577424</v>
      </c>
      <c r="AQ21">
        <f>$C20*0.02*'LCOT vs Distance NH3 (IEA)'!AQ$2</f>
        <v>2891154.5172756873</v>
      </c>
      <c r="AR21">
        <f>$C20*0.02*'LCOT vs Distance NH3 (IEA)'!AR$2</f>
        <v>2676994.9234034144</v>
      </c>
      <c r="AS21">
        <f>$C20*0.02*'LCOT vs Distance NH3 (IEA)'!AS$2</f>
        <v>2478699.0031513097</v>
      </c>
      <c r="AT21">
        <f>$C20*0.02*'LCOT vs Distance NH3 (IEA)'!AT$2</f>
        <v>2295091.6695845458</v>
      </c>
      <c r="AU21">
        <f>$C20*0.02*'LCOT vs Distance NH3 (IEA)'!AU$2</f>
        <v>2125084.8792449497</v>
      </c>
      <c r="AV21">
        <f>$C20*0.02*'LCOT vs Distance NH3 (IEA)'!AV$2</f>
        <v>1967671.1844860644</v>
      </c>
    </row>
    <row r="22" spans="1:48" x14ac:dyDescent="0.25">
      <c r="A22">
        <v>2000</v>
      </c>
      <c r="B22">
        <f t="shared" si="0"/>
        <v>16</v>
      </c>
      <c r="C22" s="13">
        <f>'LCOT NH3 (IEA)'!$B$4*'LCOT vs Distance NH3 (IEA)'!A22</f>
        <v>1100000000</v>
      </c>
      <c r="D22" s="13">
        <f t="shared" si="1"/>
        <v>247671233.54880446</v>
      </c>
      <c r="E22" s="4">
        <f>'LCOT NH3 (IEA)'!$B$29</f>
        <v>2026401001.7629466</v>
      </c>
      <c r="F22" s="12">
        <f t="shared" si="2"/>
        <v>0.62515314512466424</v>
      </c>
      <c r="P22">
        <v>1900</v>
      </c>
      <c r="Q22" t="s">
        <v>37</v>
      </c>
      <c r="S22">
        <f>$C21*0.02*'LCOT vs Distance NH3 (IEA)'!S$2</f>
        <v>19351851.851851851</v>
      </c>
      <c r="T22">
        <f>$C21*0.02*'LCOT vs Distance NH3 (IEA)'!T$2</f>
        <v>17918381.34430727</v>
      </c>
      <c r="U22">
        <f>$C21*0.02*'LCOT vs Distance NH3 (IEA)'!U$2</f>
        <v>16591093.837321544</v>
      </c>
      <c r="V22">
        <f>$C21*0.02*'LCOT vs Distance NH3 (IEA)'!V$2</f>
        <v>15362123.923445873</v>
      </c>
      <c r="W22">
        <f>$C21*0.02*'LCOT vs Distance NH3 (IEA)'!W$2</f>
        <v>14224188.818005439</v>
      </c>
      <c r="X22">
        <f>$C21*0.02*'LCOT vs Distance NH3 (IEA)'!X$2</f>
        <v>13170545.201856885</v>
      </c>
      <c r="Y22">
        <f>$C21*0.02*'LCOT vs Distance NH3 (IEA)'!Y$2</f>
        <v>12194949.260978598</v>
      </c>
      <c r="Z22">
        <f>$C21*0.02*'LCOT vs Distance NH3 (IEA)'!Z$2</f>
        <v>11291619.686091293</v>
      </c>
      <c r="AA22">
        <f>$C21*0.02*'LCOT vs Distance NH3 (IEA)'!AA$2</f>
        <v>10455203.413047494</v>
      </c>
      <c r="AB22">
        <f>$C21*0.02*'LCOT vs Distance NH3 (IEA)'!AB$2</f>
        <v>9680743.9009699002</v>
      </c>
      <c r="AC22">
        <f>$C21*0.02*'LCOT vs Distance NH3 (IEA)'!AC$2</f>
        <v>8963651.7601573151</v>
      </c>
      <c r="AD22">
        <f>$C21*0.02*'LCOT vs Distance NH3 (IEA)'!AD$2</f>
        <v>8299677.5557012167</v>
      </c>
      <c r="AE22">
        <f>$C21*0.02*'LCOT vs Distance NH3 (IEA)'!AE$2</f>
        <v>7684886.6256492753</v>
      </c>
      <c r="AF22">
        <f>$C21*0.02*'LCOT vs Distance NH3 (IEA)'!AF$2</f>
        <v>7115635.7644900689</v>
      </c>
      <c r="AG22">
        <f>$C21*0.02*'LCOT vs Distance NH3 (IEA)'!AG$2</f>
        <v>6588551.6337870993</v>
      </c>
      <c r="AH22">
        <f>$C21*0.02*'LCOT vs Distance NH3 (IEA)'!AH$2</f>
        <v>6100510.7720250925</v>
      </c>
      <c r="AI22">
        <f>$C21*0.02*'LCOT vs Distance NH3 (IEA)'!AI$2</f>
        <v>5648621.0852084197</v>
      </c>
      <c r="AJ22">
        <f>$C21*0.02*'LCOT vs Distance NH3 (IEA)'!AJ$2</f>
        <v>5230204.7085263133</v>
      </c>
      <c r="AK22">
        <f>$C21*0.02*'LCOT vs Distance NH3 (IEA)'!AK$2</f>
        <v>4842782.1375243645</v>
      </c>
      <c r="AL22">
        <f>$C21*0.02*'LCOT vs Distance NH3 (IEA)'!AL$2</f>
        <v>4484057.5347447814</v>
      </c>
      <c r="AM22">
        <f>$C21*0.02*'LCOT vs Distance NH3 (IEA)'!AM$2</f>
        <v>4151905.1247636862</v>
      </c>
      <c r="AN22">
        <f>$C21*0.02*'LCOT vs Distance NH3 (IEA)'!AN$2</f>
        <v>3844356.5970034129</v>
      </c>
      <c r="AO22">
        <f>$C21*0.02*'LCOT vs Distance NH3 (IEA)'!AO$2</f>
        <v>3559589.4416698269</v>
      </c>
      <c r="AP22">
        <f>$C21*0.02*'LCOT vs Distance NH3 (IEA)'!AP$2</f>
        <v>3295916.149694284</v>
      </c>
      <c r="AQ22">
        <f>$C21*0.02*'LCOT vs Distance NH3 (IEA)'!AQ$2</f>
        <v>3051774.2126798923</v>
      </c>
      <c r="AR22">
        <f>$C21*0.02*'LCOT vs Distance NH3 (IEA)'!AR$2</f>
        <v>2825716.8635924929</v>
      </c>
      <c r="AS22">
        <f>$C21*0.02*'LCOT vs Distance NH3 (IEA)'!AS$2</f>
        <v>2616404.503326382</v>
      </c>
      <c r="AT22">
        <f>$C21*0.02*'LCOT vs Distance NH3 (IEA)'!AT$2</f>
        <v>2422596.7623392427</v>
      </c>
      <c r="AU22">
        <f>$C21*0.02*'LCOT vs Distance NH3 (IEA)'!AU$2</f>
        <v>2243145.1503141136</v>
      </c>
      <c r="AV22">
        <f>$C21*0.02*'LCOT vs Distance NH3 (IEA)'!AV$2</f>
        <v>2076986.2502908458</v>
      </c>
    </row>
    <row r="23" spans="1:48" x14ac:dyDescent="0.25">
      <c r="A23">
        <v>2100</v>
      </c>
      <c r="B23">
        <f t="shared" si="0"/>
        <v>17</v>
      </c>
      <c r="C23" s="13">
        <f>'LCOT NH3 (IEA)'!$B$4*'LCOT vs Distance NH3 (IEA)'!A23</f>
        <v>1155000000</v>
      </c>
      <c r="D23" s="13">
        <f t="shared" si="1"/>
        <v>260054795.22624472</v>
      </c>
      <c r="E23" s="4">
        <f>'LCOT NH3 (IEA)'!$B$29</f>
        <v>2026401001.7629466</v>
      </c>
      <c r="F23" s="12">
        <f t="shared" si="2"/>
        <v>0.65641080238089744</v>
      </c>
      <c r="P23">
        <v>2000</v>
      </c>
      <c r="Q23" t="s">
        <v>37</v>
      </c>
      <c r="S23">
        <f>$C22*0.02*'LCOT vs Distance NH3 (IEA)'!S$2</f>
        <v>20370370.370370369</v>
      </c>
      <c r="T23">
        <f>$C22*0.02*'LCOT vs Distance NH3 (IEA)'!T$2</f>
        <v>18861454.04663923</v>
      </c>
      <c r="U23">
        <f>$C22*0.02*'LCOT vs Distance NH3 (IEA)'!U$2</f>
        <v>17464309.302443732</v>
      </c>
      <c r="V23">
        <f>$C22*0.02*'LCOT vs Distance NH3 (IEA)'!V$2</f>
        <v>16170656.761521973</v>
      </c>
      <c r="W23">
        <f>$C22*0.02*'LCOT vs Distance NH3 (IEA)'!W$2</f>
        <v>14972830.334742567</v>
      </c>
      <c r="X23">
        <f>$C22*0.02*'LCOT vs Distance NH3 (IEA)'!X$2</f>
        <v>13863731.7914283</v>
      </c>
      <c r="Y23">
        <f>$C22*0.02*'LCOT vs Distance NH3 (IEA)'!Y$2</f>
        <v>12836788.695766944</v>
      </c>
      <c r="Z23">
        <f>$C22*0.02*'LCOT vs Distance NH3 (IEA)'!Z$2</f>
        <v>11885915.459043466</v>
      </c>
      <c r="AA23">
        <f>$C22*0.02*'LCOT vs Distance NH3 (IEA)'!AA$2</f>
        <v>11005477.2768921</v>
      </c>
      <c r="AB23">
        <f>$C22*0.02*'LCOT vs Distance NH3 (IEA)'!AB$2</f>
        <v>10190256.737863053</v>
      </c>
      <c r="AC23">
        <f>$C22*0.02*'LCOT vs Distance NH3 (IEA)'!AC$2</f>
        <v>9435422.9054287542</v>
      </c>
      <c r="AD23">
        <f>$C22*0.02*'LCOT vs Distance NH3 (IEA)'!AD$2</f>
        <v>8736502.6902118064</v>
      </c>
      <c r="AE23">
        <f>$C22*0.02*'LCOT vs Distance NH3 (IEA)'!AE$2</f>
        <v>8089354.3427887112</v>
      </c>
      <c r="AF23">
        <f>$C22*0.02*'LCOT vs Distance NH3 (IEA)'!AF$2</f>
        <v>7490142.9099895461</v>
      </c>
      <c r="AG23">
        <f>$C22*0.02*'LCOT vs Distance NH3 (IEA)'!AG$2</f>
        <v>6935317.5092495782</v>
      </c>
      <c r="AH23">
        <f>$C22*0.02*'LCOT vs Distance NH3 (IEA)'!AH$2</f>
        <v>6421590.2863422027</v>
      </c>
      <c r="AI23">
        <f>$C22*0.02*'LCOT vs Distance NH3 (IEA)'!AI$2</f>
        <v>5945916.931798337</v>
      </c>
      <c r="AJ23">
        <f>$C22*0.02*'LCOT vs Distance NH3 (IEA)'!AJ$2</f>
        <v>5505478.6405540137</v>
      </c>
      <c r="AK23">
        <f>$C22*0.02*'LCOT vs Distance NH3 (IEA)'!AK$2</f>
        <v>5097665.4079203829</v>
      </c>
      <c r="AL23">
        <f>$C22*0.02*'LCOT vs Distance NH3 (IEA)'!AL$2</f>
        <v>4720060.5628892435</v>
      </c>
      <c r="AM23">
        <f>$C22*0.02*'LCOT vs Distance NH3 (IEA)'!AM$2</f>
        <v>4370426.44711967</v>
      </c>
      <c r="AN23">
        <f>$C22*0.02*'LCOT vs Distance NH3 (IEA)'!AN$2</f>
        <v>4046691.1547404346</v>
      </c>
      <c r="AO23">
        <f>$C22*0.02*'LCOT vs Distance NH3 (IEA)'!AO$2</f>
        <v>3746936.2543892916</v>
      </c>
      <c r="AP23">
        <f>$C22*0.02*'LCOT vs Distance NH3 (IEA)'!AP$2</f>
        <v>3469385.420730825</v>
      </c>
      <c r="AQ23">
        <f>$C22*0.02*'LCOT vs Distance NH3 (IEA)'!AQ$2</f>
        <v>3212393.9080840969</v>
      </c>
      <c r="AR23">
        <f>$C22*0.02*'LCOT vs Distance NH3 (IEA)'!AR$2</f>
        <v>2974438.8037815713</v>
      </c>
      <c r="AS23">
        <f>$C22*0.02*'LCOT vs Distance NH3 (IEA)'!AS$2</f>
        <v>2754110.0035014548</v>
      </c>
      <c r="AT23">
        <f>$C22*0.02*'LCOT vs Distance NH3 (IEA)'!AT$2</f>
        <v>2550101.8550939397</v>
      </c>
      <c r="AU23">
        <f>$C22*0.02*'LCOT vs Distance NH3 (IEA)'!AU$2</f>
        <v>2361205.4213832775</v>
      </c>
      <c r="AV23">
        <f>$C22*0.02*'LCOT vs Distance NH3 (IEA)'!AV$2</f>
        <v>2186301.3160956269</v>
      </c>
    </row>
    <row r="24" spans="1:48" x14ac:dyDescent="0.25">
      <c r="A24">
        <v>2200</v>
      </c>
      <c r="B24">
        <f t="shared" si="0"/>
        <v>18</v>
      </c>
      <c r="C24" s="13">
        <f>'LCOT NH3 (IEA)'!$B$4*'LCOT vs Distance NH3 (IEA)'!A24</f>
        <v>1210000000</v>
      </c>
      <c r="D24" s="13">
        <f t="shared" si="1"/>
        <v>272438356.90368485</v>
      </c>
      <c r="E24" s="4">
        <f>'LCOT NH3 (IEA)'!$B$29</f>
        <v>2026401001.7629466</v>
      </c>
      <c r="F24" s="12">
        <f t="shared" si="2"/>
        <v>0.68766845963713041</v>
      </c>
      <c r="P24">
        <v>2100</v>
      </c>
      <c r="Q24" t="s">
        <v>37</v>
      </c>
      <c r="S24">
        <f>$C23*0.02*'LCOT vs Distance NH3 (IEA)'!S$2</f>
        <v>21388888.888888888</v>
      </c>
      <c r="T24">
        <f>$C23*0.02*'LCOT vs Distance NH3 (IEA)'!T$2</f>
        <v>19804526.748971194</v>
      </c>
      <c r="U24">
        <f>$C23*0.02*'LCOT vs Distance NH3 (IEA)'!U$2</f>
        <v>18337524.767565917</v>
      </c>
      <c r="V24">
        <f>$C23*0.02*'LCOT vs Distance NH3 (IEA)'!V$2</f>
        <v>16979189.599598072</v>
      </c>
      <c r="W24">
        <f>$C23*0.02*'LCOT vs Distance NH3 (IEA)'!W$2</f>
        <v>15721471.851479694</v>
      </c>
      <c r="X24">
        <f>$C23*0.02*'LCOT vs Distance NH3 (IEA)'!X$2</f>
        <v>14556918.380999714</v>
      </c>
      <c r="Y24">
        <f>$C23*0.02*'LCOT vs Distance NH3 (IEA)'!Y$2</f>
        <v>13478628.130555293</v>
      </c>
      <c r="Z24">
        <f>$C23*0.02*'LCOT vs Distance NH3 (IEA)'!Z$2</f>
        <v>12480211.23199564</v>
      </c>
      <c r="AA24">
        <f>$C23*0.02*'LCOT vs Distance NH3 (IEA)'!AA$2</f>
        <v>11555751.140736705</v>
      </c>
      <c r="AB24">
        <f>$C23*0.02*'LCOT vs Distance NH3 (IEA)'!AB$2</f>
        <v>10699769.574756207</v>
      </c>
      <c r="AC24">
        <f>$C23*0.02*'LCOT vs Distance NH3 (IEA)'!AC$2</f>
        <v>9907194.0507001914</v>
      </c>
      <c r="AD24">
        <f>$C23*0.02*'LCOT vs Distance NH3 (IEA)'!AD$2</f>
        <v>9173327.8247223981</v>
      </c>
      <c r="AE24">
        <f>$C23*0.02*'LCOT vs Distance NH3 (IEA)'!AE$2</f>
        <v>8493822.0599281471</v>
      </c>
      <c r="AF24">
        <f>$C23*0.02*'LCOT vs Distance NH3 (IEA)'!AF$2</f>
        <v>7864650.0554890232</v>
      </c>
      <c r="AG24">
        <f>$C23*0.02*'LCOT vs Distance NH3 (IEA)'!AG$2</f>
        <v>7282083.3847120572</v>
      </c>
      <c r="AH24">
        <f>$C23*0.02*'LCOT vs Distance NH3 (IEA)'!AH$2</f>
        <v>6742669.8006593129</v>
      </c>
      <c r="AI24">
        <f>$C23*0.02*'LCOT vs Distance NH3 (IEA)'!AI$2</f>
        <v>6243212.7783882534</v>
      </c>
      <c r="AJ24">
        <f>$C23*0.02*'LCOT vs Distance NH3 (IEA)'!AJ$2</f>
        <v>5780752.572581715</v>
      </c>
      <c r="AK24">
        <f>$C23*0.02*'LCOT vs Distance NH3 (IEA)'!AK$2</f>
        <v>5352548.6783164022</v>
      </c>
      <c r="AL24">
        <f>$C23*0.02*'LCOT vs Distance NH3 (IEA)'!AL$2</f>
        <v>4956063.5910337055</v>
      </c>
      <c r="AM24">
        <f>$C23*0.02*'LCOT vs Distance NH3 (IEA)'!AM$2</f>
        <v>4588947.7694756538</v>
      </c>
      <c r="AN24">
        <f>$C23*0.02*'LCOT vs Distance NH3 (IEA)'!AN$2</f>
        <v>4249025.7124774558</v>
      </c>
      <c r="AO24">
        <f>$C23*0.02*'LCOT vs Distance NH3 (IEA)'!AO$2</f>
        <v>3934283.0671087559</v>
      </c>
      <c r="AP24">
        <f>$C23*0.02*'LCOT vs Distance NH3 (IEA)'!AP$2</f>
        <v>3642854.6917673666</v>
      </c>
      <c r="AQ24">
        <f>$C23*0.02*'LCOT vs Distance NH3 (IEA)'!AQ$2</f>
        <v>3373013.6034883019</v>
      </c>
      <c r="AR24">
        <f>$C23*0.02*'LCOT vs Distance NH3 (IEA)'!AR$2</f>
        <v>3123160.7439706498</v>
      </c>
      <c r="AS24">
        <f>$C23*0.02*'LCOT vs Distance NH3 (IEA)'!AS$2</f>
        <v>2891815.5036765276</v>
      </c>
      <c r="AT24">
        <f>$C23*0.02*'LCOT vs Distance NH3 (IEA)'!AT$2</f>
        <v>2677606.9478486367</v>
      </c>
      <c r="AU24">
        <f>$C23*0.02*'LCOT vs Distance NH3 (IEA)'!AU$2</f>
        <v>2479265.6924524414</v>
      </c>
      <c r="AV24">
        <f>$C23*0.02*'LCOT vs Distance NH3 (IEA)'!AV$2</f>
        <v>2295616.3819004083</v>
      </c>
    </row>
    <row r="25" spans="1:48" x14ac:dyDescent="0.25">
      <c r="A25">
        <v>2300</v>
      </c>
      <c r="B25">
        <f t="shared" si="0"/>
        <v>18</v>
      </c>
      <c r="C25" s="13">
        <f>'LCOT NH3 (IEA)'!$B$4*'LCOT vs Distance NH3 (IEA)'!A25</f>
        <v>1265000000</v>
      </c>
      <c r="D25" s="13">
        <f t="shared" si="1"/>
        <v>284821918.58112502</v>
      </c>
      <c r="E25" s="4">
        <f>'LCOT NH3 (IEA)'!$B$29</f>
        <v>2026401001.7629466</v>
      </c>
      <c r="F25" s="12">
        <f t="shared" si="2"/>
        <v>0.71892611689336361</v>
      </c>
      <c r="P25">
        <v>2200</v>
      </c>
      <c r="Q25" t="s">
        <v>37</v>
      </c>
      <c r="S25">
        <f>$C24*0.02*'LCOT vs Distance NH3 (IEA)'!S$2</f>
        <v>22407407.407407403</v>
      </c>
      <c r="T25">
        <f>$C24*0.02*'LCOT vs Distance NH3 (IEA)'!T$2</f>
        <v>20747599.451303154</v>
      </c>
      <c r="U25">
        <f>$C24*0.02*'LCOT vs Distance NH3 (IEA)'!U$2</f>
        <v>19210740.232688103</v>
      </c>
      <c r="V25">
        <f>$C24*0.02*'LCOT vs Distance NH3 (IEA)'!V$2</f>
        <v>17787722.437674168</v>
      </c>
      <c r="W25">
        <f>$C24*0.02*'LCOT vs Distance NH3 (IEA)'!W$2</f>
        <v>16470113.368216824</v>
      </c>
      <c r="X25">
        <f>$C24*0.02*'LCOT vs Distance NH3 (IEA)'!X$2</f>
        <v>15250104.970571129</v>
      </c>
      <c r="Y25">
        <f>$C24*0.02*'LCOT vs Distance NH3 (IEA)'!Y$2</f>
        <v>14120467.565343639</v>
      </c>
      <c r="Z25">
        <f>$C24*0.02*'LCOT vs Distance NH3 (IEA)'!Z$2</f>
        <v>13074507.004947813</v>
      </c>
      <c r="AA25">
        <f>$C24*0.02*'LCOT vs Distance NH3 (IEA)'!AA$2</f>
        <v>12106025.00458131</v>
      </c>
      <c r="AB25">
        <f>$C24*0.02*'LCOT vs Distance NH3 (IEA)'!AB$2</f>
        <v>11209282.411649359</v>
      </c>
      <c r="AC25">
        <f>$C24*0.02*'LCOT vs Distance NH3 (IEA)'!AC$2</f>
        <v>10378965.195971629</v>
      </c>
      <c r="AD25">
        <f>$C24*0.02*'LCOT vs Distance NH3 (IEA)'!AD$2</f>
        <v>9610152.9592329878</v>
      </c>
      <c r="AE25">
        <f>$C24*0.02*'LCOT vs Distance NH3 (IEA)'!AE$2</f>
        <v>8898289.7770675812</v>
      </c>
      <c r="AF25">
        <f>$C24*0.02*'LCOT vs Distance NH3 (IEA)'!AF$2</f>
        <v>8239157.2009885004</v>
      </c>
      <c r="AG25">
        <f>$C24*0.02*'LCOT vs Distance NH3 (IEA)'!AG$2</f>
        <v>7628849.2601745361</v>
      </c>
      <c r="AH25">
        <f>$C24*0.02*'LCOT vs Distance NH3 (IEA)'!AH$2</f>
        <v>7063749.314976423</v>
      </c>
      <c r="AI25">
        <f>$C24*0.02*'LCOT vs Distance NH3 (IEA)'!AI$2</f>
        <v>6540508.6249781698</v>
      </c>
      <c r="AJ25">
        <f>$C24*0.02*'LCOT vs Distance NH3 (IEA)'!AJ$2</f>
        <v>6056026.5046094153</v>
      </c>
      <c r="AK25">
        <f>$C24*0.02*'LCOT vs Distance NH3 (IEA)'!AK$2</f>
        <v>5607431.9487124216</v>
      </c>
      <c r="AL25">
        <f>$C24*0.02*'LCOT vs Distance NH3 (IEA)'!AL$2</f>
        <v>5192066.6191781675</v>
      </c>
      <c r="AM25">
        <f>$C24*0.02*'LCOT vs Distance NH3 (IEA)'!AM$2</f>
        <v>4807469.0918316366</v>
      </c>
      <c r="AN25">
        <f>$C24*0.02*'LCOT vs Distance NH3 (IEA)'!AN$2</f>
        <v>4451360.2702144776</v>
      </c>
      <c r="AO25">
        <f>$C24*0.02*'LCOT vs Distance NH3 (IEA)'!AO$2</f>
        <v>4121629.8798282207</v>
      </c>
      <c r="AP25">
        <f>$C24*0.02*'LCOT vs Distance NH3 (IEA)'!AP$2</f>
        <v>3816323.9628039077</v>
      </c>
      <c r="AQ25">
        <f>$C24*0.02*'LCOT vs Distance NH3 (IEA)'!AQ$2</f>
        <v>3533633.2988925069</v>
      </c>
      <c r="AR25">
        <f>$C24*0.02*'LCOT vs Distance NH3 (IEA)'!AR$2</f>
        <v>3271882.6841597287</v>
      </c>
      <c r="AS25">
        <f>$C24*0.02*'LCOT vs Distance NH3 (IEA)'!AS$2</f>
        <v>3029521.0038516005</v>
      </c>
      <c r="AT25">
        <f>$C24*0.02*'LCOT vs Distance NH3 (IEA)'!AT$2</f>
        <v>2805112.0406033336</v>
      </c>
      <c r="AU25">
        <f>$C24*0.02*'LCOT vs Distance NH3 (IEA)'!AU$2</f>
        <v>2597325.9635216054</v>
      </c>
      <c r="AV25">
        <f>$C24*0.02*'LCOT vs Distance NH3 (IEA)'!AV$2</f>
        <v>2404931.4477051897</v>
      </c>
    </row>
    <row r="26" spans="1:48" x14ac:dyDescent="0.25">
      <c r="A26">
        <v>2400</v>
      </c>
      <c r="B26">
        <f t="shared" si="0"/>
        <v>19</v>
      </c>
      <c r="C26" s="13">
        <f>'LCOT NH3 (IEA)'!$B$4*'LCOT vs Distance NH3 (IEA)'!A26</f>
        <v>1320000000</v>
      </c>
      <c r="D26" s="13">
        <f t="shared" si="1"/>
        <v>297205480.25856543</v>
      </c>
      <c r="E26" s="4">
        <f>'LCOT NH3 (IEA)'!$B$29</f>
        <v>2026401001.7629466</v>
      </c>
      <c r="F26" s="12">
        <f t="shared" si="2"/>
        <v>0.75018377414959692</v>
      </c>
      <c r="P26">
        <v>2300</v>
      </c>
      <c r="Q26" t="s">
        <v>37</v>
      </c>
      <c r="S26">
        <f>$C25*0.02*'LCOT vs Distance NH3 (IEA)'!S$2</f>
        <v>23425925.925925922</v>
      </c>
      <c r="T26">
        <f>$C25*0.02*'LCOT vs Distance NH3 (IEA)'!T$2</f>
        <v>21690672.153635114</v>
      </c>
      <c r="U26">
        <f>$C25*0.02*'LCOT vs Distance NH3 (IEA)'!U$2</f>
        <v>20083955.697810292</v>
      </c>
      <c r="V26">
        <f>$C25*0.02*'LCOT vs Distance NH3 (IEA)'!V$2</f>
        <v>18596255.275750268</v>
      </c>
      <c r="W26">
        <f>$C25*0.02*'LCOT vs Distance NH3 (IEA)'!W$2</f>
        <v>17218754.884953953</v>
      </c>
      <c r="X26">
        <f>$C25*0.02*'LCOT vs Distance NH3 (IEA)'!X$2</f>
        <v>15943291.560142545</v>
      </c>
      <c r="Y26">
        <f>$C25*0.02*'LCOT vs Distance NH3 (IEA)'!Y$2</f>
        <v>14762307.000131987</v>
      </c>
      <c r="Z26">
        <f>$C25*0.02*'LCOT vs Distance NH3 (IEA)'!Z$2</f>
        <v>13668802.777899986</v>
      </c>
      <c r="AA26">
        <f>$C25*0.02*'LCOT vs Distance NH3 (IEA)'!AA$2</f>
        <v>12656298.868425913</v>
      </c>
      <c r="AB26">
        <f>$C25*0.02*'LCOT vs Distance NH3 (IEA)'!AB$2</f>
        <v>11718795.248542512</v>
      </c>
      <c r="AC26">
        <f>$C25*0.02*'LCOT vs Distance NH3 (IEA)'!AC$2</f>
        <v>10850736.341243066</v>
      </c>
      <c r="AD26">
        <f>$C25*0.02*'LCOT vs Distance NH3 (IEA)'!AD$2</f>
        <v>10046978.093743578</v>
      </c>
      <c r="AE26">
        <f>$C25*0.02*'LCOT vs Distance NH3 (IEA)'!AE$2</f>
        <v>9302757.4942070171</v>
      </c>
      <c r="AF26">
        <f>$C25*0.02*'LCOT vs Distance NH3 (IEA)'!AF$2</f>
        <v>8613664.3464879785</v>
      </c>
      <c r="AG26">
        <f>$C25*0.02*'LCOT vs Distance NH3 (IEA)'!AG$2</f>
        <v>7975615.1356370151</v>
      </c>
      <c r="AH26">
        <f>$C25*0.02*'LCOT vs Distance NH3 (IEA)'!AH$2</f>
        <v>7384828.8292935332</v>
      </c>
      <c r="AI26">
        <f>$C25*0.02*'LCOT vs Distance NH3 (IEA)'!AI$2</f>
        <v>6837804.4715680871</v>
      </c>
      <c r="AJ26">
        <f>$C25*0.02*'LCOT vs Distance NH3 (IEA)'!AJ$2</f>
        <v>6331300.4366371157</v>
      </c>
      <c r="AK26">
        <f>$C25*0.02*'LCOT vs Distance NH3 (IEA)'!AK$2</f>
        <v>5862315.2191084409</v>
      </c>
      <c r="AL26">
        <f>$C25*0.02*'LCOT vs Distance NH3 (IEA)'!AL$2</f>
        <v>5428069.6473226305</v>
      </c>
      <c r="AM26">
        <f>$C25*0.02*'LCOT vs Distance NH3 (IEA)'!AM$2</f>
        <v>5025990.4141876204</v>
      </c>
      <c r="AN26">
        <f>$C25*0.02*'LCOT vs Distance NH3 (IEA)'!AN$2</f>
        <v>4653694.8279514993</v>
      </c>
      <c r="AO26">
        <f>$C25*0.02*'LCOT vs Distance NH3 (IEA)'!AO$2</f>
        <v>4308976.6925476855</v>
      </c>
      <c r="AP26">
        <f>$C25*0.02*'LCOT vs Distance NH3 (IEA)'!AP$2</f>
        <v>3989793.2338404488</v>
      </c>
      <c r="AQ26">
        <f>$C25*0.02*'LCOT vs Distance NH3 (IEA)'!AQ$2</f>
        <v>3694252.9942967114</v>
      </c>
      <c r="AR26">
        <f>$C25*0.02*'LCOT vs Distance NH3 (IEA)'!AR$2</f>
        <v>3420604.6243488071</v>
      </c>
      <c r="AS26">
        <f>$C25*0.02*'LCOT vs Distance NH3 (IEA)'!AS$2</f>
        <v>3167226.5040266733</v>
      </c>
      <c r="AT26">
        <f>$C25*0.02*'LCOT vs Distance NH3 (IEA)'!AT$2</f>
        <v>2932617.1333580306</v>
      </c>
      <c r="AU26">
        <f>$C25*0.02*'LCOT vs Distance NH3 (IEA)'!AU$2</f>
        <v>2715386.2345907693</v>
      </c>
      <c r="AV26">
        <f>$C25*0.02*'LCOT vs Distance NH3 (IEA)'!AV$2</f>
        <v>2514246.5135099711</v>
      </c>
    </row>
    <row r="27" spans="1:48" x14ac:dyDescent="0.25">
      <c r="A27">
        <v>2500</v>
      </c>
      <c r="B27">
        <f t="shared" si="0"/>
        <v>20</v>
      </c>
      <c r="C27" s="13">
        <f>'LCOT NH3 (IEA)'!$B$4*'LCOT vs Distance NH3 (IEA)'!A27</f>
        <v>1375000000</v>
      </c>
      <c r="D27" s="13">
        <f t="shared" si="1"/>
        <v>309589041.93600565</v>
      </c>
      <c r="E27" s="4">
        <f>'LCOT NH3 (IEA)'!$B$29</f>
        <v>2026401001.7629466</v>
      </c>
      <c r="F27" s="12">
        <f t="shared" si="2"/>
        <v>0.78144143140583011</v>
      </c>
      <c r="P27">
        <v>2400</v>
      </c>
      <c r="Q27" t="s">
        <v>37</v>
      </c>
      <c r="S27">
        <f>$C26*0.02*'LCOT vs Distance NH3 (IEA)'!S$2</f>
        <v>24444444.44444444</v>
      </c>
      <c r="T27">
        <f>$C26*0.02*'LCOT vs Distance NH3 (IEA)'!T$2</f>
        <v>22633744.855967078</v>
      </c>
      <c r="U27">
        <f>$C26*0.02*'LCOT vs Distance NH3 (IEA)'!U$2</f>
        <v>20957171.162932478</v>
      </c>
      <c r="V27">
        <f>$C26*0.02*'LCOT vs Distance NH3 (IEA)'!V$2</f>
        <v>19404788.113826368</v>
      </c>
      <c r="W27">
        <f>$C26*0.02*'LCOT vs Distance NH3 (IEA)'!W$2</f>
        <v>17967396.401691079</v>
      </c>
      <c r="X27">
        <f>$C26*0.02*'LCOT vs Distance NH3 (IEA)'!X$2</f>
        <v>16636478.14971396</v>
      </c>
      <c r="Y27">
        <f>$C26*0.02*'LCOT vs Distance NH3 (IEA)'!Y$2</f>
        <v>15404146.434920333</v>
      </c>
      <c r="Z27">
        <f>$C26*0.02*'LCOT vs Distance NH3 (IEA)'!Z$2</f>
        <v>14263098.550852159</v>
      </c>
      <c r="AA27">
        <f>$C26*0.02*'LCOT vs Distance NH3 (IEA)'!AA$2</f>
        <v>13206572.732270518</v>
      </c>
      <c r="AB27">
        <f>$C26*0.02*'LCOT vs Distance NH3 (IEA)'!AB$2</f>
        <v>12228308.085435664</v>
      </c>
      <c r="AC27">
        <f>$C26*0.02*'LCOT vs Distance NH3 (IEA)'!AC$2</f>
        <v>11322507.486514505</v>
      </c>
      <c r="AD27">
        <f>$C26*0.02*'LCOT vs Distance NH3 (IEA)'!AD$2</f>
        <v>10483803.228254169</v>
      </c>
      <c r="AE27">
        <f>$C26*0.02*'LCOT vs Distance NH3 (IEA)'!AE$2</f>
        <v>9707225.2113464531</v>
      </c>
      <c r="AF27">
        <f>$C26*0.02*'LCOT vs Distance NH3 (IEA)'!AF$2</f>
        <v>8988171.4919874556</v>
      </c>
      <c r="AG27">
        <f>$C26*0.02*'LCOT vs Distance NH3 (IEA)'!AG$2</f>
        <v>8322381.0110994941</v>
      </c>
      <c r="AH27">
        <f>$C26*0.02*'LCOT vs Distance NH3 (IEA)'!AH$2</f>
        <v>7705908.3436106434</v>
      </c>
      <c r="AI27">
        <f>$C26*0.02*'LCOT vs Distance NH3 (IEA)'!AI$2</f>
        <v>7135100.3181580035</v>
      </c>
      <c r="AJ27">
        <f>$C26*0.02*'LCOT vs Distance NH3 (IEA)'!AJ$2</f>
        <v>6606574.368664817</v>
      </c>
      <c r="AK27">
        <f>$C26*0.02*'LCOT vs Distance NH3 (IEA)'!AK$2</f>
        <v>6117198.4895044602</v>
      </c>
      <c r="AL27">
        <f>$C26*0.02*'LCOT vs Distance NH3 (IEA)'!AL$2</f>
        <v>5664072.6754670925</v>
      </c>
      <c r="AM27">
        <f>$C26*0.02*'LCOT vs Distance NH3 (IEA)'!AM$2</f>
        <v>5244511.7365436042</v>
      </c>
      <c r="AN27">
        <f>$C26*0.02*'LCOT vs Distance NH3 (IEA)'!AN$2</f>
        <v>4856029.385688521</v>
      </c>
      <c r="AO27">
        <f>$C26*0.02*'LCOT vs Distance NH3 (IEA)'!AO$2</f>
        <v>4496323.5052671498</v>
      </c>
      <c r="AP27">
        <f>$C26*0.02*'LCOT vs Distance NH3 (IEA)'!AP$2</f>
        <v>4163262.5048769903</v>
      </c>
      <c r="AQ27">
        <f>$C26*0.02*'LCOT vs Distance NH3 (IEA)'!AQ$2</f>
        <v>3854872.6897009164</v>
      </c>
      <c r="AR27">
        <f>$C26*0.02*'LCOT vs Distance NH3 (IEA)'!AR$2</f>
        <v>3569326.5645378856</v>
      </c>
      <c r="AS27">
        <f>$C26*0.02*'LCOT vs Distance NH3 (IEA)'!AS$2</f>
        <v>3304932.0042017461</v>
      </c>
      <c r="AT27">
        <f>$C26*0.02*'LCOT vs Distance NH3 (IEA)'!AT$2</f>
        <v>3060122.2261127275</v>
      </c>
      <c r="AU27">
        <f>$C26*0.02*'LCOT vs Distance NH3 (IEA)'!AU$2</f>
        <v>2833446.5056599332</v>
      </c>
      <c r="AV27">
        <f>$C26*0.02*'LCOT vs Distance NH3 (IEA)'!AV$2</f>
        <v>2623561.5793147525</v>
      </c>
    </row>
    <row r="28" spans="1:48" x14ac:dyDescent="0.25">
      <c r="A28">
        <v>2600</v>
      </c>
      <c r="B28">
        <f t="shared" si="0"/>
        <v>21</v>
      </c>
      <c r="C28" s="13">
        <f>'LCOT NH3 (IEA)'!$B$4*'LCOT vs Distance NH3 (IEA)'!A28</f>
        <v>1430000000</v>
      </c>
      <c r="D28" s="13">
        <f t="shared" si="1"/>
        <v>321972603.61344594</v>
      </c>
      <c r="E28" s="4">
        <f>'LCOT NH3 (IEA)'!$B$29</f>
        <v>2026401001.7629466</v>
      </c>
      <c r="F28" s="12">
        <f t="shared" si="2"/>
        <v>0.81269908866206342</v>
      </c>
      <c r="P28">
        <v>2500</v>
      </c>
      <c r="Q28" t="s">
        <v>37</v>
      </c>
      <c r="S28">
        <f>$C27*0.02*'LCOT vs Distance NH3 (IEA)'!S$2</f>
        <v>25462962.962962959</v>
      </c>
      <c r="T28">
        <f>$C27*0.02*'LCOT vs Distance NH3 (IEA)'!T$2</f>
        <v>23576817.558299039</v>
      </c>
      <c r="U28">
        <f>$C27*0.02*'LCOT vs Distance NH3 (IEA)'!U$2</f>
        <v>21830386.628054664</v>
      </c>
      <c r="V28">
        <f>$C27*0.02*'LCOT vs Distance NH3 (IEA)'!V$2</f>
        <v>20213320.951902464</v>
      </c>
      <c r="W28">
        <f>$C27*0.02*'LCOT vs Distance NH3 (IEA)'!W$2</f>
        <v>18716037.918428209</v>
      </c>
      <c r="X28">
        <f>$C27*0.02*'LCOT vs Distance NH3 (IEA)'!X$2</f>
        <v>17329664.739285376</v>
      </c>
      <c r="Y28">
        <f>$C27*0.02*'LCOT vs Distance NH3 (IEA)'!Y$2</f>
        <v>16045985.869708681</v>
      </c>
      <c r="Z28">
        <f>$C27*0.02*'LCOT vs Distance NH3 (IEA)'!Z$2</f>
        <v>14857394.323804334</v>
      </c>
      <c r="AA28">
        <f>$C27*0.02*'LCOT vs Distance NH3 (IEA)'!AA$2</f>
        <v>13756846.596115123</v>
      </c>
      <c r="AB28">
        <f>$C27*0.02*'LCOT vs Distance NH3 (IEA)'!AB$2</f>
        <v>12737820.922328817</v>
      </c>
      <c r="AC28">
        <f>$C27*0.02*'LCOT vs Distance NH3 (IEA)'!AC$2</f>
        <v>11794278.631785942</v>
      </c>
      <c r="AD28">
        <f>$C27*0.02*'LCOT vs Distance NH3 (IEA)'!AD$2</f>
        <v>10920628.362764759</v>
      </c>
      <c r="AE28">
        <f>$C27*0.02*'LCOT vs Distance NH3 (IEA)'!AE$2</f>
        <v>10111692.928485889</v>
      </c>
      <c r="AF28">
        <f>$C27*0.02*'LCOT vs Distance NH3 (IEA)'!AF$2</f>
        <v>9362678.6374869328</v>
      </c>
      <c r="AG28">
        <f>$C27*0.02*'LCOT vs Distance NH3 (IEA)'!AG$2</f>
        <v>8669146.886561973</v>
      </c>
      <c r="AH28">
        <f>$C27*0.02*'LCOT vs Distance NH3 (IEA)'!AH$2</f>
        <v>8026987.8579277536</v>
      </c>
      <c r="AI28">
        <f>$C27*0.02*'LCOT vs Distance NH3 (IEA)'!AI$2</f>
        <v>7432396.1647479208</v>
      </c>
      <c r="AJ28">
        <f>$C27*0.02*'LCOT vs Distance NH3 (IEA)'!AJ$2</f>
        <v>6881848.3006925173</v>
      </c>
      <c r="AK28">
        <f>$C27*0.02*'LCOT vs Distance NH3 (IEA)'!AK$2</f>
        <v>6372081.7599004786</v>
      </c>
      <c r="AL28">
        <f>$C27*0.02*'LCOT vs Distance NH3 (IEA)'!AL$2</f>
        <v>5900075.7036115546</v>
      </c>
      <c r="AM28">
        <f>$C27*0.02*'LCOT vs Distance NH3 (IEA)'!AM$2</f>
        <v>5463033.058899587</v>
      </c>
      <c r="AN28">
        <f>$C27*0.02*'LCOT vs Distance NH3 (IEA)'!AN$2</f>
        <v>5058363.9434255427</v>
      </c>
      <c r="AO28">
        <f>$C27*0.02*'LCOT vs Distance NH3 (IEA)'!AO$2</f>
        <v>4683670.3179866141</v>
      </c>
      <c r="AP28">
        <f>$C27*0.02*'LCOT vs Distance NH3 (IEA)'!AP$2</f>
        <v>4336731.775913531</v>
      </c>
      <c r="AQ28">
        <f>$C27*0.02*'LCOT vs Distance NH3 (IEA)'!AQ$2</f>
        <v>4015492.3851051214</v>
      </c>
      <c r="AR28">
        <f>$C27*0.02*'LCOT vs Distance NH3 (IEA)'!AR$2</f>
        <v>3718048.504726964</v>
      </c>
      <c r="AS28">
        <f>$C27*0.02*'LCOT vs Distance NH3 (IEA)'!AS$2</f>
        <v>3442637.5043768189</v>
      </c>
      <c r="AT28">
        <f>$C27*0.02*'LCOT vs Distance NH3 (IEA)'!AT$2</f>
        <v>3187627.3188674245</v>
      </c>
      <c r="AU28">
        <f>$C27*0.02*'LCOT vs Distance NH3 (IEA)'!AU$2</f>
        <v>2951506.7767290971</v>
      </c>
      <c r="AV28">
        <f>$C27*0.02*'LCOT vs Distance NH3 (IEA)'!AV$2</f>
        <v>2732876.6451195339</v>
      </c>
    </row>
    <row r="29" spans="1:48" x14ac:dyDescent="0.25">
      <c r="A29">
        <v>2700</v>
      </c>
      <c r="B29">
        <f t="shared" si="0"/>
        <v>22</v>
      </c>
      <c r="C29" s="13">
        <f>'LCOT NH3 (IEA)'!$B$4*'LCOT vs Distance NH3 (IEA)'!A29</f>
        <v>1485000000</v>
      </c>
      <c r="D29" s="13">
        <f t="shared" si="1"/>
        <v>334356165.29088604</v>
      </c>
      <c r="E29" s="4">
        <f>'LCOT NH3 (IEA)'!$B$29</f>
        <v>2026401001.7629466</v>
      </c>
      <c r="F29" s="12">
        <f t="shared" si="2"/>
        <v>0.8439567459182965</v>
      </c>
      <c r="P29">
        <v>2600</v>
      </c>
      <c r="Q29" t="s">
        <v>37</v>
      </c>
      <c r="S29">
        <f>$C28*0.02*'LCOT vs Distance NH3 (IEA)'!S$2</f>
        <v>26481481.481481478</v>
      </c>
      <c r="T29">
        <f>$C28*0.02*'LCOT vs Distance NH3 (IEA)'!T$2</f>
        <v>24519890.260630999</v>
      </c>
      <c r="U29">
        <f>$C28*0.02*'LCOT vs Distance NH3 (IEA)'!U$2</f>
        <v>22703602.093176849</v>
      </c>
      <c r="V29">
        <f>$C28*0.02*'LCOT vs Distance NH3 (IEA)'!V$2</f>
        <v>21021853.789978564</v>
      </c>
      <c r="W29">
        <f>$C28*0.02*'LCOT vs Distance NH3 (IEA)'!W$2</f>
        <v>19464679.435165338</v>
      </c>
      <c r="X29">
        <f>$C28*0.02*'LCOT vs Distance NH3 (IEA)'!X$2</f>
        <v>18022851.328856789</v>
      </c>
      <c r="Y29">
        <f>$C28*0.02*'LCOT vs Distance NH3 (IEA)'!Y$2</f>
        <v>16687825.304497028</v>
      </c>
      <c r="Z29">
        <f>$C28*0.02*'LCOT vs Distance NH3 (IEA)'!Z$2</f>
        <v>15451690.096756507</v>
      </c>
      <c r="AA29">
        <f>$C28*0.02*'LCOT vs Distance NH3 (IEA)'!AA$2</f>
        <v>14307120.459959729</v>
      </c>
      <c r="AB29">
        <f>$C28*0.02*'LCOT vs Distance NH3 (IEA)'!AB$2</f>
        <v>13247333.759221969</v>
      </c>
      <c r="AC29">
        <f>$C28*0.02*'LCOT vs Distance NH3 (IEA)'!AC$2</f>
        <v>12266049.777057379</v>
      </c>
      <c r="AD29">
        <f>$C28*0.02*'LCOT vs Distance NH3 (IEA)'!AD$2</f>
        <v>11357453.497275349</v>
      </c>
      <c r="AE29">
        <f>$C28*0.02*'LCOT vs Distance NH3 (IEA)'!AE$2</f>
        <v>10516160.645625325</v>
      </c>
      <c r="AF29">
        <f>$C28*0.02*'LCOT vs Distance NH3 (IEA)'!AF$2</f>
        <v>9737185.78298641</v>
      </c>
      <c r="AG29">
        <f>$C28*0.02*'LCOT vs Distance NH3 (IEA)'!AG$2</f>
        <v>9015912.7620244529</v>
      </c>
      <c r="AH29">
        <f>$C28*0.02*'LCOT vs Distance NH3 (IEA)'!AH$2</f>
        <v>8348067.3722448638</v>
      </c>
      <c r="AI29">
        <f>$C28*0.02*'LCOT vs Distance NH3 (IEA)'!AI$2</f>
        <v>7729692.0113378372</v>
      </c>
      <c r="AJ29">
        <f>$C28*0.02*'LCOT vs Distance NH3 (IEA)'!AJ$2</f>
        <v>7157122.2327202177</v>
      </c>
      <c r="AK29">
        <f>$C28*0.02*'LCOT vs Distance NH3 (IEA)'!AK$2</f>
        <v>6626965.030296498</v>
      </c>
      <c r="AL29">
        <f>$C28*0.02*'LCOT vs Distance NH3 (IEA)'!AL$2</f>
        <v>6136078.7317560166</v>
      </c>
      <c r="AM29">
        <f>$C28*0.02*'LCOT vs Distance NH3 (IEA)'!AM$2</f>
        <v>5681554.3812555708</v>
      </c>
      <c r="AN29">
        <f>$C28*0.02*'LCOT vs Distance NH3 (IEA)'!AN$2</f>
        <v>5260698.5011625644</v>
      </c>
      <c r="AO29">
        <f>$C28*0.02*'LCOT vs Distance NH3 (IEA)'!AO$2</f>
        <v>4871017.1307060784</v>
      </c>
      <c r="AP29">
        <f>$C28*0.02*'LCOT vs Distance NH3 (IEA)'!AP$2</f>
        <v>4510201.046950073</v>
      </c>
      <c r="AQ29">
        <f>$C28*0.02*'LCOT vs Distance NH3 (IEA)'!AQ$2</f>
        <v>4176112.080509326</v>
      </c>
      <c r="AR29">
        <f>$C28*0.02*'LCOT vs Distance NH3 (IEA)'!AR$2</f>
        <v>3866770.444916043</v>
      </c>
      <c r="AS29">
        <f>$C28*0.02*'LCOT vs Distance NH3 (IEA)'!AS$2</f>
        <v>3580343.0045518912</v>
      </c>
      <c r="AT29">
        <f>$C28*0.02*'LCOT vs Distance NH3 (IEA)'!AT$2</f>
        <v>3315132.4116221215</v>
      </c>
      <c r="AU29">
        <f>$C28*0.02*'LCOT vs Distance NH3 (IEA)'!AU$2</f>
        <v>3069567.0477982606</v>
      </c>
      <c r="AV29">
        <f>$C28*0.02*'LCOT vs Distance NH3 (IEA)'!AV$2</f>
        <v>2842191.7109243153</v>
      </c>
    </row>
    <row r="30" spans="1:48" x14ac:dyDescent="0.25">
      <c r="A30">
        <v>2800</v>
      </c>
      <c r="B30">
        <f t="shared" si="0"/>
        <v>22</v>
      </c>
      <c r="C30" s="13">
        <f>'LCOT NH3 (IEA)'!$B$4*'LCOT vs Distance NH3 (IEA)'!A30</f>
        <v>1540000000</v>
      </c>
      <c r="D30" s="13">
        <f t="shared" si="1"/>
        <v>346739726.96832633</v>
      </c>
      <c r="E30" s="4">
        <f>'LCOT NH3 (IEA)'!$B$29</f>
        <v>2026401001.7629466</v>
      </c>
      <c r="F30" s="12">
        <f t="shared" si="2"/>
        <v>0.87521440317452981</v>
      </c>
      <c r="P30">
        <v>2700</v>
      </c>
      <c r="Q30" t="s">
        <v>37</v>
      </c>
      <c r="S30">
        <f>$C29*0.02*'LCOT vs Distance NH3 (IEA)'!S$2</f>
        <v>27499999.999999996</v>
      </c>
      <c r="T30">
        <f>$C29*0.02*'LCOT vs Distance NH3 (IEA)'!T$2</f>
        <v>25462962.962962963</v>
      </c>
      <c r="U30">
        <f>$C29*0.02*'LCOT vs Distance NH3 (IEA)'!U$2</f>
        <v>23576817.558299035</v>
      </c>
      <c r="V30">
        <f>$C29*0.02*'LCOT vs Distance NH3 (IEA)'!V$2</f>
        <v>21830386.628054664</v>
      </c>
      <c r="W30">
        <f>$C29*0.02*'LCOT vs Distance NH3 (IEA)'!W$2</f>
        <v>20213320.951902464</v>
      </c>
      <c r="X30">
        <f>$C29*0.02*'LCOT vs Distance NH3 (IEA)'!X$2</f>
        <v>18716037.918428205</v>
      </c>
      <c r="Y30">
        <f>$C29*0.02*'LCOT vs Distance NH3 (IEA)'!Y$2</f>
        <v>17329664.739285376</v>
      </c>
      <c r="Z30">
        <f>$C29*0.02*'LCOT vs Distance NH3 (IEA)'!Z$2</f>
        <v>16045985.86970868</v>
      </c>
      <c r="AA30">
        <f>$C29*0.02*'LCOT vs Distance NH3 (IEA)'!AA$2</f>
        <v>14857394.323804334</v>
      </c>
      <c r="AB30">
        <f>$C29*0.02*'LCOT vs Distance NH3 (IEA)'!AB$2</f>
        <v>13756846.596115122</v>
      </c>
      <c r="AC30">
        <f>$C29*0.02*'LCOT vs Distance NH3 (IEA)'!AC$2</f>
        <v>12737820.922328817</v>
      </c>
      <c r="AD30">
        <f>$C29*0.02*'LCOT vs Distance NH3 (IEA)'!AD$2</f>
        <v>11794278.63178594</v>
      </c>
      <c r="AE30">
        <f>$C29*0.02*'LCOT vs Distance NH3 (IEA)'!AE$2</f>
        <v>10920628.362764759</v>
      </c>
      <c r="AF30">
        <f>$C29*0.02*'LCOT vs Distance NH3 (IEA)'!AF$2</f>
        <v>10111692.928485887</v>
      </c>
      <c r="AG30">
        <f>$C29*0.02*'LCOT vs Distance NH3 (IEA)'!AG$2</f>
        <v>9362678.6374869309</v>
      </c>
      <c r="AH30">
        <f>$C29*0.02*'LCOT vs Distance NH3 (IEA)'!AH$2</f>
        <v>8669146.8865619749</v>
      </c>
      <c r="AI30">
        <f>$C29*0.02*'LCOT vs Distance NH3 (IEA)'!AI$2</f>
        <v>8026987.8579277545</v>
      </c>
      <c r="AJ30">
        <f>$C29*0.02*'LCOT vs Distance NH3 (IEA)'!AJ$2</f>
        <v>7432396.164747919</v>
      </c>
      <c r="AK30">
        <f>$C29*0.02*'LCOT vs Distance NH3 (IEA)'!AK$2</f>
        <v>6881848.3006925173</v>
      </c>
      <c r="AL30">
        <f>$C29*0.02*'LCOT vs Distance NH3 (IEA)'!AL$2</f>
        <v>6372081.7599004786</v>
      </c>
      <c r="AM30">
        <f>$C29*0.02*'LCOT vs Distance NH3 (IEA)'!AM$2</f>
        <v>5900075.7036115546</v>
      </c>
      <c r="AN30">
        <f>$C29*0.02*'LCOT vs Distance NH3 (IEA)'!AN$2</f>
        <v>5463033.0588995861</v>
      </c>
      <c r="AO30">
        <f>$C29*0.02*'LCOT vs Distance NH3 (IEA)'!AO$2</f>
        <v>5058363.9434255436</v>
      </c>
      <c r="AP30">
        <f>$C29*0.02*'LCOT vs Distance NH3 (IEA)'!AP$2</f>
        <v>4683670.3179866141</v>
      </c>
      <c r="AQ30">
        <f>$C29*0.02*'LCOT vs Distance NH3 (IEA)'!AQ$2</f>
        <v>4336731.775913531</v>
      </c>
      <c r="AR30">
        <f>$C29*0.02*'LCOT vs Distance NH3 (IEA)'!AR$2</f>
        <v>4015492.3851051214</v>
      </c>
      <c r="AS30">
        <f>$C29*0.02*'LCOT vs Distance NH3 (IEA)'!AS$2</f>
        <v>3718048.504726964</v>
      </c>
      <c r="AT30">
        <f>$C29*0.02*'LCOT vs Distance NH3 (IEA)'!AT$2</f>
        <v>3442637.5043768184</v>
      </c>
      <c r="AU30">
        <f>$C29*0.02*'LCOT vs Distance NH3 (IEA)'!AU$2</f>
        <v>3187627.3188674245</v>
      </c>
      <c r="AV30">
        <f>$C29*0.02*'LCOT vs Distance NH3 (IEA)'!AV$2</f>
        <v>2951506.7767290967</v>
      </c>
    </row>
    <row r="31" spans="1:48" x14ac:dyDescent="0.25">
      <c r="A31">
        <v>2900</v>
      </c>
      <c r="B31">
        <f t="shared" si="0"/>
        <v>23</v>
      </c>
      <c r="C31" s="13">
        <f>'LCOT NH3 (IEA)'!$B$4*'LCOT vs Distance NH3 (IEA)'!A31</f>
        <v>1595000000</v>
      </c>
      <c r="D31" s="13">
        <f t="shared" si="1"/>
        <v>359123288.6457665</v>
      </c>
      <c r="E31" s="4">
        <f>'LCOT NH3 (IEA)'!$B$29</f>
        <v>2026401001.7629466</v>
      </c>
      <c r="F31" s="12">
        <f t="shared" si="2"/>
        <v>0.906472060430763</v>
      </c>
      <c r="P31">
        <v>2800</v>
      </c>
      <c r="Q31" t="s">
        <v>37</v>
      </c>
      <c r="S31">
        <f>$C30*0.02*'LCOT vs Distance NH3 (IEA)'!S$2</f>
        <v>28518518.518518515</v>
      </c>
      <c r="T31">
        <f>$C30*0.02*'LCOT vs Distance NH3 (IEA)'!T$2</f>
        <v>26406035.665294923</v>
      </c>
      <c r="U31">
        <f>$C30*0.02*'LCOT vs Distance NH3 (IEA)'!U$2</f>
        <v>24450033.023421224</v>
      </c>
      <c r="V31">
        <f>$C30*0.02*'LCOT vs Distance NH3 (IEA)'!V$2</f>
        <v>22638919.46613076</v>
      </c>
      <c r="W31">
        <f>$C30*0.02*'LCOT vs Distance NH3 (IEA)'!W$2</f>
        <v>20961962.468639594</v>
      </c>
      <c r="X31">
        <f>$C30*0.02*'LCOT vs Distance NH3 (IEA)'!X$2</f>
        <v>19409224.507999618</v>
      </c>
      <c r="Y31">
        <f>$C30*0.02*'LCOT vs Distance NH3 (IEA)'!Y$2</f>
        <v>17971504.174073722</v>
      </c>
      <c r="Z31">
        <f>$C30*0.02*'LCOT vs Distance NH3 (IEA)'!Z$2</f>
        <v>16640281.642660853</v>
      </c>
      <c r="AA31">
        <f>$C30*0.02*'LCOT vs Distance NH3 (IEA)'!AA$2</f>
        <v>15407668.187648939</v>
      </c>
      <c r="AB31">
        <f>$C30*0.02*'LCOT vs Distance NH3 (IEA)'!AB$2</f>
        <v>14266359.433008274</v>
      </c>
      <c r="AC31">
        <f>$C30*0.02*'LCOT vs Distance NH3 (IEA)'!AC$2</f>
        <v>13209592.067600256</v>
      </c>
      <c r="AD31">
        <f>$C30*0.02*'LCOT vs Distance NH3 (IEA)'!AD$2</f>
        <v>12231103.76629653</v>
      </c>
      <c r="AE31">
        <f>$C30*0.02*'LCOT vs Distance NH3 (IEA)'!AE$2</f>
        <v>11325096.079904195</v>
      </c>
      <c r="AF31">
        <f>$C30*0.02*'LCOT vs Distance NH3 (IEA)'!AF$2</f>
        <v>10486200.073985364</v>
      </c>
      <c r="AG31">
        <f>$C30*0.02*'LCOT vs Distance NH3 (IEA)'!AG$2</f>
        <v>9709444.5129494108</v>
      </c>
      <c r="AH31">
        <f>$C30*0.02*'LCOT vs Distance NH3 (IEA)'!AH$2</f>
        <v>8990226.4008790851</v>
      </c>
      <c r="AI31">
        <f>$C30*0.02*'LCOT vs Distance NH3 (IEA)'!AI$2</f>
        <v>8324283.7045176709</v>
      </c>
      <c r="AJ31">
        <f>$C30*0.02*'LCOT vs Distance NH3 (IEA)'!AJ$2</f>
        <v>7707670.0967756193</v>
      </c>
      <c r="AK31">
        <f>$C30*0.02*'LCOT vs Distance NH3 (IEA)'!AK$2</f>
        <v>7136731.5710885366</v>
      </c>
      <c r="AL31">
        <f>$C30*0.02*'LCOT vs Distance NH3 (IEA)'!AL$2</f>
        <v>6608084.7880449407</v>
      </c>
      <c r="AM31">
        <f>$C30*0.02*'LCOT vs Distance NH3 (IEA)'!AM$2</f>
        <v>6118597.0259675374</v>
      </c>
      <c r="AN31">
        <f>$C30*0.02*'LCOT vs Distance NH3 (IEA)'!AN$2</f>
        <v>5665367.6166366078</v>
      </c>
      <c r="AO31">
        <f>$C30*0.02*'LCOT vs Distance NH3 (IEA)'!AO$2</f>
        <v>5245710.7561450079</v>
      </c>
      <c r="AP31">
        <f>$C30*0.02*'LCOT vs Distance NH3 (IEA)'!AP$2</f>
        <v>4857139.5890231552</v>
      </c>
      <c r="AQ31">
        <f>$C30*0.02*'LCOT vs Distance NH3 (IEA)'!AQ$2</f>
        <v>4497351.4713177355</v>
      </c>
      <c r="AR31">
        <f>$C30*0.02*'LCOT vs Distance NH3 (IEA)'!AR$2</f>
        <v>4164214.3252941999</v>
      </c>
      <c r="AS31">
        <f>$C30*0.02*'LCOT vs Distance NH3 (IEA)'!AS$2</f>
        <v>3855754.0049020369</v>
      </c>
      <c r="AT31">
        <f>$C30*0.02*'LCOT vs Distance NH3 (IEA)'!AT$2</f>
        <v>3570142.5971315159</v>
      </c>
      <c r="AU31">
        <f>$C30*0.02*'LCOT vs Distance NH3 (IEA)'!AU$2</f>
        <v>3305687.5899365884</v>
      </c>
      <c r="AV31">
        <f>$C30*0.02*'LCOT vs Distance NH3 (IEA)'!AV$2</f>
        <v>3060821.8425338781</v>
      </c>
    </row>
    <row r="32" spans="1:48" x14ac:dyDescent="0.25">
      <c r="A32">
        <v>3000</v>
      </c>
      <c r="B32">
        <f t="shared" si="0"/>
        <v>24</v>
      </c>
      <c r="C32" s="13">
        <f>'LCOT NH3 (IEA)'!$B$4*'LCOT vs Distance NH3 (IEA)'!A32</f>
        <v>1650000000</v>
      </c>
      <c r="D32" s="13">
        <f t="shared" si="1"/>
        <v>371506850.3232069</v>
      </c>
      <c r="E32" s="4">
        <f>'LCOT NH3 (IEA)'!$B$29</f>
        <v>2026401001.7629466</v>
      </c>
      <c r="F32" s="12">
        <f t="shared" si="2"/>
        <v>0.93772971768699631</v>
      </c>
      <c r="P32">
        <v>2900</v>
      </c>
      <c r="Q32" t="s">
        <v>37</v>
      </c>
      <c r="S32">
        <f>$C31*0.02*'LCOT vs Distance NH3 (IEA)'!S$2</f>
        <v>29537037.037037034</v>
      </c>
      <c r="T32">
        <f>$C31*0.02*'LCOT vs Distance NH3 (IEA)'!T$2</f>
        <v>27349108.367626883</v>
      </c>
      <c r="U32">
        <f>$C31*0.02*'LCOT vs Distance NH3 (IEA)'!U$2</f>
        <v>25323248.48854341</v>
      </c>
      <c r="V32">
        <f>$C31*0.02*'LCOT vs Distance NH3 (IEA)'!V$2</f>
        <v>23447452.304206859</v>
      </c>
      <c r="W32">
        <f>$C31*0.02*'LCOT vs Distance NH3 (IEA)'!W$2</f>
        <v>21710603.985376723</v>
      </c>
      <c r="X32">
        <f>$C31*0.02*'LCOT vs Distance NH3 (IEA)'!X$2</f>
        <v>20102411.097571034</v>
      </c>
      <c r="Y32">
        <f>$C31*0.02*'LCOT vs Distance NH3 (IEA)'!Y$2</f>
        <v>18613343.608862069</v>
      </c>
      <c r="Z32">
        <f>$C31*0.02*'LCOT vs Distance NH3 (IEA)'!Z$2</f>
        <v>17234577.415613025</v>
      </c>
      <c r="AA32">
        <f>$C31*0.02*'LCOT vs Distance NH3 (IEA)'!AA$2</f>
        <v>15957942.051493544</v>
      </c>
      <c r="AB32">
        <f>$C31*0.02*'LCOT vs Distance NH3 (IEA)'!AB$2</f>
        <v>14775872.269901428</v>
      </c>
      <c r="AC32">
        <f>$C31*0.02*'LCOT vs Distance NH3 (IEA)'!AC$2</f>
        <v>13681363.212871693</v>
      </c>
      <c r="AD32">
        <f>$C31*0.02*'LCOT vs Distance NH3 (IEA)'!AD$2</f>
        <v>12667928.90080712</v>
      </c>
      <c r="AE32">
        <f>$C31*0.02*'LCOT vs Distance NH3 (IEA)'!AE$2</f>
        <v>11729563.797043631</v>
      </c>
      <c r="AF32">
        <f>$C31*0.02*'LCOT vs Distance NH3 (IEA)'!AF$2</f>
        <v>10860707.219484841</v>
      </c>
      <c r="AG32">
        <f>$C31*0.02*'LCOT vs Distance NH3 (IEA)'!AG$2</f>
        <v>10056210.388411889</v>
      </c>
      <c r="AH32">
        <f>$C31*0.02*'LCOT vs Distance NH3 (IEA)'!AH$2</f>
        <v>9311305.9151961934</v>
      </c>
      <c r="AI32">
        <f>$C31*0.02*'LCOT vs Distance NH3 (IEA)'!AI$2</f>
        <v>8621579.5511075873</v>
      </c>
      <c r="AJ32">
        <f>$C31*0.02*'LCOT vs Distance NH3 (IEA)'!AJ$2</f>
        <v>7982944.0288033197</v>
      </c>
      <c r="AK32">
        <f>$C31*0.02*'LCOT vs Distance NH3 (IEA)'!AK$2</f>
        <v>7391614.841484556</v>
      </c>
      <c r="AL32">
        <f>$C31*0.02*'LCOT vs Distance NH3 (IEA)'!AL$2</f>
        <v>6844087.8161894036</v>
      </c>
      <c r="AM32">
        <f>$C31*0.02*'LCOT vs Distance NH3 (IEA)'!AM$2</f>
        <v>6337118.3483235212</v>
      </c>
      <c r="AN32">
        <f>$C31*0.02*'LCOT vs Distance NH3 (IEA)'!AN$2</f>
        <v>5867702.1743736295</v>
      </c>
      <c r="AO32">
        <f>$C31*0.02*'LCOT vs Distance NH3 (IEA)'!AO$2</f>
        <v>5433057.5688644722</v>
      </c>
      <c r="AP32">
        <f>$C31*0.02*'LCOT vs Distance NH3 (IEA)'!AP$2</f>
        <v>5030608.8600596962</v>
      </c>
      <c r="AQ32">
        <f>$C31*0.02*'LCOT vs Distance NH3 (IEA)'!AQ$2</f>
        <v>4657971.166721941</v>
      </c>
      <c r="AR32">
        <f>$C31*0.02*'LCOT vs Distance NH3 (IEA)'!AR$2</f>
        <v>4312936.2654832788</v>
      </c>
      <c r="AS32">
        <f>$C31*0.02*'LCOT vs Distance NH3 (IEA)'!AS$2</f>
        <v>3993459.5050771097</v>
      </c>
      <c r="AT32">
        <f>$C31*0.02*'LCOT vs Distance NH3 (IEA)'!AT$2</f>
        <v>3697647.6898862128</v>
      </c>
      <c r="AU32">
        <f>$C31*0.02*'LCOT vs Distance NH3 (IEA)'!AU$2</f>
        <v>3423747.8610057523</v>
      </c>
      <c r="AV32">
        <f>$C31*0.02*'LCOT vs Distance NH3 (IEA)'!AV$2</f>
        <v>3170136.9083386594</v>
      </c>
    </row>
    <row r="33" spans="16:48" x14ac:dyDescent="0.25">
      <c r="P33">
        <v>3000</v>
      </c>
      <c r="Q33" t="s">
        <v>37</v>
      </c>
      <c r="S33">
        <f>$C32*0.02*'LCOT vs Distance NH3 (IEA)'!S$2</f>
        <v>30555555.555555552</v>
      </c>
      <c r="T33">
        <f>$C32*0.02*'LCOT vs Distance NH3 (IEA)'!T$2</f>
        <v>28292181.069958847</v>
      </c>
      <c r="U33">
        <f>$C32*0.02*'LCOT vs Distance NH3 (IEA)'!U$2</f>
        <v>26196463.953665596</v>
      </c>
      <c r="V33">
        <f>$C32*0.02*'LCOT vs Distance NH3 (IEA)'!V$2</f>
        <v>24255985.142282959</v>
      </c>
      <c r="W33">
        <f>$C32*0.02*'LCOT vs Distance NH3 (IEA)'!W$2</f>
        <v>22459245.502113849</v>
      </c>
      <c r="X33">
        <f>$C32*0.02*'LCOT vs Distance NH3 (IEA)'!X$2</f>
        <v>20795597.68714245</v>
      </c>
      <c r="Y33">
        <f>$C32*0.02*'LCOT vs Distance NH3 (IEA)'!Y$2</f>
        <v>19255183.043650419</v>
      </c>
      <c r="Z33">
        <f>$C32*0.02*'LCOT vs Distance NH3 (IEA)'!Z$2</f>
        <v>17828873.188565198</v>
      </c>
      <c r="AA33">
        <f>$C32*0.02*'LCOT vs Distance NH3 (IEA)'!AA$2</f>
        <v>16508215.915338149</v>
      </c>
      <c r="AB33">
        <f>$C32*0.02*'LCOT vs Distance NH3 (IEA)'!AB$2</f>
        <v>15285385.106794581</v>
      </c>
      <c r="AC33">
        <f>$C32*0.02*'LCOT vs Distance NH3 (IEA)'!AC$2</f>
        <v>14153134.35814313</v>
      </c>
      <c r="AD33">
        <f>$C32*0.02*'LCOT vs Distance NH3 (IEA)'!AD$2</f>
        <v>13104754.035317712</v>
      </c>
      <c r="AE33">
        <f>$C32*0.02*'LCOT vs Distance NH3 (IEA)'!AE$2</f>
        <v>12134031.514183067</v>
      </c>
      <c r="AF33">
        <f>$C32*0.02*'LCOT vs Distance NH3 (IEA)'!AF$2</f>
        <v>11235214.364984319</v>
      </c>
      <c r="AG33">
        <f>$C32*0.02*'LCOT vs Distance NH3 (IEA)'!AG$2</f>
        <v>10402976.263874369</v>
      </c>
      <c r="AH33">
        <f>$C32*0.02*'LCOT vs Distance NH3 (IEA)'!AH$2</f>
        <v>9632385.4295133036</v>
      </c>
      <c r="AI33">
        <f>$C32*0.02*'LCOT vs Distance NH3 (IEA)'!AI$2</f>
        <v>8918875.3976975046</v>
      </c>
      <c r="AJ33">
        <f>$C32*0.02*'LCOT vs Distance NH3 (IEA)'!AJ$2</f>
        <v>8258217.960831021</v>
      </c>
      <c r="AK33">
        <f>$C32*0.02*'LCOT vs Distance NH3 (IEA)'!AK$2</f>
        <v>7646498.1118805753</v>
      </c>
      <c r="AL33">
        <f>$C32*0.02*'LCOT vs Distance NH3 (IEA)'!AL$2</f>
        <v>7080090.8443338657</v>
      </c>
      <c r="AM33">
        <f>$C32*0.02*'LCOT vs Distance NH3 (IEA)'!AM$2</f>
        <v>6555639.670679505</v>
      </c>
      <c r="AN33">
        <f>$C32*0.02*'LCOT vs Distance NH3 (IEA)'!AN$2</f>
        <v>6070036.7321106512</v>
      </c>
      <c r="AO33">
        <f>$C32*0.02*'LCOT vs Distance NH3 (IEA)'!AO$2</f>
        <v>5620404.3815839374</v>
      </c>
      <c r="AP33">
        <f>$C32*0.02*'LCOT vs Distance NH3 (IEA)'!AP$2</f>
        <v>5204078.1310962373</v>
      </c>
      <c r="AQ33">
        <f>$C32*0.02*'LCOT vs Distance NH3 (IEA)'!AQ$2</f>
        <v>4818590.8621261455</v>
      </c>
      <c r="AR33">
        <f>$C32*0.02*'LCOT vs Distance NH3 (IEA)'!AR$2</f>
        <v>4461658.2056723572</v>
      </c>
      <c r="AS33">
        <f>$C32*0.02*'LCOT vs Distance NH3 (IEA)'!AS$2</f>
        <v>4131165.0052521825</v>
      </c>
      <c r="AT33">
        <f>$C32*0.02*'LCOT vs Distance NH3 (IEA)'!AT$2</f>
        <v>3825152.7826409098</v>
      </c>
      <c r="AU33">
        <f>$C32*0.02*'LCOT vs Distance NH3 (IEA)'!AU$2</f>
        <v>3541808.1320749163</v>
      </c>
      <c r="AV33">
        <f>$C32*0.02*'LCOT vs Distance NH3 (IEA)'!AV$2</f>
        <v>3279451.9741434408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72E00-FA53-4E04-94AF-FCF4223565CD}">
  <dimension ref="B2"/>
  <sheetViews>
    <sheetView workbookViewId="0">
      <selection activeCell="B3" sqref="B3"/>
    </sheetView>
  </sheetViews>
  <sheetFormatPr defaultRowHeight="15" x14ac:dyDescent="0.25"/>
  <sheetData>
    <row r="2" spans="2:2" x14ac:dyDescent="0.25">
      <c r="B2" t="s">
        <v>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D961A-FD6F-4F36-9D39-C374BEEF5875}">
  <dimension ref="A1:AF50"/>
  <sheetViews>
    <sheetView tabSelected="1" workbookViewId="0">
      <selection activeCell="B11" sqref="B11"/>
    </sheetView>
  </sheetViews>
  <sheetFormatPr defaultRowHeight="15" x14ac:dyDescent="0.25"/>
  <cols>
    <col min="1" max="1" width="24.140625" customWidth="1"/>
    <col min="2" max="2" width="18" bestFit="1" customWidth="1"/>
    <col min="3" max="3" width="16" bestFit="1" customWidth="1"/>
    <col min="4" max="4" width="14.85546875" customWidth="1"/>
    <col min="5" max="5" width="14.140625" customWidth="1"/>
    <col min="6" max="33" width="14.85546875" customWidth="1"/>
  </cols>
  <sheetData>
    <row r="1" spans="1:6" x14ac:dyDescent="0.25">
      <c r="A1" s="10" t="s">
        <v>0</v>
      </c>
    </row>
    <row r="3" spans="1:6" ht="15.75" x14ac:dyDescent="0.3">
      <c r="A3" s="1" t="s">
        <v>1</v>
      </c>
      <c r="B3" s="3">
        <f>B4*B9</f>
        <v>2967098780.395246</v>
      </c>
      <c r="C3" t="s">
        <v>52</v>
      </c>
      <c r="D3" t="s">
        <v>53</v>
      </c>
      <c r="E3" t="s">
        <v>58</v>
      </c>
      <c r="F3" t="s">
        <v>55</v>
      </c>
    </row>
    <row r="4" spans="1:6" ht="15.75" x14ac:dyDescent="0.3">
      <c r="A4" s="2" t="s">
        <v>3</v>
      </c>
      <c r="B4" s="3">
        <f>2*(4000000*B5^2 + 598600*B5+329000)</f>
        <v>1978065.8535968307</v>
      </c>
      <c r="C4" t="s">
        <v>77</v>
      </c>
      <c r="D4" t="s">
        <v>78</v>
      </c>
    </row>
    <row r="5" spans="1:6" ht="15.75" x14ac:dyDescent="0.3">
      <c r="A5" s="2" t="s">
        <v>60</v>
      </c>
      <c r="B5" s="17">
        <f>SQRT((4*B6)/(B10*B11*PI()))</f>
        <v>0.33822101719978348</v>
      </c>
      <c r="C5" t="s">
        <v>59</v>
      </c>
    </row>
    <row r="6" spans="1:6" ht="15.75" x14ac:dyDescent="0.3">
      <c r="A6" t="s">
        <v>68</v>
      </c>
      <c r="B6" s="3">
        <f>B25</f>
        <v>10.78132927447996</v>
      </c>
      <c r="C6" t="s">
        <v>61</v>
      </c>
    </row>
    <row r="7" spans="1:6" ht="15.75" x14ac:dyDescent="0.3">
      <c r="A7" t="s">
        <v>62</v>
      </c>
      <c r="B7" s="15"/>
      <c r="C7" t="s">
        <v>87</v>
      </c>
      <c r="D7" s="4"/>
      <c r="E7" s="4"/>
    </row>
    <row r="8" spans="1:6" ht="15.75" x14ac:dyDescent="0.3">
      <c r="A8" t="s">
        <v>63</v>
      </c>
      <c r="B8" s="16">
        <v>5.4999999999999997E-3</v>
      </c>
      <c r="C8" t="s">
        <v>76</v>
      </c>
      <c r="D8" s="4"/>
      <c r="E8" s="4"/>
    </row>
    <row r="9" spans="1:6" ht="15.75" x14ac:dyDescent="0.3">
      <c r="A9" s="2" t="s">
        <v>6</v>
      </c>
      <c r="B9" s="3">
        <v>1500</v>
      </c>
    </row>
    <row r="10" spans="1:6" ht="15.75" x14ac:dyDescent="0.3">
      <c r="A10" s="2" t="s">
        <v>73</v>
      </c>
      <c r="B10" s="14">
        <v>8</v>
      </c>
      <c r="C10" t="s">
        <v>76</v>
      </c>
    </row>
    <row r="11" spans="1:6" ht="15.75" x14ac:dyDescent="0.3">
      <c r="A11" s="2" t="s">
        <v>74</v>
      </c>
      <c r="B11" s="3">
        <v>15</v>
      </c>
      <c r="C11" t="s">
        <v>76</v>
      </c>
    </row>
    <row r="12" spans="1:6" ht="15.75" x14ac:dyDescent="0.3">
      <c r="A12" s="2"/>
      <c r="B12" s="3"/>
    </row>
    <row r="14" spans="1:6" ht="15.75" x14ac:dyDescent="0.3">
      <c r="A14" s="1" t="s">
        <v>8</v>
      </c>
      <c r="B14" s="3">
        <f>0.02*B3</f>
        <v>59341975.607904918</v>
      </c>
      <c r="C14" t="s">
        <v>9</v>
      </c>
      <c r="E14" t="s">
        <v>10</v>
      </c>
      <c r="F14" t="s">
        <v>31</v>
      </c>
    </row>
    <row r="15" spans="1:6" ht="15.75" x14ac:dyDescent="0.3">
      <c r="A15" s="1"/>
      <c r="B15" s="5"/>
    </row>
    <row r="16" spans="1:6" ht="15.75" x14ac:dyDescent="0.3">
      <c r="A16" s="2"/>
      <c r="B16" s="3"/>
    </row>
    <row r="17" spans="1:32" ht="15.75" x14ac:dyDescent="0.3">
      <c r="A17" s="2" t="s">
        <v>11</v>
      </c>
      <c r="B17" s="6">
        <v>0.75</v>
      </c>
    </row>
    <row r="18" spans="1:32" ht="15.75" x14ac:dyDescent="0.3">
      <c r="A18" s="2" t="s">
        <v>86</v>
      </c>
      <c r="B18" s="3">
        <f>B6*8760*3600*B17</f>
        <v>255000000</v>
      </c>
      <c r="F18">
        <f>60*60</f>
        <v>3600</v>
      </c>
      <c r="G18" t="s">
        <v>88</v>
      </c>
    </row>
    <row r="19" spans="1:32" ht="15.75" x14ac:dyDescent="0.3">
      <c r="A19" s="2" t="s">
        <v>12</v>
      </c>
      <c r="B19" s="3">
        <v>30</v>
      </c>
    </row>
    <row r="20" spans="1:32" ht="15.75" x14ac:dyDescent="0.3">
      <c r="A20" s="2" t="s">
        <v>13</v>
      </c>
      <c r="B20" s="7">
        <v>0.08</v>
      </c>
    </row>
    <row r="22" spans="1:32" ht="15.75" x14ac:dyDescent="0.3">
      <c r="A22" s="2"/>
      <c r="E22">
        <v>1</v>
      </c>
      <c r="F22" t="s">
        <v>69</v>
      </c>
    </row>
    <row r="23" spans="1:32" x14ac:dyDescent="0.25">
      <c r="A23" t="s">
        <v>47</v>
      </c>
      <c r="B23">
        <v>340000000</v>
      </c>
      <c r="C23" t="s">
        <v>66</v>
      </c>
      <c r="D23" t="s">
        <v>64</v>
      </c>
      <c r="E23">
        <v>365</v>
      </c>
      <c r="F23" t="s">
        <v>70</v>
      </c>
    </row>
    <row r="24" spans="1:32" x14ac:dyDescent="0.25">
      <c r="B24">
        <f>B23/(8760)</f>
        <v>38812.785388127857</v>
      </c>
      <c r="C24" t="s">
        <v>72</v>
      </c>
      <c r="E24">
        <v>8760</v>
      </c>
      <c r="F24" t="s">
        <v>71</v>
      </c>
    </row>
    <row r="25" spans="1:32" x14ac:dyDescent="0.25">
      <c r="B25">
        <f>B24/3600</f>
        <v>10.78132927447996</v>
      </c>
      <c r="C25" t="s">
        <v>67</v>
      </c>
    </row>
    <row r="28" spans="1:32" x14ac:dyDescent="0.25">
      <c r="A28" t="s">
        <v>28</v>
      </c>
      <c r="B28">
        <v>0</v>
      </c>
      <c r="C28">
        <v>1</v>
      </c>
      <c r="D28">
        <v>2</v>
      </c>
      <c r="E28">
        <v>3</v>
      </c>
      <c r="F28">
        <v>4</v>
      </c>
      <c r="G28">
        <v>5</v>
      </c>
      <c r="H28">
        <v>6</v>
      </c>
      <c r="I28">
        <v>7</v>
      </c>
      <c r="J28">
        <v>8</v>
      </c>
      <c r="K28">
        <v>9</v>
      </c>
      <c r="L28">
        <v>10</v>
      </c>
      <c r="M28">
        <v>11</v>
      </c>
      <c r="N28">
        <v>12</v>
      </c>
      <c r="O28">
        <v>13</v>
      </c>
      <c r="P28">
        <v>14</v>
      </c>
      <c r="Q28">
        <v>15</v>
      </c>
      <c r="R28">
        <v>16</v>
      </c>
      <c r="S28">
        <v>17</v>
      </c>
      <c r="T28">
        <v>18</v>
      </c>
      <c r="U28">
        <v>19</v>
      </c>
      <c r="V28">
        <v>20</v>
      </c>
      <c r="W28">
        <v>21</v>
      </c>
      <c r="X28">
        <v>22</v>
      </c>
      <c r="Y28">
        <v>23</v>
      </c>
      <c r="Z28">
        <v>24</v>
      </c>
      <c r="AA28">
        <v>25</v>
      </c>
      <c r="AB28">
        <v>26</v>
      </c>
      <c r="AC28">
        <v>27</v>
      </c>
      <c r="AD28">
        <v>28</v>
      </c>
      <c r="AE28">
        <v>29</v>
      </c>
      <c r="AF28">
        <v>30</v>
      </c>
    </row>
    <row r="29" spans="1:32" x14ac:dyDescent="0.25">
      <c r="A29" t="s">
        <v>20</v>
      </c>
      <c r="B29">
        <f>1/(1+$B$20)^B28</f>
        <v>1</v>
      </c>
      <c r="C29">
        <f t="shared" ref="C29:AF29" si="0">1/(1+$B$20)^C28</f>
        <v>0.92592592592592582</v>
      </c>
      <c r="D29">
        <f t="shared" si="0"/>
        <v>0.85733882030178321</v>
      </c>
      <c r="E29">
        <f t="shared" si="0"/>
        <v>0.79383224102016958</v>
      </c>
      <c r="F29">
        <f t="shared" si="0"/>
        <v>0.73502985279645328</v>
      </c>
      <c r="G29">
        <f t="shared" si="0"/>
        <v>0.68058319703375303</v>
      </c>
      <c r="H29">
        <f t="shared" si="0"/>
        <v>0.63016962688310452</v>
      </c>
      <c r="I29">
        <f t="shared" si="0"/>
        <v>0.58349039526213387</v>
      </c>
      <c r="J29">
        <f t="shared" si="0"/>
        <v>0.54026888450197574</v>
      </c>
      <c r="K29">
        <f t="shared" si="0"/>
        <v>0.50024896713145905</v>
      </c>
      <c r="L29">
        <f t="shared" si="0"/>
        <v>0.46319348808468425</v>
      </c>
      <c r="M29">
        <f t="shared" si="0"/>
        <v>0.42888285933767062</v>
      </c>
      <c r="N29">
        <f t="shared" si="0"/>
        <v>0.39711375864599124</v>
      </c>
      <c r="O29">
        <f t="shared" si="0"/>
        <v>0.36769792467221413</v>
      </c>
      <c r="P29">
        <f t="shared" si="0"/>
        <v>0.34046104136316119</v>
      </c>
      <c r="Q29">
        <f t="shared" si="0"/>
        <v>0.31524170496588994</v>
      </c>
      <c r="R29">
        <f t="shared" si="0"/>
        <v>0.29189046756100923</v>
      </c>
      <c r="S29">
        <f t="shared" si="0"/>
        <v>0.27026895144537894</v>
      </c>
      <c r="T29">
        <f t="shared" si="0"/>
        <v>0.25024902911609154</v>
      </c>
      <c r="U29">
        <f t="shared" si="0"/>
        <v>0.23171206399638106</v>
      </c>
      <c r="V29">
        <f t="shared" si="0"/>
        <v>0.21454820740405653</v>
      </c>
      <c r="W29">
        <f t="shared" si="0"/>
        <v>0.19865574759634863</v>
      </c>
      <c r="X29">
        <f t="shared" si="0"/>
        <v>0.18394050703365611</v>
      </c>
      <c r="Y29">
        <f t="shared" si="0"/>
        <v>0.17031528429042234</v>
      </c>
      <c r="Z29">
        <f t="shared" si="0"/>
        <v>0.1576993373059466</v>
      </c>
      <c r="AA29">
        <f t="shared" si="0"/>
        <v>0.1460179049129135</v>
      </c>
      <c r="AB29">
        <f t="shared" si="0"/>
        <v>0.13520176380825324</v>
      </c>
      <c r="AC29">
        <f t="shared" si="0"/>
        <v>0.12518681834097523</v>
      </c>
      <c r="AD29">
        <f t="shared" si="0"/>
        <v>0.11591372068608817</v>
      </c>
      <c r="AE29">
        <f t="shared" si="0"/>
        <v>0.10732751915378534</v>
      </c>
      <c r="AF29">
        <f t="shared" si="0"/>
        <v>9.9377332549801231E-2</v>
      </c>
    </row>
    <row r="30" spans="1:32" x14ac:dyDescent="0.25">
      <c r="A30" t="s">
        <v>21</v>
      </c>
      <c r="C30" s="4">
        <f>$B$14*C29</f>
        <v>54946273.71102307</v>
      </c>
      <c r="D30" s="4">
        <f t="shared" ref="D30:AF30" si="1">$B$14*D29</f>
        <v>50876179.362058401</v>
      </c>
      <c r="E30" s="4">
        <f t="shared" si="1"/>
        <v>47107573.483387403</v>
      </c>
      <c r="F30" s="4">
        <f t="shared" si="1"/>
        <v>43618123.595729075</v>
      </c>
      <c r="G30" s="4">
        <f t="shared" si="1"/>
        <v>40387151.477526918</v>
      </c>
      <c r="H30" s="4">
        <f t="shared" si="1"/>
        <v>37395510.627339728</v>
      </c>
      <c r="I30" s="4">
        <f t="shared" si="1"/>
        <v>34625472.803092346</v>
      </c>
      <c r="J30" s="4">
        <f t="shared" si="1"/>
        <v>32060622.965826243</v>
      </c>
      <c r="K30" s="4">
        <f t="shared" si="1"/>
        <v>29685762.005394671</v>
      </c>
      <c r="L30" s="4">
        <f t="shared" si="1"/>
        <v>27486816.671661731</v>
      </c>
      <c r="M30" s="4">
        <f t="shared" si="1"/>
        <v>25450756.177464567</v>
      </c>
      <c r="N30" s="4">
        <f t="shared" si="1"/>
        <v>23565514.979133852</v>
      </c>
      <c r="O30" s="4">
        <f t="shared" si="1"/>
        <v>21819921.276975792</v>
      </c>
      <c r="P30" s="4">
        <f t="shared" si="1"/>
        <v>20203630.812014617</v>
      </c>
      <c r="Q30" s="4">
        <f t="shared" si="1"/>
        <v>18707065.5666802</v>
      </c>
      <c r="R30" s="4">
        <f t="shared" si="1"/>
        <v>17321357.006185371</v>
      </c>
      <c r="S30" s="4">
        <f t="shared" si="1"/>
        <v>16038293.524245715</v>
      </c>
      <c r="T30" s="4">
        <f t="shared" si="1"/>
        <v>14850271.781708991</v>
      </c>
      <c r="U30" s="4">
        <f t="shared" si="1"/>
        <v>13750251.649730548</v>
      </c>
      <c r="V30" s="4">
        <f t="shared" si="1"/>
        <v>12731714.490491249</v>
      </c>
      <c r="W30" s="4">
        <f t="shared" si="1"/>
        <v>11788624.528232636</v>
      </c>
      <c r="X30" s="4">
        <f t="shared" si="1"/>
        <v>10915393.081696885</v>
      </c>
      <c r="Y30" s="4">
        <f t="shared" si="1"/>
        <v>10106845.446015634</v>
      </c>
      <c r="Z30" s="4">
        <f t="shared" si="1"/>
        <v>9358190.2277922537</v>
      </c>
      <c r="AA30" s="4">
        <f t="shared" si="1"/>
        <v>8664990.9516594931</v>
      </c>
      <c r="AB30" s="4">
        <f t="shared" si="1"/>
        <v>8023139.7700550864</v>
      </c>
      <c r="AC30" s="4">
        <f t="shared" si="1"/>
        <v>7428833.1204213761</v>
      </c>
      <c r="AD30" s="4">
        <f t="shared" si="1"/>
        <v>6878549.1855753483</v>
      </c>
      <c r="AE30" s="4">
        <f t="shared" si="1"/>
        <v>6369027.0236808779</v>
      </c>
      <c r="AF30" s="4">
        <f t="shared" si="1"/>
        <v>5897247.2441489603</v>
      </c>
    </row>
    <row r="31" spans="1:32" x14ac:dyDescent="0.25">
      <c r="A31" t="s">
        <v>22</v>
      </c>
      <c r="C31" s="4">
        <f>$B$18*C29</f>
        <v>236111111.11111107</v>
      </c>
      <c r="D31" s="4">
        <f t="shared" ref="D31:AF31" si="2">$B$18*D29</f>
        <v>218621399.17695472</v>
      </c>
      <c r="E31" s="4">
        <f t="shared" si="2"/>
        <v>202427221.46014324</v>
      </c>
      <c r="F31" s="4">
        <f t="shared" si="2"/>
        <v>187432612.46309558</v>
      </c>
      <c r="G31" s="4">
        <f t="shared" si="2"/>
        <v>173548715.24360701</v>
      </c>
      <c r="H31" s="4">
        <f t="shared" si="2"/>
        <v>160693254.85519165</v>
      </c>
      <c r="I31" s="4">
        <f t="shared" si="2"/>
        <v>148790050.79184413</v>
      </c>
      <c r="J31" s="4">
        <f t="shared" si="2"/>
        <v>137768565.54800382</v>
      </c>
      <c r="K31" s="4">
        <f t="shared" si="2"/>
        <v>127563486.61852206</v>
      </c>
      <c r="L31" s="4">
        <f t="shared" si="2"/>
        <v>118114339.46159448</v>
      </c>
      <c r="M31" s="4">
        <f t="shared" si="2"/>
        <v>109365129.131106</v>
      </c>
      <c r="N31" s="4">
        <f t="shared" si="2"/>
        <v>101264008.45472777</v>
      </c>
      <c r="O31" s="4">
        <f t="shared" si="2"/>
        <v>93762970.791414604</v>
      </c>
      <c r="P31" s="4">
        <f t="shared" si="2"/>
        <v>86817565.547606096</v>
      </c>
      <c r="Q31" s="4">
        <f t="shared" si="2"/>
        <v>80386634.76630193</v>
      </c>
      <c r="R31" s="4">
        <f t="shared" si="2"/>
        <v>74432069.228057355</v>
      </c>
      <c r="S31" s="4">
        <f t="shared" si="2"/>
        <v>68918582.618571624</v>
      </c>
      <c r="T31" s="4">
        <f t="shared" si="2"/>
        <v>63813502.424603343</v>
      </c>
      <c r="U31" s="4">
        <f t="shared" si="2"/>
        <v>59086576.319077171</v>
      </c>
      <c r="V31" s="4">
        <f t="shared" si="2"/>
        <v>54709792.888034418</v>
      </c>
      <c r="W31" s="4">
        <f t="shared" si="2"/>
        <v>50657215.637068897</v>
      </c>
      <c r="X31" s="4">
        <f t="shared" si="2"/>
        <v>46904829.293582305</v>
      </c>
      <c r="Y31" s="4">
        <f t="shared" si="2"/>
        <v>43430397.494057693</v>
      </c>
      <c r="Z31" s="4">
        <f t="shared" si="2"/>
        <v>40213331.01301638</v>
      </c>
      <c r="AA31" s="4">
        <f t="shared" si="2"/>
        <v>37234565.75279294</v>
      </c>
      <c r="AB31" s="4">
        <f t="shared" si="2"/>
        <v>34476449.771104574</v>
      </c>
      <c r="AC31" s="4">
        <f t="shared" si="2"/>
        <v>31922638.676948681</v>
      </c>
      <c r="AD31" s="4">
        <f t="shared" si="2"/>
        <v>29557998.774952482</v>
      </c>
      <c r="AE31" s="4">
        <f t="shared" si="2"/>
        <v>27368517.384215262</v>
      </c>
      <c r="AF31" s="4">
        <f t="shared" si="2"/>
        <v>25341219.800199315</v>
      </c>
    </row>
    <row r="33" spans="1:7" x14ac:dyDescent="0.25">
      <c r="A33" t="s">
        <v>23</v>
      </c>
      <c r="B33" s="4">
        <f>SUM(C30:AF30)</f>
        <v>668059104.54694915</v>
      </c>
    </row>
    <row r="34" spans="1:7" x14ac:dyDescent="0.25">
      <c r="A34" t="s">
        <v>24</v>
      </c>
      <c r="B34" s="4">
        <f>SUM(C31:AF31)</f>
        <v>2870734752.4975066</v>
      </c>
    </row>
    <row r="36" spans="1:7" ht="15.75" x14ac:dyDescent="0.3">
      <c r="A36" s="8" t="s">
        <v>7</v>
      </c>
      <c r="B36" s="8">
        <f>(B3+B33)/B34</f>
        <v>1.2662813524585121</v>
      </c>
      <c r="C36" t="s">
        <v>82</v>
      </c>
      <c r="E36" t="s">
        <v>56</v>
      </c>
      <c r="G36" t="s">
        <v>57</v>
      </c>
    </row>
    <row r="38" spans="1:7" x14ac:dyDescent="0.25">
      <c r="B38" t="s">
        <v>29</v>
      </c>
      <c r="C38" t="s">
        <v>85</v>
      </c>
      <c r="D38" t="s">
        <v>30</v>
      </c>
    </row>
    <row r="49" spans="2:2" x14ac:dyDescent="0.25">
      <c r="B49" s="9"/>
    </row>
    <row r="50" spans="2:2" x14ac:dyDescent="0.25">
      <c r="B50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B691B-A05A-4AB1-A901-A71A2D175EA0}">
  <dimension ref="A1:AW50"/>
  <sheetViews>
    <sheetView topLeftCell="A6" workbookViewId="0">
      <selection activeCell="B14" sqref="B14"/>
    </sheetView>
  </sheetViews>
  <sheetFormatPr defaultRowHeight="15" x14ac:dyDescent="0.25"/>
  <cols>
    <col min="1" max="1" width="24.140625" customWidth="1"/>
    <col min="2" max="2" width="19.42578125" customWidth="1"/>
    <col min="3" max="3" width="16" bestFit="1" customWidth="1"/>
    <col min="4" max="4" width="14.85546875" customWidth="1"/>
    <col min="5" max="5" width="15.5703125" customWidth="1"/>
    <col min="6" max="33" width="14.85546875" customWidth="1"/>
    <col min="34" max="42" width="14.28515625" bestFit="1" customWidth="1"/>
  </cols>
  <sheetData>
    <row r="1" spans="1:13" x14ac:dyDescent="0.25">
      <c r="A1" s="10" t="s">
        <v>0</v>
      </c>
    </row>
    <row r="2" spans="1:13" x14ac:dyDescent="0.25">
      <c r="M2" t="s">
        <v>41</v>
      </c>
    </row>
    <row r="3" spans="1:13" ht="15.75" x14ac:dyDescent="0.3">
      <c r="A3" s="1" t="s">
        <v>1</v>
      </c>
      <c r="B3" s="3">
        <f>2*B5*B10</f>
        <v>2988307073.1021905</v>
      </c>
      <c r="C3" t="s">
        <v>52</v>
      </c>
      <c r="D3" t="s">
        <v>53</v>
      </c>
      <c r="E3" t="s">
        <v>79</v>
      </c>
    </row>
    <row r="4" spans="1:13" ht="15.75" x14ac:dyDescent="0.3">
      <c r="A4" s="2" t="s">
        <v>3</v>
      </c>
      <c r="B4" s="3">
        <f>2*B5</f>
        <v>1992204.7154014602</v>
      </c>
      <c r="C4" t="s">
        <v>77</v>
      </c>
      <c r="D4" t="s">
        <v>78</v>
      </c>
    </row>
    <row r="5" spans="1:13" ht="15.75" x14ac:dyDescent="0.3">
      <c r="A5" s="2" t="s">
        <v>89</v>
      </c>
      <c r="B5" s="17">
        <f>4000000*B6*B6+598600*B6+329000</f>
        <v>996102.35770073009</v>
      </c>
    </row>
    <row r="6" spans="1:13" ht="15.75" x14ac:dyDescent="0.3">
      <c r="A6" t="s">
        <v>99</v>
      </c>
      <c r="B6" s="15">
        <f>SQRT((4*B7)/(PI()*B12))</f>
        <v>0.34035492491229935</v>
      </c>
    </row>
    <row r="7" spans="1:13" ht="15.75" x14ac:dyDescent="0.3">
      <c r="A7" t="s">
        <v>92</v>
      </c>
      <c r="B7" s="15">
        <f>B8/B11</f>
        <v>1.3647252246177164</v>
      </c>
      <c r="D7" s="4"/>
      <c r="E7" s="4" t="s">
        <v>97</v>
      </c>
      <c r="F7" s="4">
        <f>(PI()*B6*B6/4)*B10</f>
        <v>136.47252246177163</v>
      </c>
      <c r="G7">
        <f>(PI()*B6*B6/4)*100</f>
        <v>9.0981681641181087</v>
      </c>
    </row>
    <row r="8" spans="1:13" x14ac:dyDescent="0.25">
      <c r="A8" t="s">
        <v>91</v>
      </c>
      <c r="B8">
        <f>B25</f>
        <v>10.78132927447996</v>
      </c>
      <c r="D8" s="4"/>
      <c r="E8" s="4" t="s">
        <v>98</v>
      </c>
      <c r="F8">
        <f>F7*B11</f>
        <v>1078.1329274479961</v>
      </c>
      <c r="G8" s="4">
        <f>G7*B11</f>
        <v>71.875528496533065</v>
      </c>
    </row>
    <row r="9" spans="1:13" ht="15.75" x14ac:dyDescent="0.3">
      <c r="A9" t="s">
        <v>63</v>
      </c>
      <c r="B9" s="16">
        <v>5.4999999999999997E-3</v>
      </c>
      <c r="C9" t="s">
        <v>76</v>
      </c>
      <c r="J9">
        <f>0.4*24*22-38.8*24</f>
        <v>-719.99999999999989</v>
      </c>
    </row>
    <row r="10" spans="1:13" ht="15.75" x14ac:dyDescent="0.3">
      <c r="A10" s="2" t="s">
        <v>6</v>
      </c>
      <c r="B10" s="3">
        <v>1500</v>
      </c>
    </row>
    <row r="11" spans="1:13" ht="15.75" x14ac:dyDescent="0.3">
      <c r="A11" s="2" t="s">
        <v>73</v>
      </c>
      <c r="B11" s="14">
        <v>7.9</v>
      </c>
      <c r="C11" t="s">
        <v>75</v>
      </c>
    </row>
    <row r="12" spans="1:13" ht="15.75" x14ac:dyDescent="0.3">
      <c r="A12" s="2" t="s">
        <v>90</v>
      </c>
      <c r="B12" s="3">
        <v>15</v>
      </c>
      <c r="C12" t="s">
        <v>75</v>
      </c>
    </row>
    <row r="14" spans="1:13" ht="15.75" x14ac:dyDescent="0.3">
      <c r="A14" s="1" t="s">
        <v>8</v>
      </c>
      <c r="B14" s="3">
        <f>0.02*B3</f>
        <v>59766141.462043814</v>
      </c>
      <c r="C14" t="s">
        <v>9</v>
      </c>
      <c r="E14" t="s">
        <v>93</v>
      </c>
    </row>
    <row r="15" spans="1:13" ht="15.75" x14ac:dyDescent="0.3">
      <c r="A15" s="1"/>
      <c r="B15" s="5"/>
    </row>
    <row r="16" spans="1:13" ht="15.75" x14ac:dyDescent="0.3">
      <c r="A16" s="2"/>
      <c r="B16" s="3"/>
    </row>
    <row r="17" spans="1:49" ht="15.75" x14ac:dyDescent="0.3">
      <c r="A17" s="2" t="s">
        <v>11</v>
      </c>
      <c r="B17" s="6">
        <v>0.75</v>
      </c>
    </row>
    <row r="18" spans="1:49" ht="15.75" x14ac:dyDescent="0.3">
      <c r="A18" s="2" t="s">
        <v>65</v>
      </c>
      <c r="B18" s="3">
        <f>B23*B17</f>
        <v>255000000</v>
      </c>
    </row>
    <row r="19" spans="1:49" ht="15.75" x14ac:dyDescent="0.3">
      <c r="A19" s="2" t="s">
        <v>12</v>
      </c>
      <c r="B19" s="3">
        <v>30</v>
      </c>
    </row>
    <row r="20" spans="1:49" ht="15.75" x14ac:dyDescent="0.3">
      <c r="A20" s="2" t="s">
        <v>13</v>
      </c>
      <c r="B20" s="7">
        <v>0.08</v>
      </c>
    </row>
    <row r="22" spans="1:49" ht="15.75" x14ac:dyDescent="0.3">
      <c r="A22" s="2"/>
    </row>
    <row r="23" spans="1:49" x14ac:dyDescent="0.25">
      <c r="A23" t="s">
        <v>47</v>
      </c>
      <c r="B23">
        <v>340000000</v>
      </c>
      <c r="C23" t="s">
        <v>66</v>
      </c>
      <c r="D23" t="s">
        <v>64</v>
      </c>
    </row>
    <row r="24" spans="1:49" x14ac:dyDescent="0.25">
      <c r="B24">
        <f>B23/(8760)</f>
        <v>38812.785388127857</v>
      </c>
      <c r="C24" t="s">
        <v>72</v>
      </c>
    </row>
    <row r="25" spans="1:49" x14ac:dyDescent="0.25">
      <c r="B25">
        <f>B24/3600</f>
        <v>10.78132927447996</v>
      </c>
      <c r="C25" t="s">
        <v>67</v>
      </c>
    </row>
    <row r="28" spans="1:49" x14ac:dyDescent="0.25">
      <c r="A28" t="s">
        <v>28</v>
      </c>
      <c r="B28">
        <v>0</v>
      </c>
      <c r="C28">
        <v>1</v>
      </c>
      <c r="D28">
        <v>2</v>
      </c>
      <c r="E28">
        <v>3</v>
      </c>
      <c r="F28">
        <v>4</v>
      </c>
      <c r="G28">
        <v>5</v>
      </c>
      <c r="H28">
        <v>6</v>
      </c>
      <c r="I28">
        <v>7</v>
      </c>
      <c r="J28">
        <v>8</v>
      </c>
      <c r="K28">
        <v>9</v>
      </c>
      <c r="L28">
        <v>10</v>
      </c>
      <c r="M28">
        <v>11</v>
      </c>
      <c r="N28">
        <v>12</v>
      </c>
      <c r="O28">
        <v>13</v>
      </c>
      <c r="P28">
        <v>14</v>
      </c>
      <c r="Q28">
        <v>15</v>
      </c>
      <c r="R28">
        <v>16</v>
      </c>
      <c r="S28">
        <v>17</v>
      </c>
      <c r="T28">
        <v>18</v>
      </c>
      <c r="U28">
        <v>19</v>
      </c>
      <c r="V28">
        <v>20</v>
      </c>
      <c r="W28">
        <v>21</v>
      </c>
      <c r="X28">
        <v>22</v>
      </c>
      <c r="Y28">
        <v>23</v>
      </c>
      <c r="Z28">
        <v>24</v>
      </c>
      <c r="AA28">
        <v>25</v>
      </c>
      <c r="AB28">
        <v>26</v>
      </c>
      <c r="AC28">
        <v>27</v>
      </c>
      <c r="AD28">
        <v>28</v>
      </c>
      <c r="AE28">
        <v>29</v>
      </c>
      <c r="AF28">
        <v>30</v>
      </c>
      <c r="AG28">
        <v>31</v>
      </c>
      <c r="AH28">
        <v>32</v>
      </c>
      <c r="AI28">
        <v>33</v>
      </c>
      <c r="AJ28">
        <v>34</v>
      </c>
      <c r="AK28">
        <v>35</v>
      </c>
      <c r="AL28">
        <v>36</v>
      </c>
      <c r="AM28">
        <v>37</v>
      </c>
      <c r="AN28">
        <v>38</v>
      </c>
      <c r="AO28">
        <v>39</v>
      </c>
      <c r="AP28">
        <v>40</v>
      </c>
    </row>
    <row r="29" spans="1:49" x14ac:dyDescent="0.25">
      <c r="A29" t="s">
        <v>20</v>
      </c>
      <c r="B29">
        <f>1/(1+$B$20)^B28</f>
        <v>1</v>
      </c>
      <c r="C29">
        <f t="shared" ref="C29:AF29" si="0">1/(1+$B$20)^C28</f>
        <v>0.92592592592592582</v>
      </c>
      <c r="D29">
        <f t="shared" si="0"/>
        <v>0.85733882030178321</v>
      </c>
      <c r="E29">
        <f t="shared" si="0"/>
        <v>0.79383224102016958</v>
      </c>
      <c r="F29">
        <f t="shared" si="0"/>
        <v>0.73502985279645328</v>
      </c>
      <c r="G29">
        <f t="shared" si="0"/>
        <v>0.68058319703375303</v>
      </c>
      <c r="H29">
        <f t="shared" si="0"/>
        <v>0.63016962688310452</v>
      </c>
      <c r="I29">
        <f t="shared" si="0"/>
        <v>0.58349039526213387</v>
      </c>
      <c r="J29">
        <f t="shared" si="0"/>
        <v>0.54026888450197574</v>
      </c>
      <c r="K29">
        <f t="shared" si="0"/>
        <v>0.50024896713145905</v>
      </c>
      <c r="L29">
        <f t="shared" si="0"/>
        <v>0.46319348808468425</v>
      </c>
      <c r="M29">
        <f t="shared" si="0"/>
        <v>0.42888285933767062</v>
      </c>
      <c r="N29">
        <f t="shared" si="0"/>
        <v>0.39711375864599124</v>
      </c>
      <c r="O29">
        <f t="shared" si="0"/>
        <v>0.36769792467221413</v>
      </c>
      <c r="P29">
        <f t="shared" si="0"/>
        <v>0.34046104136316119</v>
      </c>
      <c r="Q29">
        <f t="shared" si="0"/>
        <v>0.31524170496588994</v>
      </c>
      <c r="R29">
        <f t="shared" si="0"/>
        <v>0.29189046756100923</v>
      </c>
      <c r="S29">
        <f t="shared" si="0"/>
        <v>0.27026895144537894</v>
      </c>
      <c r="T29">
        <f t="shared" si="0"/>
        <v>0.25024902911609154</v>
      </c>
      <c r="U29">
        <f t="shared" si="0"/>
        <v>0.23171206399638106</v>
      </c>
      <c r="V29">
        <f t="shared" si="0"/>
        <v>0.21454820740405653</v>
      </c>
      <c r="W29">
        <f t="shared" si="0"/>
        <v>0.19865574759634863</v>
      </c>
      <c r="X29">
        <f t="shared" si="0"/>
        <v>0.18394050703365611</v>
      </c>
      <c r="Y29">
        <f t="shared" si="0"/>
        <v>0.17031528429042234</v>
      </c>
      <c r="Z29">
        <f t="shared" si="0"/>
        <v>0.1576993373059466</v>
      </c>
      <c r="AA29">
        <f t="shared" si="0"/>
        <v>0.1460179049129135</v>
      </c>
      <c r="AB29">
        <f t="shared" si="0"/>
        <v>0.13520176380825324</v>
      </c>
      <c r="AC29">
        <f t="shared" si="0"/>
        <v>0.12518681834097523</v>
      </c>
      <c r="AD29">
        <f t="shared" si="0"/>
        <v>0.11591372068608817</v>
      </c>
      <c r="AE29">
        <f t="shared" si="0"/>
        <v>0.10732751915378534</v>
      </c>
      <c r="AF29">
        <f t="shared" si="0"/>
        <v>9.9377332549801231E-2</v>
      </c>
      <c r="AG29">
        <f t="shared" ref="AG29:AP29" si="1">1/(1+$B$20)^AG28</f>
        <v>9.2016048657223348E-2</v>
      </c>
      <c r="AH29">
        <f t="shared" si="1"/>
        <v>8.5200045052984577E-2</v>
      </c>
      <c r="AI29">
        <f t="shared" si="1"/>
        <v>7.8888930604615354E-2</v>
      </c>
      <c r="AJ29">
        <f t="shared" si="1"/>
        <v>7.3045306115384581E-2</v>
      </c>
      <c r="AK29">
        <f t="shared" si="1"/>
        <v>6.7634542699430159E-2</v>
      </c>
      <c r="AL29">
        <f t="shared" si="1"/>
        <v>6.2624576573546434E-2</v>
      </c>
      <c r="AM29">
        <f t="shared" si="1"/>
        <v>5.7985719049580033E-2</v>
      </c>
      <c r="AN29">
        <f t="shared" si="1"/>
        <v>5.3690480601462989E-2</v>
      </c>
      <c r="AO29">
        <f t="shared" si="1"/>
        <v>4.9713407964317585E-2</v>
      </c>
      <c r="AP29">
        <f t="shared" si="1"/>
        <v>4.6030933300294057E-2</v>
      </c>
    </row>
    <row r="30" spans="1:49" x14ac:dyDescent="0.25">
      <c r="A30" t="s">
        <v>21</v>
      </c>
      <c r="C30" s="4">
        <f>$B$14*C29</f>
        <v>55339019.872262783</v>
      </c>
      <c r="D30" s="4">
        <f t="shared" ref="D30:AF30" si="2">$B$14*D29</f>
        <v>51239833.215058133</v>
      </c>
      <c r="E30" s="4">
        <f t="shared" si="2"/>
        <v>47444290.013942719</v>
      </c>
      <c r="F30" s="4">
        <f t="shared" si="2"/>
        <v>43929898.161058068</v>
      </c>
      <c r="G30" s="4">
        <f t="shared" si="2"/>
        <v>40675831.630609319</v>
      </c>
      <c r="H30" s="4">
        <f t="shared" si="2"/>
        <v>37662807.065378994</v>
      </c>
      <c r="I30" s="4">
        <f t="shared" si="2"/>
        <v>34872969.504980549</v>
      </c>
      <c r="J30" s="4">
        <f t="shared" si="2"/>
        <v>32289786.578685693</v>
      </c>
      <c r="K30" s="4">
        <f t="shared" si="2"/>
        <v>29897950.535820089</v>
      </c>
      <c r="L30" s="4">
        <f t="shared" si="2"/>
        <v>27683287.533166744</v>
      </c>
      <c r="M30" s="4">
        <f t="shared" si="2"/>
        <v>25632673.64182106</v>
      </c>
      <c r="N30" s="4">
        <f t="shared" si="2"/>
        <v>23733957.075760238</v>
      </c>
      <c r="O30" s="4">
        <f t="shared" si="2"/>
        <v>21975886.181259479</v>
      </c>
      <c r="P30" s="4">
        <f t="shared" si="2"/>
        <v>20348042.760425441</v>
      </c>
      <c r="Q30" s="4">
        <f t="shared" si="2"/>
        <v>18840780.333727259</v>
      </c>
      <c r="R30" s="4">
        <f t="shared" si="2"/>
        <v>17445166.975673389</v>
      </c>
      <c r="S30" s="4">
        <f t="shared" si="2"/>
        <v>16152932.384882769</v>
      </c>
      <c r="T30" s="4">
        <f t="shared" si="2"/>
        <v>14956418.874891449</v>
      </c>
      <c r="U30" s="4">
        <f t="shared" si="2"/>
        <v>13848535.995269859</v>
      </c>
      <c r="V30" s="4">
        <f t="shared" si="2"/>
        <v>12822718.514138758</v>
      </c>
      <c r="W30" s="4">
        <f t="shared" si="2"/>
        <v>11872887.513091443</v>
      </c>
      <c r="X30" s="4">
        <f t="shared" si="2"/>
        <v>10993414.363973556</v>
      </c>
      <c r="Y30" s="4">
        <f t="shared" si="2"/>
        <v>10179087.374049589</v>
      </c>
      <c r="Z30" s="4">
        <f t="shared" si="2"/>
        <v>9425080.9018977676</v>
      </c>
      <c r="AA30" s="4">
        <f t="shared" si="2"/>
        <v>8726926.7610164508</v>
      </c>
      <c r="AB30" s="4">
        <f t="shared" si="2"/>
        <v>8080487.7416818989</v>
      </c>
      <c r="AC30" s="4">
        <f t="shared" si="2"/>
        <v>7481933.0941499062</v>
      </c>
      <c r="AD30" s="4">
        <f t="shared" si="2"/>
        <v>6927715.8279165803</v>
      </c>
      <c r="AE30" s="4">
        <f t="shared" si="2"/>
        <v>6414551.6925153518</v>
      </c>
      <c r="AF30" s="4">
        <f t="shared" si="2"/>
        <v>5939399.7152919918</v>
      </c>
      <c r="AG30" s="4">
        <f t="shared" ref="AG30:AP30" si="3">$B$14*AG29</f>
        <v>5499444.1808259171</v>
      </c>
      <c r="AH30" s="4">
        <f t="shared" si="3"/>
        <v>5092077.9452091828</v>
      </c>
      <c r="AI30" s="4">
        <f t="shared" si="3"/>
        <v>4714886.9863047991</v>
      </c>
      <c r="AJ30" s="4">
        <f t="shared" si="3"/>
        <v>4365636.098430369</v>
      </c>
      <c r="AK30" s="4">
        <f t="shared" si="3"/>
        <v>4042255.6466947854</v>
      </c>
      <c r="AL30" s="4">
        <f t="shared" si="3"/>
        <v>3742829.3024951713</v>
      </c>
      <c r="AM30" s="4">
        <f t="shared" si="3"/>
        <v>3465582.6874955292</v>
      </c>
      <c r="AN30" s="4">
        <f t="shared" si="3"/>
        <v>3208872.8587921564</v>
      </c>
      <c r="AO30" s="4">
        <f t="shared" si="3"/>
        <v>2971178.5729557006</v>
      </c>
      <c r="AP30" s="4">
        <f t="shared" si="3"/>
        <v>2751091.271255278</v>
      </c>
      <c r="AQ30" s="4"/>
      <c r="AR30" s="4"/>
      <c r="AS30" s="4"/>
      <c r="AT30" s="4"/>
      <c r="AU30" s="4"/>
      <c r="AV30" s="4"/>
      <c r="AW30" s="4"/>
    </row>
    <row r="31" spans="1:49" x14ac:dyDescent="0.25">
      <c r="A31" t="s">
        <v>83</v>
      </c>
      <c r="C31" s="4">
        <f>$B$18*C29</f>
        <v>236111111.11111107</v>
      </c>
      <c r="D31" s="4">
        <f t="shared" ref="D31:AF31" si="4">$B$18*D29</f>
        <v>218621399.17695472</v>
      </c>
      <c r="E31" s="4">
        <f t="shared" si="4"/>
        <v>202427221.46014324</v>
      </c>
      <c r="F31" s="4">
        <f t="shared" si="4"/>
        <v>187432612.46309558</v>
      </c>
      <c r="G31" s="4">
        <f t="shared" si="4"/>
        <v>173548715.24360701</v>
      </c>
      <c r="H31" s="4">
        <f t="shared" si="4"/>
        <v>160693254.85519165</v>
      </c>
      <c r="I31" s="4">
        <f t="shared" si="4"/>
        <v>148790050.79184413</v>
      </c>
      <c r="J31" s="4">
        <f t="shared" si="4"/>
        <v>137768565.54800382</v>
      </c>
      <c r="K31" s="4">
        <f t="shared" si="4"/>
        <v>127563486.61852206</v>
      </c>
      <c r="L31" s="4">
        <f t="shared" si="4"/>
        <v>118114339.46159448</v>
      </c>
      <c r="M31" s="4">
        <f t="shared" si="4"/>
        <v>109365129.131106</v>
      </c>
      <c r="N31" s="4">
        <f t="shared" si="4"/>
        <v>101264008.45472777</v>
      </c>
      <c r="O31" s="4">
        <f t="shared" si="4"/>
        <v>93762970.791414604</v>
      </c>
      <c r="P31" s="4">
        <f t="shared" si="4"/>
        <v>86817565.547606096</v>
      </c>
      <c r="Q31" s="4">
        <f t="shared" si="4"/>
        <v>80386634.76630193</v>
      </c>
      <c r="R31" s="4">
        <f t="shared" si="4"/>
        <v>74432069.228057355</v>
      </c>
      <c r="S31" s="4">
        <f t="shared" si="4"/>
        <v>68918582.618571624</v>
      </c>
      <c r="T31" s="4">
        <f t="shared" si="4"/>
        <v>63813502.424603343</v>
      </c>
      <c r="U31" s="4">
        <f t="shared" si="4"/>
        <v>59086576.319077171</v>
      </c>
      <c r="V31" s="4">
        <f t="shared" si="4"/>
        <v>54709792.888034418</v>
      </c>
      <c r="W31" s="4">
        <f t="shared" si="4"/>
        <v>50657215.637068897</v>
      </c>
      <c r="X31" s="4">
        <f t="shared" si="4"/>
        <v>46904829.293582305</v>
      </c>
      <c r="Y31" s="4">
        <f t="shared" si="4"/>
        <v>43430397.494057693</v>
      </c>
      <c r="Z31" s="4">
        <f t="shared" si="4"/>
        <v>40213331.01301638</v>
      </c>
      <c r="AA31" s="4">
        <f t="shared" si="4"/>
        <v>37234565.75279294</v>
      </c>
      <c r="AB31" s="4">
        <f t="shared" si="4"/>
        <v>34476449.771104574</v>
      </c>
      <c r="AC31" s="4">
        <f t="shared" si="4"/>
        <v>31922638.676948681</v>
      </c>
      <c r="AD31" s="4">
        <f t="shared" si="4"/>
        <v>29557998.774952482</v>
      </c>
      <c r="AE31" s="4">
        <f t="shared" si="4"/>
        <v>27368517.384215262</v>
      </c>
      <c r="AF31" s="4">
        <f t="shared" si="4"/>
        <v>25341219.800199315</v>
      </c>
      <c r="AG31" s="4">
        <f t="shared" ref="AG31:AP31" si="5">$B$18*AG29</f>
        <v>23464092.407591954</v>
      </c>
      <c r="AH31" s="4">
        <f t="shared" si="5"/>
        <v>21726011.488511067</v>
      </c>
      <c r="AI31" s="4">
        <f t="shared" si="5"/>
        <v>20116677.304176915</v>
      </c>
      <c r="AJ31" s="4">
        <f t="shared" si="5"/>
        <v>18626553.059423067</v>
      </c>
      <c r="AK31" s="4">
        <f t="shared" si="5"/>
        <v>17246808.388354689</v>
      </c>
      <c r="AL31" s="4">
        <f t="shared" si="5"/>
        <v>15969267.026254341</v>
      </c>
      <c r="AM31" s="4">
        <f t="shared" si="5"/>
        <v>14786358.357642908</v>
      </c>
      <c r="AN31" s="4">
        <f t="shared" si="5"/>
        <v>13691072.553373063</v>
      </c>
      <c r="AO31" s="4">
        <f t="shared" si="5"/>
        <v>12676919.030900985</v>
      </c>
      <c r="AP31" s="4">
        <f t="shared" si="5"/>
        <v>11737887.991574984</v>
      </c>
      <c r="AQ31" s="4"/>
      <c r="AR31" s="4"/>
      <c r="AS31" s="4"/>
      <c r="AT31" s="4"/>
      <c r="AU31" s="4"/>
      <c r="AV31" s="4"/>
      <c r="AW31" s="4"/>
    </row>
    <row r="33" spans="1:7" x14ac:dyDescent="0.25">
      <c r="A33" t="s">
        <v>23</v>
      </c>
      <c r="B33" s="4">
        <f>SUM(C30:AP30)</f>
        <v>712688127.38485622</v>
      </c>
    </row>
    <row r="34" spans="1:7" x14ac:dyDescent="0.25">
      <c r="A34" t="s">
        <v>24</v>
      </c>
      <c r="B34" s="4">
        <f>SUM(C31:AP31)</f>
        <v>3040776400.10531</v>
      </c>
    </row>
    <row r="36" spans="1:7" ht="15.75" x14ac:dyDescent="0.3">
      <c r="A36" s="8" t="s">
        <v>7</v>
      </c>
      <c r="B36" s="8">
        <f>(B3+B33)/B34</f>
        <v>1.2171217851989615</v>
      </c>
      <c r="C36" t="s">
        <v>82</v>
      </c>
      <c r="E36" t="s">
        <v>56</v>
      </c>
      <c r="G36" t="s">
        <v>57</v>
      </c>
    </row>
    <row r="38" spans="1:7" x14ac:dyDescent="0.25">
      <c r="B38" t="s">
        <v>29</v>
      </c>
      <c r="C38" t="s">
        <v>81</v>
      </c>
      <c r="D38" t="s">
        <v>30</v>
      </c>
    </row>
    <row r="49" spans="2:2" x14ac:dyDescent="0.25">
      <c r="B49" s="9"/>
    </row>
    <row r="50" spans="2:2" x14ac:dyDescent="0.25">
      <c r="B50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BE1DA-AA38-4599-B780-D37CBC55A563}">
  <dimension ref="A1:AV33"/>
  <sheetViews>
    <sheetView workbookViewId="0">
      <selection activeCell="L26" sqref="L26"/>
    </sheetView>
  </sheetViews>
  <sheetFormatPr defaultRowHeight="15" x14ac:dyDescent="0.25"/>
  <cols>
    <col min="3" max="4" width="18.42578125" bestFit="1" customWidth="1"/>
    <col min="5" max="5" width="18" bestFit="1" customWidth="1"/>
    <col min="6" max="6" width="14.85546875" bestFit="1" customWidth="1"/>
    <col min="7" max="7" width="9.5703125" bestFit="1" customWidth="1"/>
  </cols>
  <sheetData>
    <row r="1" spans="1:48" x14ac:dyDescent="0.25">
      <c r="A1" t="s">
        <v>34</v>
      </c>
      <c r="B1" t="s">
        <v>35</v>
      </c>
      <c r="C1" t="s">
        <v>36</v>
      </c>
      <c r="D1" t="s">
        <v>23</v>
      </c>
      <c r="E1" t="s">
        <v>80</v>
      </c>
      <c r="F1" t="s">
        <v>100</v>
      </c>
      <c r="G1" t="s">
        <v>84</v>
      </c>
      <c r="P1" t="s">
        <v>38</v>
      </c>
      <c r="Q1" t="s">
        <v>28</v>
      </c>
      <c r="R1">
        <v>0</v>
      </c>
      <c r="S1">
        <v>1</v>
      </c>
      <c r="T1">
        <v>2</v>
      </c>
      <c r="U1">
        <v>3</v>
      </c>
      <c r="V1">
        <v>4</v>
      </c>
      <c r="W1">
        <v>5</v>
      </c>
      <c r="X1">
        <v>6</v>
      </c>
      <c r="Y1">
        <v>7</v>
      </c>
      <c r="Z1">
        <v>8</v>
      </c>
      <c r="AA1">
        <v>9</v>
      </c>
      <c r="AB1">
        <v>10</v>
      </c>
      <c r="AC1">
        <v>11</v>
      </c>
      <c r="AD1">
        <v>12</v>
      </c>
      <c r="AE1">
        <v>13</v>
      </c>
      <c r="AF1">
        <v>14</v>
      </c>
      <c r="AG1">
        <v>15</v>
      </c>
      <c r="AH1">
        <v>16</v>
      </c>
      <c r="AI1">
        <v>17</v>
      </c>
      <c r="AJ1">
        <v>18</v>
      </c>
      <c r="AK1">
        <v>19</v>
      </c>
      <c r="AL1">
        <v>20</v>
      </c>
      <c r="AM1">
        <v>21</v>
      </c>
      <c r="AN1">
        <v>22</v>
      </c>
      <c r="AO1">
        <v>23</v>
      </c>
      <c r="AP1">
        <v>24</v>
      </c>
      <c r="AQ1">
        <v>25</v>
      </c>
      <c r="AR1">
        <v>26</v>
      </c>
      <c r="AS1">
        <v>27</v>
      </c>
      <c r="AT1">
        <v>28</v>
      </c>
      <c r="AU1">
        <v>29</v>
      </c>
      <c r="AV1">
        <v>30</v>
      </c>
    </row>
    <row r="2" spans="1:48" x14ac:dyDescent="0.25">
      <c r="A2">
        <v>0</v>
      </c>
      <c r="B2">
        <f>_xlfn.CEILING.MATH(A2/128)</f>
        <v>0</v>
      </c>
      <c r="C2" s="13">
        <f>'LCOT GH2 (IEA)'!$B$4*'LCOT vs Distance GH2 (IEA)'!A2</f>
        <v>0</v>
      </c>
      <c r="D2" s="13">
        <f>0.02*C2</f>
        <v>0</v>
      </c>
      <c r="E2" s="4">
        <f>'LCOT GH2 (IEA)'!$B$34</f>
        <v>3040776400.10531</v>
      </c>
      <c r="F2" s="12">
        <f>0.94*(C2+D2)/E2</f>
        <v>0</v>
      </c>
      <c r="G2" s="12">
        <f>_xlfn.FORECAST.LINEAR(A2,$J$25:$J$26,$I$25:$I$26)</f>
        <v>0</v>
      </c>
      <c r="P2" t="s">
        <v>34</v>
      </c>
      <c r="Q2" t="s">
        <v>20</v>
      </c>
      <c r="R2">
        <f>1/(1+$B$15)^R1</f>
        <v>1</v>
      </c>
      <c r="S2">
        <f>1/(1+'LCOT NH3'!$B$15)^S1</f>
        <v>0.92592592592592582</v>
      </c>
      <c r="T2">
        <f>1/(1+'LCOT NH3'!$B$15)^T1</f>
        <v>0.85733882030178321</v>
      </c>
      <c r="U2">
        <f>1/(1+'LCOT NH3'!$B$15)^U1</f>
        <v>0.79383224102016958</v>
      </c>
      <c r="V2">
        <f>1/(1+'LCOT NH3'!$B$15)^V1</f>
        <v>0.73502985279645328</v>
      </c>
      <c r="W2">
        <f>1/(1+'LCOT NH3'!$B$15)^W1</f>
        <v>0.68058319703375303</v>
      </c>
      <c r="X2">
        <f>1/(1+'LCOT NH3'!$B$15)^X1</f>
        <v>0.63016962688310452</v>
      </c>
      <c r="Y2">
        <f>1/(1+'LCOT NH3'!$B$15)^Y1</f>
        <v>0.58349039526213387</v>
      </c>
      <c r="Z2">
        <f>1/(1+'LCOT NH3'!$B$15)^Z1</f>
        <v>0.54026888450197574</v>
      </c>
      <c r="AA2">
        <f>1/(1+'LCOT NH3'!$B$15)^AA1</f>
        <v>0.50024896713145905</v>
      </c>
      <c r="AB2">
        <f>1/(1+'LCOT NH3'!$B$15)^AB1</f>
        <v>0.46319348808468425</v>
      </c>
      <c r="AC2">
        <f>1/(1+'LCOT NH3'!$B$15)^AC1</f>
        <v>0.42888285933767062</v>
      </c>
      <c r="AD2">
        <f>1/(1+'LCOT NH3'!$B$15)^AD1</f>
        <v>0.39711375864599124</v>
      </c>
      <c r="AE2">
        <f>1/(1+'LCOT NH3'!$B$15)^AE1</f>
        <v>0.36769792467221413</v>
      </c>
      <c r="AF2">
        <f>1/(1+'LCOT NH3'!$B$15)^AF1</f>
        <v>0.34046104136316119</v>
      </c>
      <c r="AG2">
        <f>1/(1+'LCOT NH3'!$B$15)^AG1</f>
        <v>0.31524170496588994</v>
      </c>
      <c r="AH2">
        <f>1/(1+'LCOT NH3'!$B$15)^AH1</f>
        <v>0.29189046756100923</v>
      </c>
      <c r="AI2">
        <f>1/(1+'LCOT NH3'!$B$15)^AI1</f>
        <v>0.27026895144537894</v>
      </c>
      <c r="AJ2">
        <f>1/(1+'LCOT NH3'!$B$15)^AJ1</f>
        <v>0.25024902911609154</v>
      </c>
      <c r="AK2">
        <f>1/(1+'LCOT NH3'!$B$15)^AK1</f>
        <v>0.23171206399638106</v>
      </c>
      <c r="AL2">
        <f>1/(1+'LCOT NH3'!$B$15)^AL1</f>
        <v>0.21454820740405653</v>
      </c>
      <c r="AM2">
        <f>1/(1+'LCOT NH3'!$B$15)^AM1</f>
        <v>0.19865574759634863</v>
      </c>
      <c r="AN2">
        <f>1/(1+'LCOT NH3'!$B$15)^AN1</f>
        <v>0.18394050703365611</v>
      </c>
      <c r="AO2">
        <f>1/(1+'LCOT NH3'!$B$15)^AO1</f>
        <v>0.17031528429042234</v>
      </c>
      <c r="AP2">
        <f>1/(1+'LCOT NH3'!$B$15)^AP1</f>
        <v>0.1576993373059466</v>
      </c>
      <c r="AQ2">
        <f>1/(1+'LCOT NH3'!$B$15)^AQ1</f>
        <v>0.1460179049129135</v>
      </c>
      <c r="AR2">
        <f>1/(1+'LCOT NH3'!$B$15)^AR1</f>
        <v>0.13520176380825324</v>
      </c>
      <c r="AS2">
        <f>1/(1+'LCOT NH3'!$B$15)^AS1</f>
        <v>0.12518681834097523</v>
      </c>
      <c r="AT2">
        <f>1/(1+'LCOT NH3'!$B$15)^AT1</f>
        <v>0.11591372068608817</v>
      </c>
      <c r="AU2">
        <f>1/(1+'LCOT NH3'!$B$15)^AU1</f>
        <v>0.10732751915378534</v>
      </c>
      <c r="AV2">
        <f>1/(1+'LCOT NH3'!$B$15)^AV1</f>
        <v>9.9377332549801231E-2</v>
      </c>
    </row>
    <row r="3" spans="1:48" x14ac:dyDescent="0.25">
      <c r="A3">
        <v>100</v>
      </c>
      <c r="B3">
        <f>_xlfn.CEILING.MATH(A3/250)</f>
        <v>1</v>
      </c>
      <c r="C3" s="13">
        <f>'LCOT GH2 (IEA)'!$B$4*'LCOT vs Distance GH2 (IEA)'!A3</f>
        <v>199220471.54014602</v>
      </c>
      <c r="D3" s="13">
        <f t="shared" ref="D3:D32" si="0">0.02*C3</f>
        <v>3984409.4308029204</v>
      </c>
      <c r="E3" s="4">
        <f>'LCOT GH2 (IEA)'!$B$34</f>
        <v>3040776400.10531</v>
      </c>
      <c r="F3" s="12">
        <f t="shared" ref="F3:F32" si="1">0.94*(C3+D3)/E3</f>
        <v>6.2817045050098635E-2</v>
      </c>
      <c r="G3" s="12">
        <f t="shared" ref="G3:G31" si="2">_xlfn.FORECAST.LINEAR(A3,$J$25:$J$26,$I$25:$I$26)</f>
        <v>6.6666666666666666E-2</v>
      </c>
      <c r="P3">
        <v>0</v>
      </c>
      <c r="Q3" t="s">
        <v>37</v>
      </c>
      <c r="S3">
        <f>$C2*0.02*'LCOT vs Distance GH2 (IEA)'!S$2</f>
        <v>0</v>
      </c>
      <c r="T3">
        <f>$C2*0.02*'LCOT vs Distance GH2 (IEA)'!T$2</f>
        <v>0</v>
      </c>
      <c r="U3">
        <f>$C2*0.02*'LCOT vs Distance GH2 (IEA)'!U$2</f>
        <v>0</v>
      </c>
      <c r="V3">
        <f>$C2*0.02*'LCOT vs Distance GH2 (IEA)'!V$2</f>
        <v>0</v>
      </c>
      <c r="W3">
        <f>$C2*0.02*'LCOT vs Distance GH2 (IEA)'!W$2</f>
        <v>0</v>
      </c>
      <c r="X3">
        <f>$C2*0.02*'LCOT vs Distance GH2 (IEA)'!X$2</f>
        <v>0</v>
      </c>
      <c r="Y3">
        <f>$C2*0.02*'LCOT vs Distance GH2 (IEA)'!Y$2</f>
        <v>0</v>
      </c>
      <c r="Z3">
        <f>$C2*0.02*'LCOT vs Distance GH2 (IEA)'!Z$2</f>
        <v>0</v>
      </c>
      <c r="AA3">
        <f>$C2*0.02*'LCOT vs Distance GH2 (IEA)'!AA$2</f>
        <v>0</v>
      </c>
      <c r="AB3">
        <f>$C2*0.02*'LCOT vs Distance GH2 (IEA)'!AB$2</f>
        <v>0</v>
      </c>
      <c r="AC3">
        <f>$C2*0.02*'LCOT vs Distance GH2 (IEA)'!AC$2</f>
        <v>0</v>
      </c>
      <c r="AD3">
        <f>$C2*0.02*'LCOT vs Distance GH2 (IEA)'!AD$2</f>
        <v>0</v>
      </c>
      <c r="AE3">
        <f>$C2*0.02*'LCOT vs Distance GH2 (IEA)'!AE$2</f>
        <v>0</v>
      </c>
      <c r="AF3">
        <f>$C2*0.02*'LCOT vs Distance GH2 (IEA)'!AF$2</f>
        <v>0</v>
      </c>
      <c r="AG3">
        <f>$C2*0.02*'LCOT vs Distance GH2 (IEA)'!AG$2</f>
        <v>0</v>
      </c>
      <c r="AH3">
        <f>$C2*0.02*'LCOT vs Distance GH2 (IEA)'!AH$2</f>
        <v>0</v>
      </c>
      <c r="AI3">
        <f>$C2*0.02*'LCOT vs Distance GH2 (IEA)'!AI$2</f>
        <v>0</v>
      </c>
      <c r="AJ3">
        <f>$C2*0.02*'LCOT vs Distance GH2 (IEA)'!AJ$2</f>
        <v>0</v>
      </c>
      <c r="AK3">
        <f>$C2*0.02*'LCOT vs Distance GH2 (IEA)'!AK$2</f>
        <v>0</v>
      </c>
      <c r="AL3">
        <f>$C2*0.02*'LCOT vs Distance GH2 (IEA)'!AL$2</f>
        <v>0</v>
      </c>
      <c r="AM3">
        <f>$C2*0.02*'LCOT vs Distance GH2 (IEA)'!AM$2</f>
        <v>0</v>
      </c>
      <c r="AN3">
        <f>$C2*0.02*'LCOT vs Distance GH2 (IEA)'!AN$2</f>
        <v>0</v>
      </c>
      <c r="AO3">
        <f>$C2*0.02*'LCOT vs Distance GH2 (IEA)'!AO$2</f>
        <v>0</v>
      </c>
      <c r="AP3">
        <f>$C2*0.02*'LCOT vs Distance GH2 (IEA)'!AP$2</f>
        <v>0</v>
      </c>
      <c r="AQ3">
        <f>$C2*0.02*'LCOT vs Distance GH2 (IEA)'!AQ$2</f>
        <v>0</v>
      </c>
      <c r="AR3">
        <f>$C2*0.02*'LCOT vs Distance GH2 (IEA)'!AR$2</f>
        <v>0</v>
      </c>
      <c r="AS3">
        <f>$C2*0.02*'LCOT vs Distance GH2 (IEA)'!AS$2</f>
        <v>0</v>
      </c>
      <c r="AT3">
        <f>$C2*0.02*'LCOT vs Distance GH2 (IEA)'!AT$2</f>
        <v>0</v>
      </c>
      <c r="AU3">
        <f>$C2*0.02*'LCOT vs Distance GH2 (IEA)'!AU$2</f>
        <v>0</v>
      </c>
      <c r="AV3">
        <f>$C2*0.02*'LCOT vs Distance GH2 (IEA)'!AV$2</f>
        <v>0</v>
      </c>
    </row>
    <row r="4" spans="1:48" x14ac:dyDescent="0.25">
      <c r="A4">
        <v>200</v>
      </c>
      <c r="B4">
        <f t="shared" ref="B4:B32" si="3">_xlfn.CEILING.MATH(A4/250)</f>
        <v>1</v>
      </c>
      <c r="C4" s="13">
        <f>'LCOT GH2 (IEA)'!$B$4*'LCOT vs Distance GH2 (IEA)'!A4</f>
        <v>398440943.08029205</v>
      </c>
      <c r="D4" s="13">
        <f t="shared" si="0"/>
        <v>7968818.8616058407</v>
      </c>
      <c r="E4" s="4">
        <f>'LCOT GH2 (IEA)'!$B$34</f>
        <v>3040776400.10531</v>
      </c>
      <c r="F4" s="12">
        <f t="shared" si="1"/>
        <v>0.12563409010019727</v>
      </c>
      <c r="G4" s="12">
        <f t="shared" si="2"/>
        <v>0.13333333333333333</v>
      </c>
      <c r="P4">
        <v>100</v>
      </c>
      <c r="Q4" t="s">
        <v>37</v>
      </c>
      <c r="S4">
        <f>$C3*0.02*'LCOT vs Distance GH2 (IEA)'!S$2</f>
        <v>3689267.9914841852</v>
      </c>
      <c r="T4">
        <f>$C3*0.02*'LCOT vs Distance GH2 (IEA)'!T$2</f>
        <v>3415988.8810038753</v>
      </c>
      <c r="U4">
        <f>$C3*0.02*'LCOT vs Distance GH2 (IEA)'!U$2</f>
        <v>3162952.6675961805</v>
      </c>
      <c r="V4">
        <f>$C3*0.02*'LCOT vs Distance GH2 (IEA)'!V$2</f>
        <v>2928659.8774038707</v>
      </c>
      <c r="W4">
        <f>$C3*0.02*'LCOT vs Distance GH2 (IEA)'!W$2</f>
        <v>2711722.1087072878</v>
      </c>
      <c r="X4">
        <f>$C3*0.02*'LCOT vs Distance GH2 (IEA)'!X$2</f>
        <v>2510853.8043585992</v>
      </c>
      <c r="Y4">
        <f>$C3*0.02*'LCOT vs Distance GH2 (IEA)'!Y$2</f>
        <v>2324864.6336653698</v>
      </c>
      <c r="Z4">
        <f>$C3*0.02*'LCOT vs Distance GH2 (IEA)'!Z$2</f>
        <v>2152652.4385790457</v>
      </c>
      <c r="AA4">
        <f>$C3*0.02*'LCOT vs Distance GH2 (IEA)'!AA$2</f>
        <v>1993196.7023880056</v>
      </c>
      <c r="AB4">
        <f>$C3*0.02*'LCOT vs Distance GH2 (IEA)'!AB$2</f>
        <v>1845552.502211116</v>
      </c>
      <c r="AC4">
        <f>$C3*0.02*'LCOT vs Distance GH2 (IEA)'!AC$2</f>
        <v>1708844.9094547371</v>
      </c>
      <c r="AD4">
        <f>$C3*0.02*'LCOT vs Distance GH2 (IEA)'!AD$2</f>
        <v>1582263.8050506823</v>
      </c>
      <c r="AE4">
        <f>$C3*0.02*'LCOT vs Distance GH2 (IEA)'!AE$2</f>
        <v>1465059.0787506318</v>
      </c>
      <c r="AF4">
        <f>$C3*0.02*'LCOT vs Distance GH2 (IEA)'!AF$2</f>
        <v>1356536.1840283626</v>
      </c>
      <c r="AG4">
        <f>$C3*0.02*'LCOT vs Distance GH2 (IEA)'!AG$2</f>
        <v>1256052.0222484837</v>
      </c>
      <c r="AH4">
        <f>$C3*0.02*'LCOT vs Distance GH2 (IEA)'!AH$2</f>
        <v>1163011.1317115591</v>
      </c>
      <c r="AI4">
        <f>$C3*0.02*'LCOT vs Distance GH2 (IEA)'!AI$2</f>
        <v>1076862.1589921843</v>
      </c>
      <c r="AJ4">
        <f>$C3*0.02*'LCOT vs Distance GH2 (IEA)'!AJ$2</f>
        <v>997094.59165942972</v>
      </c>
      <c r="AK4">
        <f>$C3*0.02*'LCOT vs Distance GH2 (IEA)'!AK$2</f>
        <v>923235.73301799048</v>
      </c>
      <c r="AL4">
        <f>$C3*0.02*'LCOT vs Distance GH2 (IEA)'!AL$2</f>
        <v>854847.9009425838</v>
      </c>
      <c r="AM4">
        <f>$C3*0.02*'LCOT vs Distance GH2 (IEA)'!AM$2</f>
        <v>791525.83420609601</v>
      </c>
      <c r="AN4">
        <f>$C3*0.02*'LCOT vs Distance GH2 (IEA)'!AN$2</f>
        <v>732894.29093157034</v>
      </c>
      <c r="AO4">
        <f>$C3*0.02*'LCOT vs Distance GH2 (IEA)'!AO$2</f>
        <v>678605.82493663917</v>
      </c>
      <c r="AP4">
        <f>$C3*0.02*'LCOT vs Distance GH2 (IEA)'!AP$2</f>
        <v>628338.72679318441</v>
      </c>
      <c r="AQ4">
        <f>$C3*0.02*'LCOT vs Distance GH2 (IEA)'!AQ$2</f>
        <v>581795.11740109662</v>
      </c>
      <c r="AR4">
        <f>$C3*0.02*'LCOT vs Distance GH2 (IEA)'!AR$2</f>
        <v>538699.18277879315</v>
      </c>
      <c r="AS4">
        <f>$C3*0.02*'LCOT vs Distance GH2 (IEA)'!AS$2</f>
        <v>498795.53960999369</v>
      </c>
      <c r="AT4">
        <f>$C3*0.02*'LCOT vs Distance GH2 (IEA)'!AT$2</f>
        <v>461847.72186110524</v>
      </c>
      <c r="AU4">
        <f>$C3*0.02*'LCOT vs Distance GH2 (IEA)'!AU$2</f>
        <v>427636.77950102341</v>
      </c>
      <c r="AV4">
        <f>$C3*0.02*'LCOT vs Distance GH2 (IEA)'!AV$2</f>
        <v>395959.98101946607</v>
      </c>
    </row>
    <row r="5" spans="1:48" x14ac:dyDescent="0.25">
      <c r="A5">
        <v>300</v>
      </c>
      <c r="B5">
        <f t="shared" si="3"/>
        <v>2</v>
      </c>
      <c r="C5" s="13">
        <f>'LCOT GH2 (IEA)'!$B$4*'LCOT vs Distance GH2 (IEA)'!A5</f>
        <v>597661414.6204381</v>
      </c>
      <c r="D5" s="13">
        <f t="shared" si="0"/>
        <v>11953228.292408762</v>
      </c>
      <c r="E5" s="4">
        <f>'LCOT GH2 (IEA)'!$B$34</f>
        <v>3040776400.10531</v>
      </c>
      <c r="F5" s="12">
        <f t="shared" si="1"/>
        <v>0.18845113515029591</v>
      </c>
      <c r="G5" s="12">
        <f t="shared" si="2"/>
        <v>0.19999999999999998</v>
      </c>
      <c r="P5">
        <v>200</v>
      </c>
      <c r="Q5" t="s">
        <v>37</v>
      </c>
      <c r="S5">
        <f>$C4*0.02*'LCOT vs Distance GH2 (IEA)'!S$2</f>
        <v>7378535.9829683704</v>
      </c>
      <c r="T5">
        <f>$C4*0.02*'LCOT vs Distance GH2 (IEA)'!T$2</f>
        <v>6831977.7620077506</v>
      </c>
      <c r="U5">
        <f>$C4*0.02*'LCOT vs Distance GH2 (IEA)'!U$2</f>
        <v>6325905.3351923609</v>
      </c>
      <c r="V5">
        <f>$C4*0.02*'LCOT vs Distance GH2 (IEA)'!V$2</f>
        <v>5857319.7548077414</v>
      </c>
      <c r="W5">
        <f>$C4*0.02*'LCOT vs Distance GH2 (IEA)'!W$2</f>
        <v>5423444.2174145756</v>
      </c>
      <c r="X5">
        <f>$C4*0.02*'LCOT vs Distance GH2 (IEA)'!X$2</f>
        <v>5021707.6087171985</v>
      </c>
      <c r="Y5">
        <f>$C4*0.02*'LCOT vs Distance GH2 (IEA)'!Y$2</f>
        <v>4649729.2673307396</v>
      </c>
      <c r="Z5">
        <f>$C4*0.02*'LCOT vs Distance GH2 (IEA)'!Z$2</f>
        <v>4305304.8771580914</v>
      </c>
      <c r="AA5">
        <f>$C4*0.02*'LCOT vs Distance GH2 (IEA)'!AA$2</f>
        <v>3986393.4047760111</v>
      </c>
      <c r="AB5">
        <f>$C4*0.02*'LCOT vs Distance GH2 (IEA)'!AB$2</f>
        <v>3691105.004422232</v>
      </c>
      <c r="AC5">
        <f>$C4*0.02*'LCOT vs Distance GH2 (IEA)'!AC$2</f>
        <v>3417689.8189094742</v>
      </c>
      <c r="AD5">
        <f>$C4*0.02*'LCOT vs Distance GH2 (IEA)'!AD$2</f>
        <v>3164527.6101013646</v>
      </c>
      <c r="AE5">
        <f>$C4*0.02*'LCOT vs Distance GH2 (IEA)'!AE$2</f>
        <v>2930118.1575012635</v>
      </c>
      <c r="AF5">
        <f>$C4*0.02*'LCOT vs Distance GH2 (IEA)'!AF$2</f>
        <v>2713072.3680567252</v>
      </c>
      <c r="AG5">
        <f>$C4*0.02*'LCOT vs Distance GH2 (IEA)'!AG$2</f>
        <v>2512104.0444969675</v>
      </c>
      <c r="AH5">
        <f>$C4*0.02*'LCOT vs Distance GH2 (IEA)'!AH$2</f>
        <v>2326022.2634231183</v>
      </c>
      <c r="AI5">
        <f>$C4*0.02*'LCOT vs Distance GH2 (IEA)'!AI$2</f>
        <v>2153724.3179843687</v>
      </c>
      <c r="AJ5">
        <f>$C4*0.02*'LCOT vs Distance GH2 (IEA)'!AJ$2</f>
        <v>1994189.1833188594</v>
      </c>
      <c r="AK5">
        <f>$C4*0.02*'LCOT vs Distance GH2 (IEA)'!AK$2</f>
        <v>1846471.466035981</v>
      </c>
      <c r="AL5">
        <f>$C4*0.02*'LCOT vs Distance GH2 (IEA)'!AL$2</f>
        <v>1709695.8018851676</v>
      </c>
      <c r="AM5">
        <f>$C4*0.02*'LCOT vs Distance GH2 (IEA)'!AM$2</f>
        <v>1583051.668412192</v>
      </c>
      <c r="AN5">
        <f>$C4*0.02*'LCOT vs Distance GH2 (IEA)'!AN$2</f>
        <v>1465788.5818631407</v>
      </c>
      <c r="AO5">
        <f>$C4*0.02*'LCOT vs Distance GH2 (IEA)'!AO$2</f>
        <v>1357211.6498732783</v>
      </c>
      <c r="AP5">
        <f>$C4*0.02*'LCOT vs Distance GH2 (IEA)'!AP$2</f>
        <v>1256677.4535863688</v>
      </c>
      <c r="AQ5">
        <f>$C4*0.02*'LCOT vs Distance GH2 (IEA)'!AQ$2</f>
        <v>1163590.2348021932</v>
      </c>
      <c r="AR5">
        <f>$C4*0.02*'LCOT vs Distance GH2 (IEA)'!AR$2</f>
        <v>1077398.3655575863</v>
      </c>
      <c r="AS5">
        <f>$C4*0.02*'LCOT vs Distance GH2 (IEA)'!AS$2</f>
        <v>997591.07921998738</v>
      </c>
      <c r="AT5">
        <f>$C4*0.02*'LCOT vs Distance GH2 (IEA)'!AT$2</f>
        <v>923695.44372221048</v>
      </c>
      <c r="AU5">
        <f>$C4*0.02*'LCOT vs Distance GH2 (IEA)'!AU$2</f>
        <v>855273.55900204682</v>
      </c>
      <c r="AV5">
        <f>$C4*0.02*'LCOT vs Distance GH2 (IEA)'!AV$2</f>
        <v>791919.96203893214</v>
      </c>
    </row>
    <row r="6" spans="1:48" x14ac:dyDescent="0.25">
      <c r="A6">
        <v>400</v>
      </c>
      <c r="B6">
        <f t="shared" si="3"/>
        <v>2</v>
      </c>
      <c r="C6" s="13">
        <f>'LCOT GH2 (IEA)'!$B$4*'LCOT vs Distance GH2 (IEA)'!A6</f>
        <v>796881886.16058409</v>
      </c>
      <c r="D6" s="13">
        <f t="shared" si="0"/>
        <v>15937637.723211681</v>
      </c>
      <c r="E6" s="4">
        <f>'LCOT GH2 (IEA)'!$B$34</f>
        <v>3040776400.10531</v>
      </c>
      <c r="F6" s="12">
        <f t="shared" si="1"/>
        <v>0.25126818020039454</v>
      </c>
      <c r="G6" s="12">
        <f t="shared" si="2"/>
        <v>0.26666666666666666</v>
      </c>
      <c r="P6">
        <v>300</v>
      </c>
      <c r="Q6" t="s">
        <v>37</v>
      </c>
      <c r="S6">
        <f>$C5*0.02*'LCOT vs Distance GH2 (IEA)'!S$2</f>
        <v>11067803.974452557</v>
      </c>
      <c r="T6">
        <f>$C5*0.02*'LCOT vs Distance GH2 (IEA)'!T$2</f>
        <v>10247966.643011628</v>
      </c>
      <c r="U6">
        <f>$C5*0.02*'LCOT vs Distance GH2 (IEA)'!U$2</f>
        <v>9488858.0027885437</v>
      </c>
      <c r="V6">
        <f>$C5*0.02*'LCOT vs Distance GH2 (IEA)'!V$2</f>
        <v>8785979.6322116125</v>
      </c>
      <c r="W6">
        <f>$C5*0.02*'LCOT vs Distance GH2 (IEA)'!W$2</f>
        <v>8135166.3261218639</v>
      </c>
      <c r="X6">
        <f>$C5*0.02*'LCOT vs Distance GH2 (IEA)'!X$2</f>
        <v>7532561.4130757982</v>
      </c>
      <c r="Y6">
        <f>$C5*0.02*'LCOT vs Distance GH2 (IEA)'!Y$2</f>
        <v>6974593.9009961104</v>
      </c>
      <c r="Z6">
        <f>$C5*0.02*'LCOT vs Distance GH2 (IEA)'!Z$2</f>
        <v>6457957.3157371385</v>
      </c>
      <c r="AA6">
        <f>$C5*0.02*'LCOT vs Distance GH2 (IEA)'!AA$2</f>
        <v>5979590.1071640179</v>
      </c>
      <c r="AB6">
        <f>$C5*0.02*'LCOT vs Distance GH2 (IEA)'!AB$2</f>
        <v>5536657.5066333488</v>
      </c>
      <c r="AC6">
        <f>$C5*0.02*'LCOT vs Distance GH2 (IEA)'!AC$2</f>
        <v>5126534.7283642124</v>
      </c>
      <c r="AD6">
        <f>$C5*0.02*'LCOT vs Distance GH2 (IEA)'!AD$2</f>
        <v>4746791.4151520478</v>
      </c>
      <c r="AE6">
        <f>$C5*0.02*'LCOT vs Distance GH2 (IEA)'!AE$2</f>
        <v>4395177.2362518962</v>
      </c>
      <c r="AF6">
        <f>$C5*0.02*'LCOT vs Distance GH2 (IEA)'!AF$2</f>
        <v>4069608.5520850881</v>
      </c>
      <c r="AG6">
        <f>$C5*0.02*'LCOT vs Distance GH2 (IEA)'!AG$2</f>
        <v>3768156.0667454517</v>
      </c>
      <c r="AH6">
        <f>$C5*0.02*'LCOT vs Distance GH2 (IEA)'!AH$2</f>
        <v>3489033.3951346776</v>
      </c>
      <c r="AI6">
        <f>$C5*0.02*'LCOT vs Distance GH2 (IEA)'!AI$2</f>
        <v>3230586.4769765534</v>
      </c>
      <c r="AJ6">
        <f>$C5*0.02*'LCOT vs Distance GH2 (IEA)'!AJ$2</f>
        <v>2991283.7749782894</v>
      </c>
      <c r="AK6">
        <f>$C5*0.02*'LCOT vs Distance GH2 (IEA)'!AK$2</f>
        <v>2769707.199053972</v>
      </c>
      <c r="AL6">
        <f>$C5*0.02*'LCOT vs Distance GH2 (IEA)'!AL$2</f>
        <v>2564543.7028277516</v>
      </c>
      <c r="AM6">
        <f>$C5*0.02*'LCOT vs Distance GH2 (IEA)'!AM$2</f>
        <v>2374577.5026182886</v>
      </c>
      <c r="AN6">
        <f>$C5*0.02*'LCOT vs Distance GH2 (IEA)'!AN$2</f>
        <v>2198682.872794711</v>
      </c>
      <c r="AO6">
        <f>$C5*0.02*'LCOT vs Distance GH2 (IEA)'!AO$2</f>
        <v>2035817.4748099179</v>
      </c>
      <c r="AP6">
        <f>$C5*0.02*'LCOT vs Distance GH2 (IEA)'!AP$2</f>
        <v>1885016.1803795535</v>
      </c>
      <c r="AQ6">
        <f>$C5*0.02*'LCOT vs Distance GH2 (IEA)'!AQ$2</f>
        <v>1745385.35220329</v>
      </c>
      <c r="AR6">
        <f>$C5*0.02*'LCOT vs Distance GH2 (IEA)'!AR$2</f>
        <v>1616097.5483363797</v>
      </c>
      <c r="AS6">
        <f>$C5*0.02*'LCOT vs Distance GH2 (IEA)'!AS$2</f>
        <v>1496386.6188299812</v>
      </c>
      <c r="AT6">
        <f>$C5*0.02*'LCOT vs Distance GH2 (IEA)'!AT$2</f>
        <v>1385543.165583316</v>
      </c>
      <c r="AU6">
        <f>$C5*0.02*'LCOT vs Distance GH2 (IEA)'!AU$2</f>
        <v>1282910.3385030704</v>
      </c>
      <c r="AV6">
        <f>$C5*0.02*'LCOT vs Distance GH2 (IEA)'!AV$2</f>
        <v>1187879.9430583983</v>
      </c>
    </row>
    <row r="7" spans="1:48" x14ac:dyDescent="0.25">
      <c r="A7">
        <v>500</v>
      </c>
      <c r="B7">
        <f t="shared" si="3"/>
        <v>2</v>
      </c>
      <c r="C7" s="13">
        <f>'LCOT GH2 (IEA)'!$B$4*'LCOT vs Distance GH2 (IEA)'!A7</f>
        <v>996102357.70073009</v>
      </c>
      <c r="D7" s="13">
        <f t="shared" si="0"/>
        <v>19922047.154014602</v>
      </c>
      <c r="E7" s="4">
        <f>'LCOT GH2 (IEA)'!$B$34</f>
        <v>3040776400.10531</v>
      </c>
      <c r="F7" s="12">
        <f t="shared" si="1"/>
        <v>0.31408522525049315</v>
      </c>
      <c r="G7" s="12">
        <f t="shared" si="2"/>
        <v>0.33333333333333331</v>
      </c>
      <c r="P7">
        <v>400</v>
      </c>
      <c r="Q7" t="s">
        <v>37</v>
      </c>
      <c r="S7">
        <f>$C6*0.02*'LCOT vs Distance GH2 (IEA)'!S$2</f>
        <v>14757071.965936741</v>
      </c>
      <c r="T7">
        <f>$C6*0.02*'LCOT vs Distance GH2 (IEA)'!T$2</f>
        <v>13663955.524015501</v>
      </c>
      <c r="U7">
        <f>$C6*0.02*'LCOT vs Distance GH2 (IEA)'!U$2</f>
        <v>12651810.670384722</v>
      </c>
      <c r="V7">
        <f>$C6*0.02*'LCOT vs Distance GH2 (IEA)'!V$2</f>
        <v>11714639.509615483</v>
      </c>
      <c r="W7">
        <f>$C6*0.02*'LCOT vs Distance GH2 (IEA)'!W$2</f>
        <v>10846888.434829151</v>
      </c>
      <c r="X7">
        <f>$C6*0.02*'LCOT vs Distance GH2 (IEA)'!X$2</f>
        <v>10043415.217434397</v>
      </c>
      <c r="Y7">
        <f>$C6*0.02*'LCOT vs Distance GH2 (IEA)'!Y$2</f>
        <v>9299458.5346614793</v>
      </c>
      <c r="Z7">
        <f>$C6*0.02*'LCOT vs Distance GH2 (IEA)'!Z$2</f>
        <v>8610609.7543161828</v>
      </c>
      <c r="AA7">
        <f>$C6*0.02*'LCOT vs Distance GH2 (IEA)'!AA$2</f>
        <v>7972786.8095520223</v>
      </c>
      <c r="AB7">
        <f>$C6*0.02*'LCOT vs Distance GH2 (IEA)'!AB$2</f>
        <v>7382210.0088444641</v>
      </c>
      <c r="AC7">
        <f>$C6*0.02*'LCOT vs Distance GH2 (IEA)'!AC$2</f>
        <v>6835379.6378189484</v>
      </c>
      <c r="AD7">
        <f>$C6*0.02*'LCOT vs Distance GH2 (IEA)'!AD$2</f>
        <v>6329055.2202027291</v>
      </c>
      <c r="AE7">
        <f>$C6*0.02*'LCOT vs Distance GH2 (IEA)'!AE$2</f>
        <v>5860236.3150025271</v>
      </c>
      <c r="AF7">
        <f>$C6*0.02*'LCOT vs Distance GH2 (IEA)'!AF$2</f>
        <v>5426144.7361134505</v>
      </c>
      <c r="AG7">
        <f>$C6*0.02*'LCOT vs Distance GH2 (IEA)'!AG$2</f>
        <v>5024208.0889939349</v>
      </c>
      <c r="AH7">
        <f>$C6*0.02*'LCOT vs Distance GH2 (IEA)'!AH$2</f>
        <v>4652044.5268462365</v>
      </c>
      <c r="AI7">
        <f>$C6*0.02*'LCOT vs Distance GH2 (IEA)'!AI$2</f>
        <v>4307448.6359687373</v>
      </c>
      <c r="AJ7">
        <f>$C6*0.02*'LCOT vs Distance GH2 (IEA)'!AJ$2</f>
        <v>3988378.3666377189</v>
      </c>
      <c r="AK7">
        <f>$C6*0.02*'LCOT vs Distance GH2 (IEA)'!AK$2</f>
        <v>3692942.9320719619</v>
      </c>
      <c r="AL7">
        <f>$C6*0.02*'LCOT vs Distance GH2 (IEA)'!AL$2</f>
        <v>3419391.6037703352</v>
      </c>
      <c r="AM7">
        <f>$C6*0.02*'LCOT vs Distance GH2 (IEA)'!AM$2</f>
        <v>3166103.3368243841</v>
      </c>
      <c r="AN7">
        <f>$C6*0.02*'LCOT vs Distance GH2 (IEA)'!AN$2</f>
        <v>2931577.1637262814</v>
      </c>
      <c r="AO7">
        <f>$C6*0.02*'LCOT vs Distance GH2 (IEA)'!AO$2</f>
        <v>2714423.2997465567</v>
      </c>
      <c r="AP7">
        <f>$C6*0.02*'LCOT vs Distance GH2 (IEA)'!AP$2</f>
        <v>2513354.9071727376</v>
      </c>
      <c r="AQ7">
        <f>$C6*0.02*'LCOT vs Distance GH2 (IEA)'!AQ$2</f>
        <v>2327180.4696043865</v>
      </c>
      <c r="AR7">
        <f>$C6*0.02*'LCOT vs Distance GH2 (IEA)'!AR$2</f>
        <v>2154796.7311151726</v>
      </c>
      <c r="AS7">
        <f>$C6*0.02*'LCOT vs Distance GH2 (IEA)'!AS$2</f>
        <v>1995182.1584399748</v>
      </c>
      <c r="AT7">
        <f>$C6*0.02*'LCOT vs Distance GH2 (IEA)'!AT$2</f>
        <v>1847390.887444421</v>
      </c>
      <c r="AU7">
        <f>$C6*0.02*'LCOT vs Distance GH2 (IEA)'!AU$2</f>
        <v>1710547.1180040936</v>
      </c>
      <c r="AV7">
        <f>$C6*0.02*'LCOT vs Distance GH2 (IEA)'!AV$2</f>
        <v>1583839.9240778643</v>
      </c>
    </row>
    <row r="8" spans="1:48" x14ac:dyDescent="0.25">
      <c r="A8">
        <v>600</v>
      </c>
      <c r="B8">
        <f t="shared" si="3"/>
        <v>3</v>
      </c>
      <c r="C8" s="13">
        <f>'LCOT GH2 (IEA)'!$B$4*'LCOT vs Distance GH2 (IEA)'!A8</f>
        <v>1195322829.2408762</v>
      </c>
      <c r="D8" s="13">
        <f t="shared" si="0"/>
        <v>23906456.584817525</v>
      </c>
      <c r="E8" s="4">
        <f>'LCOT GH2 (IEA)'!$B$34</f>
        <v>3040776400.10531</v>
      </c>
      <c r="F8" s="12">
        <f t="shared" si="1"/>
        <v>0.37690227030059181</v>
      </c>
      <c r="G8" s="12">
        <f t="shared" si="2"/>
        <v>0.39999999999999997</v>
      </c>
      <c r="P8">
        <v>500</v>
      </c>
      <c r="Q8" t="s">
        <v>37</v>
      </c>
      <c r="S8">
        <f>$C7*0.02*'LCOT vs Distance GH2 (IEA)'!S$2</f>
        <v>18446339.957420927</v>
      </c>
      <c r="T8">
        <f>$C7*0.02*'LCOT vs Distance GH2 (IEA)'!T$2</f>
        <v>17079944.405019376</v>
      </c>
      <c r="U8">
        <f>$C7*0.02*'LCOT vs Distance GH2 (IEA)'!U$2</f>
        <v>15814763.337980904</v>
      </c>
      <c r="V8">
        <f>$C7*0.02*'LCOT vs Distance GH2 (IEA)'!V$2</f>
        <v>14643299.387019355</v>
      </c>
      <c r="W8">
        <f>$C7*0.02*'LCOT vs Distance GH2 (IEA)'!W$2</f>
        <v>13558610.54353644</v>
      </c>
      <c r="X8">
        <f>$C7*0.02*'LCOT vs Distance GH2 (IEA)'!X$2</f>
        <v>12554269.021792997</v>
      </c>
      <c r="Y8">
        <f>$C7*0.02*'LCOT vs Distance GH2 (IEA)'!Y$2</f>
        <v>11624323.168326849</v>
      </c>
      <c r="Z8">
        <f>$C7*0.02*'LCOT vs Distance GH2 (IEA)'!Z$2</f>
        <v>10763262.19289523</v>
      </c>
      <c r="AA8">
        <f>$C7*0.02*'LCOT vs Distance GH2 (IEA)'!AA$2</f>
        <v>9965983.5119400285</v>
      </c>
      <c r="AB8">
        <f>$C7*0.02*'LCOT vs Distance GH2 (IEA)'!AB$2</f>
        <v>9227762.5110555813</v>
      </c>
      <c r="AC8">
        <f>$C7*0.02*'LCOT vs Distance GH2 (IEA)'!AC$2</f>
        <v>8544224.5472736862</v>
      </c>
      <c r="AD8">
        <f>$C7*0.02*'LCOT vs Distance GH2 (IEA)'!AD$2</f>
        <v>7911319.0252534114</v>
      </c>
      <c r="AE8">
        <f>$C7*0.02*'LCOT vs Distance GH2 (IEA)'!AE$2</f>
        <v>7325295.3937531589</v>
      </c>
      <c r="AF8">
        <f>$C7*0.02*'LCOT vs Distance GH2 (IEA)'!AF$2</f>
        <v>6782680.9201418133</v>
      </c>
      <c r="AG8">
        <f>$C7*0.02*'LCOT vs Distance GH2 (IEA)'!AG$2</f>
        <v>6280260.1112424182</v>
      </c>
      <c r="AH8">
        <f>$C7*0.02*'LCOT vs Distance GH2 (IEA)'!AH$2</f>
        <v>5815055.658557795</v>
      </c>
      <c r="AI8">
        <f>$C7*0.02*'LCOT vs Distance GH2 (IEA)'!AI$2</f>
        <v>5384310.7949609226</v>
      </c>
      <c r="AJ8">
        <f>$C7*0.02*'LCOT vs Distance GH2 (IEA)'!AJ$2</f>
        <v>4985472.9582971483</v>
      </c>
      <c r="AK8">
        <f>$C7*0.02*'LCOT vs Distance GH2 (IEA)'!AK$2</f>
        <v>4616178.6650899528</v>
      </c>
      <c r="AL8">
        <f>$C7*0.02*'LCOT vs Distance GH2 (IEA)'!AL$2</f>
        <v>4274239.5047129188</v>
      </c>
      <c r="AM8">
        <f>$C7*0.02*'LCOT vs Distance GH2 (IEA)'!AM$2</f>
        <v>3957629.1710304804</v>
      </c>
      <c r="AN8">
        <f>$C7*0.02*'LCOT vs Distance GH2 (IEA)'!AN$2</f>
        <v>3664471.4546578517</v>
      </c>
      <c r="AO8">
        <f>$C7*0.02*'LCOT vs Distance GH2 (IEA)'!AO$2</f>
        <v>3393029.1246831962</v>
      </c>
      <c r="AP8">
        <f>$C7*0.02*'LCOT vs Distance GH2 (IEA)'!AP$2</f>
        <v>3141693.6339659221</v>
      </c>
      <c r="AQ8">
        <f>$C7*0.02*'LCOT vs Distance GH2 (IEA)'!AQ$2</f>
        <v>2908975.587005483</v>
      </c>
      <c r="AR8">
        <f>$C7*0.02*'LCOT vs Distance GH2 (IEA)'!AR$2</f>
        <v>2693495.913893966</v>
      </c>
      <c r="AS8">
        <f>$C7*0.02*'LCOT vs Distance GH2 (IEA)'!AS$2</f>
        <v>2493977.6980499686</v>
      </c>
      <c r="AT8">
        <f>$C7*0.02*'LCOT vs Distance GH2 (IEA)'!AT$2</f>
        <v>2309238.6093055266</v>
      </c>
      <c r="AU8">
        <f>$C7*0.02*'LCOT vs Distance GH2 (IEA)'!AU$2</f>
        <v>2138183.8975051171</v>
      </c>
      <c r="AV8">
        <f>$C7*0.02*'LCOT vs Distance GH2 (IEA)'!AV$2</f>
        <v>1979799.9050973302</v>
      </c>
    </row>
    <row r="9" spans="1:48" x14ac:dyDescent="0.25">
      <c r="A9">
        <v>700</v>
      </c>
      <c r="B9">
        <f t="shared" si="3"/>
        <v>3</v>
      </c>
      <c r="C9" s="13">
        <f>'LCOT GH2 (IEA)'!$B$4*'LCOT vs Distance GH2 (IEA)'!A9</f>
        <v>1394543300.7810221</v>
      </c>
      <c r="D9" s="13">
        <f t="shared" si="0"/>
        <v>27890866.01562044</v>
      </c>
      <c r="E9" s="4">
        <f>'LCOT GH2 (IEA)'!$B$34</f>
        <v>3040776400.10531</v>
      </c>
      <c r="F9" s="12">
        <f t="shared" si="1"/>
        <v>0.43971931535069037</v>
      </c>
      <c r="G9" s="12">
        <f t="shared" si="2"/>
        <v>0.46666666666666667</v>
      </c>
      <c r="P9">
        <v>600</v>
      </c>
      <c r="Q9" t="s">
        <v>37</v>
      </c>
      <c r="S9">
        <f>$C8*0.02*'LCOT vs Distance GH2 (IEA)'!S$2</f>
        <v>22135607.948905114</v>
      </c>
      <c r="T9">
        <f>$C8*0.02*'LCOT vs Distance GH2 (IEA)'!T$2</f>
        <v>20495933.286023255</v>
      </c>
      <c r="U9">
        <f>$C8*0.02*'LCOT vs Distance GH2 (IEA)'!U$2</f>
        <v>18977716.005577087</v>
      </c>
      <c r="V9">
        <f>$C8*0.02*'LCOT vs Distance GH2 (IEA)'!V$2</f>
        <v>17571959.264423225</v>
      </c>
      <c r="W9">
        <f>$C8*0.02*'LCOT vs Distance GH2 (IEA)'!W$2</f>
        <v>16270332.652243728</v>
      </c>
      <c r="X9">
        <f>$C8*0.02*'LCOT vs Distance GH2 (IEA)'!X$2</f>
        <v>15065122.826151596</v>
      </c>
      <c r="Y9">
        <f>$C8*0.02*'LCOT vs Distance GH2 (IEA)'!Y$2</f>
        <v>13949187.801992221</v>
      </c>
      <c r="Z9">
        <f>$C8*0.02*'LCOT vs Distance GH2 (IEA)'!Z$2</f>
        <v>12915914.631474277</v>
      </c>
      <c r="AA9">
        <f>$C8*0.02*'LCOT vs Distance GH2 (IEA)'!AA$2</f>
        <v>11959180.214328036</v>
      </c>
      <c r="AB9">
        <f>$C8*0.02*'LCOT vs Distance GH2 (IEA)'!AB$2</f>
        <v>11073315.013266698</v>
      </c>
      <c r="AC9">
        <f>$C8*0.02*'LCOT vs Distance GH2 (IEA)'!AC$2</f>
        <v>10253069.456728425</v>
      </c>
      <c r="AD9">
        <f>$C8*0.02*'LCOT vs Distance GH2 (IEA)'!AD$2</f>
        <v>9493582.8303040955</v>
      </c>
      <c r="AE9">
        <f>$C8*0.02*'LCOT vs Distance GH2 (IEA)'!AE$2</f>
        <v>8790354.4725037925</v>
      </c>
      <c r="AF9">
        <f>$C8*0.02*'LCOT vs Distance GH2 (IEA)'!AF$2</f>
        <v>8139217.1041701762</v>
      </c>
      <c r="AG9">
        <f>$C8*0.02*'LCOT vs Distance GH2 (IEA)'!AG$2</f>
        <v>7536312.1334909033</v>
      </c>
      <c r="AH9">
        <f>$C8*0.02*'LCOT vs Distance GH2 (IEA)'!AH$2</f>
        <v>6978066.7902693553</v>
      </c>
      <c r="AI9">
        <f>$C8*0.02*'LCOT vs Distance GH2 (IEA)'!AI$2</f>
        <v>6461172.9539531069</v>
      </c>
      <c r="AJ9">
        <f>$C8*0.02*'LCOT vs Distance GH2 (IEA)'!AJ$2</f>
        <v>5982567.5499565788</v>
      </c>
      <c r="AK9">
        <f>$C8*0.02*'LCOT vs Distance GH2 (IEA)'!AK$2</f>
        <v>5539414.3981079441</v>
      </c>
      <c r="AL9">
        <f>$C8*0.02*'LCOT vs Distance GH2 (IEA)'!AL$2</f>
        <v>5129087.4056555033</v>
      </c>
      <c r="AM9">
        <f>$C8*0.02*'LCOT vs Distance GH2 (IEA)'!AM$2</f>
        <v>4749155.0052365772</v>
      </c>
      <c r="AN9">
        <f>$C8*0.02*'LCOT vs Distance GH2 (IEA)'!AN$2</f>
        <v>4397365.7455894221</v>
      </c>
      <c r="AO9">
        <f>$C8*0.02*'LCOT vs Distance GH2 (IEA)'!AO$2</f>
        <v>4071634.9496198357</v>
      </c>
      <c r="AP9">
        <f>$C8*0.02*'LCOT vs Distance GH2 (IEA)'!AP$2</f>
        <v>3770032.3607591069</v>
      </c>
      <c r="AQ9">
        <f>$C8*0.02*'LCOT vs Distance GH2 (IEA)'!AQ$2</f>
        <v>3490770.70440658</v>
      </c>
      <c r="AR9">
        <f>$C8*0.02*'LCOT vs Distance GH2 (IEA)'!AR$2</f>
        <v>3232195.0966727594</v>
      </c>
      <c r="AS9">
        <f>$C8*0.02*'LCOT vs Distance GH2 (IEA)'!AS$2</f>
        <v>2992773.2376599624</v>
      </c>
      <c r="AT9">
        <f>$C8*0.02*'LCOT vs Distance GH2 (IEA)'!AT$2</f>
        <v>2771086.331166632</v>
      </c>
      <c r="AU9">
        <f>$C8*0.02*'LCOT vs Distance GH2 (IEA)'!AU$2</f>
        <v>2565820.6770061408</v>
      </c>
      <c r="AV9">
        <f>$C8*0.02*'LCOT vs Distance GH2 (IEA)'!AV$2</f>
        <v>2375759.8861167966</v>
      </c>
    </row>
    <row r="10" spans="1:48" x14ac:dyDescent="0.25">
      <c r="A10">
        <v>800</v>
      </c>
      <c r="B10">
        <f t="shared" si="3"/>
        <v>4</v>
      </c>
      <c r="C10" s="13">
        <f>'LCOT GH2 (IEA)'!$B$4*'LCOT vs Distance GH2 (IEA)'!A10</f>
        <v>1593763772.3211682</v>
      </c>
      <c r="D10" s="13">
        <f t="shared" si="0"/>
        <v>31875275.446423363</v>
      </c>
      <c r="E10" s="4">
        <f>'LCOT GH2 (IEA)'!$B$34</f>
        <v>3040776400.10531</v>
      </c>
      <c r="F10" s="12">
        <f t="shared" si="1"/>
        <v>0.50253636040078908</v>
      </c>
      <c r="G10" s="12">
        <f t="shared" si="2"/>
        <v>0.53333333333333333</v>
      </c>
      <c r="P10">
        <v>700</v>
      </c>
      <c r="Q10" t="s">
        <v>37</v>
      </c>
      <c r="S10">
        <f>$C9*0.02*'LCOT vs Distance GH2 (IEA)'!S$2</f>
        <v>25824875.940389294</v>
      </c>
      <c r="T10">
        <f>$C9*0.02*'LCOT vs Distance GH2 (IEA)'!T$2</f>
        <v>23911922.167027123</v>
      </c>
      <c r="U10">
        <f>$C9*0.02*'LCOT vs Distance GH2 (IEA)'!U$2</f>
        <v>22140668.673173264</v>
      </c>
      <c r="V10">
        <f>$C9*0.02*'LCOT vs Distance GH2 (IEA)'!V$2</f>
        <v>20500619.141827095</v>
      </c>
      <c r="W10">
        <f>$C9*0.02*'LCOT vs Distance GH2 (IEA)'!W$2</f>
        <v>18982054.760951012</v>
      </c>
      <c r="X10">
        <f>$C9*0.02*'LCOT vs Distance GH2 (IEA)'!X$2</f>
        <v>17575976.630510192</v>
      </c>
      <c r="Y10">
        <f>$C9*0.02*'LCOT vs Distance GH2 (IEA)'!Y$2</f>
        <v>16274052.435657587</v>
      </c>
      <c r="Z10">
        <f>$C9*0.02*'LCOT vs Distance GH2 (IEA)'!Z$2</f>
        <v>15068567.07005332</v>
      </c>
      <c r="AA10">
        <f>$C9*0.02*'LCOT vs Distance GH2 (IEA)'!AA$2</f>
        <v>13952376.916716037</v>
      </c>
      <c r="AB10">
        <f>$C9*0.02*'LCOT vs Distance GH2 (IEA)'!AB$2</f>
        <v>12918867.515477812</v>
      </c>
      <c r="AC10">
        <f>$C9*0.02*'LCOT vs Distance GH2 (IEA)'!AC$2</f>
        <v>11961914.36618316</v>
      </c>
      <c r="AD10">
        <f>$C9*0.02*'LCOT vs Distance GH2 (IEA)'!AD$2</f>
        <v>11075846.635354774</v>
      </c>
      <c r="AE10">
        <f>$C9*0.02*'LCOT vs Distance GH2 (IEA)'!AE$2</f>
        <v>10255413.551254421</v>
      </c>
      <c r="AF10">
        <f>$C9*0.02*'LCOT vs Distance GH2 (IEA)'!AF$2</f>
        <v>9495753.2881985381</v>
      </c>
      <c r="AG10">
        <f>$C9*0.02*'LCOT vs Distance GH2 (IEA)'!AG$2</f>
        <v>8792364.1557393856</v>
      </c>
      <c r="AH10">
        <f>$C9*0.02*'LCOT vs Distance GH2 (IEA)'!AH$2</f>
        <v>8141077.9219809128</v>
      </c>
      <c r="AI10">
        <f>$C9*0.02*'LCOT vs Distance GH2 (IEA)'!AI$2</f>
        <v>7538035.1129452903</v>
      </c>
      <c r="AJ10">
        <f>$C9*0.02*'LCOT vs Distance GH2 (IEA)'!AJ$2</f>
        <v>6979662.1416160073</v>
      </c>
      <c r="AK10">
        <f>$C9*0.02*'LCOT vs Distance GH2 (IEA)'!AK$2</f>
        <v>6462650.1311259326</v>
      </c>
      <c r="AL10">
        <f>$C9*0.02*'LCOT vs Distance GH2 (IEA)'!AL$2</f>
        <v>5983935.3065980859</v>
      </c>
      <c r="AM10">
        <f>$C9*0.02*'LCOT vs Distance GH2 (IEA)'!AM$2</f>
        <v>5540680.8394426722</v>
      </c>
      <c r="AN10">
        <f>$C9*0.02*'LCOT vs Distance GH2 (IEA)'!AN$2</f>
        <v>5130260.0365209915</v>
      </c>
      <c r="AO10">
        <f>$C9*0.02*'LCOT vs Distance GH2 (IEA)'!AO$2</f>
        <v>4750240.7745564738</v>
      </c>
      <c r="AP10">
        <f>$C9*0.02*'LCOT vs Distance GH2 (IEA)'!AP$2</f>
        <v>4398371.0875522904</v>
      </c>
      <c r="AQ10">
        <f>$C9*0.02*'LCOT vs Distance GH2 (IEA)'!AQ$2</f>
        <v>4072565.821807676</v>
      </c>
      <c r="AR10">
        <f>$C9*0.02*'LCOT vs Distance GH2 (IEA)'!AR$2</f>
        <v>3770894.2794515518</v>
      </c>
      <c r="AS10">
        <f>$C9*0.02*'LCOT vs Distance GH2 (IEA)'!AS$2</f>
        <v>3491568.7772699557</v>
      </c>
      <c r="AT10">
        <f>$C9*0.02*'LCOT vs Distance GH2 (IEA)'!AT$2</f>
        <v>3232934.0530277365</v>
      </c>
      <c r="AU10">
        <f>$C9*0.02*'LCOT vs Distance GH2 (IEA)'!AU$2</f>
        <v>2993457.4565071636</v>
      </c>
      <c r="AV10">
        <f>$C9*0.02*'LCOT vs Distance GH2 (IEA)'!AV$2</f>
        <v>2771719.8671362624</v>
      </c>
    </row>
    <row r="11" spans="1:48" x14ac:dyDescent="0.25">
      <c r="A11">
        <v>900</v>
      </c>
      <c r="B11">
        <f t="shared" si="3"/>
        <v>4</v>
      </c>
      <c r="C11" s="13">
        <f>'LCOT GH2 (IEA)'!$B$4*'LCOT vs Distance GH2 (IEA)'!A11</f>
        <v>1792984243.8613141</v>
      </c>
      <c r="D11" s="13">
        <f t="shared" si="0"/>
        <v>35859684.877226278</v>
      </c>
      <c r="E11" s="4">
        <f>'LCOT GH2 (IEA)'!$B$34</f>
        <v>3040776400.10531</v>
      </c>
      <c r="F11" s="12">
        <f t="shared" si="1"/>
        <v>0.56535340545088764</v>
      </c>
      <c r="G11" s="12">
        <f t="shared" si="2"/>
        <v>0.6</v>
      </c>
      <c r="P11">
        <v>800</v>
      </c>
      <c r="Q11" t="s">
        <v>37</v>
      </c>
      <c r="S11">
        <f>$C10*0.02*'LCOT vs Distance GH2 (IEA)'!S$2</f>
        <v>29514143.931873482</v>
      </c>
      <c r="T11">
        <f>$C10*0.02*'LCOT vs Distance GH2 (IEA)'!T$2</f>
        <v>27327911.048031002</v>
      </c>
      <c r="U11">
        <f>$C10*0.02*'LCOT vs Distance GH2 (IEA)'!U$2</f>
        <v>25303621.340769444</v>
      </c>
      <c r="V11">
        <f>$C10*0.02*'LCOT vs Distance GH2 (IEA)'!V$2</f>
        <v>23429279.019230966</v>
      </c>
      <c r="W11">
        <f>$C10*0.02*'LCOT vs Distance GH2 (IEA)'!W$2</f>
        <v>21693776.869658303</v>
      </c>
      <c r="X11">
        <f>$C10*0.02*'LCOT vs Distance GH2 (IEA)'!X$2</f>
        <v>20086830.434868794</v>
      </c>
      <c r="Y11">
        <f>$C10*0.02*'LCOT vs Distance GH2 (IEA)'!Y$2</f>
        <v>18598917.069322959</v>
      </c>
      <c r="Z11">
        <f>$C10*0.02*'LCOT vs Distance GH2 (IEA)'!Z$2</f>
        <v>17221219.508632366</v>
      </c>
      <c r="AA11">
        <f>$C10*0.02*'LCOT vs Distance GH2 (IEA)'!AA$2</f>
        <v>15945573.619104045</v>
      </c>
      <c r="AB11">
        <f>$C10*0.02*'LCOT vs Distance GH2 (IEA)'!AB$2</f>
        <v>14764420.017688928</v>
      </c>
      <c r="AC11">
        <f>$C10*0.02*'LCOT vs Distance GH2 (IEA)'!AC$2</f>
        <v>13670759.275637897</v>
      </c>
      <c r="AD11">
        <f>$C10*0.02*'LCOT vs Distance GH2 (IEA)'!AD$2</f>
        <v>12658110.440405458</v>
      </c>
      <c r="AE11">
        <f>$C10*0.02*'LCOT vs Distance GH2 (IEA)'!AE$2</f>
        <v>11720472.630005054</v>
      </c>
      <c r="AF11">
        <f>$C10*0.02*'LCOT vs Distance GH2 (IEA)'!AF$2</f>
        <v>10852289.472226901</v>
      </c>
      <c r="AG11">
        <f>$C10*0.02*'LCOT vs Distance GH2 (IEA)'!AG$2</f>
        <v>10048416.17798787</v>
      </c>
      <c r="AH11">
        <f>$C10*0.02*'LCOT vs Distance GH2 (IEA)'!AH$2</f>
        <v>9304089.0536924731</v>
      </c>
      <c r="AI11">
        <f>$C10*0.02*'LCOT vs Distance GH2 (IEA)'!AI$2</f>
        <v>8614897.2719374746</v>
      </c>
      <c r="AJ11">
        <f>$C10*0.02*'LCOT vs Distance GH2 (IEA)'!AJ$2</f>
        <v>7976756.7332754377</v>
      </c>
      <c r="AK11">
        <f>$C10*0.02*'LCOT vs Distance GH2 (IEA)'!AK$2</f>
        <v>7385885.8641439239</v>
      </c>
      <c r="AL11">
        <f>$C10*0.02*'LCOT vs Distance GH2 (IEA)'!AL$2</f>
        <v>6838783.2075406704</v>
      </c>
      <c r="AM11">
        <f>$C10*0.02*'LCOT vs Distance GH2 (IEA)'!AM$2</f>
        <v>6332206.6736487681</v>
      </c>
      <c r="AN11">
        <f>$C10*0.02*'LCOT vs Distance GH2 (IEA)'!AN$2</f>
        <v>5863154.3274525627</v>
      </c>
      <c r="AO11">
        <f>$C10*0.02*'LCOT vs Distance GH2 (IEA)'!AO$2</f>
        <v>5428846.5994931133</v>
      </c>
      <c r="AP11">
        <f>$C10*0.02*'LCOT vs Distance GH2 (IEA)'!AP$2</f>
        <v>5026709.8143454753</v>
      </c>
      <c r="AQ11">
        <f>$C10*0.02*'LCOT vs Distance GH2 (IEA)'!AQ$2</f>
        <v>4654360.939208773</v>
      </c>
      <c r="AR11">
        <f>$C10*0.02*'LCOT vs Distance GH2 (IEA)'!AR$2</f>
        <v>4309593.4622303452</v>
      </c>
      <c r="AS11">
        <f>$C10*0.02*'LCOT vs Distance GH2 (IEA)'!AS$2</f>
        <v>3990364.3168799495</v>
      </c>
      <c r="AT11">
        <f>$C10*0.02*'LCOT vs Distance GH2 (IEA)'!AT$2</f>
        <v>3694781.7748888419</v>
      </c>
      <c r="AU11">
        <f>$C10*0.02*'LCOT vs Distance GH2 (IEA)'!AU$2</f>
        <v>3421094.2360081873</v>
      </c>
      <c r="AV11">
        <f>$C10*0.02*'LCOT vs Distance GH2 (IEA)'!AV$2</f>
        <v>3167679.8481557285</v>
      </c>
    </row>
    <row r="12" spans="1:48" x14ac:dyDescent="0.25">
      <c r="A12">
        <v>1000</v>
      </c>
      <c r="B12">
        <f t="shared" si="3"/>
        <v>4</v>
      </c>
      <c r="C12" s="13">
        <f>'LCOT GH2 (IEA)'!$B$4*'LCOT vs Distance GH2 (IEA)'!A12</f>
        <v>1992204715.4014602</v>
      </c>
      <c r="D12" s="13">
        <f t="shared" si="0"/>
        <v>39844094.308029205</v>
      </c>
      <c r="E12" s="4">
        <f>'LCOT GH2 (IEA)'!$B$34</f>
        <v>3040776400.10531</v>
      </c>
      <c r="F12" s="12">
        <f t="shared" si="1"/>
        <v>0.6281704505009863</v>
      </c>
      <c r="G12" s="12">
        <f t="shared" si="2"/>
        <v>0.66666666666666663</v>
      </c>
      <c r="P12">
        <v>900</v>
      </c>
      <c r="Q12" t="s">
        <v>37</v>
      </c>
      <c r="S12">
        <f>$C11*0.02*'LCOT vs Distance GH2 (IEA)'!S$2</f>
        <v>33203411.923357662</v>
      </c>
      <c r="T12">
        <f>$C11*0.02*'LCOT vs Distance GH2 (IEA)'!T$2</f>
        <v>30743899.929034874</v>
      </c>
      <c r="U12">
        <f>$C11*0.02*'LCOT vs Distance GH2 (IEA)'!U$2</f>
        <v>28466574.00836562</v>
      </c>
      <c r="V12">
        <f>$C11*0.02*'LCOT vs Distance GH2 (IEA)'!V$2</f>
        <v>26357938.896634832</v>
      </c>
      <c r="W12">
        <f>$C11*0.02*'LCOT vs Distance GH2 (IEA)'!W$2</f>
        <v>24405498.978365585</v>
      </c>
      <c r="X12">
        <f>$C11*0.02*'LCOT vs Distance GH2 (IEA)'!X$2</f>
        <v>22597684.239227388</v>
      </c>
      <c r="Y12">
        <f>$C11*0.02*'LCOT vs Distance GH2 (IEA)'!Y$2</f>
        <v>20923781.702988327</v>
      </c>
      <c r="Z12">
        <f>$C11*0.02*'LCOT vs Distance GH2 (IEA)'!Z$2</f>
        <v>19373871.947211411</v>
      </c>
      <c r="AA12">
        <f>$C11*0.02*'LCOT vs Distance GH2 (IEA)'!AA$2</f>
        <v>17938770.321492046</v>
      </c>
      <c r="AB12">
        <f>$C11*0.02*'LCOT vs Distance GH2 (IEA)'!AB$2</f>
        <v>16609972.519900043</v>
      </c>
      <c r="AC12">
        <f>$C11*0.02*'LCOT vs Distance GH2 (IEA)'!AC$2</f>
        <v>15379604.185092632</v>
      </c>
      <c r="AD12">
        <f>$C11*0.02*'LCOT vs Distance GH2 (IEA)'!AD$2</f>
        <v>14240374.245456139</v>
      </c>
      <c r="AE12">
        <f>$C11*0.02*'LCOT vs Distance GH2 (IEA)'!AE$2</f>
        <v>13185531.708755685</v>
      </c>
      <c r="AF12">
        <f>$C11*0.02*'LCOT vs Distance GH2 (IEA)'!AF$2</f>
        <v>12208825.656255262</v>
      </c>
      <c r="AG12">
        <f>$C11*0.02*'LCOT vs Distance GH2 (IEA)'!AG$2</f>
        <v>11304468.200236352</v>
      </c>
      <c r="AH12">
        <f>$C11*0.02*'LCOT vs Distance GH2 (IEA)'!AH$2</f>
        <v>10467100.185404031</v>
      </c>
      <c r="AI12">
        <f>$C11*0.02*'LCOT vs Distance GH2 (IEA)'!AI$2</f>
        <v>9691759.4309296589</v>
      </c>
      <c r="AJ12">
        <f>$C11*0.02*'LCOT vs Distance GH2 (IEA)'!AJ$2</f>
        <v>8973851.3249348663</v>
      </c>
      <c r="AK12">
        <f>$C11*0.02*'LCOT vs Distance GH2 (IEA)'!AK$2</f>
        <v>8309121.5971619133</v>
      </c>
      <c r="AL12">
        <f>$C11*0.02*'LCOT vs Distance GH2 (IEA)'!AL$2</f>
        <v>7693631.108483253</v>
      </c>
      <c r="AM12">
        <f>$C11*0.02*'LCOT vs Distance GH2 (IEA)'!AM$2</f>
        <v>7123732.507854864</v>
      </c>
      <c r="AN12">
        <f>$C11*0.02*'LCOT vs Distance GH2 (IEA)'!AN$2</f>
        <v>6596048.6183841322</v>
      </c>
      <c r="AO12">
        <f>$C11*0.02*'LCOT vs Distance GH2 (IEA)'!AO$2</f>
        <v>6107452.4244297519</v>
      </c>
      <c r="AP12">
        <f>$C11*0.02*'LCOT vs Distance GH2 (IEA)'!AP$2</f>
        <v>5655048.5411386592</v>
      </c>
      <c r="AQ12">
        <f>$C11*0.02*'LCOT vs Distance GH2 (IEA)'!AQ$2</f>
        <v>5236156.056609869</v>
      </c>
      <c r="AR12">
        <f>$C11*0.02*'LCOT vs Distance GH2 (IEA)'!AR$2</f>
        <v>4848292.6450091377</v>
      </c>
      <c r="AS12">
        <f>$C11*0.02*'LCOT vs Distance GH2 (IEA)'!AS$2</f>
        <v>4489159.8564899424</v>
      </c>
      <c r="AT12">
        <f>$C11*0.02*'LCOT vs Distance GH2 (IEA)'!AT$2</f>
        <v>4156629.4967499468</v>
      </c>
      <c r="AU12">
        <f>$C11*0.02*'LCOT vs Distance GH2 (IEA)'!AU$2</f>
        <v>3848731.0155092101</v>
      </c>
      <c r="AV12">
        <f>$C11*0.02*'LCOT vs Distance GH2 (IEA)'!AV$2</f>
        <v>3563639.8291751938</v>
      </c>
    </row>
    <row r="13" spans="1:48" x14ac:dyDescent="0.25">
      <c r="A13">
        <v>1100</v>
      </c>
      <c r="B13">
        <f t="shared" si="3"/>
        <v>5</v>
      </c>
      <c r="C13" s="13">
        <f>'LCOT GH2 (IEA)'!$B$4*'LCOT vs Distance GH2 (IEA)'!A13</f>
        <v>2191425186.941606</v>
      </c>
      <c r="D13" s="13">
        <f t="shared" si="0"/>
        <v>43828503.738832124</v>
      </c>
      <c r="E13" s="4">
        <f>'LCOT GH2 (IEA)'!$B$34</f>
        <v>3040776400.10531</v>
      </c>
      <c r="F13" s="12">
        <f t="shared" si="1"/>
        <v>0.69098749555108485</v>
      </c>
      <c r="G13" s="12">
        <f t="shared" si="2"/>
        <v>0.73333333333333328</v>
      </c>
      <c r="P13">
        <v>1000</v>
      </c>
      <c r="Q13" t="s">
        <v>37</v>
      </c>
      <c r="S13">
        <f>$C12*0.02*'LCOT vs Distance GH2 (IEA)'!S$2</f>
        <v>36892679.914841853</v>
      </c>
      <c r="T13">
        <f>$C12*0.02*'LCOT vs Distance GH2 (IEA)'!T$2</f>
        <v>34159888.810038753</v>
      </c>
      <c r="U13">
        <f>$C12*0.02*'LCOT vs Distance GH2 (IEA)'!U$2</f>
        <v>31629526.675961807</v>
      </c>
      <c r="V13">
        <f>$C12*0.02*'LCOT vs Distance GH2 (IEA)'!V$2</f>
        <v>29286598.77403871</v>
      </c>
      <c r="W13">
        <f>$C12*0.02*'LCOT vs Distance GH2 (IEA)'!W$2</f>
        <v>27117221.087072879</v>
      </c>
      <c r="X13">
        <f>$C12*0.02*'LCOT vs Distance GH2 (IEA)'!X$2</f>
        <v>25108538.043585993</v>
      </c>
      <c r="Y13">
        <f>$C12*0.02*'LCOT vs Distance GH2 (IEA)'!Y$2</f>
        <v>23248646.336653698</v>
      </c>
      <c r="Z13">
        <f>$C12*0.02*'LCOT vs Distance GH2 (IEA)'!Z$2</f>
        <v>21526524.38579046</v>
      </c>
      <c r="AA13">
        <f>$C12*0.02*'LCOT vs Distance GH2 (IEA)'!AA$2</f>
        <v>19931967.023880057</v>
      </c>
      <c r="AB13">
        <f>$C12*0.02*'LCOT vs Distance GH2 (IEA)'!AB$2</f>
        <v>18455525.022111163</v>
      </c>
      <c r="AC13">
        <f>$C12*0.02*'LCOT vs Distance GH2 (IEA)'!AC$2</f>
        <v>17088449.094547372</v>
      </c>
      <c r="AD13">
        <f>$C12*0.02*'LCOT vs Distance GH2 (IEA)'!AD$2</f>
        <v>15822638.050506823</v>
      </c>
      <c r="AE13">
        <f>$C12*0.02*'LCOT vs Distance GH2 (IEA)'!AE$2</f>
        <v>14650590.787506318</v>
      </c>
      <c r="AF13">
        <f>$C12*0.02*'LCOT vs Distance GH2 (IEA)'!AF$2</f>
        <v>13565361.840283627</v>
      </c>
      <c r="AG13">
        <f>$C12*0.02*'LCOT vs Distance GH2 (IEA)'!AG$2</f>
        <v>12560520.222484836</v>
      </c>
      <c r="AH13">
        <f>$C12*0.02*'LCOT vs Distance GH2 (IEA)'!AH$2</f>
        <v>11630111.31711559</v>
      </c>
      <c r="AI13">
        <f>$C12*0.02*'LCOT vs Distance GH2 (IEA)'!AI$2</f>
        <v>10768621.589921845</v>
      </c>
      <c r="AJ13">
        <f>$C12*0.02*'LCOT vs Distance GH2 (IEA)'!AJ$2</f>
        <v>9970945.9165942967</v>
      </c>
      <c r="AK13">
        <f>$C12*0.02*'LCOT vs Distance GH2 (IEA)'!AK$2</f>
        <v>9232357.3301799055</v>
      </c>
      <c r="AL13">
        <f>$C12*0.02*'LCOT vs Distance GH2 (IEA)'!AL$2</f>
        <v>8548479.0094258375</v>
      </c>
      <c r="AM13">
        <f>$C12*0.02*'LCOT vs Distance GH2 (IEA)'!AM$2</f>
        <v>7915258.3420609608</v>
      </c>
      <c r="AN13">
        <f>$C12*0.02*'LCOT vs Distance GH2 (IEA)'!AN$2</f>
        <v>7328942.9093157034</v>
      </c>
      <c r="AO13">
        <f>$C12*0.02*'LCOT vs Distance GH2 (IEA)'!AO$2</f>
        <v>6786058.2493663924</v>
      </c>
      <c r="AP13">
        <f>$C12*0.02*'LCOT vs Distance GH2 (IEA)'!AP$2</f>
        <v>6283387.2679318441</v>
      </c>
      <c r="AQ13">
        <f>$C12*0.02*'LCOT vs Distance GH2 (IEA)'!AQ$2</f>
        <v>5817951.174010966</v>
      </c>
      <c r="AR13">
        <f>$C12*0.02*'LCOT vs Distance GH2 (IEA)'!AR$2</f>
        <v>5386991.827787932</v>
      </c>
      <c r="AS13">
        <f>$C12*0.02*'LCOT vs Distance GH2 (IEA)'!AS$2</f>
        <v>4987955.3960999371</v>
      </c>
      <c r="AT13">
        <f>$C12*0.02*'LCOT vs Distance GH2 (IEA)'!AT$2</f>
        <v>4618477.2186110532</v>
      </c>
      <c r="AU13">
        <f>$C12*0.02*'LCOT vs Distance GH2 (IEA)'!AU$2</f>
        <v>4276367.7950102342</v>
      </c>
      <c r="AV13">
        <f>$C12*0.02*'LCOT vs Distance GH2 (IEA)'!AV$2</f>
        <v>3959599.8101946604</v>
      </c>
    </row>
    <row r="14" spans="1:48" x14ac:dyDescent="0.25">
      <c r="A14">
        <v>1200</v>
      </c>
      <c r="B14">
        <f t="shared" si="3"/>
        <v>5</v>
      </c>
      <c r="C14" s="13">
        <f>'LCOT GH2 (IEA)'!$B$4*'LCOT vs Distance GH2 (IEA)'!A14</f>
        <v>2390645658.4817524</v>
      </c>
      <c r="D14" s="13">
        <f t="shared" si="0"/>
        <v>47812913.16963505</v>
      </c>
      <c r="E14" s="4">
        <f>'LCOT GH2 (IEA)'!$B$34</f>
        <v>3040776400.10531</v>
      </c>
      <c r="F14" s="12">
        <f t="shared" si="1"/>
        <v>0.75380454060118363</v>
      </c>
      <c r="G14" s="12">
        <f t="shared" si="2"/>
        <v>0.79999999999999993</v>
      </c>
      <c r="P14">
        <v>1100</v>
      </c>
      <c r="Q14" t="s">
        <v>37</v>
      </c>
      <c r="S14">
        <f>$C13*0.02*'LCOT vs Distance GH2 (IEA)'!S$2</f>
        <v>40581947.906326033</v>
      </c>
      <c r="T14">
        <f>$C13*0.02*'LCOT vs Distance GH2 (IEA)'!T$2</f>
        <v>37575877.691042624</v>
      </c>
      <c r="U14">
        <f>$C13*0.02*'LCOT vs Distance GH2 (IEA)'!U$2</f>
        <v>34792479.343557984</v>
      </c>
      <c r="V14">
        <f>$C13*0.02*'LCOT vs Distance GH2 (IEA)'!V$2</f>
        <v>32215258.651442576</v>
      </c>
      <c r="W14">
        <f>$C13*0.02*'LCOT vs Distance GH2 (IEA)'!W$2</f>
        <v>29828943.195780165</v>
      </c>
      <c r="X14">
        <f>$C13*0.02*'LCOT vs Distance GH2 (IEA)'!X$2</f>
        <v>27619391.847944591</v>
      </c>
      <c r="Y14">
        <f>$C13*0.02*'LCOT vs Distance GH2 (IEA)'!Y$2</f>
        <v>25573510.970319066</v>
      </c>
      <c r="Z14">
        <f>$C13*0.02*'LCOT vs Distance GH2 (IEA)'!Z$2</f>
        <v>23679176.824369505</v>
      </c>
      <c r="AA14">
        <f>$C13*0.02*'LCOT vs Distance GH2 (IEA)'!AA$2</f>
        <v>21925163.726268061</v>
      </c>
      <c r="AB14">
        <f>$C13*0.02*'LCOT vs Distance GH2 (IEA)'!AB$2</f>
        <v>20301077.524322275</v>
      </c>
      <c r="AC14">
        <f>$C13*0.02*'LCOT vs Distance GH2 (IEA)'!AC$2</f>
        <v>18797294.004002109</v>
      </c>
      <c r="AD14">
        <f>$C13*0.02*'LCOT vs Distance GH2 (IEA)'!AD$2</f>
        <v>17404901.855557505</v>
      </c>
      <c r="AE14">
        <f>$C13*0.02*'LCOT vs Distance GH2 (IEA)'!AE$2</f>
        <v>16115649.866256949</v>
      </c>
      <c r="AF14">
        <f>$C13*0.02*'LCOT vs Distance GH2 (IEA)'!AF$2</f>
        <v>14921898.024311988</v>
      </c>
      <c r="AG14">
        <f>$C13*0.02*'LCOT vs Distance GH2 (IEA)'!AG$2</f>
        <v>13816572.244733321</v>
      </c>
      <c r="AH14">
        <f>$C13*0.02*'LCOT vs Distance GH2 (IEA)'!AH$2</f>
        <v>12793122.448827149</v>
      </c>
      <c r="AI14">
        <f>$C13*0.02*'LCOT vs Distance GH2 (IEA)'!AI$2</f>
        <v>11845483.748914028</v>
      </c>
      <c r="AJ14">
        <f>$C13*0.02*'LCOT vs Distance GH2 (IEA)'!AJ$2</f>
        <v>10968040.508253727</v>
      </c>
      <c r="AK14">
        <f>$C13*0.02*'LCOT vs Distance GH2 (IEA)'!AK$2</f>
        <v>10155593.063197896</v>
      </c>
      <c r="AL14">
        <f>$C13*0.02*'LCOT vs Distance GH2 (IEA)'!AL$2</f>
        <v>9403326.910368422</v>
      </c>
      <c r="AM14">
        <f>$C13*0.02*'LCOT vs Distance GH2 (IEA)'!AM$2</f>
        <v>8706784.1762670558</v>
      </c>
      <c r="AN14">
        <f>$C13*0.02*'LCOT vs Distance GH2 (IEA)'!AN$2</f>
        <v>8061837.2002472728</v>
      </c>
      <c r="AO14">
        <f>$C13*0.02*'LCOT vs Distance GH2 (IEA)'!AO$2</f>
        <v>7464664.074303031</v>
      </c>
      <c r="AP14">
        <f>$C13*0.02*'LCOT vs Distance GH2 (IEA)'!AP$2</f>
        <v>6911725.994725029</v>
      </c>
      <c r="AQ14">
        <f>$C13*0.02*'LCOT vs Distance GH2 (IEA)'!AQ$2</f>
        <v>6399746.2914120629</v>
      </c>
      <c r="AR14">
        <f>$C13*0.02*'LCOT vs Distance GH2 (IEA)'!AR$2</f>
        <v>5925691.0105667254</v>
      </c>
      <c r="AS14">
        <f>$C13*0.02*'LCOT vs Distance GH2 (IEA)'!AS$2</f>
        <v>5486750.935709931</v>
      </c>
      <c r="AT14">
        <f>$C13*0.02*'LCOT vs Distance GH2 (IEA)'!AT$2</f>
        <v>5080324.9404721577</v>
      </c>
      <c r="AU14">
        <f>$C13*0.02*'LCOT vs Distance GH2 (IEA)'!AU$2</f>
        <v>4704004.574511257</v>
      </c>
      <c r="AV14">
        <f>$C13*0.02*'LCOT vs Distance GH2 (IEA)'!AV$2</f>
        <v>4355559.7912141262</v>
      </c>
    </row>
    <row r="15" spans="1:48" x14ac:dyDescent="0.25">
      <c r="A15">
        <v>1300</v>
      </c>
      <c r="B15">
        <f t="shared" si="3"/>
        <v>6</v>
      </c>
      <c r="C15" s="13">
        <f>'LCOT GH2 (IEA)'!$B$4*'LCOT vs Distance GH2 (IEA)'!A15</f>
        <v>2589866130.0218983</v>
      </c>
      <c r="D15" s="13">
        <f t="shared" si="0"/>
        <v>51797322.600437969</v>
      </c>
      <c r="E15" s="4">
        <f>'LCOT GH2 (IEA)'!$B$34</f>
        <v>3040776400.10531</v>
      </c>
      <c r="F15" s="12">
        <f t="shared" si="1"/>
        <v>0.81662158565128218</v>
      </c>
      <c r="G15" s="12">
        <f t="shared" si="2"/>
        <v>0.86666666666666659</v>
      </c>
      <c r="P15">
        <v>1200</v>
      </c>
      <c r="Q15" t="s">
        <v>37</v>
      </c>
      <c r="S15">
        <f>$C14*0.02*'LCOT vs Distance GH2 (IEA)'!S$2</f>
        <v>44271215.897810228</v>
      </c>
      <c r="T15">
        <f>$C14*0.02*'LCOT vs Distance GH2 (IEA)'!T$2</f>
        <v>40991866.572046511</v>
      </c>
      <c r="U15">
        <f>$C14*0.02*'LCOT vs Distance GH2 (IEA)'!U$2</f>
        <v>37955432.011154175</v>
      </c>
      <c r="V15">
        <f>$C14*0.02*'LCOT vs Distance GH2 (IEA)'!V$2</f>
        <v>35143918.52884645</v>
      </c>
      <c r="W15">
        <f>$C14*0.02*'LCOT vs Distance GH2 (IEA)'!W$2</f>
        <v>32540665.304487456</v>
      </c>
      <c r="X15">
        <f>$C14*0.02*'LCOT vs Distance GH2 (IEA)'!X$2</f>
        <v>30130245.652303193</v>
      </c>
      <c r="Y15">
        <f>$C14*0.02*'LCOT vs Distance GH2 (IEA)'!Y$2</f>
        <v>27898375.603984442</v>
      </c>
      <c r="Z15">
        <f>$C14*0.02*'LCOT vs Distance GH2 (IEA)'!Z$2</f>
        <v>25831829.262948554</v>
      </c>
      <c r="AA15">
        <f>$C14*0.02*'LCOT vs Distance GH2 (IEA)'!AA$2</f>
        <v>23918360.428656071</v>
      </c>
      <c r="AB15">
        <f>$C14*0.02*'LCOT vs Distance GH2 (IEA)'!AB$2</f>
        <v>22146630.026533395</v>
      </c>
      <c r="AC15">
        <f>$C14*0.02*'LCOT vs Distance GH2 (IEA)'!AC$2</f>
        <v>20506138.91345685</v>
      </c>
      <c r="AD15">
        <f>$C14*0.02*'LCOT vs Distance GH2 (IEA)'!AD$2</f>
        <v>18987165.660608191</v>
      </c>
      <c r="AE15">
        <f>$C14*0.02*'LCOT vs Distance GH2 (IEA)'!AE$2</f>
        <v>17580708.945007585</v>
      </c>
      <c r="AF15">
        <f>$C14*0.02*'LCOT vs Distance GH2 (IEA)'!AF$2</f>
        <v>16278434.208340352</v>
      </c>
      <c r="AG15">
        <f>$C14*0.02*'LCOT vs Distance GH2 (IEA)'!AG$2</f>
        <v>15072624.266981807</v>
      </c>
      <c r="AH15">
        <f>$C14*0.02*'LCOT vs Distance GH2 (IEA)'!AH$2</f>
        <v>13956133.580538711</v>
      </c>
      <c r="AI15">
        <f>$C14*0.02*'LCOT vs Distance GH2 (IEA)'!AI$2</f>
        <v>12922345.907906214</v>
      </c>
      <c r="AJ15">
        <f>$C14*0.02*'LCOT vs Distance GH2 (IEA)'!AJ$2</f>
        <v>11965135.099913158</v>
      </c>
      <c r="AK15">
        <f>$C14*0.02*'LCOT vs Distance GH2 (IEA)'!AK$2</f>
        <v>11078828.796215888</v>
      </c>
      <c r="AL15">
        <f>$C14*0.02*'LCOT vs Distance GH2 (IEA)'!AL$2</f>
        <v>10258174.811311007</v>
      </c>
      <c r="AM15">
        <f>$C14*0.02*'LCOT vs Distance GH2 (IEA)'!AM$2</f>
        <v>9498310.0104731545</v>
      </c>
      <c r="AN15">
        <f>$C14*0.02*'LCOT vs Distance GH2 (IEA)'!AN$2</f>
        <v>8794731.4911788441</v>
      </c>
      <c r="AO15">
        <f>$C14*0.02*'LCOT vs Distance GH2 (IEA)'!AO$2</f>
        <v>8143269.8992396714</v>
      </c>
      <c r="AP15">
        <f>$C14*0.02*'LCOT vs Distance GH2 (IEA)'!AP$2</f>
        <v>7540064.7215182139</v>
      </c>
      <c r="AQ15">
        <f>$C14*0.02*'LCOT vs Distance GH2 (IEA)'!AQ$2</f>
        <v>6981541.4088131599</v>
      </c>
      <c r="AR15">
        <f>$C14*0.02*'LCOT vs Distance GH2 (IEA)'!AR$2</f>
        <v>6464390.1933455188</v>
      </c>
      <c r="AS15">
        <f>$C14*0.02*'LCOT vs Distance GH2 (IEA)'!AS$2</f>
        <v>5985546.4753199248</v>
      </c>
      <c r="AT15">
        <f>$C14*0.02*'LCOT vs Distance GH2 (IEA)'!AT$2</f>
        <v>5542172.662333264</v>
      </c>
      <c r="AU15">
        <f>$C14*0.02*'LCOT vs Distance GH2 (IEA)'!AU$2</f>
        <v>5131641.3540122816</v>
      </c>
      <c r="AV15">
        <f>$C14*0.02*'LCOT vs Distance GH2 (IEA)'!AV$2</f>
        <v>4751519.7722335933</v>
      </c>
    </row>
    <row r="16" spans="1:48" x14ac:dyDescent="0.25">
      <c r="A16">
        <v>1400</v>
      </c>
      <c r="B16">
        <f t="shared" si="3"/>
        <v>6</v>
      </c>
      <c r="C16" s="13">
        <f>'LCOT GH2 (IEA)'!$B$4*'LCOT vs Distance GH2 (IEA)'!A16</f>
        <v>2789086601.5620441</v>
      </c>
      <c r="D16" s="13">
        <f t="shared" si="0"/>
        <v>55781732.03124088</v>
      </c>
      <c r="E16" s="4">
        <f>'LCOT GH2 (IEA)'!$B$34</f>
        <v>3040776400.10531</v>
      </c>
      <c r="F16" s="12">
        <f t="shared" si="1"/>
        <v>0.87943863070138073</v>
      </c>
      <c r="G16" s="12">
        <f t="shared" si="2"/>
        <v>0.93333333333333335</v>
      </c>
      <c r="P16">
        <v>1300</v>
      </c>
      <c r="Q16" t="s">
        <v>37</v>
      </c>
      <c r="S16">
        <f>$C15*0.02*'LCOT vs Distance GH2 (IEA)'!S$2</f>
        <v>47960483.889294408</v>
      </c>
      <c r="T16">
        <f>$C15*0.02*'LCOT vs Distance GH2 (IEA)'!T$2</f>
        <v>44407855.453050382</v>
      </c>
      <c r="U16">
        <f>$C15*0.02*'LCOT vs Distance GH2 (IEA)'!U$2</f>
        <v>41118384.678750351</v>
      </c>
      <c r="V16">
        <f>$C15*0.02*'LCOT vs Distance GH2 (IEA)'!V$2</f>
        <v>38072578.40625032</v>
      </c>
      <c r="W16">
        <f>$C15*0.02*'LCOT vs Distance GH2 (IEA)'!W$2</f>
        <v>35252387.413194746</v>
      </c>
      <c r="X16">
        <f>$C15*0.02*'LCOT vs Distance GH2 (IEA)'!X$2</f>
        <v>32641099.456661791</v>
      </c>
      <c r="Y16">
        <f>$C15*0.02*'LCOT vs Distance GH2 (IEA)'!Y$2</f>
        <v>30223240.23764981</v>
      </c>
      <c r="Z16">
        <f>$C15*0.02*'LCOT vs Distance GH2 (IEA)'!Z$2</f>
        <v>27984481.701527599</v>
      </c>
      <c r="AA16">
        <f>$C15*0.02*'LCOT vs Distance GH2 (IEA)'!AA$2</f>
        <v>25911557.131044075</v>
      </c>
      <c r="AB16">
        <f>$C15*0.02*'LCOT vs Distance GH2 (IEA)'!AB$2</f>
        <v>23992182.528744511</v>
      </c>
      <c r="AC16">
        <f>$C15*0.02*'LCOT vs Distance GH2 (IEA)'!AC$2</f>
        <v>22214983.822911587</v>
      </c>
      <c r="AD16">
        <f>$C15*0.02*'LCOT vs Distance GH2 (IEA)'!AD$2</f>
        <v>20569429.46565887</v>
      </c>
      <c r="AE16">
        <f>$C15*0.02*'LCOT vs Distance GH2 (IEA)'!AE$2</f>
        <v>19045768.023758214</v>
      </c>
      <c r="AF16">
        <f>$C15*0.02*'LCOT vs Distance GH2 (IEA)'!AF$2</f>
        <v>17634970.392368715</v>
      </c>
      <c r="AG16">
        <f>$C15*0.02*'LCOT vs Distance GH2 (IEA)'!AG$2</f>
        <v>16328676.289230289</v>
      </c>
      <c r="AH16">
        <f>$C15*0.02*'LCOT vs Distance GH2 (IEA)'!AH$2</f>
        <v>15119144.71225027</v>
      </c>
      <c r="AI16">
        <f>$C15*0.02*'LCOT vs Distance GH2 (IEA)'!AI$2</f>
        <v>13999208.066898398</v>
      </c>
      <c r="AJ16">
        <f>$C15*0.02*'LCOT vs Distance GH2 (IEA)'!AJ$2</f>
        <v>12962229.691572588</v>
      </c>
      <c r="AK16">
        <f>$C15*0.02*'LCOT vs Distance GH2 (IEA)'!AK$2</f>
        <v>12002064.529233877</v>
      </c>
      <c r="AL16">
        <f>$C15*0.02*'LCOT vs Distance GH2 (IEA)'!AL$2</f>
        <v>11113022.712253589</v>
      </c>
      <c r="AM16">
        <f>$C15*0.02*'LCOT vs Distance GH2 (IEA)'!AM$2</f>
        <v>10289835.844679249</v>
      </c>
      <c r="AN16">
        <f>$C15*0.02*'LCOT vs Distance GH2 (IEA)'!AN$2</f>
        <v>9527625.7821104154</v>
      </c>
      <c r="AO16">
        <f>$C15*0.02*'LCOT vs Distance GH2 (IEA)'!AO$2</f>
        <v>8821875.72417631</v>
      </c>
      <c r="AP16">
        <f>$C15*0.02*'LCOT vs Distance GH2 (IEA)'!AP$2</f>
        <v>8168403.4483113978</v>
      </c>
      <c r="AQ16">
        <f>$C15*0.02*'LCOT vs Distance GH2 (IEA)'!AQ$2</f>
        <v>7563336.5262142569</v>
      </c>
      <c r="AR16">
        <f>$C15*0.02*'LCOT vs Distance GH2 (IEA)'!AR$2</f>
        <v>7003089.3761243122</v>
      </c>
      <c r="AS16">
        <f>$C15*0.02*'LCOT vs Distance GH2 (IEA)'!AS$2</f>
        <v>6484342.0149299186</v>
      </c>
      <c r="AT16">
        <f>$C15*0.02*'LCOT vs Distance GH2 (IEA)'!AT$2</f>
        <v>6004020.3841943685</v>
      </c>
      <c r="AU16">
        <f>$C15*0.02*'LCOT vs Distance GH2 (IEA)'!AU$2</f>
        <v>5559278.1335133044</v>
      </c>
      <c r="AV16">
        <f>$C15*0.02*'LCOT vs Distance GH2 (IEA)'!AV$2</f>
        <v>5147479.7532530595</v>
      </c>
    </row>
    <row r="17" spans="1:48" x14ac:dyDescent="0.25">
      <c r="A17">
        <v>1500</v>
      </c>
      <c r="B17">
        <f t="shared" si="3"/>
        <v>6</v>
      </c>
      <c r="C17" s="13">
        <f>'LCOT GH2 (IEA)'!$B$4*'LCOT vs Distance GH2 (IEA)'!A17</f>
        <v>2988307073.1021905</v>
      </c>
      <c r="D17" s="13">
        <f t="shared" si="0"/>
        <v>59766141.462043814</v>
      </c>
      <c r="E17" s="4">
        <f>'LCOT GH2 (IEA)'!$B$34</f>
        <v>3040776400.10531</v>
      </c>
      <c r="F17" s="12">
        <f t="shared" si="1"/>
        <v>0.9422556757514795</v>
      </c>
      <c r="G17">
        <v>1</v>
      </c>
      <c r="P17">
        <v>1400</v>
      </c>
      <c r="Q17" t="s">
        <v>37</v>
      </c>
      <c r="S17">
        <f>$C16*0.02*'LCOT vs Distance GH2 (IEA)'!S$2</f>
        <v>51649751.880778588</v>
      </c>
      <c r="T17">
        <f>$C16*0.02*'LCOT vs Distance GH2 (IEA)'!T$2</f>
        <v>47823844.334054247</v>
      </c>
      <c r="U17">
        <f>$C16*0.02*'LCOT vs Distance GH2 (IEA)'!U$2</f>
        <v>44281337.346346527</v>
      </c>
      <c r="V17">
        <f>$C16*0.02*'LCOT vs Distance GH2 (IEA)'!V$2</f>
        <v>41001238.283654191</v>
      </c>
      <c r="W17">
        <f>$C16*0.02*'LCOT vs Distance GH2 (IEA)'!W$2</f>
        <v>37964109.521902025</v>
      </c>
      <c r="X17">
        <f>$C16*0.02*'LCOT vs Distance GH2 (IEA)'!X$2</f>
        <v>35151953.261020385</v>
      </c>
      <c r="Y17">
        <f>$C16*0.02*'LCOT vs Distance GH2 (IEA)'!Y$2</f>
        <v>32548104.871315174</v>
      </c>
      <c r="Z17">
        <f>$C16*0.02*'LCOT vs Distance GH2 (IEA)'!Z$2</f>
        <v>30137134.140106641</v>
      </c>
      <c r="AA17">
        <f>$C16*0.02*'LCOT vs Distance GH2 (IEA)'!AA$2</f>
        <v>27904753.833432075</v>
      </c>
      <c r="AB17">
        <f>$C16*0.02*'LCOT vs Distance GH2 (IEA)'!AB$2</f>
        <v>25837735.030955624</v>
      </c>
      <c r="AC17">
        <f>$C16*0.02*'LCOT vs Distance GH2 (IEA)'!AC$2</f>
        <v>23923828.73236632</v>
      </c>
      <c r="AD17">
        <f>$C16*0.02*'LCOT vs Distance GH2 (IEA)'!AD$2</f>
        <v>22151693.270709548</v>
      </c>
      <c r="AE17">
        <f>$C16*0.02*'LCOT vs Distance GH2 (IEA)'!AE$2</f>
        <v>20510827.102508843</v>
      </c>
      <c r="AF17">
        <f>$C16*0.02*'LCOT vs Distance GH2 (IEA)'!AF$2</f>
        <v>18991506.576397076</v>
      </c>
      <c r="AG17">
        <f>$C16*0.02*'LCOT vs Distance GH2 (IEA)'!AG$2</f>
        <v>17584728.311478771</v>
      </c>
      <c r="AH17">
        <f>$C16*0.02*'LCOT vs Distance GH2 (IEA)'!AH$2</f>
        <v>16282155.843961826</v>
      </c>
      <c r="AI17">
        <f>$C16*0.02*'LCOT vs Distance GH2 (IEA)'!AI$2</f>
        <v>15076070.225890581</v>
      </c>
      <c r="AJ17">
        <f>$C16*0.02*'LCOT vs Distance GH2 (IEA)'!AJ$2</f>
        <v>13959324.283232015</v>
      </c>
      <c r="AK17">
        <f>$C16*0.02*'LCOT vs Distance GH2 (IEA)'!AK$2</f>
        <v>12925300.262251865</v>
      </c>
      <c r="AL17">
        <f>$C16*0.02*'LCOT vs Distance GH2 (IEA)'!AL$2</f>
        <v>11967870.613196172</v>
      </c>
      <c r="AM17">
        <f>$C16*0.02*'LCOT vs Distance GH2 (IEA)'!AM$2</f>
        <v>11081361.678885344</v>
      </c>
      <c r="AN17">
        <f>$C16*0.02*'LCOT vs Distance GH2 (IEA)'!AN$2</f>
        <v>10260520.073041983</v>
      </c>
      <c r="AO17">
        <f>$C16*0.02*'LCOT vs Distance GH2 (IEA)'!AO$2</f>
        <v>9500481.5491129477</v>
      </c>
      <c r="AP17">
        <f>$C16*0.02*'LCOT vs Distance GH2 (IEA)'!AP$2</f>
        <v>8796742.1751045808</v>
      </c>
      <c r="AQ17">
        <f>$C16*0.02*'LCOT vs Distance GH2 (IEA)'!AQ$2</f>
        <v>8145131.643615352</v>
      </c>
      <c r="AR17">
        <f>$C16*0.02*'LCOT vs Distance GH2 (IEA)'!AR$2</f>
        <v>7541788.5589031037</v>
      </c>
      <c r="AS17">
        <f>$C16*0.02*'LCOT vs Distance GH2 (IEA)'!AS$2</f>
        <v>6983137.5545399114</v>
      </c>
      <c r="AT17">
        <f>$C16*0.02*'LCOT vs Distance GH2 (IEA)'!AT$2</f>
        <v>6465868.106055473</v>
      </c>
      <c r="AU17">
        <f>$C16*0.02*'LCOT vs Distance GH2 (IEA)'!AU$2</f>
        <v>5986914.9130143272</v>
      </c>
      <c r="AV17">
        <f>$C16*0.02*'LCOT vs Distance GH2 (IEA)'!AV$2</f>
        <v>5543439.7342725247</v>
      </c>
    </row>
    <row r="18" spans="1:48" x14ac:dyDescent="0.25">
      <c r="A18">
        <v>1600</v>
      </c>
      <c r="B18">
        <f t="shared" si="3"/>
        <v>7</v>
      </c>
      <c r="C18" s="13">
        <f>'LCOT GH2 (IEA)'!$B$4*'LCOT vs Distance GH2 (IEA)'!A18</f>
        <v>3187527544.6423364</v>
      </c>
      <c r="D18" s="13">
        <f t="shared" si="0"/>
        <v>63750550.892846726</v>
      </c>
      <c r="E18" s="4">
        <f>'LCOT GH2 (IEA)'!$B$34</f>
        <v>3040776400.10531</v>
      </c>
      <c r="F18" s="12">
        <f t="shared" si="1"/>
        <v>1.0050727208015782</v>
      </c>
      <c r="G18" s="12">
        <f t="shared" si="2"/>
        <v>1.0666666666666667</v>
      </c>
      <c r="P18">
        <v>1500</v>
      </c>
      <c r="Q18" t="s">
        <v>37</v>
      </c>
      <c r="S18">
        <f>$C17*0.02*'LCOT vs Distance GH2 (IEA)'!S$2</f>
        <v>55339019.872262783</v>
      </c>
      <c r="T18">
        <f>$C17*0.02*'LCOT vs Distance GH2 (IEA)'!T$2</f>
        <v>51239833.215058133</v>
      </c>
      <c r="U18">
        <f>$C17*0.02*'LCOT vs Distance GH2 (IEA)'!U$2</f>
        <v>47444290.013942719</v>
      </c>
      <c r="V18">
        <f>$C17*0.02*'LCOT vs Distance GH2 (IEA)'!V$2</f>
        <v>43929898.161058068</v>
      </c>
      <c r="W18">
        <f>$C17*0.02*'LCOT vs Distance GH2 (IEA)'!W$2</f>
        <v>40675831.630609319</v>
      </c>
      <c r="X18">
        <f>$C17*0.02*'LCOT vs Distance GH2 (IEA)'!X$2</f>
        <v>37662807.065378994</v>
      </c>
      <c r="Y18">
        <f>$C17*0.02*'LCOT vs Distance GH2 (IEA)'!Y$2</f>
        <v>34872969.504980549</v>
      </c>
      <c r="Z18">
        <f>$C17*0.02*'LCOT vs Distance GH2 (IEA)'!Z$2</f>
        <v>32289786.578685693</v>
      </c>
      <c r="AA18">
        <f>$C17*0.02*'LCOT vs Distance GH2 (IEA)'!AA$2</f>
        <v>29897950.535820089</v>
      </c>
      <c r="AB18">
        <f>$C17*0.02*'LCOT vs Distance GH2 (IEA)'!AB$2</f>
        <v>27683287.533166744</v>
      </c>
      <c r="AC18">
        <f>$C17*0.02*'LCOT vs Distance GH2 (IEA)'!AC$2</f>
        <v>25632673.64182106</v>
      </c>
      <c r="AD18">
        <f>$C17*0.02*'LCOT vs Distance GH2 (IEA)'!AD$2</f>
        <v>23733957.075760238</v>
      </c>
      <c r="AE18">
        <f>$C17*0.02*'LCOT vs Distance GH2 (IEA)'!AE$2</f>
        <v>21975886.181259479</v>
      </c>
      <c r="AF18">
        <f>$C17*0.02*'LCOT vs Distance GH2 (IEA)'!AF$2</f>
        <v>20348042.760425441</v>
      </c>
      <c r="AG18">
        <f>$C17*0.02*'LCOT vs Distance GH2 (IEA)'!AG$2</f>
        <v>18840780.333727259</v>
      </c>
      <c r="AH18">
        <f>$C17*0.02*'LCOT vs Distance GH2 (IEA)'!AH$2</f>
        <v>17445166.975673389</v>
      </c>
      <c r="AI18">
        <f>$C17*0.02*'LCOT vs Distance GH2 (IEA)'!AI$2</f>
        <v>16152932.384882769</v>
      </c>
      <c r="AJ18">
        <f>$C17*0.02*'LCOT vs Distance GH2 (IEA)'!AJ$2</f>
        <v>14956418.874891449</v>
      </c>
      <c r="AK18">
        <f>$C17*0.02*'LCOT vs Distance GH2 (IEA)'!AK$2</f>
        <v>13848535.995269859</v>
      </c>
      <c r="AL18">
        <f>$C17*0.02*'LCOT vs Distance GH2 (IEA)'!AL$2</f>
        <v>12822718.514138758</v>
      </c>
      <c r="AM18">
        <f>$C17*0.02*'LCOT vs Distance GH2 (IEA)'!AM$2</f>
        <v>11872887.513091443</v>
      </c>
      <c r="AN18">
        <f>$C17*0.02*'LCOT vs Distance GH2 (IEA)'!AN$2</f>
        <v>10993414.363973556</v>
      </c>
      <c r="AO18">
        <f>$C17*0.02*'LCOT vs Distance GH2 (IEA)'!AO$2</f>
        <v>10179087.374049589</v>
      </c>
      <c r="AP18">
        <f>$C17*0.02*'LCOT vs Distance GH2 (IEA)'!AP$2</f>
        <v>9425080.9018977676</v>
      </c>
      <c r="AQ18">
        <f>$C17*0.02*'LCOT vs Distance GH2 (IEA)'!AQ$2</f>
        <v>8726926.7610164508</v>
      </c>
      <c r="AR18">
        <f>$C17*0.02*'LCOT vs Distance GH2 (IEA)'!AR$2</f>
        <v>8080487.7416818989</v>
      </c>
      <c r="AS18">
        <f>$C17*0.02*'LCOT vs Distance GH2 (IEA)'!AS$2</f>
        <v>7481933.0941499062</v>
      </c>
      <c r="AT18">
        <f>$C17*0.02*'LCOT vs Distance GH2 (IEA)'!AT$2</f>
        <v>6927715.8279165803</v>
      </c>
      <c r="AU18">
        <f>$C17*0.02*'LCOT vs Distance GH2 (IEA)'!AU$2</f>
        <v>6414551.6925153518</v>
      </c>
      <c r="AV18">
        <f>$C17*0.02*'LCOT vs Distance GH2 (IEA)'!AV$2</f>
        <v>5939399.7152919918</v>
      </c>
    </row>
    <row r="19" spans="1:48" x14ac:dyDescent="0.25">
      <c r="A19">
        <v>1700</v>
      </c>
      <c r="B19">
        <f t="shared" si="3"/>
        <v>7</v>
      </c>
      <c r="C19" s="13">
        <f>'LCOT GH2 (IEA)'!$B$4*'LCOT vs Distance GH2 (IEA)'!A19</f>
        <v>3386748016.1824822</v>
      </c>
      <c r="D19" s="13">
        <f t="shared" si="0"/>
        <v>67734960.323649645</v>
      </c>
      <c r="E19" s="4">
        <f>'LCOT GH2 (IEA)'!$B$34</f>
        <v>3040776400.10531</v>
      </c>
      <c r="F19" s="12">
        <f t="shared" si="1"/>
        <v>1.0678897658516766</v>
      </c>
      <c r="G19" s="12">
        <f t="shared" si="2"/>
        <v>1.1333333333333333</v>
      </c>
      <c r="P19">
        <v>1600</v>
      </c>
      <c r="Q19" t="s">
        <v>37</v>
      </c>
      <c r="S19">
        <f>$C18*0.02*'LCOT vs Distance GH2 (IEA)'!S$2</f>
        <v>59028287.863746963</v>
      </c>
      <c r="T19">
        <f>$C18*0.02*'LCOT vs Distance GH2 (IEA)'!T$2</f>
        <v>54655822.096062005</v>
      </c>
      <c r="U19">
        <f>$C18*0.02*'LCOT vs Distance GH2 (IEA)'!U$2</f>
        <v>50607242.681538887</v>
      </c>
      <c r="V19">
        <f>$C18*0.02*'LCOT vs Distance GH2 (IEA)'!V$2</f>
        <v>46858558.038461931</v>
      </c>
      <c r="W19">
        <f>$C18*0.02*'LCOT vs Distance GH2 (IEA)'!W$2</f>
        <v>43387553.739316605</v>
      </c>
      <c r="X19">
        <f>$C18*0.02*'LCOT vs Distance GH2 (IEA)'!X$2</f>
        <v>40173660.869737588</v>
      </c>
      <c r="Y19">
        <f>$C18*0.02*'LCOT vs Distance GH2 (IEA)'!Y$2</f>
        <v>37197834.138645917</v>
      </c>
      <c r="Z19">
        <f>$C18*0.02*'LCOT vs Distance GH2 (IEA)'!Z$2</f>
        <v>34442439.017264731</v>
      </c>
      <c r="AA19">
        <f>$C18*0.02*'LCOT vs Distance GH2 (IEA)'!AA$2</f>
        <v>31891147.238208089</v>
      </c>
      <c r="AB19">
        <f>$C18*0.02*'LCOT vs Distance GH2 (IEA)'!AB$2</f>
        <v>29528840.035377856</v>
      </c>
      <c r="AC19">
        <f>$C18*0.02*'LCOT vs Distance GH2 (IEA)'!AC$2</f>
        <v>27341518.551275793</v>
      </c>
      <c r="AD19">
        <f>$C18*0.02*'LCOT vs Distance GH2 (IEA)'!AD$2</f>
        <v>25316220.880810916</v>
      </c>
      <c r="AE19">
        <f>$C18*0.02*'LCOT vs Distance GH2 (IEA)'!AE$2</f>
        <v>23440945.260010108</v>
      </c>
      <c r="AF19">
        <f>$C18*0.02*'LCOT vs Distance GH2 (IEA)'!AF$2</f>
        <v>21704578.944453802</v>
      </c>
      <c r="AG19">
        <f>$C18*0.02*'LCOT vs Distance GH2 (IEA)'!AG$2</f>
        <v>20096832.35597574</v>
      </c>
      <c r="AH19">
        <f>$C18*0.02*'LCOT vs Distance GH2 (IEA)'!AH$2</f>
        <v>18608178.107384946</v>
      </c>
      <c r="AI19">
        <f>$C18*0.02*'LCOT vs Distance GH2 (IEA)'!AI$2</f>
        <v>17229794.543874949</v>
      </c>
      <c r="AJ19">
        <f>$C18*0.02*'LCOT vs Distance GH2 (IEA)'!AJ$2</f>
        <v>15953513.466550875</v>
      </c>
      <c r="AK19">
        <f>$C18*0.02*'LCOT vs Distance GH2 (IEA)'!AK$2</f>
        <v>14771771.728287848</v>
      </c>
      <c r="AL19">
        <f>$C18*0.02*'LCOT vs Distance GH2 (IEA)'!AL$2</f>
        <v>13677566.415081341</v>
      </c>
      <c r="AM19">
        <f>$C18*0.02*'LCOT vs Distance GH2 (IEA)'!AM$2</f>
        <v>12664413.347297536</v>
      </c>
      <c r="AN19">
        <f>$C18*0.02*'LCOT vs Distance GH2 (IEA)'!AN$2</f>
        <v>11726308.654905125</v>
      </c>
      <c r="AO19">
        <f>$C18*0.02*'LCOT vs Distance GH2 (IEA)'!AO$2</f>
        <v>10857693.198986227</v>
      </c>
      <c r="AP19">
        <f>$C18*0.02*'LCOT vs Distance GH2 (IEA)'!AP$2</f>
        <v>10053419.628690951</v>
      </c>
      <c r="AQ19">
        <f>$C18*0.02*'LCOT vs Distance GH2 (IEA)'!AQ$2</f>
        <v>9308721.8784175459</v>
      </c>
      <c r="AR19">
        <f>$C18*0.02*'LCOT vs Distance GH2 (IEA)'!AR$2</f>
        <v>8619186.9244606905</v>
      </c>
      <c r="AS19">
        <f>$C18*0.02*'LCOT vs Distance GH2 (IEA)'!AS$2</f>
        <v>7980728.6337598991</v>
      </c>
      <c r="AT19">
        <f>$C18*0.02*'LCOT vs Distance GH2 (IEA)'!AT$2</f>
        <v>7389563.5497776838</v>
      </c>
      <c r="AU19">
        <f>$C18*0.02*'LCOT vs Distance GH2 (IEA)'!AU$2</f>
        <v>6842188.4720163746</v>
      </c>
      <c r="AV19">
        <f>$C18*0.02*'LCOT vs Distance GH2 (IEA)'!AV$2</f>
        <v>6335359.6963114571</v>
      </c>
    </row>
    <row r="20" spans="1:48" x14ac:dyDescent="0.25">
      <c r="A20">
        <v>1800</v>
      </c>
      <c r="B20">
        <f t="shared" si="3"/>
        <v>8</v>
      </c>
      <c r="C20" s="13">
        <f>'LCOT GH2 (IEA)'!$B$4*'LCOT vs Distance GH2 (IEA)'!A20</f>
        <v>3585968487.7226281</v>
      </c>
      <c r="D20" s="13">
        <f t="shared" si="0"/>
        <v>71719369.754452556</v>
      </c>
      <c r="E20" s="4">
        <f>'LCOT GH2 (IEA)'!$B$34</f>
        <v>3040776400.10531</v>
      </c>
      <c r="F20" s="12">
        <f t="shared" si="1"/>
        <v>1.1307068109017753</v>
      </c>
      <c r="G20" s="12">
        <f t="shared" si="2"/>
        <v>1.2</v>
      </c>
      <c r="P20">
        <v>1700</v>
      </c>
      <c r="Q20" t="s">
        <v>37</v>
      </c>
      <c r="S20">
        <f>$C19*0.02*'LCOT vs Distance GH2 (IEA)'!S$2</f>
        <v>62717555.855231144</v>
      </c>
      <c r="T20">
        <f>$C19*0.02*'LCOT vs Distance GH2 (IEA)'!T$2</f>
        <v>58071810.977065876</v>
      </c>
      <c r="U20">
        <f>$C19*0.02*'LCOT vs Distance GH2 (IEA)'!U$2</f>
        <v>53770195.349135071</v>
      </c>
      <c r="V20">
        <f>$C19*0.02*'LCOT vs Distance GH2 (IEA)'!V$2</f>
        <v>49787217.915865801</v>
      </c>
      <c r="W20">
        <f>$C19*0.02*'LCOT vs Distance GH2 (IEA)'!W$2</f>
        <v>46099275.848023891</v>
      </c>
      <c r="X20">
        <f>$C19*0.02*'LCOT vs Distance GH2 (IEA)'!X$2</f>
        <v>42684514.674096182</v>
      </c>
      <c r="Y20">
        <f>$C19*0.02*'LCOT vs Distance GH2 (IEA)'!Y$2</f>
        <v>39522698.772311285</v>
      </c>
      <c r="Z20">
        <f>$C19*0.02*'LCOT vs Distance GH2 (IEA)'!Z$2</f>
        <v>36595091.455843776</v>
      </c>
      <c r="AA20">
        <f>$C19*0.02*'LCOT vs Distance GH2 (IEA)'!AA$2</f>
        <v>33884343.940596096</v>
      </c>
      <c r="AB20">
        <f>$C19*0.02*'LCOT vs Distance GH2 (IEA)'!AB$2</f>
        <v>31374392.537588973</v>
      </c>
      <c r="AC20">
        <f>$C19*0.02*'LCOT vs Distance GH2 (IEA)'!AC$2</f>
        <v>29050363.46073053</v>
      </c>
      <c r="AD20">
        <f>$C19*0.02*'LCOT vs Distance GH2 (IEA)'!AD$2</f>
        <v>26898484.685861599</v>
      </c>
      <c r="AE20">
        <f>$C19*0.02*'LCOT vs Distance GH2 (IEA)'!AE$2</f>
        <v>24906004.338760741</v>
      </c>
      <c r="AF20">
        <f>$C19*0.02*'LCOT vs Distance GH2 (IEA)'!AF$2</f>
        <v>23061115.128482163</v>
      </c>
      <c r="AG20">
        <f>$C19*0.02*'LCOT vs Distance GH2 (IEA)'!AG$2</f>
        <v>21352884.37822422</v>
      </c>
      <c r="AH20">
        <f>$C19*0.02*'LCOT vs Distance GH2 (IEA)'!AH$2</f>
        <v>19771189.239096504</v>
      </c>
      <c r="AI20">
        <f>$C19*0.02*'LCOT vs Distance GH2 (IEA)'!AI$2</f>
        <v>18306656.702867135</v>
      </c>
      <c r="AJ20">
        <f>$C19*0.02*'LCOT vs Distance GH2 (IEA)'!AJ$2</f>
        <v>16950608.058210306</v>
      </c>
      <c r="AK20">
        <f>$C19*0.02*'LCOT vs Distance GH2 (IEA)'!AK$2</f>
        <v>15695007.461305838</v>
      </c>
      <c r="AL20">
        <f>$C19*0.02*'LCOT vs Distance GH2 (IEA)'!AL$2</f>
        <v>14532414.316023923</v>
      </c>
      <c r="AM20">
        <f>$C19*0.02*'LCOT vs Distance GH2 (IEA)'!AM$2</f>
        <v>13455939.181503633</v>
      </c>
      <c r="AN20">
        <f>$C19*0.02*'LCOT vs Distance GH2 (IEA)'!AN$2</f>
        <v>12459202.945836695</v>
      </c>
      <c r="AO20">
        <f>$C19*0.02*'LCOT vs Distance GH2 (IEA)'!AO$2</f>
        <v>11536299.023922866</v>
      </c>
      <c r="AP20">
        <f>$C19*0.02*'LCOT vs Distance GH2 (IEA)'!AP$2</f>
        <v>10681758.355484135</v>
      </c>
      <c r="AQ20">
        <f>$C19*0.02*'LCOT vs Distance GH2 (IEA)'!AQ$2</f>
        <v>9890516.9958186429</v>
      </c>
      <c r="AR20">
        <f>$C19*0.02*'LCOT vs Distance GH2 (IEA)'!AR$2</f>
        <v>9157886.1072394848</v>
      </c>
      <c r="AS20">
        <f>$C19*0.02*'LCOT vs Distance GH2 (IEA)'!AS$2</f>
        <v>8479524.1733698919</v>
      </c>
      <c r="AT20">
        <f>$C19*0.02*'LCOT vs Distance GH2 (IEA)'!AT$2</f>
        <v>7851411.2716387892</v>
      </c>
      <c r="AU20">
        <f>$C19*0.02*'LCOT vs Distance GH2 (IEA)'!AU$2</f>
        <v>7269825.2515173974</v>
      </c>
      <c r="AV20">
        <f>$C19*0.02*'LCOT vs Distance GH2 (IEA)'!AV$2</f>
        <v>6731319.6773309223</v>
      </c>
    </row>
    <row r="21" spans="1:48" x14ac:dyDescent="0.25">
      <c r="A21">
        <v>1900</v>
      </c>
      <c r="B21">
        <f t="shared" si="3"/>
        <v>8</v>
      </c>
      <c r="C21" s="13">
        <f>'LCOT GH2 (IEA)'!$B$4*'LCOT vs Distance GH2 (IEA)'!A21</f>
        <v>3785188959.2627745</v>
      </c>
      <c r="D21" s="13">
        <f t="shared" si="0"/>
        <v>75703779.185255498</v>
      </c>
      <c r="E21" s="4">
        <f>'LCOT GH2 (IEA)'!$B$34</f>
        <v>3040776400.10531</v>
      </c>
      <c r="F21" s="12">
        <f t="shared" si="1"/>
        <v>1.1935238559518742</v>
      </c>
      <c r="G21" s="12">
        <f t="shared" si="2"/>
        <v>1.2666666666666666</v>
      </c>
      <c r="P21">
        <v>1800</v>
      </c>
      <c r="Q21" t="s">
        <v>37</v>
      </c>
      <c r="S21">
        <f>$C20*0.02*'LCOT vs Distance GH2 (IEA)'!S$2</f>
        <v>66406823.846715324</v>
      </c>
      <c r="T21">
        <f>$C20*0.02*'LCOT vs Distance GH2 (IEA)'!T$2</f>
        <v>61487799.858069748</v>
      </c>
      <c r="U21">
        <f>$C20*0.02*'LCOT vs Distance GH2 (IEA)'!U$2</f>
        <v>56933148.01673124</v>
      </c>
      <c r="V21">
        <f>$C20*0.02*'LCOT vs Distance GH2 (IEA)'!V$2</f>
        <v>52715877.793269664</v>
      </c>
      <c r="W21">
        <f>$C20*0.02*'LCOT vs Distance GH2 (IEA)'!W$2</f>
        <v>48810997.95673117</v>
      </c>
      <c r="X21">
        <f>$C20*0.02*'LCOT vs Distance GH2 (IEA)'!X$2</f>
        <v>45195368.478454776</v>
      </c>
      <c r="Y21">
        <f>$C20*0.02*'LCOT vs Distance GH2 (IEA)'!Y$2</f>
        <v>41847563.405976653</v>
      </c>
      <c r="Z21">
        <f>$C20*0.02*'LCOT vs Distance GH2 (IEA)'!Z$2</f>
        <v>38747743.894422822</v>
      </c>
      <c r="AA21">
        <f>$C20*0.02*'LCOT vs Distance GH2 (IEA)'!AA$2</f>
        <v>35877540.642984092</v>
      </c>
      <c r="AB21">
        <f>$C20*0.02*'LCOT vs Distance GH2 (IEA)'!AB$2</f>
        <v>33219945.039800085</v>
      </c>
      <c r="AC21">
        <f>$C20*0.02*'LCOT vs Distance GH2 (IEA)'!AC$2</f>
        <v>30759208.370185263</v>
      </c>
      <c r="AD21">
        <f>$C20*0.02*'LCOT vs Distance GH2 (IEA)'!AD$2</f>
        <v>28480748.490912277</v>
      </c>
      <c r="AE21">
        <f>$C20*0.02*'LCOT vs Distance GH2 (IEA)'!AE$2</f>
        <v>26371063.41751137</v>
      </c>
      <c r="AF21">
        <f>$C20*0.02*'LCOT vs Distance GH2 (IEA)'!AF$2</f>
        <v>24417651.312510524</v>
      </c>
      <c r="AG21">
        <f>$C20*0.02*'LCOT vs Distance GH2 (IEA)'!AG$2</f>
        <v>22608936.400472704</v>
      </c>
      <c r="AH21">
        <f>$C20*0.02*'LCOT vs Distance GH2 (IEA)'!AH$2</f>
        <v>20934200.370808061</v>
      </c>
      <c r="AI21">
        <f>$C20*0.02*'LCOT vs Distance GH2 (IEA)'!AI$2</f>
        <v>19383518.861859318</v>
      </c>
      <c r="AJ21">
        <f>$C20*0.02*'LCOT vs Distance GH2 (IEA)'!AJ$2</f>
        <v>17947702.649869733</v>
      </c>
      <c r="AK21">
        <f>$C20*0.02*'LCOT vs Distance GH2 (IEA)'!AK$2</f>
        <v>16618243.194323827</v>
      </c>
      <c r="AL21">
        <f>$C20*0.02*'LCOT vs Distance GH2 (IEA)'!AL$2</f>
        <v>15387262.216966506</v>
      </c>
      <c r="AM21">
        <f>$C20*0.02*'LCOT vs Distance GH2 (IEA)'!AM$2</f>
        <v>14247465.015709728</v>
      </c>
      <c r="AN21">
        <f>$C20*0.02*'LCOT vs Distance GH2 (IEA)'!AN$2</f>
        <v>13192097.236768264</v>
      </c>
      <c r="AO21">
        <f>$C20*0.02*'LCOT vs Distance GH2 (IEA)'!AO$2</f>
        <v>12214904.848859504</v>
      </c>
      <c r="AP21">
        <f>$C20*0.02*'LCOT vs Distance GH2 (IEA)'!AP$2</f>
        <v>11310097.082277318</v>
      </c>
      <c r="AQ21">
        <f>$C20*0.02*'LCOT vs Distance GH2 (IEA)'!AQ$2</f>
        <v>10472312.113219738</v>
      </c>
      <c r="AR21">
        <f>$C20*0.02*'LCOT vs Distance GH2 (IEA)'!AR$2</f>
        <v>9696585.2900182754</v>
      </c>
      <c r="AS21">
        <f>$C20*0.02*'LCOT vs Distance GH2 (IEA)'!AS$2</f>
        <v>8978319.7129798848</v>
      </c>
      <c r="AT21">
        <f>$C20*0.02*'LCOT vs Distance GH2 (IEA)'!AT$2</f>
        <v>8313258.9934998937</v>
      </c>
      <c r="AU21">
        <f>$C20*0.02*'LCOT vs Distance GH2 (IEA)'!AU$2</f>
        <v>7697462.0310184201</v>
      </c>
      <c r="AV21">
        <f>$C20*0.02*'LCOT vs Distance GH2 (IEA)'!AV$2</f>
        <v>7127279.6583503876</v>
      </c>
    </row>
    <row r="22" spans="1:48" x14ac:dyDescent="0.25">
      <c r="A22">
        <v>2000</v>
      </c>
      <c r="B22">
        <f t="shared" si="3"/>
        <v>8</v>
      </c>
      <c r="C22" s="13">
        <f>'LCOT GH2 (IEA)'!$B$4*'LCOT vs Distance GH2 (IEA)'!A22</f>
        <v>3984409430.8029203</v>
      </c>
      <c r="D22" s="13">
        <f t="shared" si="0"/>
        <v>79688188.616058409</v>
      </c>
      <c r="E22" s="4">
        <f>'LCOT GH2 (IEA)'!$B$34</f>
        <v>3040776400.10531</v>
      </c>
      <c r="F22" s="12">
        <f t="shared" si="1"/>
        <v>1.2563409010019726</v>
      </c>
      <c r="G22" s="12">
        <f t="shared" si="2"/>
        <v>1.3333333333333333</v>
      </c>
      <c r="P22">
        <v>1900</v>
      </c>
      <c r="Q22" t="s">
        <v>37</v>
      </c>
      <c r="S22">
        <f>$C21*0.02*'LCOT vs Distance GH2 (IEA)'!S$2</f>
        <v>70096091.838199526</v>
      </c>
      <c r="T22">
        <f>$C21*0.02*'LCOT vs Distance GH2 (IEA)'!T$2</f>
        <v>64903788.739073642</v>
      </c>
      <c r="U22">
        <f>$C21*0.02*'LCOT vs Distance GH2 (IEA)'!U$2</f>
        <v>60096100.684327438</v>
      </c>
      <c r="V22">
        <f>$C21*0.02*'LCOT vs Distance GH2 (IEA)'!V$2</f>
        <v>55644537.670673549</v>
      </c>
      <c r="W22">
        <f>$C21*0.02*'LCOT vs Distance GH2 (IEA)'!W$2</f>
        <v>51522720.065438472</v>
      </c>
      <c r="X22">
        <f>$C21*0.02*'LCOT vs Distance GH2 (IEA)'!X$2</f>
        <v>47706222.282813393</v>
      </c>
      <c r="Y22">
        <f>$C21*0.02*'LCOT vs Distance GH2 (IEA)'!Y$2</f>
        <v>44172428.039642036</v>
      </c>
      <c r="Z22">
        <f>$C21*0.02*'LCOT vs Distance GH2 (IEA)'!Z$2</f>
        <v>40900396.333001874</v>
      </c>
      <c r="AA22">
        <f>$C21*0.02*'LCOT vs Distance GH2 (IEA)'!AA$2</f>
        <v>37870737.345372111</v>
      </c>
      <c r="AB22">
        <f>$C21*0.02*'LCOT vs Distance GH2 (IEA)'!AB$2</f>
        <v>35065497.542011209</v>
      </c>
      <c r="AC22">
        <f>$C21*0.02*'LCOT vs Distance GH2 (IEA)'!AC$2</f>
        <v>32468053.279640011</v>
      </c>
      <c r="AD22">
        <f>$C21*0.02*'LCOT vs Distance GH2 (IEA)'!AD$2</f>
        <v>30063012.295962967</v>
      </c>
      <c r="AE22">
        <f>$C21*0.02*'LCOT vs Distance GH2 (IEA)'!AE$2</f>
        <v>27836122.496262006</v>
      </c>
      <c r="AF22">
        <f>$C21*0.02*'LCOT vs Distance GH2 (IEA)'!AF$2</f>
        <v>25774187.496538892</v>
      </c>
      <c r="AG22">
        <f>$C21*0.02*'LCOT vs Distance GH2 (IEA)'!AG$2</f>
        <v>23864988.422721192</v>
      </c>
      <c r="AH22">
        <f>$C21*0.02*'LCOT vs Distance GH2 (IEA)'!AH$2</f>
        <v>22097211.502519626</v>
      </c>
      <c r="AI22">
        <f>$C21*0.02*'LCOT vs Distance GH2 (IEA)'!AI$2</f>
        <v>20460381.020851508</v>
      </c>
      <c r="AJ22">
        <f>$C21*0.02*'LCOT vs Distance GH2 (IEA)'!AJ$2</f>
        <v>18944797.241529167</v>
      </c>
      <c r="AK22">
        <f>$C21*0.02*'LCOT vs Distance GH2 (IEA)'!AK$2</f>
        <v>17541478.927341823</v>
      </c>
      <c r="AL22">
        <f>$C21*0.02*'LCOT vs Distance GH2 (IEA)'!AL$2</f>
        <v>16242110.117909094</v>
      </c>
      <c r="AM22">
        <f>$C21*0.02*'LCOT vs Distance GH2 (IEA)'!AM$2</f>
        <v>15038990.849915827</v>
      </c>
      <c r="AN22">
        <f>$C21*0.02*'LCOT vs Distance GH2 (IEA)'!AN$2</f>
        <v>13924991.527699837</v>
      </c>
      <c r="AO22">
        <f>$C21*0.02*'LCOT vs Distance GH2 (IEA)'!AO$2</f>
        <v>12893510.673796147</v>
      </c>
      <c r="AP22">
        <f>$C21*0.02*'LCOT vs Distance GH2 (IEA)'!AP$2</f>
        <v>11938435.809070505</v>
      </c>
      <c r="AQ22">
        <f>$C21*0.02*'LCOT vs Distance GH2 (IEA)'!AQ$2</f>
        <v>11054107.230620837</v>
      </c>
      <c r="AR22">
        <f>$C21*0.02*'LCOT vs Distance GH2 (IEA)'!AR$2</f>
        <v>10235284.472797072</v>
      </c>
      <c r="AS22">
        <f>$C21*0.02*'LCOT vs Distance GH2 (IEA)'!AS$2</f>
        <v>9477115.2525898814</v>
      </c>
      <c r="AT22">
        <f>$C21*0.02*'LCOT vs Distance GH2 (IEA)'!AT$2</f>
        <v>8775106.715361001</v>
      </c>
      <c r="AU22">
        <f>$C21*0.02*'LCOT vs Distance GH2 (IEA)'!AU$2</f>
        <v>8125098.8105194457</v>
      </c>
      <c r="AV22">
        <f>$C21*0.02*'LCOT vs Distance GH2 (IEA)'!AV$2</f>
        <v>7523239.6393698556</v>
      </c>
    </row>
    <row r="23" spans="1:48" x14ac:dyDescent="0.25">
      <c r="A23">
        <v>2100</v>
      </c>
      <c r="B23">
        <f t="shared" si="3"/>
        <v>9</v>
      </c>
      <c r="C23" s="13">
        <f>'LCOT GH2 (IEA)'!$B$4*'LCOT vs Distance GH2 (IEA)'!A23</f>
        <v>4183629902.3430662</v>
      </c>
      <c r="D23" s="13">
        <f t="shared" si="0"/>
        <v>83672598.046861321</v>
      </c>
      <c r="E23" s="4">
        <f>'LCOT GH2 (IEA)'!$B$34</f>
        <v>3040776400.10531</v>
      </c>
      <c r="F23" s="12">
        <f t="shared" si="1"/>
        <v>1.319157946052071</v>
      </c>
      <c r="G23" s="12">
        <f t="shared" si="2"/>
        <v>1.4</v>
      </c>
      <c r="P23">
        <v>2000</v>
      </c>
      <c r="Q23" t="s">
        <v>37</v>
      </c>
      <c r="S23">
        <f>$C22*0.02*'LCOT vs Distance GH2 (IEA)'!S$2</f>
        <v>73785359.829683706</v>
      </c>
      <c r="T23">
        <f>$C22*0.02*'LCOT vs Distance GH2 (IEA)'!T$2</f>
        <v>68319777.620077506</v>
      </c>
      <c r="U23">
        <f>$C22*0.02*'LCOT vs Distance GH2 (IEA)'!U$2</f>
        <v>63259053.351923615</v>
      </c>
      <c r="V23">
        <f>$C22*0.02*'LCOT vs Distance GH2 (IEA)'!V$2</f>
        <v>58573197.548077419</v>
      </c>
      <c r="W23">
        <f>$C22*0.02*'LCOT vs Distance GH2 (IEA)'!W$2</f>
        <v>54234442.174145758</v>
      </c>
      <c r="X23">
        <f>$C22*0.02*'LCOT vs Distance GH2 (IEA)'!X$2</f>
        <v>50217076.087171987</v>
      </c>
      <c r="Y23">
        <f>$C22*0.02*'LCOT vs Distance GH2 (IEA)'!Y$2</f>
        <v>46497292.673307396</v>
      </c>
      <c r="Z23">
        <f>$C22*0.02*'LCOT vs Distance GH2 (IEA)'!Z$2</f>
        <v>43053048.77158092</v>
      </c>
      <c r="AA23">
        <f>$C22*0.02*'LCOT vs Distance GH2 (IEA)'!AA$2</f>
        <v>39863934.047760114</v>
      </c>
      <c r="AB23">
        <f>$C22*0.02*'LCOT vs Distance GH2 (IEA)'!AB$2</f>
        <v>36911050.044222325</v>
      </c>
      <c r="AC23">
        <f>$C22*0.02*'LCOT vs Distance GH2 (IEA)'!AC$2</f>
        <v>34176898.189094745</v>
      </c>
      <c r="AD23">
        <f>$C22*0.02*'LCOT vs Distance GH2 (IEA)'!AD$2</f>
        <v>31645276.101013646</v>
      </c>
      <c r="AE23">
        <f>$C22*0.02*'LCOT vs Distance GH2 (IEA)'!AE$2</f>
        <v>29301181.575012635</v>
      </c>
      <c r="AF23">
        <f>$C22*0.02*'LCOT vs Distance GH2 (IEA)'!AF$2</f>
        <v>27130723.680567253</v>
      </c>
      <c r="AG23">
        <f>$C22*0.02*'LCOT vs Distance GH2 (IEA)'!AG$2</f>
        <v>25121040.444969673</v>
      </c>
      <c r="AH23">
        <f>$C22*0.02*'LCOT vs Distance GH2 (IEA)'!AH$2</f>
        <v>23260222.63423118</v>
      </c>
      <c r="AI23">
        <f>$C22*0.02*'LCOT vs Distance GH2 (IEA)'!AI$2</f>
        <v>21537243.17984369</v>
      </c>
      <c r="AJ23">
        <f>$C22*0.02*'LCOT vs Distance GH2 (IEA)'!AJ$2</f>
        <v>19941891.833188593</v>
      </c>
      <c r="AK23">
        <f>$C22*0.02*'LCOT vs Distance GH2 (IEA)'!AK$2</f>
        <v>18464714.660359811</v>
      </c>
      <c r="AL23">
        <f>$C22*0.02*'LCOT vs Distance GH2 (IEA)'!AL$2</f>
        <v>17096958.018851675</v>
      </c>
      <c r="AM23">
        <f>$C22*0.02*'LCOT vs Distance GH2 (IEA)'!AM$2</f>
        <v>15830516.684121922</v>
      </c>
      <c r="AN23">
        <f>$C22*0.02*'LCOT vs Distance GH2 (IEA)'!AN$2</f>
        <v>14657885.818631407</v>
      </c>
      <c r="AO23">
        <f>$C22*0.02*'LCOT vs Distance GH2 (IEA)'!AO$2</f>
        <v>13572116.498732785</v>
      </c>
      <c r="AP23">
        <f>$C22*0.02*'LCOT vs Distance GH2 (IEA)'!AP$2</f>
        <v>12566774.535863688</v>
      </c>
      <c r="AQ23">
        <f>$C22*0.02*'LCOT vs Distance GH2 (IEA)'!AQ$2</f>
        <v>11635902.348021932</v>
      </c>
      <c r="AR23">
        <f>$C22*0.02*'LCOT vs Distance GH2 (IEA)'!AR$2</f>
        <v>10773983.655575864</v>
      </c>
      <c r="AS23">
        <f>$C22*0.02*'LCOT vs Distance GH2 (IEA)'!AS$2</f>
        <v>9975910.7921998743</v>
      </c>
      <c r="AT23">
        <f>$C22*0.02*'LCOT vs Distance GH2 (IEA)'!AT$2</f>
        <v>9236954.4372221064</v>
      </c>
      <c r="AU23">
        <f>$C22*0.02*'LCOT vs Distance GH2 (IEA)'!AU$2</f>
        <v>8552735.5900204685</v>
      </c>
      <c r="AV23">
        <f>$C22*0.02*'LCOT vs Distance GH2 (IEA)'!AV$2</f>
        <v>7919199.6203893209</v>
      </c>
    </row>
    <row r="24" spans="1:48" x14ac:dyDescent="0.25">
      <c r="A24">
        <v>2200</v>
      </c>
      <c r="B24">
        <f t="shared" si="3"/>
        <v>9</v>
      </c>
      <c r="C24" s="13">
        <f>'LCOT GH2 (IEA)'!$B$4*'LCOT vs Distance GH2 (IEA)'!A24</f>
        <v>4382850373.8832121</v>
      </c>
      <c r="D24" s="13">
        <f t="shared" si="0"/>
        <v>87657007.477664247</v>
      </c>
      <c r="E24" s="4">
        <f>'LCOT GH2 (IEA)'!$B$34</f>
        <v>3040776400.10531</v>
      </c>
      <c r="F24" s="12">
        <f t="shared" si="1"/>
        <v>1.3819749911021697</v>
      </c>
      <c r="G24" s="12">
        <f t="shared" si="2"/>
        <v>1.4666666666666666</v>
      </c>
      <c r="P24">
        <v>2100</v>
      </c>
      <c r="Q24" t="s">
        <v>37</v>
      </c>
      <c r="S24">
        <f>$C23*0.02*'LCOT vs Distance GH2 (IEA)'!S$2</f>
        <v>77474627.821167886</v>
      </c>
      <c r="T24">
        <f>$C23*0.02*'LCOT vs Distance GH2 (IEA)'!T$2</f>
        <v>71735766.501081377</v>
      </c>
      <c r="U24">
        <f>$C23*0.02*'LCOT vs Distance GH2 (IEA)'!U$2</f>
        <v>66422006.019519784</v>
      </c>
      <c r="V24">
        <f>$C23*0.02*'LCOT vs Distance GH2 (IEA)'!V$2</f>
        <v>61501857.425481282</v>
      </c>
      <c r="W24">
        <f>$C23*0.02*'LCOT vs Distance GH2 (IEA)'!W$2</f>
        <v>56946164.282853037</v>
      </c>
      <c r="X24">
        <f>$C23*0.02*'LCOT vs Distance GH2 (IEA)'!X$2</f>
        <v>52727929.891530581</v>
      </c>
      <c r="Y24">
        <f>$C23*0.02*'LCOT vs Distance GH2 (IEA)'!Y$2</f>
        <v>48822157.306972764</v>
      </c>
      <c r="Z24">
        <f>$C23*0.02*'LCOT vs Distance GH2 (IEA)'!Z$2</f>
        <v>45205701.210159957</v>
      </c>
      <c r="AA24">
        <f>$C23*0.02*'LCOT vs Distance GH2 (IEA)'!AA$2</f>
        <v>41857130.750148118</v>
      </c>
      <c r="AB24">
        <f>$C23*0.02*'LCOT vs Distance GH2 (IEA)'!AB$2</f>
        <v>38756602.546433434</v>
      </c>
      <c r="AC24">
        <f>$C23*0.02*'LCOT vs Distance GH2 (IEA)'!AC$2</f>
        <v>35885743.098549478</v>
      </c>
      <c r="AD24">
        <f>$C23*0.02*'LCOT vs Distance GH2 (IEA)'!AD$2</f>
        <v>33227539.906064324</v>
      </c>
      <c r="AE24">
        <f>$C23*0.02*'LCOT vs Distance GH2 (IEA)'!AE$2</f>
        <v>30766240.653763264</v>
      </c>
      <c r="AF24">
        <f>$C23*0.02*'LCOT vs Distance GH2 (IEA)'!AF$2</f>
        <v>28487259.864595611</v>
      </c>
      <c r="AG24">
        <f>$C23*0.02*'LCOT vs Distance GH2 (IEA)'!AG$2</f>
        <v>26377092.467218153</v>
      </c>
      <c r="AH24">
        <f>$C23*0.02*'LCOT vs Distance GH2 (IEA)'!AH$2</f>
        <v>24423233.765942737</v>
      </c>
      <c r="AI24">
        <f>$C23*0.02*'LCOT vs Distance GH2 (IEA)'!AI$2</f>
        <v>22614105.338835869</v>
      </c>
      <c r="AJ24">
        <f>$C23*0.02*'LCOT vs Distance GH2 (IEA)'!AJ$2</f>
        <v>20938986.424848024</v>
      </c>
      <c r="AK24">
        <f>$C23*0.02*'LCOT vs Distance GH2 (IEA)'!AK$2</f>
        <v>19387950.3933778</v>
      </c>
      <c r="AL24">
        <f>$C23*0.02*'LCOT vs Distance GH2 (IEA)'!AL$2</f>
        <v>17951805.919794258</v>
      </c>
      <c r="AM24">
        <f>$C23*0.02*'LCOT vs Distance GH2 (IEA)'!AM$2</f>
        <v>16622042.518328017</v>
      </c>
      <c r="AN24">
        <f>$C23*0.02*'LCOT vs Distance GH2 (IEA)'!AN$2</f>
        <v>15390780.109562974</v>
      </c>
      <c r="AO24">
        <f>$C23*0.02*'LCOT vs Distance GH2 (IEA)'!AO$2</f>
        <v>14250722.323669422</v>
      </c>
      <c r="AP24">
        <f>$C23*0.02*'LCOT vs Distance GH2 (IEA)'!AP$2</f>
        <v>13195113.262656871</v>
      </c>
      <c r="AQ24">
        <f>$C23*0.02*'LCOT vs Distance GH2 (IEA)'!AQ$2</f>
        <v>12217697.465423029</v>
      </c>
      <c r="AR24">
        <f>$C23*0.02*'LCOT vs Distance GH2 (IEA)'!AR$2</f>
        <v>11312682.838354656</v>
      </c>
      <c r="AS24">
        <f>$C23*0.02*'LCOT vs Distance GH2 (IEA)'!AS$2</f>
        <v>10474706.331809867</v>
      </c>
      <c r="AT24">
        <f>$C23*0.02*'LCOT vs Distance GH2 (IEA)'!AT$2</f>
        <v>9698802.1590832099</v>
      </c>
      <c r="AU24">
        <f>$C23*0.02*'LCOT vs Distance GH2 (IEA)'!AU$2</f>
        <v>8980372.3695214912</v>
      </c>
      <c r="AV24">
        <f>$C23*0.02*'LCOT vs Distance GH2 (IEA)'!AV$2</f>
        <v>8315159.6014087861</v>
      </c>
    </row>
    <row r="25" spans="1:48" x14ac:dyDescent="0.25">
      <c r="A25">
        <v>2300</v>
      </c>
      <c r="B25">
        <f t="shared" si="3"/>
        <v>10</v>
      </c>
      <c r="C25" s="13">
        <f>'LCOT GH2 (IEA)'!$B$4*'LCOT vs Distance GH2 (IEA)'!A25</f>
        <v>4582070845.423358</v>
      </c>
      <c r="D25" s="13">
        <f t="shared" si="0"/>
        <v>91641416.908467159</v>
      </c>
      <c r="E25" s="4">
        <f>'LCOT GH2 (IEA)'!$B$34</f>
        <v>3040776400.10531</v>
      </c>
      <c r="F25" s="12">
        <f t="shared" si="1"/>
        <v>1.4447920361522684</v>
      </c>
      <c r="G25" s="12">
        <f t="shared" si="2"/>
        <v>1.5333333333333332</v>
      </c>
      <c r="I25">
        <v>1500</v>
      </c>
      <c r="J25">
        <v>1</v>
      </c>
      <c r="P25">
        <v>2200</v>
      </c>
      <c r="Q25" t="s">
        <v>37</v>
      </c>
      <c r="S25">
        <f>$C24*0.02*'LCOT vs Distance GH2 (IEA)'!S$2</f>
        <v>81163895.812652066</v>
      </c>
      <c r="T25">
        <f>$C24*0.02*'LCOT vs Distance GH2 (IEA)'!T$2</f>
        <v>75151755.382085249</v>
      </c>
      <c r="U25">
        <f>$C24*0.02*'LCOT vs Distance GH2 (IEA)'!U$2</f>
        <v>69584958.687115967</v>
      </c>
      <c r="V25">
        <f>$C24*0.02*'LCOT vs Distance GH2 (IEA)'!V$2</f>
        <v>64430517.302885152</v>
      </c>
      <c r="W25">
        <f>$C24*0.02*'LCOT vs Distance GH2 (IEA)'!W$2</f>
        <v>59657886.391560331</v>
      </c>
      <c r="X25">
        <f>$C24*0.02*'LCOT vs Distance GH2 (IEA)'!X$2</f>
        <v>55238783.695889182</v>
      </c>
      <c r="Y25">
        <f>$C24*0.02*'LCOT vs Distance GH2 (IEA)'!Y$2</f>
        <v>51147021.940638132</v>
      </c>
      <c r="Z25">
        <f>$C24*0.02*'LCOT vs Distance GH2 (IEA)'!Z$2</f>
        <v>47358353.64873901</v>
      </c>
      <c r="AA25">
        <f>$C24*0.02*'LCOT vs Distance GH2 (IEA)'!AA$2</f>
        <v>43850327.452536121</v>
      </c>
      <c r="AB25">
        <f>$C24*0.02*'LCOT vs Distance GH2 (IEA)'!AB$2</f>
        <v>40602155.04864455</v>
      </c>
      <c r="AC25">
        <f>$C24*0.02*'LCOT vs Distance GH2 (IEA)'!AC$2</f>
        <v>37594588.008004218</v>
      </c>
      <c r="AD25">
        <f>$C24*0.02*'LCOT vs Distance GH2 (IEA)'!AD$2</f>
        <v>34809803.71111501</v>
      </c>
      <c r="AE25">
        <f>$C24*0.02*'LCOT vs Distance GH2 (IEA)'!AE$2</f>
        <v>32231299.732513897</v>
      </c>
      <c r="AF25">
        <f>$C24*0.02*'LCOT vs Distance GH2 (IEA)'!AF$2</f>
        <v>29843796.048623975</v>
      </c>
      <c r="AG25">
        <f>$C24*0.02*'LCOT vs Distance GH2 (IEA)'!AG$2</f>
        <v>27633144.489466641</v>
      </c>
      <c r="AH25">
        <f>$C24*0.02*'LCOT vs Distance GH2 (IEA)'!AH$2</f>
        <v>25586244.897654299</v>
      </c>
      <c r="AI25">
        <f>$C24*0.02*'LCOT vs Distance GH2 (IEA)'!AI$2</f>
        <v>23690967.497828055</v>
      </c>
      <c r="AJ25">
        <f>$C24*0.02*'LCOT vs Distance GH2 (IEA)'!AJ$2</f>
        <v>21936081.016507454</v>
      </c>
      <c r="AK25">
        <f>$C24*0.02*'LCOT vs Distance GH2 (IEA)'!AK$2</f>
        <v>20311186.126395792</v>
      </c>
      <c r="AL25">
        <f>$C24*0.02*'LCOT vs Distance GH2 (IEA)'!AL$2</f>
        <v>18806653.820736844</v>
      </c>
      <c r="AM25">
        <f>$C24*0.02*'LCOT vs Distance GH2 (IEA)'!AM$2</f>
        <v>17413568.352534112</v>
      </c>
      <c r="AN25">
        <f>$C24*0.02*'LCOT vs Distance GH2 (IEA)'!AN$2</f>
        <v>16123674.400494546</v>
      </c>
      <c r="AO25">
        <f>$C24*0.02*'LCOT vs Distance GH2 (IEA)'!AO$2</f>
        <v>14929328.148606062</v>
      </c>
      <c r="AP25">
        <f>$C24*0.02*'LCOT vs Distance GH2 (IEA)'!AP$2</f>
        <v>13823451.989450058</v>
      </c>
      <c r="AQ25">
        <f>$C24*0.02*'LCOT vs Distance GH2 (IEA)'!AQ$2</f>
        <v>12799492.582824126</v>
      </c>
      <c r="AR25">
        <f>$C24*0.02*'LCOT vs Distance GH2 (IEA)'!AR$2</f>
        <v>11851382.021133451</v>
      </c>
      <c r="AS25">
        <f>$C24*0.02*'LCOT vs Distance GH2 (IEA)'!AS$2</f>
        <v>10973501.871419862</v>
      </c>
      <c r="AT25">
        <f>$C24*0.02*'LCOT vs Distance GH2 (IEA)'!AT$2</f>
        <v>10160649.880944315</v>
      </c>
      <c r="AU25">
        <f>$C24*0.02*'LCOT vs Distance GH2 (IEA)'!AU$2</f>
        <v>9408009.149022514</v>
      </c>
      <c r="AV25">
        <f>$C24*0.02*'LCOT vs Distance GH2 (IEA)'!AV$2</f>
        <v>8711119.5824282523</v>
      </c>
    </row>
    <row r="26" spans="1:48" x14ac:dyDescent="0.25">
      <c r="A26">
        <v>2400</v>
      </c>
      <c r="B26">
        <f t="shared" si="3"/>
        <v>10</v>
      </c>
      <c r="C26" s="13">
        <f>'LCOT GH2 (IEA)'!$B$4*'LCOT vs Distance GH2 (IEA)'!A26</f>
        <v>4781291316.9635048</v>
      </c>
      <c r="D26" s="13">
        <f t="shared" si="0"/>
        <v>95625826.3392701</v>
      </c>
      <c r="E26" s="4">
        <f>'LCOT GH2 (IEA)'!$B$34</f>
        <v>3040776400.10531</v>
      </c>
      <c r="F26" s="12">
        <f t="shared" si="1"/>
        <v>1.5076090812023673</v>
      </c>
      <c r="G26" s="12">
        <f t="shared" si="2"/>
        <v>1.5999999999999999</v>
      </c>
      <c r="I26">
        <v>3000</v>
      </c>
      <c r="J26">
        <v>2</v>
      </c>
      <c r="P26">
        <v>2300</v>
      </c>
      <c r="Q26" t="s">
        <v>37</v>
      </c>
      <c r="S26">
        <f>$C25*0.02*'LCOT vs Distance GH2 (IEA)'!S$2</f>
        <v>84853163.804136246</v>
      </c>
      <c r="T26">
        <f>$C25*0.02*'LCOT vs Distance GH2 (IEA)'!T$2</f>
        <v>78567744.26308912</v>
      </c>
      <c r="U26">
        <f>$C25*0.02*'LCOT vs Distance GH2 (IEA)'!U$2</f>
        <v>72747911.354712144</v>
      </c>
      <c r="V26">
        <f>$C25*0.02*'LCOT vs Distance GH2 (IEA)'!V$2</f>
        <v>67359177.180289015</v>
      </c>
      <c r="W26">
        <f>$C25*0.02*'LCOT vs Distance GH2 (IEA)'!W$2</f>
        <v>62369608.50026761</v>
      </c>
      <c r="X26">
        <f>$C25*0.02*'LCOT vs Distance GH2 (IEA)'!X$2</f>
        <v>57749637.500247777</v>
      </c>
      <c r="Y26">
        <f>$C25*0.02*'LCOT vs Distance GH2 (IEA)'!Y$2</f>
        <v>53471886.5743035</v>
      </c>
      <c r="Z26">
        <f>$C25*0.02*'LCOT vs Distance GH2 (IEA)'!Z$2</f>
        <v>49511006.087318048</v>
      </c>
      <c r="AA26">
        <f>$C25*0.02*'LCOT vs Distance GH2 (IEA)'!AA$2</f>
        <v>45843524.154924124</v>
      </c>
      <c r="AB26">
        <f>$C25*0.02*'LCOT vs Distance GH2 (IEA)'!AB$2</f>
        <v>42447707.550855666</v>
      </c>
      <c r="AC26">
        <f>$C25*0.02*'LCOT vs Distance GH2 (IEA)'!AC$2</f>
        <v>39303432.917458951</v>
      </c>
      <c r="AD26">
        <f>$C25*0.02*'LCOT vs Distance GH2 (IEA)'!AD$2</f>
        <v>36392067.516165689</v>
      </c>
      <c r="AE26">
        <f>$C25*0.02*'LCOT vs Distance GH2 (IEA)'!AE$2</f>
        <v>33696358.81126453</v>
      </c>
      <c r="AF26">
        <f>$C25*0.02*'LCOT vs Distance GH2 (IEA)'!AF$2</f>
        <v>31200332.232652336</v>
      </c>
      <c r="AG26">
        <f>$C25*0.02*'LCOT vs Distance GH2 (IEA)'!AG$2</f>
        <v>28889196.511715122</v>
      </c>
      <c r="AH26">
        <f>$C25*0.02*'LCOT vs Distance GH2 (IEA)'!AH$2</f>
        <v>26749256.029365856</v>
      </c>
      <c r="AI26">
        <f>$C25*0.02*'LCOT vs Distance GH2 (IEA)'!AI$2</f>
        <v>24767829.656820238</v>
      </c>
      <c r="AJ26">
        <f>$C25*0.02*'LCOT vs Distance GH2 (IEA)'!AJ$2</f>
        <v>22933175.608166881</v>
      </c>
      <c r="AK26">
        <f>$C25*0.02*'LCOT vs Distance GH2 (IEA)'!AK$2</f>
        <v>21234421.85941378</v>
      </c>
      <c r="AL26">
        <f>$C25*0.02*'LCOT vs Distance GH2 (IEA)'!AL$2</f>
        <v>19661501.721679423</v>
      </c>
      <c r="AM26">
        <f>$C25*0.02*'LCOT vs Distance GH2 (IEA)'!AM$2</f>
        <v>18205094.186740208</v>
      </c>
      <c r="AN26">
        <f>$C25*0.02*'LCOT vs Distance GH2 (IEA)'!AN$2</f>
        <v>16856568.691426117</v>
      </c>
      <c r="AO26">
        <f>$C25*0.02*'LCOT vs Distance GH2 (IEA)'!AO$2</f>
        <v>15607933.973542701</v>
      </c>
      <c r="AP26">
        <f>$C25*0.02*'LCOT vs Distance GH2 (IEA)'!AP$2</f>
        <v>14451790.716243241</v>
      </c>
      <c r="AQ26">
        <f>$C25*0.02*'LCOT vs Distance GH2 (IEA)'!AQ$2</f>
        <v>13381287.700225221</v>
      </c>
      <c r="AR26">
        <f>$C25*0.02*'LCOT vs Distance GH2 (IEA)'!AR$2</f>
        <v>12390081.203912241</v>
      </c>
      <c r="AS26">
        <f>$C25*0.02*'LCOT vs Distance GH2 (IEA)'!AS$2</f>
        <v>11472297.411029853</v>
      </c>
      <c r="AT26">
        <f>$C25*0.02*'LCOT vs Distance GH2 (IEA)'!AT$2</f>
        <v>10622497.602805421</v>
      </c>
      <c r="AU26">
        <f>$C25*0.02*'LCOT vs Distance GH2 (IEA)'!AU$2</f>
        <v>9835645.9285235368</v>
      </c>
      <c r="AV26">
        <f>$C25*0.02*'LCOT vs Distance GH2 (IEA)'!AV$2</f>
        <v>9107079.5634477176</v>
      </c>
    </row>
    <row r="27" spans="1:48" x14ac:dyDescent="0.25">
      <c r="A27">
        <v>2500</v>
      </c>
      <c r="B27">
        <f t="shared" si="3"/>
        <v>10</v>
      </c>
      <c r="C27" s="13">
        <f>'LCOT GH2 (IEA)'!$B$4*'LCOT vs Distance GH2 (IEA)'!A27</f>
        <v>4980511788.5036507</v>
      </c>
      <c r="D27" s="13">
        <f t="shared" si="0"/>
        <v>99610235.770073012</v>
      </c>
      <c r="E27" s="4">
        <f>'LCOT GH2 (IEA)'!$B$34</f>
        <v>3040776400.10531</v>
      </c>
      <c r="F27" s="12">
        <f t="shared" si="1"/>
        <v>1.5704261262524657</v>
      </c>
      <c r="G27" s="12">
        <f t="shared" si="2"/>
        <v>1.6666666666666665</v>
      </c>
      <c r="P27">
        <v>2400</v>
      </c>
      <c r="Q27" t="s">
        <v>37</v>
      </c>
      <c r="S27">
        <f>$C26*0.02*'LCOT vs Distance GH2 (IEA)'!S$2</f>
        <v>88542431.795620456</v>
      </c>
      <c r="T27">
        <f>$C26*0.02*'LCOT vs Distance GH2 (IEA)'!T$2</f>
        <v>81983733.144093022</v>
      </c>
      <c r="U27">
        <f>$C26*0.02*'LCOT vs Distance GH2 (IEA)'!U$2</f>
        <v>75910864.02230835</v>
      </c>
      <c r="V27">
        <f>$C26*0.02*'LCOT vs Distance GH2 (IEA)'!V$2</f>
        <v>70287837.0576929</v>
      </c>
      <c r="W27">
        <f>$C26*0.02*'LCOT vs Distance GH2 (IEA)'!W$2</f>
        <v>65081330.608974911</v>
      </c>
      <c r="X27">
        <f>$C26*0.02*'LCOT vs Distance GH2 (IEA)'!X$2</f>
        <v>60260491.304606386</v>
      </c>
      <c r="Y27">
        <f>$C26*0.02*'LCOT vs Distance GH2 (IEA)'!Y$2</f>
        <v>55796751.207968883</v>
      </c>
      <c r="Z27">
        <f>$C26*0.02*'LCOT vs Distance GH2 (IEA)'!Z$2</f>
        <v>51663658.525897108</v>
      </c>
      <c r="AA27">
        <f>$C26*0.02*'LCOT vs Distance GH2 (IEA)'!AA$2</f>
        <v>47836720.857312143</v>
      </c>
      <c r="AB27">
        <f>$C26*0.02*'LCOT vs Distance GH2 (IEA)'!AB$2</f>
        <v>44293260.05306679</v>
      </c>
      <c r="AC27">
        <f>$C26*0.02*'LCOT vs Distance GH2 (IEA)'!AC$2</f>
        <v>41012277.8269137</v>
      </c>
      <c r="AD27">
        <f>$C26*0.02*'LCOT vs Distance GH2 (IEA)'!AD$2</f>
        <v>37974331.321216382</v>
      </c>
      <c r="AE27">
        <f>$C26*0.02*'LCOT vs Distance GH2 (IEA)'!AE$2</f>
        <v>35161417.89001517</v>
      </c>
      <c r="AF27">
        <f>$C26*0.02*'LCOT vs Distance GH2 (IEA)'!AF$2</f>
        <v>32556868.416680705</v>
      </c>
      <c r="AG27">
        <f>$C26*0.02*'LCOT vs Distance GH2 (IEA)'!AG$2</f>
        <v>30145248.533963613</v>
      </c>
      <c r="AH27">
        <f>$C26*0.02*'LCOT vs Distance GH2 (IEA)'!AH$2</f>
        <v>27912267.161077421</v>
      </c>
      <c r="AI27">
        <f>$C26*0.02*'LCOT vs Distance GH2 (IEA)'!AI$2</f>
        <v>25844691.815812428</v>
      </c>
      <c r="AJ27">
        <f>$C26*0.02*'LCOT vs Distance GH2 (IEA)'!AJ$2</f>
        <v>23930270.199826315</v>
      </c>
      <c r="AK27">
        <f>$C26*0.02*'LCOT vs Distance GH2 (IEA)'!AK$2</f>
        <v>22157657.592431776</v>
      </c>
      <c r="AL27">
        <f>$C26*0.02*'LCOT vs Distance GH2 (IEA)'!AL$2</f>
        <v>20516349.622622013</v>
      </c>
      <c r="AM27">
        <f>$C26*0.02*'LCOT vs Distance GH2 (IEA)'!AM$2</f>
        <v>18996620.020946309</v>
      </c>
      <c r="AN27">
        <f>$C26*0.02*'LCOT vs Distance GH2 (IEA)'!AN$2</f>
        <v>17589462.982357688</v>
      </c>
      <c r="AO27">
        <f>$C26*0.02*'LCOT vs Distance GH2 (IEA)'!AO$2</f>
        <v>16286539.798479343</v>
      </c>
      <c r="AP27">
        <f>$C26*0.02*'LCOT vs Distance GH2 (IEA)'!AP$2</f>
        <v>15080129.443036428</v>
      </c>
      <c r="AQ27">
        <f>$C26*0.02*'LCOT vs Distance GH2 (IEA)'!AQ$2</f>
        <v>13963082.81762632</v>
      </c>
      <c r="AR27">
        <f>$C26*0.02*'LCOT vs Distance GH2 (IEA)'!AR$2</f>
        <v>12928780.386691038</v>
      </c>
      <c r="AS27">
        <f>$C26*0.02*'LCOT vs Distance GH2 (IEA)'!AS$2</f>
        <v>11971092.95063985</v>
      </c>
      <c r="AT27">
        <f>$C26*0.02*'LCOT vs Distance GH2 (IEA)'!AT$2</f>
        <v>11084345.324666528</v>
      </c>
      <c r="AU27">
        <f>$C26*0.02*'LCOT vs Distance GH2 (IEA)'!AU$2</f>
        <v>10263282.708024563</v>
      </c>
      <c r="AV27">
        <f>$C26*0.02*'LCOT vs Distance GH2 (IEA)'!AV$2</f>
        <v>9503039.5444671866</v>
      </c>
    </row>
    <row r="28" spans="1:48" x14ac:dyDescent="0.25">
      <c r="A28">
        <v>2600</v>
      </c>
      <c r="B28">
        <f t="shared" si="3"/>
        <v>11</v>
      </c>
      <c r="C28" s="13">
        <f>'LCOT GH2 (IEA)'!$B$4*'LCOT vs Distance GH2 (IEA)'!A28</f>
        <v>5179732260.0437965</v>
      </c>
      <c r="D28" s="13">
        <f t="shared" si="0"/>
        <v>103594645.20087594</v>
      </c>
      <c r="E28" s="4">
        <f>'LCOT GH2 (IEA)'!$B$34</f>
        <v>3040776400.10531</v>
      </c>
      <c r="F28" s="12">
        <f t="shared" si="1"/>
        <v>1.6332431713025644</v>
      </c>
      <c r="G28" s="12">
        <f t="shared" si="2"/>
        <v>1.7333333333333332</v>
      </c>
      <c r="P28">
        <v>2500</v>
      </c>
      <c r="Q28" t="s">
        <v>37</v>
      </c>
      <c r="S28">
        <f>$C27*0.02*'LCOT vs Distance GH2 (IEA)'!S$2</f>
        <v>92231699.787104636</v>
      </c>
      <c r="T28">
        <f>$C27*0.02*'LCOT vs Distance GH2 (IEA)'!T$2</f>
        <v>85399722.025096878</v>
      </c>
      <c r="U28">
        <f>$C27*0.02*'LCOT vs Distance GH2 (IEA)'!U$2</f>
        <v>79073816.689904511</v>
      </c>
      <c r="V28">
        <f>$C27*0.02*'LCOT vs Distance GH2 (IEA)'!V$2</f>
        <v>73216496.935096771</v>
      </c>
      <c r="W28">
        <f>$C27*0.02*'LCOT vs Distance GH2 (IEA)'!W$2</f>
        <v>67793052.717682198</v>
      </c>
      <c r="X28">
        <f>$C27*0.02*'LCOT vs Distance GH2 (IEA)'!X$2</f>
        <v>62771345.10896498</v>
      </c>
      <c r="Y28">
        <f>$C27*0.02*'LCOT vs Distance GH2 (IEA)'!Y$2</f>
        <v>58121615.841634244</v>
      </c>
      <c r="Z28">
        <f>$C27*0.02*'LCOT vs Distance GH2 (IEA)'!Z$2</f>
        <v>53816310.964476146</v>
      </c>
      <c r="AA28">
        <f>$C27*0.02*'LCOT vs Distance GH2 (IEA)'!AA$2</f>
        <v>49829917.559700139</v>
      </c>
      <c r="AB28">
        <f>$C27*0.02*'LCOT vs Distance GH2 (IEA)'!AB$2</f>
        <v>46138812.555277899</v>
      </c>
      <c r="AC28">
        <f>$C27*0.02*'LCOT vs Distance GH2 (IEA)'!AC$2</f>
        <v>42721122.736368433</v>
      </c>
      <c r="AD28">
        <f>$C27*0.02*'LCOT vs Distance GH2 (IEA)'!AD$2</f>
        <v>39556595.126267061</v>
      </c>
      <c r="AE28">
        <f>$C27*0.02*'LCOT vs Distance GH2 (IEA)'!AE$2</f>
        <v>36626476.968765795</v>
      </c>
      <c r="AF28">
        <f>$C27*0.02*'LCOT vs Distance GH2 (IEA)'!AF$2</f>
        <v>33913404.600709066</v>
      </c>
      <c r="AG28">
        <f>$C27*0.02*'LCOT vs Distance GH2 (IEA)'!AG$2</f>
        <v>31401300.556212094</v>
      </c>
      <c r="AH28">
        <f>$C27*0.02*'LCOT vs Distance GH2 (IEA)'!AH$2</f>
        <v>29075278.292788979</v>
      </c>
      <c r="AI28">
        <f>$C27*0.02*'LCOT vs Distance GH2 (IEA)'!AI$2</f>
        <v>26921553.97480461</v>
      </c>
      <c r="AJ28">
        <f>$C27*0.02*'LCOT vs Distance GH2 (IEA)'!AJ$2</f>
        <v>24927364.791485745</v>
      </c>
      <c r="AK28">
        <f>$C27*0.02*'LCOT vs Distance GH2 (IEA)'!AK$2</f>
        <v>23080893.325449765</v>
      </c>
      <c r="AL28">
        <f>$C27*0.02*'LCOT vs Distance GH2 (IEA)'!AL$2</f>
        <v>21371197.523564596</v>
      </c>
      <c r="AM28">
        <f>$C27*0.02*'LCOT vs Distance GH2 (IEA)'!AM$2</f>
        <v>19788145.855152402</v>
      </c>
      <c r="AN28">
        <f>$C27*0.02*'LCOT vs Distance GH2 (IEA)'!AN$2</f>
        <v>18322357.27328926</v>
      </c>
      <c r="AO28">
        <f>$C27*0.02*'LCOT vs Distance GH2 (IEA)'!AO$2</f>
        <v>16965145.62341598</v>
      </c>
      <c r="AP28">
        <f>$C27*0.02*'LCOT vs Distance GH2 (IEA)'!AP$2</f>
        <v>15708468.169829611</v>
      </c>
      <c r="AQ28">
        <f>$C27*0.02*'LCOT vs Distance GH2 (IEA)'!AQ$2</f>
        <v>14544877.935027417</v>
      </c>
      <c r="AR28">
        <f>$C27*0.02*'LCOT vs Distance GH2 (IEA)'!AR$2</f>
        <v>13467479.56946983</v>
      </c>
      <c r="AS28">
        <f>$C27*0.02*'LCOT vs Distance GH2 (IEA)'!AS$2</f>
        <v>12469888.490249842</v>
      </c>
      <c r="AT28">
        <f>$C27*0.02*'LCOT vs Distance GH2 (IEA)'!AT$2</f>
        <v>11546193.046527632</v>
      </c>
      <c r="AU28">
        <f>$C27*0.02*'LCOT vs Distance GH2 (IEA)'!AU$2</f>
        <v>10690919.487525584</v>
      </c>
      <c r="AV28">
        <f>$C27*0.02*'LCOT vs Distance GH2 (IEA)'!AV$2</f>
        <v>9898999.5254866518</v>
      </c>
    </row>
    <row r="29" spans="1:48" x14ac:dyDescent="0.25">
      <c r="A29">
        <v>2700</v>
      </c>
      <c r="B29">
        <f t="shared" si="3"/>
        <v>11</v>
      </c>
      <c r="C29" s="13">
        <f>'LCOT GH2 (IEA)'!$B$4*'LCOT vs Distance GH2 (IEA)'!A29</f>
        <v>5378952731.5839424</v>
      </c>
      <c r="D29" s="13">
        <f t="shared" si="0"/>
        <v>107579054.63167885</v>
      </c>
      <c r="E29" s="4">
        <f>'LCOT GH2 (IEA)'!$B$34</f>
        <v>3040776400.10531</v>
      </c>
      <c r="F29" s="12">
        <f t="shared" si="1"/>
        <v>1.696060216352663</v>
      </c>
      <c r="G29" s="12">
        <f t="shared" si="2"/>
        <v>1.8</v>
      </c>
      <c r="P29">
        <v>2600</v>
      </c>
      <c r="Q29" t="s">
        <v>37</v>
      </c>
      <c r="S29">
        <f>$C28*0.02*'LCOT vs Distance GH2 (IEA)'!S$2</f>
        <v>95920967.778588817</v>
      </c>
      <c r="T29">
        <f>$C28*0.02*'LCOT vs Distance GH2 (IEA)'!T$2</f>
        <v>88815710.906100765</v>
      </c>
      <c r="U29">
        <f>$C28*0.02*'LCOT vs Distance GH2 (IEA)'!U$2</f>
        <v>82236769.357500702</v>
      </c>
      <c r="V29">
        <f>$C28*0.02*'LCOT vs Distance GH2 (IEA)'!V$2</f>
        <v>76145156.812500641</v>
      </c>
      <c r="W29">
        <f>$C28*0.02*'LCOT vs Distance GH2 (IEA)'!W$2</f>
        <v>70504774.826389492</v>
      </c>
      <c r="X29">
        <f>$C28*0.02*'LCOT vs Distance GH2 (IEA)'!X$2</f>
        <v>65282198.913323581</v>
      </c>
      <c r="Y29">
        <f>$C28*0.02*'LCOT vs Distance GH2 (IEA)'!Y$2</f>
        <v>60446480.475299619</v>
      </c>
      <c r="Z29">
        <f>$C28*0.02*'LCOT vs Distance GH2 (IEA)'!Z$2</f>
        <v>55968963.403055198</v>
      </c>
      <c r="AA29">
        <f>$C28*0.02*'LCOT vs Distance GH2 (IEA)'!AA$2</f>
        <v>51823114.26208815</v>
      </c>
      <c r="AB29">
        <f>$C28*0.02*'LCOT vs Distance GH2 (IEA)'!AB$2</f>
        <v>47984365.057489023</v>
      </c>
      <c r="AC29">
        <f>$C28*0.02*'LCOT vs Distance GH2 (IEA)'!AC$2</f>
        <v>44429967.645823173</v>
      </c>
      <c r="AD29">
        <f>$C28*0.02*'LCOT vs Distance GH2 (IEA)'!AD$2</f>
        <v>41138858.931317739</v>
      </c>
      <c r="AE29">
        <f>$C28*0.02*'LCOT vs Distance GH2 (IEA)'!AE$2</f>
        <v>38091536.047516428</v>
      </c>
      <c r="AF29">
        <f>$C28*0.02*'LCOT vs Distance GH2 (IEA)'!AF$2</f>
        <v>35269940.784737431</v>
      </c>
      <c r="AG29">
        <f>$C28*0.02*'LCOT vs Distance GH2 (IEA)'!AG$2</f>
        <v>32657352.578460578</v>
      </c>
      <c r="AH29">
        <f>$C28*0.02*'LCOT vs Distance GH2 (IEA)'!AH$2</f>
        <v>30238289.42450054</v>
      </c>
      <c r="AI29">
        <f>$C28*0.02*'LCOT vs Distance GH2 (IEA)'!AI$2</f>
        <v>27998416.133796796</v>
      </c>
      <c r="AJ29">
        <f>$C28*0.02*'LCOT vs Distance GH2 (IEA)'!AJ$2</f>
        <v>25924459.383145176</v>
      </c>
      <c r="AK29">
        <f>$C28*0.02*'LCOT vs Distance GH2 (IEA)'!AK$2</f>
        <v>24004129.058467753</v>
      </c>
      <c r="AL29">
        <f>$C28*0.02*'LCOT vs Distance GH2 (IEA)'!AL$2</f>
        <v>22226045.424507178</v>
      </c>
      <c r="AM29">
        <f>$C28*0.02*'LCOT vs Distance GH2 (IEA)'!AM$2</f>
        <v>20579671.689358499</v>
      </c>
      <c r="AN29">
        <f>$C28*0.02*'LCOT vs Distance GH2 (IEA)'!AN$2</f>
        <v>19055251.564220831</v>
      </c>
      <c r="AO29">
        <f>$C28*0.02*'LCOT vs Distance GH2 (IEA)'!AO$2</f>
        <v>17643751.44835262</v>
      </c>
      <c r="AP29">
        <f>$C28*0.02*'LCOT vs Distance GH2 (IEA)'!AP$2</f>
        <v>16336806.896622796</v>
      </c>
      <c r="AQ29">
        <f>$C28*0.02*'LCOT vs Distance GH2 (IEA)'!AQ$2</f>
        <v>15126673.052428514</v>
      </c>
      <c r="AR29">
        <f>$C28*0.02*'LCOT vs Distance GH2 (IEA)'!AR$2</f>
        <v>14006178.752248624</v>
      </c>
      <c r="AS29">
        <f>$C28*0.02*'LCOT vs Distance GH2 (IEA)'!AS$2</f>
        <v>12968684.029859837</v>
      </c>
      <c r="AT29">
        <f>$C28*0.02*'LCOT vs Distance GH2 (IEA)'!AT$2</f>
        <v>12008040.768388737</v>
      </c>
      <c r="AU29">
        <f>$C28*0.02*'LCOT vs Distance GH2 (IEA)'!AU$2</f>
        <v>11118556.267026609</v>
      </c>
      <c r="AV29">
        <f>$C28*0.02*'LCOT vs Distance GH2 (IEA)'!AV$2</f>
        <v>10294959.506506119</v>
      </c>
    </row>
    <row r="30" spans="1:48" x14ac:dyDescent="0.25">
      <c r="A30">
        <v>2800</v>
      </c>
      <c r="B30">
        <f t="shared" si="3"/>
        <v>12</v>
      </c>
      <c r="C30" s="13">
        <f>'LCOT GH2 (IEA)'!$B$4*'LCOT vs Distance GH2 (IEA)'!A30</f>
        <v>5578173203.1240883</v>
      </c>
      <c r="D30" s="13">
        <f t="shared" si="0"/>
        <v>111563464.06248176</v>
      </c>
      <c r="E30" s="4">
        <f>'LCOT GH2 (IEA)'!$B$34</f>
        <v>3040776400.10531</v>
      </c>
      <c r="F30" s="12">
        <f t="shared" si="1"/>
        <v>1.7588772614027615</v>
      </c>
      <c r="G30" s="12">
        <f t="shared" si="2"/>
        <v>1.8666666666666667</v>
      </c>
      <c r="P30">
        <v>2700</v>
      </c>
      <c r="Q30" t="s">
        <v>37</v>
      </c>
      <c r="S30">
        <f>$C29*0.02*'LCOT vs Distance GH2 (IEA)'!S$2</f>
        <v>99610235.770072997</v>
      </c>
      <c r="T30">
        <f>$C29*0.02*'LCOT vs Distance GH2 (IEA)'!T$2</f>
        <v>92231699.787104636</v>
      </c>
      <c r="U30">
        <f>$C29*0.02*'LCOT vs Distance GH2 (IEA)'!U$2</f>
        <v>85399722.025096878</v>
      </c>
      <c r="V30">
        <f>$C29*0.02*'LCOT vs Distance GH2 (IEA)'!V$2</f>
        <v>79073816.689904511</v>
      </c>
      <c r="W30">
        <f>$C29*0.02*'LCOT vs Distance GH2 (IEA)'!W$2</f>
        <v>73216496.935096771</v>
      </c>
      <c r="X30">
        <f>$C29*0.02*'LCOT vs Distance GH2 (IEA)'!X$2</f>
        <v>67793052.717682183</v>
      </c>
      <c r="Y30">
        <f>$C29*0.02*'LCOT vs Distance GH2 (IEA)'!Y$2</f>
        <v>62771345.108964987</v>
      </c>
      <c r="Z30">
        <f>$C29*0.02*'LCOT vs Distance GH2 (IEA)'!Z$2</f>
        <v>58121615.841634236</v>
      </c>
      <c r="AA30">
        <f>$C29*0.02*'LCOT vs Distance GH2 (IEA)'!AA$2</f>
        <v>53816310.964476153</v>
      </c>
      <c r="AB30">
        <f>$C29*0.02*'LCOT vs Distance GH2 (IEA)'!AB$2</f>
        <v>49829917.559700131</v>
      </c>
      <c r="AC30">
        <f>$C29*0.02*'LCOT vs Distance GH2 (IEA)'!AC$2</f>
        <v>46138812.555277906</v>
      </c>
      <c r="AD30">
        <f>$C29*0.02*'LCOT vs Distance GH2 (IEA)'!AD$2</f>
        <v>42721122.736368418</v>
      </c>
      <c r="AE30">
        <f>$C29*0.02*'LCOT vs Distance GH2 (IEA)'!AE$2</f>
        <v>39556595.126267061</v>
      </c>
      <c r="AF30">
        <f>$C29*0.02*'LCOT vs Distance GH2 (IEA)'!AF$2</f>
        <v>36626476.968765788</v>
      </c>
      <c r="AG30">
        <f>$C29*0.02*'LCOT vs Distance GH2 (IEA)'!AG$2</f>
        <v>33913404.600709058</v>
      </c>
      <c r="AH30">
        <f>$C29*0.02*'LCOT vs Distance GH2 (IEA)'!AH$2</f>
        <v>31401300.556212094</v>
      </c>
      <c r="AI30">
        <f>$C29*0.02*'LCOT vs Distance GH2 (IEA)'!AI$2</f>
        <v>29075278.292788979</v>
      </c>
      <c r="AJ30">
        <f>$C29*0.02*'LCOT vs Distance GH2 (IEA)'!AJ$2</f>
        <v>26921553.974804603</v>
      </c>
      <c r="AK30">
        <f>$C29*0.02*'LCOT vs Distance GH2 (IEA)'!AK$2</f>
        <v>24927364.791485742</v>
      </c>
      <c r="AL30">
        <f>$C29*0.02*'LCOT vs Distance GH2 (IEA)'!AL$2</f>
        <v>23080893.325449761</v>
      </c>
      <c r="AM30">
        <f>$C29*0.02*'LCOT vs Distance GH2 (IEA)'!AM$2</f>
        <v>21371197.523564592</v>
      </c>
      <c r="AN30">
        <f>$C29*0.02*'LCOT vs Distance GH2 (IEA)'!AN$2</f>
        <v>19788145.855152398</v>
      </c>
      <c r="AO30">
        <f>$C29*0.02*'LCOT vs Distance GH2 (IEA)'!AO$2</f>
        <v>18322357.27328926</v>
      </c>
      <c r="AP30">
        <f>$C29*0.02*'LCOT vs Distance GH2 (IEA)'!AP$2</f>
        <v>16965145.62341598</v>
      </c>
      <c r="AQ30">
        <f>$C29*0.02*'LCOT vs Distance GH2 (IEA)'!AQ$2</f>
        <v>15708468.169829609</v>
      </c>
      <c r="AR30">
        <f>$C29*0.02*'LCOT vs Distance GH2 (IEA)'!AR$2</f>
        <v>14544877.935027417</v>
      </c>
      <c r="AS30">
        <f>$C29*0.02*'LCOT vs Distance GH2 (IEA)'!AS$2</f>
        <v>13467479.56946983</v>
      </c>
      <c r="AT30">
        <f>$C29*0.02*'LCOT vs Distance GH2 (IEA)'!AT$2</f>
        <v>12469888.490249842</v>
      </c>
      <c r="AU30">
        <f>$C29*0.02*'LCOT vs Distance GH2 (IEA)'!AU$2</f>
        <v>11546193.046527632</v>
      </c>
      <c r="AV30">
        <f>$C29*0.02*'LCOT vs Distance GH2 (IEA)'!AV$2</f>
        <v>10690919.487525584</v>
      </c>
    </row>
    <row r="31" spans="1:48" x14ac:dyDescent="0.25">
      <c r="A31">
        <v>2900</v>
      </c>
      <c r="B31">
        <f t="shared" si="3"/>
        <v>12</v>
      </c>
      <c r="C31" s="13">
        <f>'LCOT GH2 (IEA)'!$B$4*'LCOT vs Distance GH2 (IEA)'!A31</f>
        <v>5777393674.6642342</v>
      </c>
      <c r="D31" s="13">
        <f t="shared" si="0"/>
        <v>115547873.49328469</v>
      </c>
      <c r="E31" s="4">
        <f>'LCOT GH2 (IEA)'!$B$34</f>
        <v>3040776400.10531</v>
      </c>
      <c r="F31" s="12">
        <f t="shared" si="1"/>
        <v>1.8216943064528601</v>
      </c>
      <c r="G31" s="12">
        <f t="shared" si="2"/>
        <v>1.9333333333333333</v>
      </c>
      <c r="P31">
        <v>2800</v>
      </c>
      <c r="Q31" t="s">
        <v>37</v>
      </c>
      <c r="S31">
        <f>$C30*0.02*'LCOT vs Distance GH2 (IEA)'!S$2</f>
        <v>103299503.76155718</v>
      </c>
      <c r="T31">
        <f>$C30*0.02*'LCOT vs Distance GH2 (IEA)'!T$2</f>
        <v>95647688.668108493</v>
      </c>
      <c r="U31">
        <f>$C30*0.02*'LCOT vs Distance GH2 (IEA)'!U$2</f>
        <v>88562674.692693055</v>
      </c>
      <c r="V31">
        <f>$C30*0.02*'LCOT vs Distance GH2 (IEA)'!V$2</f>
        <v>82002476.567308381</v>
      </c>
      <c r="W31">
        <f>$C30*0.02*'LCOT vs Distance GH2 (IEA)'!W$2</f>
        <v>75928219.043804049</v>
      </c>
      <c r="X31">
        <f>$C30*0.02*'LCOT vs Distance GH2 (IEA)'!X$2</f>
        <v>70303906.522040769</v>
      </c>
      <c r="Y31">
        <f>$C30*0.02*'LCOT vs Distance GH2 (IEA)'!Y$2</f>
        <v>65096209.742630348</v>
      </c>
      <c r="Z31">
        <f>$C30*0.02*'LCOT vs Distance GH2 (IEA)'!Z$2</f>
        <v>60274268.280213282</v>
      </c>
      <c r="AA31">
        <f>$C30*0.02*'LCOT vs Distance GH2 (IEA)'!AA$2</f>
        <v>55809507.666864149</v>
      </c>
      <c r="AB31">
        <f>$C30*0.02*'LCOT vs Distance GH2 (IEA)'!AB$2</f>
        <v>51675470.061911248</v>
      </c>
      <c r="AC31">
        <f>$C30*0.02*'LCOT vs Distance GH2 (IEA)'!AC$2</f>
        <v>47847657.464732639</v>
      </c>
      <c r="AD31">
        <f>$C30*0.02*'LCOT vs Distance GH2 (IEA)'!AD$2</f>
        <v>44303386.541419096</v>
      </c>
      <c r="AE31">
        <f>$C30*0.02*'LCOT vs Distance GH2 (IEA)'!AE$2</f>
        <v>41021654.205017686</v>
      </c>
      <c r="AF31">
        <f>$C30*0.02*'LCOT vs Distance GH2 (IEA)'!AF$2</f>
        <v>37983013.152794152</v>
      </c>
      <c r="AG31">
        <f>$C30*0.02*'LCOT vs Distance GH2 (IEA)'!AG$2</f>
        <v>35169456.622957543</v>
      </c>
      <c r="AH31">
        <f>$C30*0.02*'LCOT vs Distance GH2 (IEA)'!AH$2</f>
        <v>32564311.687923651</v>
      </c>
      <c r="AI31">
        <f>$C30*0.02*'LCOT vs Distance GH2 (IEA)'!AI$2</f>
        <v>30152140.451781161</v>
      </c>
      <c r="AJ31">
        <f>$C30*0.02*'LCOT vs Distance GH2 (IEA)'!AJ$2</f>
        <v>27918648.566464029</v>
      </c>
      <c r="AK31">
        <f>$C30*0.02*'LCOT vs Distance GH2 (IEA)'!AK$2</f>
        <v>25850600.52450373</v>
      </c>
      <c r="AL31">
        <f>$C30*0.02*'LCOT vs Distance GH2 (IEA)'!AL$2</f>
        <v>23935741.226392344</v>
      </c>
      <c r="AM31">
        <f>$C30*0.02*'LCOT vs Distance GH2 (IEA)'!AM$2</f>
        <v>22162723.357770689</v>
      </c>
      <c r="AN31">
        <f>$C30*0.02*'LCOT vs Distance GH2 (IEA)'!AN$2</f>
        <v>20521040.146083966</v>
      </c>
      <c r="AO31">
        <f>$C30*0.02*'LCOT vs Distance GH2 (IEA)'!AO$2</f>
        <v>19000963.098225895</v>
      </c>
      <c r="AP31">
        <f>$C30*0.02*'LCOT vs Distance GH2 (IEA)'!AP$2</f>
        <v>17593484.350209162</v>
      </c>
      <c r="AQ31">
        <f>$C30*0.02*'LCOT vs Distance GH2 (IEA)'!AQ$2</f>
        <v>16290263.287230704</v>
      </c>
      <c r="AR31">
        <f>$C30*0.02*'LCOT vs Distance GH2 (IEA)'!AR$2</f>
        <v>15083577.117806207</v>
      </c>
      <c r="AS31">
        <f>$C30*0.02*'LCOT vs Distance GH2 (IEA)'!AS$2</f>
        <v>13966275.109079823</v>
      </c>
      <c r="AT31">
        <f>$C30*0.02*'LCOT vs Distance GH2 (IEA)'!AT$2</f>
        <v>12931736.212110946</v>
      </c>
      <c r="AU31">
        <f>$C30*0.02*'LCOT vs Distance GH2 (IEA)'!AU$2</f>
        <v>11973829.826028654</v>
      </c>
      <c r="AV31">
        <f>$C30*0.02*'LCOT vs Distance GH2 (IEA)'!AV$2</f>
        <v>11086879.468545049</v>
      </c>
    </row>
    <row r="32" spans="1:48" x14ac:dyDescent="0.25">
      <c r="A32">
        <v>3000</v>
      </c>
      <c r="B32">
        <f t="shared" si="3"/>
        <v>12</v>
      </c>
      <c r="C32" s="13">
        <f>'LCOT GH2 (IEA)'!$B$4*'LCOT vs Distance GH2 (IEA)'!A32</f>
        <v>5976614146.204381</v>
      </c>
      <c r="D32" s="13">
        <f t="shared" si="0"/>
        <v>119532282.92408763</v>
      </c>
      <c r="E32" s="4">
        <f>'LCOT GH2 (IEA)'!$B$34</f>
        <v>3040776400.10531</v>
      </c>
      <c r="F32" s="12">
        <f t="shared" si="1"/>
        <v>1.884511351502959</v>
      </c>
      <c r="G32">
        <v>2</v>
      </c>
      <c r="P32">
        <v>2900</v>
      </c>
      <c r="Q32" t="s">
        <v>37</v>
      </c>
      <c r="S32">
        <f>$C31*0.02*'LCOT vs Distance GH2 (IEA)'!S$2</f>
        <v>106988771.75304137</v>
      </c>
      <c r="T32">
        <f>$C31*0.02*'LCOT vs Distance GH2 (IEA)'!T$2</f>
        <v>99063677.54911238</v>
      </c>
      <c r="U32">
        <f>$C31*0.02*'LCOT vs Distance GH2 (IEA)'!U$2</f>
        <v>91725627.360289231</v>
      </c>
      <c r="V32">
        <f>$C31*0.02*'LCOT vs Distance GH2 (IEA)'!V$2</f>
        <v>84931136.444712251</v>
      </c>
      <c r="W32">
        <f>$C31*0.02*'LCOT vs Distance GH2 (IEA)'!W$2</f>
        <v>78639941.152511343</v>
      </c>
      <c r="X32">
        <f>$C31*0.02*'LCOT vs Distance GH2 (IEA)'!X$2</f>
        <v>72814760.326399371</v>
      </c>
      <c r="Y32">
        <f>$C31*0.02*'LCOT vs Distance GH2 (IEA)'!Y$2</f>
        <v>67421074.376295716</v>
      </c>
      <c r="Z32">
        <f>$C31*0.02*'LCOT vs Distance GH2 (IEA)'!Z$2</f>
        <v>62426920.718792327</v>
      </c>
      <c r="AA32">
        <f>$C31*0.02*'LCOT vs Distance GH2 (IEA)'!AA$2</f>
        <v>57802704.36925216</v>
      </c>
      <c r="AB32">
        <f>$C31*0.02*'LCOT vs Distance GH2 (IEA)'!AB$2</f>
        <v>53521022.564122364</v>
      </c>
      <c r="AC32">
        <f>$C31*0.02*'LCOT vs Distance GH2 (IEA)'!AC$2</f>
        <v>49556502.374187373</v>
      </c>
      <c r="AD32">
        <f>$C31*0.02*'LCOT vs Distance GH2 (IEA)'!AD$2</f>
        <v>45885650.346469782</v>
      </c>
      <c r="AE32">
        <f>$C31*0.02*'LCOT vs Distance GH2 (IEA)'!AE$2</f>
        <v>42486713.283768319</v>
      </c>
      <c r="AF32">
        <f>$C31*0.02*'LCOT vs Distance GH2 (IEA)'!AF$2</f>
        <v>39339549.336822517</v>
      </c>
      <c r="AG32">
        <f>$C31*0.02*'LCOT vs Distance GH2 (IEA)'!AG$2</f>
        <v>36425508.645206027</v>
      </c>
      <c r="AH32">
        <f>$C31*0.02*'LCOT vs Distance GH2 (IEA)'!AH$2</f>
        <v>33727322.819635212</v>
      </c>
      <c r="AI32">
        <f>$C31*0.02*'LCOT vs Distance GH2 (IEA)'!AI$2</f>
        <v>31229002.610773347</v>
      </c>
      <c r="AJ32">
        <f>$C31*0.02*'LCOT vs Distance GH2 (IEA)'!AJ$2</f>
        <v>28915743.15812346</v>
      </c>
      <c r="AK32">
        <f>$C31*0.02*'LCOT vs Distance GH2 (IEA)'!AK$2</f>
        <v>26773836.257521722</v>
      </c>
      <c r="AL32">
        <f>$C31*0.02*'LCOT vs Distance GH2 (IEA)'!AL$2</f>
        <v>24790589.12733493</v>
      </c>
      <c r="AM32">
        <f>$C31*0.02*'LCOT vs Distance GH2 (IEA)'!AM$2</f>
        <v>22954249.191976786</v>
      </c>
      <c r="AN32">
        <f>$C31*0.02*'LCOT vs Distance GH2 (IEA)'!AN$2</f>
        <v>21253934.437015537</v>
      </c>
      <c r="AO32">
        <f>$C31*0.02*'LCOT vs Distance GH2 (IEA)'!AO$2</f>
        <v>19679568.923162539</v>
      </c>
      <c r="AP32">
        <f>$C31*0.02*'LCOT vs Distance GH2 (IEA)'!AP$2</f>
        <v>18221823.077002347</v>
      </c>
      <c r="AQ32">
        <f>$C31*0.02*'LCOT vs Distance GH2 (IEA)'!AQ$2</f>
        <v>16872058.404631801</v>
      </c>
      <c r="AR32">
        <f>$C31*0.02*'LCOT vs Distance GH2 (IEA)'!AR$2</f>
        <v>15622276.300585002</v>
      </c>
      <c r="AS32">
        <f>$C31*0.02*'LCOT vs Distance GH2 (IEA)'!AS$2</f>
        <v>14465070.648689816</v>
      </c>
      <c r="AT32">
        <f>$C31*0.02*'LCOT vs Distance GH2 (IEA)'!AT$2</f>
        <v>13393583.933972051</v>
      </c>
      <c r="AU32">
        <f>$C31*0.02*'LCOT vs Distance GH2 (IEA)'!AU$2</f>
        <v>12401466.605529677</v>
      </c>
      <c r="AV32">
        <f>$C31*0.02*'LCOT vs Distance GH2 (IEA)'!AV$2</f>
        <v>11482839.449564515</v>
      </c>
    </row>
    <row r="33" spans="16:48" x14ac:dyDescent="0.25">
      <c r="P33">
        <v>3000</v>
      </c>
      <c r="Q33" t="s">
        <v>37</v>
      </c>
      <c r="S33">
        <f>$C32*0.02*'LCOT vs Distance GH2 (IEA)'!S$2</f>
        <v>110678039.74452557</v>
      </c>
      <c r="T33">
        <f>$C32*0.02*'LCOT vs Distance GH2 (IEA)'!T$2</f>
        <v>102479666.43011627</v>
      </c>
      <c r="U33">
        <f>$C32*0.02*'LCOT vs Distance GH2 (IEA)'!U$2</f>
        <v>94888580.027885437</v>
      </c>
      <c r="V33">
        <f>$C32*0.02*'LCOT vs Distance GH2 (IEA)'!V$2</f>
        <v>87859796.322116137</v>
      </c>
      <c r="W33">
        <f>$C32*0.02*'LCOT vs Distance GH2 (IEA)'!W$2</f>
        <v>81351663.261218637</v>
      </c>
      <c r="X33">
        <f>$C32*0.02*'LCOT vs Distance GH2 (IEA)'!X$2</f>
        <v>75325614.130757987</v>
      </c>
      <c r="Y33">
        <f>$C32*0.02*'LCOT vs Distance GH2 (IEA)'!Y$2</f>
        <v>69745939.009961098</v>
      </c>
      <c r="Z33">
        <f>$C32*0.02*'LCOT vs Distance GH2 (IEA)'!Z$2</f>
        <v>64579573.157371387</v>
      </c>
      <c r="AA33">
        <f>$C32*0.02*'LCOT vs Distance GH2 (IEA)'!AA$2</f>
        <v>59795901.071640179</v>
      </c>
      <c r="AB33">
        <f>$C32*0.02*'LCOT vs Distance GH2 (IEA)'!AB$2</f>
        <v>55366575.066333488</v>
      </c>
      <c r="AC33">
        <f>$C32*0.02*'LCOT vs Distance GH2 (IEA)'!AC$2</f>
        <v>51265347.283642121</v>
      </c>
      <c r="AD33">
        <f>$C32*0.02*'LCOT vs Distance GH2 (IEA)'!AD$2</f>
        <v>47467914.151520476</v>
      </c>
      <c r="AE33">
        <f>$C32*0.02*'LCOT vs Distance GH2 (IEA)'!AE$2</f>
        <v>43951772.362518959</v>
      </c>
      <c r="AF33">
        <f>$C32*0.02*'LCOT vs Distance GH2 (IEA)'!AF$2</f>
        <v>40696085.520850882</v>
      </c>
      <c r="AG33">
        <f>$C32*0.02*'LCOT vs Distance GH2 (IEA)'!AG$2</f>
        <v>37681560.667454518</v>
      </c>
      <c r="AH33">
        <f>$C32*0.02*'LCOT vs Distance GH2 (IEA)'!AH$2</f>
        <v>34890333.951346777</v>
      </c>
      <c r="AI33">
        <f>$C32*0.02*'LCOT vs Distance GH2 (IEA)'!AI$2</f>
        <v>32305864.769765537</v>
      </c>
      <c r="AJ33">
        <f>$C32*0.02*'LCOT vs Distance GH2 (IEA)'!AJ$2</f>
        <v>29912837.749782898</v>
      </c>
      <c r="AK33">
        <f>$C32*0.02*'LCOT vs Distance GH2 (IEA)'!AK$2</f>
        <v>27697071.990539718</v>
      </c>
      <c r="AL33">
        <f>$C32*0.02*'LCOT vs Distance GH2 (IEA)'!AL$2</f>
        <v>25645437.028277516</v>
      </c>
      <c r="AM33">
        <f>$C32*0.02*'LCOT vs Distance GH2 (IEA)'!AM$2</f>
        <v>23745775.026182886</v>
      </c>
      <c r="AN33">
        <f>$C32*0.02*'LCOT vs Distance GH2 (IEA)'!AN$2</f>
        <v>21986828.727947112</v>
      </c>
      <c r="AO33">
        <f>$C32*0.02*'LCOT vs Distance GH2 (IEA)'!AO$2</f>
        <v>20358174.748099178</v>
      </c>
      <c r="AP33">
        <f>$C32*0.02*'LCOT vs Distance GH2 (IEA)'!AP$2</f>
        <v>18850161.803795535</v>
      </c>
      <c r="AQ33">
        <f>$C32*0.02*'LCOT vs Distance GH2 (IEA)'!AQ$2</f>
        <v>17453853.522032902</v>
      </c>
      <c r="AR33">
        <f>$C32*0.02*'LCOT vs Distance GH2 (IEA)'!AR$2</f>
        <v>16160975.483363798</v>
      </c>
      <c r="AS33">
        <f>$C32*0.02*'LCOT vs Distance GH2 (IEA)'!AS$2</f>
        <v>14963866.188299812</v>
      </c>
      <c r="AT33">
        <f>$C32*0.02*'LCOT vs Distance GH2 (IEA)'!AT$2</f>
        <v>13855431.655833161</v>
      </c>
      <c r="AU33">
        <f>$C32*0.02*'LCOT vs Distance GH2 (IEA)'!AU$2</f>
        <v>12829103.385030704</v>
      </c>
      <c r="AV33">
        <f>$C32*0.02*'LCOT vs Distance GH2 (IEA)'!AV$2</f>
        <v>11878799.430583984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402E1-E03A-4B03-9C54-C2F3BDF93B3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LCOT NH3</vt:lpstr>
      <vt:lpstr>LCOT vs Distance NH3</vt:lpstr>
      <vt:lpstr>LCOT NH3 (IEA)</vt:lpstr>
      <vt:lpstr>LCOT vs Distance NH3 (IEA)</vt:lpstr>
      <vt:lpstr>NH3 for Model</vt:lpstr>
      <vt:lpstr>LCOT GH2</vt:lpstr>
      <vt:lpstr>LCOT GH2 (IEA)</vt:lpstr>
      <vt:lpstr>LCOT vs Distance GH2 (IEA)</vt:lpstr>
      <vt:lpstr>GH2 for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Kaczmarek</dc:creator>
  <cp:lastModifiedBy>Piotr Kaczmarek</cp:lastModifiedBy>
  <dcterms:created xsi:type="dcterms:W3CDTF">2024-08-06T22:59:18Z</dcterms:created>
  <dcterms:modified xsi:type="dcterms:W3CDTF">2024-08-11T15:45:41Z</dcterms:modified>
</cp:coreProperties>
</file>