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yfikacja" sheetId="1" state="visible" r:id="rId1"/>
    <sheet name="Klasyfikac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21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2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9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5" customWidth="1" min="6" max="6"/>
    <col width="15" customWidth="1" min="7" max="7"/>
    <col width="15" customWidth="1" min="9" max="9"/>
    <col width="15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6" max="16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</cols>
  <sheetData>
    <row r="1">
      <c r="A1" t="inlineStr">
        <is>
          <t>Lp. rekordu</t>
        </is>
      </c>
      <c r="B1" t="inlineStr">
        <is>
          <t>Data</t>
        </is>
      </c>
      <c r="C1" t="inlineStr">
        <is>
          <t>Czas</t>
        </is>
      </c>
      <c r="D1" t="inlineStr">
        <is>
          <t>Lp. pojazdu</t>
        </is>
      </c>
      <c r="E1" t="inlineStr">
        <is>
          <t>Numer rej.</t>
        </is>
      </c>
      <c r="F1" t="inlineStr">
        <is>
          <t>Błąd identyfikacji</t>
        </is>
      </c>
      <c r="G1" t="inlineStr">
        <is>
          <t>Komentarz</t>
        </is>
      </c>
      <c r="I1" s="3" t="inlineStr">
        <is>
          <t>Od</t>
        </is>
      </c>
      <c r="J1" s="3" t="inlineStr">
        <is>
          <t>Do</t>
        </is>
      </c>
      <c r="K1" s="3" t="inlineStr">
        <is>
          <t>N</t>
        </is>
      </c>
      <c r="L1" s="3" t="inlineStr">
        <is>
          <t>εm</t>
        </is>
      </c>
      <c r="M1" s="3" t="inlineStr">
        <is>
          <t>εf</t>
        </is>
      </c>
      <c r="N1" s="3" t="inlineStr">
        <is>
          <t>d</t>
        </is>
      </c>
      <c r="P1" s="4" t="inlineStr">
        <is>
          <t>x</t>
        </is>
      </c>
      <c r="R1" s="3" t="inlineStr">
        <is>
          <t>Od</t>
        </is>
      </c>
      <c r="S1" s="3" t="inlineStr">
        <is>
          <t>Do</t>
        </is>
      </c>
      <c r="T1" s="3" t="inlineStr">
        <is>
          <t>Nid</t>
        </is>
      </c>
      <c r="U1" s="3" t="inlineStr">
        <is>
          <t>Kok</t>
        </is>
      </c>
      <c r="V1" s="3" t="inlineStr">
        <is>
          <t>Nok</t>
        </is>
      </c>
      <c r="W1" s="3" t="inlineStr">
        <is>
          <t>Odrzucone</t>
        </is>
      </c>
      <c r="X1" s="3" t="inlineStr">
        <is>
          <t>r</t>
        </is>
      </c>
      <c r="Y1" s="3" t="n"/>
      <c r="Z1" s="3" t="n"/>
      <c r="AA1" s="3" t="n"/>
      <c r="AB1" s="3" t="n"/>
      <c r="AC1" s="3" t="n"/>
    </row>
    <row r="2">
      <c r="A2" t="n">
        <v>1</v>
      </c>
      <c r="B2" s="1" t="n">
        <v>45061</v>
      </c>
      <c r="C2" s="2" t="n">
        <v>0.8751273148148148</v>
      </c>
      <c r="D2" t="n">
        <v>1</v>
      </c>
      <c r="E2" s="5" t="inlineStr">
        <is>
          <t>RZ 932 EC</t>
        </is>
      </c>
      <c r="F2" t="n">
        <v>0</v>
      </c>
      <c r="I2" s="6" t="n">
        <v>0.8751273148148148</v>
      </c>
      <c r="J2" s="6" t="n">
        <v>0.8855439814814815</v>
      </c>
      <c r="K2" s="3">
        <f>U2+V2+W2</f>
        <v/>
      </c>
      <c r="L2" s="3">
        <f>COUNTIFS(C:C,"&gt;="&amp;I2,C:C,"&lt;"&amp;J2,F:F,"=1",A:A,"",D:D,"&lt;&gt;x")</f>
        <v/>
      </c>
      <c r="M2" s="3">
        <f>COUNTIFS(C:C,"&gt;="&amp;I2,C:C,"&lt;"&amp;J2,F:F,"=f",D:D,"&lt;&gt;x")</f>
        <v/>
      </c>
      <c r="N2" s="7">
        <f>(K2-L2-M2)/K2</f>
        <v/>
      </c>
      <c r="P2" s="4">
        <f>COUNTIFS(C:C,"&gt;="&amp;I2,C:C,"&lt;"&amp;J2,D:D,"=x")</f>
        <v/>
      </c>
      <c r="R2" s="6" t="n">
        <v>0.8751273148148148</v>
      </c>
      <c r="S2" s="6" t="n">
        <v>0.8855439814814815</v>
      </c>
      <c r="T2" s="3">
        <f>U2+V2</f>
        <v/>
      </c>
      <c r="U2" s="3">
        <f>COUNTIFS(C:C,"&gt;="&amp;I2,C:C,"&lt;"&amp;J2,F:F,"=0",D:D,"&lt;&gt;x")</f>
        <v/>
      </c>
      <c r="V2" s="3">
        <f>COUNTIFS(C:C,"&gt;="&amp;I2,C:C,"&lt;"&amp;J2,F:F,"=1",D:D,"&lt;&gt;x")</f>
        <v/>
      </c>
      <c r="W2" s="3">
        <f>COUNTIFS(C:C,"&gt;="&amp;I2,C:C,"&lt;"&amp;J2,F:F,"=2",D:D,"&lt;&gt;x")</f>
        <v/>
      </c>
      <c r="X2" s="7">
        <f>U2/T2</f>
        <v/>
      </c>
      <c r="Y2" s="3" t="n"/>
      <c r="Z2" s="3" t="n"/>
      <c r="AA2" s="3" t="n"/>
      <c r="AB2" s="3" t="n"/>
      <c r="AC2" s="7" t="n"/>
    </row>
    <row r="3">
      <c r="A3" t="n">
        <v>2</v>
      </c>
      <c r="B3" s="1" t="n">
        <v>45061</v>
      </c>
      <c r="C3" s="2" t="n">
        <v>0.8751504629629629</v>
      </c>
      <c r="D3" t="n">
        <v>2</v>
      </c>
      <c r="E3" s="5" t="inlineStr">
        <is>
          <t>RKL 32096</t>
        </is>
      </c>
      <c r="F3" t="n">
        <v>0</v>
      </c>
      <c r="I3" s="6" t="n">
        <v>0.8855439814814815</v>
      </c>
      <c r="J3" s="6" t="n">
        <v>0.8959606481481481</v>
      </c>
      <c r="K3" s="3">
        <f>U3+V3+W3</f>
        <v/>
      </c>
      <c r="L3" s="3">
        <f>COUNTIFS(C:C,"&gt;="&amp;I3,C:C,"&lt;"&amp;J3,F:F,"=1",A:A,"",D:D,"&lt;&gt;x")</f>
        <v/>
      </c>
      <c r="M3" s="3">
        <f>COUNTIFS(C:C,"&gt;="&amp;I3,C:C,"&lt;"&amp;J3,F:F,"=f",D:D,"&lt;&gt;x")</f>
        <v/>
      </c>
      <c r="N3" s="7">
        <f>(K3-L3-M3)/K3</f>
        <v/>
      </c>
      <c r="P3" s="4">
        <f>COUNTIFS(C:C,"&gt;="&amp;I3,C:C,"&lt;"&amp;J3,D:D,"=x")</f>
        <v/>
      </c>
      <c r="R3" s="6" t="n">
        <v>0.8855439814814815</v>
      </c>
      <c r="S3" s="6" t="n">
        <v>0.8959606481481481</v>
      </c>
      <c r="T3" s="3">
        <f>U3+V3</f>
        <v/>
      </c>
      <c r="U3" s="3">
        <f>COUNTIFS(C:C,"&gt;="&amp;I3,C:C,"&lt;"&amp;J3,F:F,"=0",D:D,"&lt;&gt;x")</f>
        <v/>
      </c>
      <c r="V3" s="3">
        <f>COUNTIFS(C:C,"&gt;="&amp;I3,C:C,"&lt;"&amp;J3,F:F,"=1",D:D,"&lt;&gt;x")</f>
        <v/>
      </c>
      <c r="W3" s="3">
        <f>COUNTIFS(C:C,"&gt;="&amp;I3,C:C,"&lt;"&amp;J3,F:F,"=2",D:D,"&lt;&gt;x")</f>
        <v/>
      </c>
      <c r="X3" s="7">
        <f>U3/T3</f>
        <v/>
      </c>
      <c r="Y3" s="3" t="n"/>
      <c r="Z3" s="3" t="n"/>
      <c r="AA3" s="3" t="n"/>
      <c r="AB3" s="3" t="n"/>
      <c r="AC3" s="7" t="n"/>
    </row>
    <row r="4">
      <c r="A4" t="n">
        <v>3</v>
      </c>
      <c r="B4" s="1" t="n">
        <v>45061</v>
      </c>
      <c r="C4" s="2" t="n">
        <v>0.8754050925925926</v>
      </c>
      <c r="D4" t="n">
        <v>3</v>
      </c>
      <c r="E4" s="5" t="inlineStr">
        <is>
          <t>RKL 22247</t>
        </is>
      </c>
      <c r="F4" t="n">
        <v>0</v>
      </c>
      <c r="I4" s="6" t="n">
        <v>0.8959606481481481</v>
      </c>
      <c r="J4" s="6" t="n">
        <v>0.9063773148148148</v>
      </c>
      <c r="K4" s="3">
        <f>U4+V4+W4</f>
        <v/>
      </c>
      <c r="L4" s="3">
        <f>COUNTIFS(C:C,"&gt;="&amp;I4,C:C,"&lt;"&amp;J4,F:F,"=1",A:A,"",D:D,"&lt;&gt;x")</f>
        <v/>
      </c>
      <c r="M4" s="3">
        <f>COUNTIFS(C:C,"&gt;="&amp;I4,C:C,"&lt;"&amp;J4,F:F,"=f",D:D,"&lt;&gt;x")</f>
        <v/>
      </c>
      <c r="N4" s="7">
        <f>(K4-L4-M4)/K4</f>
        <v/>
      </c>
      <c r="P4" s="4">
        <f>COUNTIFS(C:C,"&gt;="&amp;I4,C:C,"&lt;"&amp;J4,D:D,"=x")</f>
        <v/>
      </c>
      <c r="R4" s="6" t="n">
        <v>0.8959606481481481</v>
      </c>
      <c r="S4" s="6" t="n">
        <v>0.9063773148148148</v>
      </c>
      <c r="T4" s="3">
        <f>U4+V4</f>
        <v/>
      </c>
      <c r="U4" s="3">
        <f>COUNTIFS(C:C,"&gt;="&amp;I4,C:C,"&lt;"&amp;J4,F:F,"=0",D:D,"&lt;&gt;x")</f>
        <v/>
      </c>
      <c r="V4" s="3">
        <f>COUNTIFS(C:C,"&gt;="&amp;I4,C:C,"&lt;"&amp;J4,F:F,"=1",D:D,"&lt;&gt;x")</f>
        <v/>
      </c>
      <c r="W4" s="3">
        <f>COUNTIFS(C:C,"&gt;="&amp;I4,C:C,"&lt;"&amp;J4,F:F,"=2",D:D,"&lt;&gt;x")</f>
        <v/>
      </c>
      <c r="X4" s="7">
        <f>U4/T4</f>
        <v/>
      </c>
      <c r="Y4" s="3" t="n"/>
      <c r="Z4" s="3" t="n"/>
      <c r="AA4" s="3" t="n"/>
      <c r="AB4" s="3" t="n"/>
      <c r="AC4" s="7" t="n"/>
    </row>
    <row r="5">
      <c r="A5" t="n">
        <v>4</v>
      </c>
      <c r="B5" s="1" t="n">
        <v>45061</v>
      </c>
      <c r="C5" s="2" t="n">
        <v>0.8758564814814814</v>
      </c>
      <c r="D5" t="n">
        <v>4</v>
      </c>
      <c r="E5" s="5" t="inlineStr">
        <is>
          <t>RJA 92381</t>
        </is>
      </c>
      <c r="F5" t="n">
        <v>0</v>
      </c>
      <c r="I5" s="6" t="n">
        <v>0.9063773148148148</v>
      </c>
      <c r="J5" s="6" t="n">
        <v>0.9167939814814815</v>
      </c>
      <c r="K5" s="3">
        <f>U5+V5+W5</f>
        <v/>
      </c>
      <c r="L5" s="3">
        <f>COUNTIFS(C:C,"&gt;="&amp;I5,C:C,"&lt;"&amp;J5,F:F,"=1",A:A,"",D:D,"&lt;&gt;x")</f>
        <v/>
      </c>
      <c r="M5" s="3">
        <f>COUNTIFS(C:C,"&gt;="&amp;I5,C:C,"&lt;"&amp;J5,F:F,"=f",D:D,"&lt;&gt;x")</f>
        <v/>
      </c>
      <c r="N5" s="7">
        <f>(K5-L5-M5)/K5</f>
        <v/>
      </c>
      <c r="P5" s="4">
        <f>COUNTIFS(C:C,"&gt;="&amp;I5,C:C,"&lt;"&amp;J5,D:D,"=x")</f>
        <v/>
      </c>
      <c r="R5" s="6" t="n">
        <v>0.9063773148148148</v>
      </c>
      <c r="S5" s="6" t="n">
        <v>0.9167939814814815</v>
      </c>
      <c r="T5" s="3">
        <f>U5+V5</f>
        <v/>
      </c>
      <c r="U5" s="3">
        <f>COUNTIFS(C:C,"&gt;="&amp;I5,C:C,"&lt;"&amp;J5,F:F,"=0",D:D,"&lt;&gt;x")</f>
        <v/>
      </c>
      <c r="V5" s="3">
        <f>COUNTIFS(C:C,"&gt;="&amp;I5,C:C,"&lt;"&amp;J5,F:F,"=1",D:D,"&lt;&gt;x")</f>
        <v/>
      </c>
      <c r="W5" s="3">
        <f>COUNTIFS(C:C,"&gt;="&amp;I5,C:C,"&lt;"&amp;J5,F:F,"=2",D:D,"&lt;&gt;x")</f>
        <v/>
      </c>
      <c r="X5" s="7">
        <f>U5/T5</f>
        <v/>
      </c>
      <c r="Y5" s="3" t="n"/>
      <c r="Z5" s="3" t="n"/>
      <c r="AA5" s="3" t="n"/>
      <c r="AB5" s="3" t="n"/>
      <c r="AC5" s="7" t="n"/>
    </row>
    <row r="6">
      <c r="A6" t="n">
        <v>5</v>
      </c>
      <c r="B6" s="1" t="n">
        <v>45061</v>
      </c>
      <c r="C6" s="2" t="n">
        <v>0.8762615740740741</v>
      </c>
      <c r="D6" t="n">
        <v>5</v>
      </c>
      <c r="E6" s="5" t="inlineStr">
        <is>
          <t>RZ 413 CT</t>
        </is>
      </c>
      <c r="F6" t="n">
        <v>0</v>
      </c>
      <c r="I6" s="6" t="n">
        <v>0.9167939814814815</v>
      </c>
      <c r="J6" s="6" t="n">
        <v>0.9272106481481481</v>
      </c>
      <c r="K6" s="3">
        <f>U6+V6+W6</f>
        <v/>
      </c>
      <c r="L6" s="3">
        <f>COUNTIFS(C:C,"&gt;="&amp;I6,C:C,"&lt;"&amp;J6,F:F,"=1",A:A,"",D:D,"&lt;&gt;x")</f>
        <v/>
      </c>
      <c r="M6" s="3">
        <f>COUNTIFS(C:C,"&gt;="&amp;I6,C:C,"&lt;"&amp;J6,F:F,"=f",D:D,"&lt;&gt;x")</f>
        <v/>
      </c>
      <c r="N6" s="7">
        <f>(K6-L6-M6)/K6</f>
        <v/>
      </c>
      <c r="P6" s="4">
        <f>COUNTIFS(C:C,"&gt;="&amp;I6,C:C,"&lt;"&amp;J6,D:D,"=x")</f>
        <v/>
      </c>
      <c r="R6" s="6" t="n">
        <v>0.9167939814814815</v>
      </c>
      <c r="S6" s="6" t="n">
        <v>0.9272106481481481</v>
      </c>
      <c r="T6" s="3">
        <f>U6+V6</f>
        <v/>
      </c>
      <c r="U6" s="3">
        <f>COUNTIFS(C:C,"&gt;="&amp;I6,C:C,"&lt;"&amp;J6,F:F,"=0",D:D,"&lt;&gt;x")</f>
        <v/>
      </c>
      <c r="V6" s="3">
        <f>COUNTIFS(C:C,"&gt;="&amp;I6,C:C,"&lt;"&amp;J6,F:F,"=1",D:D,"&lt;&gt;x")</f>
        <v/>
      </c>
      <c r="W6" s="3">
        <f>COUNTIFS(C:C,"&gt;="&amp;I6,C:C,"&lt;"&amp;J6,F:F,"=2",D:D,"&lt;&gt;x")</f>
        <v/>
      </c>
      <c r="X6" s="7">
        <f>U6/T6</f>
        <v/>
      </c>
      <c r="Y6" s="3" t="n"/>
      <c r="Z6" s="3" t="n"/>
      <c r="AA6" s="3" t="n"/>
      <c r="AB6" s="3" t="n"/>
      <c r="AC6" s="7" t="n"/>
    </row>
    <row r="7">
      <c r="A7" t="n">
        <v>6</v>
      </c>
      <c r="B7" s="1" t="n">
        <v>45061</v>
      </c>
      <c r="C7" s="2" t="n">
        <v>0.8771180555555556</v>
      </c>
      <c r="D7" t="n">
        <v>6</v>
      </c>
      <c r="E7" s="5" t="inlineStr">
        <is>
          <t>RZ 222 CA</t>
        </is>
      </c>
      <c r="F7" t="n">
        <v>0</v>
      </c>
      <c r="I7" s="6" t="n">
        <v>0.9272106481481481</v>
      </c>
      <c r="J7" s="6" t="n">
        <v>0.9376273148148148</v>
      </c>
      <c r="K7" s="3">
        <f>U7+V7+W7</f>
        <v/>
      </c>
      <c r="L7" s="3">
        <f>COUNTIFS(C:C,"&gt;="&amp;I7,C:C,"&lt;"&amp;J7,F:F,"=1",A:A,"",D:D,"&lt;&gt;x")</f>
        <v/>
      </c>
      <c r="M7" s="3">
        <f>COUNTIFS(C:C,"&gt;="&amp;I7,C:C,"&lt;"&amp;J7,F:F,"=f",D:D,"&lt;&gt;x")</f>
        <v/>
      </c>
      <c r="N7" s="7">
        <f>(K7-L7-M7)/K7</f>
        <v/>
      </c>
      <c r="P7" s="4">
        <f>COUNTIFS(C:C,"&gt;="&amp;I7,C:C,"&lt;"&amp;J7,D:D,"=x")</f>
        <v/>
      </c>
      <c r="R7" s="6" t="n">
        <v>0.9272106481481481</v>
      </c>
      <c r="S7" s="6" t="n">
        <v>0.9376273148148148</v>
      </c>
      <c r="T7" s="3">
        <f>U7+V7</f>
        <v/>
      </c>
      <c r="U7" s="3">
        <f>COUNTIFS(C:C,"&gt;="&amp;I7,C:C,"&lt;"&amp;J7,F:F,"=0",D:D,"&lt;&gt;x")</f>
        <v/>
      </c>
      <c r="V7" s="3">
        <f>COUNTIFS(C:C,"&gt;="&amp;I7,C:C,"&lt;"&amp;J7,F:F,"=1",D:D,"&lt;&gt;x")</f>
        <v/>
      </c>
      <c r="W7" s="3">
        <f>COUNTIFS(C:C,"&gt;="&amp;I7,C:C,"&lt;"&amp;J7,F:F,"=2",D:D,"&lt;&gt;x")</f>
        <v/>
      </c>
      <c r="X7" s="7">
        <f>U7/T7</f>
        <v/>
      </c>
      <c r="Y7" s="3" t="n"/>
      <c r="Z7" s="3" t="n"/>
      <c r="AA7" s="3" t="n"/>
      <c r="AB7" s="3" t="n"/>
      <c r="AC7" s="7" t="n"/>
    </row>
    <row r="8">
      <c r="A8" t="n">
        <v>7</v>
      </c>
      <c r="B8" s="1" t="n">
        <v>45061</v>
      </c>
      <c r="C8" s="2" t="n">
        <v>0.8776273148148148</v>
      </c>
      <c r="D8" t="n">
        <v>7</v>
      </c>
      <c r="E8" s="5" t="inlineStr">
        <is>
          <t>WGM 67793</t>
        </is>
      </c>
      <c r="F8" t="n">
        <v>0</v>
      </c>
      <c r="I8" s="6" t="n">
        <v>0.9376273148148148</v>
      </c>
      <c r="J8" s="6" t="n">
        <v>0.9480439814814815</v>
      </c>
      <c r="K8" s="3">
        <f>U8+V8+W8</f>
        <v/>
      </c>
      <c r="L8" s="3">
        <f>COUNTIFS(C:C,"&gt;="&amp;I8,C:C,"&lt;"&amp;J8,F:F,"=1",A:A,"",D:D,"&lt;&gt;x")</f>
        <v/>
      </c>
      <c r="M8" s="3">
        <f>COUNTIFS(C:C,"&gt;="&amp;I8,C:C,"&lt;"&amp;J8,F:F,"=f",D:D,"&lt;&gt;x")</f>
        <v/>
      </c>
      <c r="N8" s="7">
        <f>(K8-L8-M8)/K8</f>
        <v/>
      </c>
      <c r="P8" s="4">
        <f>COUNTIFS(C:C,"&gt;="&amp;I8,C:C,"&lt;"&amp;J8,D:D,"=x")</f>
        <v/>
      </c>
      <c r="R8" s="6" t="n">
        <v>0.9376273148148148</v>
      </c>
      <c r="S8" s="6" t="n">
        <v>0.9480439814814815</v>
      </c>
      <c r="T8" s="3">
        <f>U8+V8</f>
        <v/>
      </c>
      <c r="U8" s="3">
        <f>COUNTIFS(C:C,"&gt;="&amp;I8,C:C,"&lt;"&amp;J8,F:F,"=0",D:D,"&lt;&gt;x")</f>
        <v/>
      </c>
      <c r="V8" s="3">
        <f>COUNTIFS(C:C,"&gt;="&amp;I8,C:C,"&lt;"&amp;J8,F:F,"=1",D:D,"&lt;&gt;x")</f>
        <v/>
      </c>
      <c r="W8" s="3">
        <f>COUNTIFS(C:C,"&gt;="&amp;I8,C:C,"&lt;"&amp;J8,F:F,"=2",D:D,"&lt;&gt;x")</f>
        <v/>
      </c>
      <c r="X8" s="7">
        <f>U8/T8</f>
        <v/>
      </c>
      <c r="Y8" s="3" t="n"/>
      <c r="Z8" s="3" t="inlineStr">
        <is>
          <t>Suma:</t>
        </is>
      </c>
      <c r="AA8" s="3" t="n"/>
      <c r="AB8" s="3" t="n"/>
      <c r="AC8" s="7" t="n"/>
    </row>
    <row r="9">
      <c r="A9" t="n">
        <v>8</v>
      </c>
      <c r="B9" s="1" t="n">
        <v>45061</v>
      </c>
      <c r="C9" s="2" t="n">
        <v>0.8776388888888889</v>
      </c>
      <c r="D9" t="n">
        <v>8</v>
      </c>
      <c r="E9" s="5" t="inlineStr">
        <is>
          <t>LKR 41941</t>
        </is>
      </c>
      <c r="F9" t="n">
        <v>0</v>
      </c>
      <c r="I9" s="6" t="n">
        <v>0.9480439814814815</v>
      </c>
      <c r="J9" s="6" t="n">
        <v>0.9584606481481481</v>
      </c>
      <c r="K9" s="3">
        <f>U9+V9+W9</f>
        <v/>
      </c>
      <c r="L9" s="3">
        <f>COUNTIFS(C:C,"&gt;="&amp;I9,C:C,"&lt;"&amp;J9,F:F,"=1",A:A,"",D:D,"&lt;&gt;x")</f>
        <v/>
      </c>
      <c r="M9" s="3">
        <f>COUNTIFS(C:C,"&gt;="&amp;I9,C:C,"&lt;"&amp;J9,F:F,"=f",D:D,"&lt;&gt;x")</f>
        <v/>
      </c>
      <c r="N9" s="7">
        <f>(K9-L9-M9)/K9</f>
        <v/>
      </c>
      <c r="P9" s="4">
        <f>COUNTIFS(C:C,"&gt;="&amp;I9,C:C,"&lt;"&amp;J9,D:D,"=x")</f>
        <v/>
      </c>
      <c r="R9" s="6" t="n">
        <v>0.9480439814814815</v>
      </c>
      <c r="S9" s="6" t="n">
        <v>0.9584606481481481</v>
      </c>
      <c r="T9" s="3">
        <f>U9+V9</f>
        <v/>
      </c>
      <c r="U9" s="3">
        <f>COUNTIFS(C:C,"&gt;="&amp;I9,C:C,"&lt;"&amp;J9,F:F,"=0",D:D,"&lt;&gt;x")</f>
        <v/>
      </c>
      <c r="V9" s="3">
        <f>COUNTIFS(C:C,"&gt;="&amp;I9,C:C,"&lt;"&amp;J9,F:F,"=1",D:D,"&lt;&gt;x")</f>
        <v/>
      </c>
      <c r="W9" s="3">
        <f>COUNTIFS(C:C,"&gt;="&amp;I9,C:C,"&lt;"&amp;J9,F:F,"=2",D:D,"&lt;&gt;x")</f>
        <v/>
      </c>
      <c r="X9" s="7">
        <f>U9/T9</f>
        <v/>
      </c>
      <c r="Y9" s="3" t="n"/>
      <c r="Z9" s="3" t="n"/>
      <c r="AA9" s="3" t="n"/>
      <c r="AB9" s="3" t="n"/>
      <c r="AC9" s="7" t="n"/>
    </row>
    <row r="10">
      <c r="A10" t="n">
        <v>9</v>
      </c>
      <c r="B10" s="1" t="n">
        <v>45061</v>
      </c>
      <c r="C10" s="2" t="n">
        <v>0.877650462962963</v>
      </c>
      <c r="D10" t="n">
        <v>9</v>
      </c>
      <c r="E10" s="5" t="inlineStr">
        <is>
          <t>RZE 0260 A</t>
        </is>
      </c>
      <c r="F10" t="n">
        <v>0</v>
      </c>
      <c r="I10" s="6" t="n">
        <v>0.9584606481481481</v>
      </c>
      <c r="J10" s="6" t="n">
        <v>0.9688773148148148</v>
      </c>
      <c r="K10" s="3">
        <f>U10+V10+W10</f>
        <v/>
      </c>
      <c r="L10" s="3">
        <f>COUNTIFS(C:C,"&gt;="&amp;I10,C:C,"&lt;"&amp;J10,F:F,"=1",A:A,"",D:D,"&lt;&gt;x")</f>
        <v/>
      </c>
      <c r="M10" s="3">
        <f>COUNTIFS(C:C,"&gt;="&amp;I10,C:C,"&lt;"&amp;J10,F:F,"=f",D:D,"&lt;&gt;x")</f>
        <v/>
      </c>
      <c r="N10" s="7">
        <f>(K10-L10-M10)/K10</f>
        <v/>
      </c>
      <c r="P10" s="4">
        <f>COUNTIFS(C:C,"&gt;="&amp;I10,C:C,"&lt;"&amp;J10,D:D,"=x")</f>
        <v/>
      </c>
      <c r="R10" s="6" t="n">
        <v>0.9584606481481481</v>
      </c>
      <c r="S10" s="6" t="n">
        <v>0.9688773148148148</v>
      </c>
      <c r="T10" s="3">
        <f>U10+V10</f>
        <v/>
      </c>
      <c r="U10" s="3">
        <f>COUNTIFS(C:C,"&gt;="&amp;I10,C:C,"&lt;"&amp;J10,F:F,"=0",D:D,"&lt;&gt;x")</f>
        <v/>
      </c>
      <c r="V10" s="3">
        <f>COUNTIFS(C:C,"&gt;="&amp;I10,C:C,"&lt;"&amp;J10,F:F,"=1",D:D,"&lt;&gt;x")</f>
        <v/>
      </c>
      <c r="W10" s="3">
        <f>COUNTIFS(C:C,"&gt;="&amp;I10,C:C,"&lt;"&amp;J10,F:F,"=2",D:D,"&lt;&gt;x")</f>
        <v/>
      </c>
      <c r="X10" s="7">
        <f>U10/T10</f>
        <v/>
      </c>
      <c r="Y10" s="3" t="n"/>
      <c r="Z10" s="3" t="n"/>
      <c r="AA10" s="3" t="n"/>
      <c r="AB10" s="3" t="n"/>
      <c r="AC10" s="7" t="n"/>
    </row>
    <row r="11">
      <c r="A11" t="n">
        <v>10</v>
      </c>
      <c r="B11" s="1" t="n">
        <v>45061</v>
      </c>
      <c r="C11" s="2" t="n">
        <v>0.8780671296296296</v>
      </c>
      <c r="D11" t="n">
        <v>10</v>
      </c>
      <c r="E11" s="5" t="inlineStr">
        <is>
          <t>RP 86560</t>
        </is>
      </c>
      <c r="F11" t="n">
        <v>0</v>
      </c>
      <c r="I11" s="6" t="n">
        <v>0.9688773148148148</v>
      </c>
      <c r="J11" s="6" t="n">
        <v>0.9792939814814815</v>
      </c>
      <c r="K11" s="3">
        <f>U11+V11+W11</f>
        <v/>
      </c>
      <c r="L11" s="3">
        <f>COUNTIFS(C:C,"&gt;="&amp;I11,C:C,"&lt;"&amp;J11,F:F,"=1",A:A,"",D:D,"&lt;&gt;x")</f>
        <v/>
      </c>
      <c r="M11" s="3">
        <f>COUNTIFS(C:C,"&gt;="&amp;I11,C:C,"&lt;"&amp;J11,F:F,"=f",D:D,"&lt;&gt;x")</f>
        <v/>
      </c>
      <c r="N11" s="7">
        <f>(K11-L11-M11)/K11</f>
        <v/>
      </c>
      <c r="P11" s="4">
        <f>COUNTIFS(C:C,"&gt;="&amp;I11,C:C,"&lt;"&amp;J11,D:D,"=x")</f>
        <v/>
      </c>
      <c r="R11" s="6" t="n">
        <v>0.9688773148148148</v>
      </c>
      <c r="S11" s="6" t="n">
        <v>0.9792939814814815</v>
      </c>
      <c r="T11" s="3">
        <f>U11+V11</f>
        <v/>
      </c>
      <c r="U11" s="3">
        <f>COUNTIFS(C:C,"&gt;="&amp;I11,C:C,"&lt;"&amp;J11,F:F,"=0",D:D,"&lt;&gt;x")</f>
        <v/>
      </c>
      <c r="V11" s="3">
        <f>COUNTIFS(C:C,"&gt;="&amp;I11,C:C,"&lt;"&amp;J11,F:F,"=1",D:D,"&lt;&gt;x")</f>
        <v/>
      </c>
      <c r="W11" s="3">
        <f>COUNTIFS(C:C,"&gt;="&amp;I11,C:C,"&lt;"&amp;J11,F:F,"=2",D:D,"&lt;&gt;x")</f>
        <v/>
      </c>
      <c r="X11" s="7">
        <f>U11/T11</f>
        <v/>
      </c>
      <c r="Y11" s="3" t="n"/>
      <c r="Z11" s="3" t="n"/>
      <c r="AA11" s="3" t="n"/>
      <c r="AB11" s="3" t="n"/>
      <c r="AC11" s="7" t="n"/>
    </row>
    <row r="12">
      <c r="A12" t="n">
        <v>11</v>
      </c>
      <c r="B12" s="1" t="n">
        <v>45061</v>
      </c>
      <c r="C12" s="2" t="n">
        <v>0.878275462962963</v>
      </c>
      <c r="D12" t="n">
        <v>11</v>
      </c>
      <c r="E12" s="5" t="inlineStr">
        <is>
          <t>RZ 5240 J</t>
        </is>
      </c>
      <c r="F12" t="n">
        <v>0</v>
      </c>
      <c r="I12" s="6" t="n">
        <v>0.9792939814814815</v>
      </c>
      <c r="J12" s="6" t="n">
        <v>0.9897106481481481</v>
      </c>
      <c r="K12" s="3">
        <f>U12+V12+W12</f>
        <v/>
      </c>
      <c r="L12" s="3">
        <f>COUNTIFS(C:C,"&gt;="&amp;I12,C:C,"&lt;"&amp;J12,F:F,"=1",A:A,"",D:D,"&lt;&gt;x")</f>
        <v/>
      </c>
      <c r="M12" s="3">
        <f>COUNTIFS(C:C,"&gt;="&amp;I12,C:C,"&lt;"&amp;J12,F:F,"=f",D:D,"&lt;&gt;x")</f>
        <v/>
      </c>
      <c r="N12" s="7">
        <f>(K12-L12-M12)/K12</f>
        <v/>
      </c>
      <c r="P12" s="4">
        <f>COUNTIFS(C:C,"&gt;="&amp;I12,C:C,"&lt;"&amp;J12,D:D,"=x")</f>
        <v/>
      </c>
      <c r="R12" s="6" t="n">
        <v>0.9792939814814815</v>
      </c>
      <c r="S12" s="6" t="n">
        <v>0.9897106481481481</v>
      </c>
      <c r="T12" s="3">
        <f>U12+V12</f>
        <v/>
      </c>
      <c r="U12" s="3">
        <f>COUNTIFS(C:C,"&gt;="&amp;I12,C:C,"&lt;"&amp;J12,F:F,"=0",D:D,"&lt;&gt;x")</f>
        <v/>
      </c>
      <c r="V12" s="3">
        <f>COUNTIFS(C:C,"&gt;="&amp;I12,C:C,"&lt;"&amp;J12,F:F,"=1",D:D,"&lt;&gt;x")</f>
        <v/>
      </c>
      <c r="W12" s="3">
        <f>COUNTIFS(C:C,"&gt;="&amp;I12,C:C,"&lt;"&amp;J12,F:F,"=2",D:D,"&lt;&gt;x")</f>
        <v/>
      </c>
      <c r="X12" s="7">
        <f>U12/T12</f>
        <v/>
      </c>
      <c r="Y12" s="3" t="n"/>
      <c r="Z12" s="3" t="n"/>
      <c r="AA12" s="3" t="n"/>
      <c r="AB12" s="3" t="n"/>
      <c r="AC12" s="7" t="n"/>
    </row>
    <row r="13">
      <c r="A13" t="n">
        <v>12</v>
      </c>
      <c r="B13" s="1" t="n">
        <v>45061</v>
      </c>
      <c r="C13" s="2" t="n">
        <v>0.8785763888888889</v>
      </c>
      <c r="D13" t="n">
        <v>12</v>
      </c>
      <c r="E13" s="5" t="inlineStr">
        <is>
          <t>RZE 68148</t>
        </is>
      </c>
      <c r="F13" t="n">
        <v>0</v>
      </c>
      <c r="I13" s="6" t="n">
        <v>0.9897106481481481</v>
      </c>
      <c r="J13" s="6" t="n">
        <v>0.0001273148148148148</v>
      </c>
      <c r="K13" s="3">
        <f>U13+V13+W13</f>
        <v/>
      </c>
      <c r="L13" s="3">
        <f>COUNTIFS(C:C,"&gt;="&amp;I13,F:F,"=1",A:A,"",D:D,"&lt;&gt;x")+COUNTIFS(C:C,"&lt;"&amp;J13,F:F,"=1",A:A,"",D:D,"&lt;&gt;x")</f>
        <v/>
      </c>
      <c r="M13" s="3">
        <f>COUNTIFS(C:C,"&gt;="&amp;I13,F:F,"=f",D:D,"&lt;&gt;x")+COUNTIFS(C:C,"&lt;"&amp;J13,F:F,"=f",D:D,"&lt;&gt;x")</f>
        <v/>
      </c>
      <c r="N13" s="7">
        <f>(K13-L13-M13)/K13</f>
        <v/>
      </c>
      <c r="P13" s="4">
        <f>COUNTIFS(C:C,"&gt;="&amp;I13,D:D,"=x")+COUNTIFS(C:C,"&lt;"&amp;J13,D:D,"=x")</f>
        <v/>
      </c>
      <c r="R13" s="6" t="n">
        <v>0.9897106481481481</v>
      </c>
      <c r="S13" s="6" t="n">
        <v>0.0001273148148148148</v>
      </c>
      <c r="T13" s="3">
        <f>U13+V13</f>
        <v/>
      </c>
      <c r="U13" s="3">
        <f>COUNTIFS(C:C,"&gt;="&amp;I13,F:F,"=0",D:D,"&lt;&gt;x")+COUNTIFS(C:C,"&lt;"&amp;J13,F:F,"=0",D:D,"&lt;&gt;x")</f>
        <v/>
      </c>
      <c r="V13" s="3">
        <f>COUNTIFS(C:C,"&gt;="&amp;I13,F:F,"=1",D:D,"&lt;&gt;x")+COUNTIFS(C:C,"&lt;"&amp;J13,F:F,"=1",D:D,"&lt;&gt;x")</f>
        <v/>
      </c>
      <c r="W13" s="3">
        <f>COUNTIFS(C:C,"&gt;="&amp;I13,F:F,"=2",D:D,"&lt;&gt;x")+COUNTIFS(C:C,"&lt;"&amp;J13,F:F,"=2",D:D,"&lt;&gt;x")</f>
        <v/>
      </c>
      <c r="X13" s="7">
        <f>U13/T13</f>
        <v/>
      </c>
      <c r="Y13" s="3" t="n"/>
      <c r="Z13" s="3" t="n"/>
      <c r="AA13" s="3" t="n"/>
      <c r="AB13" s="3" t="n"/>
      <c r="AC13" s="7" t="n"/>
    </row>
    <row r="14">
      <c r="A14" t="n">
        <v>13</v>
      </c>
      <c r="B14" s="1" t="n">
        <v>45061</v>
      </c>
      <c r="C14" s="2" t="n">
        <v>0.8788888888888889</v>
      </c>
      <c r="D14" t="n">
        <v>13</v>
      </c>
      <c r="E14" s="5" t="inlineStr">
        <is>
          <t>RZE 92029</t>
        </is>
      </c>
      <c r="F14" t="n">
        <v>0</v>
      </c>
      <c r="I14" s="6" t="n">
        <v>0.0001273148148148148</v>
      </c>
      <c r="J14" s="6" t="n">
        <v>0.01054398148148148</v>
      </c>
      <c r="K14" s="3">
        <f>U14+V14+W14</f>
        <v/>
      </c>
      <c r="L14" s="3">
        <f>COUNTIFS(C:C,"&gt;="&amp;I14,C:C,"&lt;"&amp;J14,F:F,"=1",A:A,"",D:D,"&lt;&gt;x")</f>
        <v/>
      </c>
      <c r="M14" s="3">
        <f>COUNTIFS(C:C,"&gt;="&amp;I14,C:C,"&lt;"&amp;J14,F:F,"=f",D:D,"&lt;&gt;x")</f>
        <v/>
      </c>
      <c r="N14" s="7">
        <f>(K14-L14-M14)/K14</f>
        <v/>
      </c>
      <c r="P14" s="4">
        <f>COUNTIFS(C:C,"&gt;="&amp;I14,C:C,"&lt;"&amp;J14,D:D,"=x")</f>
        <v/>
      </c>
      <c r="R14" s="6" t="n">
        <v>0.0001273148148148148</v>
      </c>
      <c r="S14" s="6" t="n">
        <v>0.01054398148148148</v>
      </c>
      <c r="T14" s="3">
        <f>U14+V14</f>
        <v/>
      </c>
      <c r="U14" s="3">
        <f>COUNTIFS(C:C,"&gt;="&amp;I14,C:C,"&lt;"&amp;J14,F:F,"=0",D:D,"&lt;&gt;x")</f>
        <v/>
      </c>
      <c r="V14" s="3">
        <f>COUNTIFS(C:C,"&gt;="&amp;I14,C:C,"&lt;"&amp;J14,F:F,"=1",D:D,"&lt;&gt;x")</f>
        <v/>
      </c>
      <c r="W14" s="3">
        <f>COUNTIFS(C:C,"&gt;="&amp;I14,C:C,"&lt;"&amp;J14,F:F,"=2",D:D,"&lt;&gt;x")</f>
        <v/>
      </c>
      <c r="X14" s="7">
        <f>U14/T14</f>
        <v/>
      </c>
      <c r="Y14" s="3" t="n"/>
      <c r="Z14" s="3" t="inlineStr">
        <is>
          <t>Suma:</t>
        </is>
      </c>
      <c r="AA14" s="3" t="n"/>
      <c r="AB14" s="3" t="n"/>
      <c r="AC14" s="7" t="n"/>
    </row>
    <row r="15">
      <c r="A15" t="n">
        <v>14</v>
      </c>
      <c r="B15" s="1" t="n">
        <v>45061</v>
      </c>
      <c r="C15" s="2" t="n">
        <v>0.8796643518518519</v>
      </c>
      <c r="D15" t="n">
        <v>14</v>
      </c>
      <c r="E15" s="5" t="inlineStr">
        <is>
          <t>RZ 0668 V</t>
        </is>
      </c>
      <c r="F15" t="n">
        <v>0</v>
      </c>
      <c r="I15" s="6" t="n">
        <v>0.01054398148148148</v>
      </c>
      <c r="J15" s="6" t="n">
        <v>0.02096064814814815</v>
      </c>
      <c r="K15" s="3">
        <f>U15+V15+W15</f>
        <v/>
      </c>
      <c r="L15" s="3">
        <f>COUNTIFS(C:C,"&gt;="&amp;I15,C:C,"&lt;"&amp;J15,F:F,"=1",A:A,"",D:D,"&lt;&gt;x")</f>
        <v/>
      </c>
      <c r="M15" s="3">
        <f>COUNTIFS(C:C,"&gt;="&amp;I15,C:C,"&lt;"&amp;J15,F:F,"=f",D:D,"&lt;&gt;x")</f>
        <v/>
      </c>
      <c r="N15" s="7">
        <f>(K15-L15-M15)/K15</f>
        <v/>
      </c>
      <c r="P15" s="4">
        <f>COUNTIFS(C:C,"&gt;="&amp;I15,C:C,"&lt;"&amp;J15,D:D,"=x")</f>
        <v/>
      </c>
      <c r="R15" s="6" t="n">
        <v>0.01054398148148148</v>
      </c>
      <c r="S15" s="6" t="n">
        <v>0.02096064814814815</v>
      </c>
      <c r="T15" s="3">
        <f>U15+V15</f>
        <v/>
      </c>
      <c r="U15" s="3">
        <f>COUNTIFS(C:C,"&gt;="&amp;I15,C:C,"&lt;"&amp;J15,F:F,"=0",D:D,"&lt;&gt;x")</f>
        <v/>
      </c>
      <c r="V15" s="3">
        <f>COUNTIFS(C:C,"&gt;="&amp;I15,C:C,"&lt;"&amp;J15,F:F,"=1",D:D,"&lt;&gt;x")</f>
        <v/>
      </c>
      <c r="W15" s="3">
        <f>COUNTIFS(C:C,"&gt;="&amp;I15,C:C,"&lt;"&amp;J15,F:F,"=2",D:D,"&lt;&gt;x")</f>
        <v/>
      </c>
      <c r="X15" s="7">
        <f>U15/T15</f>
        <v/>
      </c>
      <c r="Y15" s="3" t="n"/>
      <c r="Z15" s="3" t="n"/>
      <c r="AA15" s="3" t="n"/>
      <c r="AB15" s="3" t="n"/>
      <c r="AC15" s="7" t="n"/>
    </row>
    <row r="16">
      <c r="A16" t="n">
        <v>15</v>
      </c>
      <c r="B16" s="1" t="n">
        <v>45061</v>
      </c>
      <c r="C16" s="2" t="n">
        <v>0.8803009259259259</v>
      </c>
      <c r="D16" t="n">
        <v>15</v>
      </c>
      <c r="E16" s="5" t="inlineStr">
        <is>
          <t>CE 2976 EM</t>
        </is>
      </c>
      <c r="F16" t="n">
        <v>0</v>
      </c>
      <c r="I16" s="6" t="n">
        <v>0.02096064814814815</v>
      </c>
      <c r="J16" s="6" t="n">
        <v>0.03137731481481482</v>
      </c>
      <c r="K16" s="3">
        <f>U16+V16+W16</f>
        <v/>
      </c>
      <c r="L16" s="3">
        <f>COUNTIFS(C:C,"&gt;="&amp;I16,C:C,"&lt;"&amp;J16,F:F,"=1",A:A,"",D:D,"&lt;&gt;x")</f>
        <v/>
      </c>
      <c r="M16" s="3">
        <f>COUNTIFS(C:C,"&gt;="&amp;I16,C:C,"&lt;"&amp;J16,F:F,"=f",D:D,"&lt;&gt;x")</f>
        <v/>
      </c>
      <c r="N16" s="7">
        <f>(K16-L16-M16)/K16</f>
        <v/>
      </c>
      <c r="P16" s="4">
        <f>COUNTIFS(C:C,"&gt;="&amp;I16,C:C,"&lt;"&amp;J16,D:D,"=x")</f>
        <v/>
      </c>
      <c r="R16" s="6" t="n">
        <v>0.02096064814814815</v>
      </c>
      <c r="S16" s="6" t="n">
        <v>0.03137731481481482</v>
      </c>
      <c r="T16" s="3">
        <f>U16+V16</f>
        <v/>
      </c>
      <c r="U16" s="3">
        <f>COUNTIFS(C:C,"&gt;="&amp;I16,C:C,"&lt;"&amp;J16,F:F,"=0",D:D,"&lt;&gt;x")</f>
        <v/>
      </c>
      <c r="V16" s="3">
        <f>COUNTIFS(C:C,"&gt;="&amp;I16,C:C,"&lt;"&amp;J16,F:F,"=1",D:D,"&lt;&gt;x")</f>
        <v/>
      </c>
      <c r="W16" s="3">
        <f>COUNTIFS(C:C,"&gt;="&amp;I16,C:C,"&lt;"&amp;J16,F:F,"=2",D:D,"&lt;&gt;x")</f>
        <v/>
      </c>
      <c r="X16" s="7">
        <f>U16/T16</f>
        <v/>
      </c>
      <c r="Y16" s="3" t="n"/>
      <c r="Z16" s="3" t="n"/>
      <c r="AA16" s="3" t="n"/>
      <c r="AB16" s="3" t="n"/>
      <c r="AC16" s="7" t="n"/>
    </row>
    <row r="17">
      <c r="A17" t="n">
        <v>16</v>
      </c>
      <c r="B17" s="1" t="n">
        <v>45061</v>
      </c>
      <c r="C17" s="2" t="n">
        <v>0.8812152777777778</v>
      </c>
      <c r="D17" t="n">
        <v>16</v>
      </c>
      <c r="E17" s="5" t="inlineStr">
        <is>
          <t>RZE 70174</t>
        </is>
      </c>
      <c r="F17" t="n">
        <v>0</v>
      </c>
      <c r="I17" s="6" t="n">
        <v>0.03137731481481482</v>
      </c>
      <c r="J17" s="6" t="n">
        <v>0.03268518518518519</v>
      </c>
      <c r="K17" s="3">
        <f>U17+V17+W17</f>
        <v/>
      </c>
      <c r="L17" s="3">
        <f>COUNTIFS(C:C,"&gt;="&amp;I17,C:C,"&lt;"&amp;J17,F:F,"=1",A:A,"",D:D,"&lt;&gt;x")</f>
        <v/>
      </c>
      <c r="M17" s="3">
        <f>COUNTIFS(C:C,"&gt;="&amp;I17,C:C,"&lt;"&amp;J17,F:F,"=f",D:D,"&lt;&gt;x")</f>
        <v/>
      </c>
      <c r="N17" s="7">
        <f>(K17-L17-M17)/K17</f>
        <v/>
      </c>
      <c r="P17" s="4">
        <f>COUNTIFS(C:C,"&gt;="&amp;I17,C:C,"&lt;"&amp;J17,D:D,"=x")</f>
        <v/>
      </c>
      <c r="R17" s="6" t="n">
        <v>0.03137731481481482</v>
      </c>
      <c r="S17" s="6" t="n">
        <v>0.03268518518518519</v>
      </c>
      <c r="T17" s="3">
        <f>U17+V17</f>
        <v/>
      </c>
      <c r="U17" s="3">
        <f>COUNTIFS(C:C,"&gt;="&amp;I17,C:C,"&lt;"&amp;J17,F:F,"=0",D:D,"&lt;&gt;x")</f>
        <v/>
      </c>
      <c r="V17" s="3">
        <f>COUNTIFS(C:C,"&gt;="&amp;I17,C:C,"&lt;"&amp;J17,F:F,"=1",D:D,"&lt;&gt;x")</f>
        <v/>
      </c>
      <c r="W17" s="3">
        <f>COUNTIFS(C:C,"&gt;="&amp;I17,C:C,"&lt;"&amp;J17,F:F,"=2",D:D,"&lt;&gt;x")</f>
        <v/>
      </c>
      <c r="X17" s="7">
        <f>U17/T17</f>
        <v/>
      </c>
      <c r="Y17" s="3" t="n"/>
      <c r="Z17" s="3" t="inlineStr">
        <is>
          <t>Suma:</t>
        </is>
      </c>
      <c r="AA17" s="3" t="n"/>
      <c r="AB17" s="3" t="n"/>
      <c r="AC17" s="7" t="n"/>
    </row>
    <row r="18">
      <c r="A18" t="n">
        <v>17</v>
      </c>
      <c r="B18" s="1" t="n">
        <v>45061</v>
      </c>
      <c r="C18" s="2" t="n">
        <v>0.8815162037037036</v>
      </c>
      <c r="D18" t="n">
        <v>17</v>
      </c>
      <c r="E18" s="5" t="inlineStr">
        <is>
          <t>KRA 5 XH1</t>
        </is>
      </c>
      <c r="F18" t="n">
        <v>0</v>
      </c>
      <c r="I18" s="3" t="n"/>
      <c r="J18" s="3" t="inlineStr">
        <is>
          <t>Suma:</t>
        </is>
      </c>
      <c r="K18" s="3">
        <f>U18+V18+W18</f>
        <v/>
      </c>
      <c r="L18" s="3">
        <f>COUNTIFS(F:F,"=1",A:A,"",D:D,"&lt;&gt;x")</f>
        <v/>
      </c>
      <c r="M18" s="3">
        <f>COUNTIFS(F:F,"=f",D:D,"&lt;&gt;x")</f>
        <v/>
      </c>
      <c r="N18" s="7">
        <f>(K18-L18-M18)/K18</f>
        <v/>
      </c>
      <c r="P18" s="4">
        <f>COUNTIFS(D:D,"=x")</f>
        <v/>
      </c>
      <c r="R18" s="3" t="n"/>
      <c r="S18" s="3" t="inlineStr">
        <is>
          <t>Suma:</t>
        </is>
      </c>
      <c r="T18" s="3">
        <f>U18+V18</f>
        <v/>
      </c>
      <c r="U18" s="3">
        <f>COUNTIFS(F:F,"=0",D:D,"&lt;&gt;x")</f>
        <v/>
      </c>
      <c r="V18" s="3">
        <f>COUNTIFS(F:F,"=1",D:D,"&lt;&gt;x")</f>
        <v/>
      </c>
      <c r="W18" s="3">
        <f>COUNTIFS(F:F,"=2",D:D,"&lt;&gt;x")</f>
        <v/>
      </c>
      <c r="X18" s="7">
        <f>U18/T18</f>
        <v/>
      </c>
      <c r="Y18" s="3" t="n"/>
      <c r="Z18" s="3" t="inlineStr">
        <is>
          <t>Suma:</t>
        </is>
      </c>
      <c r="AA18" s="3" t="n"/>
      <c r="AB18" s="3" t="n"/>
      <c r="AC18" s="7" t="n"/>
    </row>
    <row r="19">
      <c r="A19" t="n">
        <v>18</v>
      </c>
      <c r="B19" s="1" t="n">
        <v>45061</v>
      </c>
      <c r="C19" s="2" t="n">
        <v>0.8815393518518518</v>
      </c>
      <c r="D19" t="n">
        <v>18</v>
      </c>
      <c r="E19" s="5" t="inlineStr">
        <is>
          <t>RTA 44043</t>
        </is>
      </c>
      <c r="F19" t="n">
        <v>0</v>
      </c>
    </row>
    <row r="20">
      <c r="A20" t="n">
        <v>19</v>
      </c>
      <c r="B20" s="1" t="n">
        <v>45061</v>
      </c>
      <c r="C20" s="2" t="n">
        <v>0.8815625</v>
      </c>
      <c r="D20" t="n">
        <v>19</v>
      </c>
      <c r="E20" s="5" t="inlineStr">
        <is>
          <t>RZE 1379 A</t>
        </is>
      </c>
      <c r="F20" t="n">
        <v>0</v>
      </c>
      <c r="M20" t="inlineStr"/>
    </row>
    <row r="21">
      <c r="A21" t="n">
        <v>20</v>
      </c>
      <c r="B21" s="1" t="n">
        <v>45061</v>
      </c>
      <c r="C21" s="2" t="n">
        <v>0.8819560185185186</v>
      </c>
      <c r="D21" t="n">
        <v>20</v>
      </c>
      <c r="E21" s="5" t="inlineStr">
        <is>
          <t>RZE 09180</t>
        </is>
      </c>
      <c r="F21" t="n">
        <v>0</v>
      </c>
      <c r="M21" t="inlineStr">
        <is>
          <t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      </is>
      </c>
    </row>
    <row r="22">
      <c r="A22" t="n">
        <v>21</v>
      </c>
      <c r="B22" s="1" t="n">
        <v>45061</v>
      </c>
      <c r="C22" s="2" t="n">
        <v>0.8826273148148148</v>
      </c>
      <c r="D22" t="n">
        <v>21</v>
      </c>
      <c r="E22" s="5" t="inlineStr">
        <is>
          <t>RZ 6605 S</t>
        </is>
      </c>
      <c r="F22" t="n">
        <v>0</v>
      </c>
    </row>
    <row r="23">
      <c r="A23" t="n">
        <v>22</v>
      </c>
      <c r="B23" s="1" t="n">
        <v>45061</v>
      </c>
      <c r="C23" s="2" t="n">
        <v>0.8832407407407408</v>
      </c>
      <c r="D23" t="n">
        <v>22</v>
      </c>
      <c r="E23" s="5" t="inlineStr">
        <is>
          <t>ETM 13681</t>
        </is>
      </c>
      <c r="F23" t="n">
        <v>0</v>
      </c>
    </row>
    <row r="24">
      <c r="A24" t="n">
        <v>23</v>
      </c>
      <c r="B24" s="1" t="n">
        <v>45061</v>
      </c>
      <c r="C24" s="2" t="n">
        <v>0.883900462962963</v>
      </c>
      <c r="D24" t="n">
        <v>23</v>
      </c>
      <c r="E24" s="5" t="inlineStr">
        <is>
          <t>RZE 59312</t>
        </is>
      </c>
      <c r="F24" t="n">
        <v>0</v>
      </c>
    </row>
    <row r="25">
      <c r="A25" t="n">
        <v>24</v>
      </c>
      <c r="B25" s="1" t="n">
        <v>45061</v>
      </c>
      <c r="C25" s="2" t="n">
        <v>0.8844328703703703</v>
      </c>
      <c r="D25" t="n">
        <v>24</v>
      </c>
      <c r="E25" s="5" t="inlineStr">
        <is>
          <t>WN 6893 P</t>
        </is>
      </c>
      <c r="F25" t="n">
        <v>0</v>
      </c>
    </row>
    <row r="26">
      <c r="A26" t="n">
        <v>25</v>
      </c>
      <c r="B26" s="1" t="n">
        <v>45061</v>
      </c>
      <c r="C26" s="2" t="n">
        <v>0.8847569444444444</v>
      </c>
      <c r="D26" t="n">
        <v>25</v>
      </c>
      <c r="E26" s="5" t="inlineStr">
        <is>
          <t>CT 7134 G</t>
        </is>
      </c>
      <c r="F26" t="n">
        <v>0</v>
      </c>
    </row>
    <row r="27">
      <c r="A27" t="n">
        <v>26</v>
      </c>
      <c r="B27" s="1" t="n">
        <v>45061</v>
      </c>
      <c r="C27" s="2" t="n">
        <v>0.8851388888888889</v>
      </c>
      <c r="D27" t="n">
        <v>26</v>
      </c>
      <c r="E27" s="5" t="inlineStr">
        <is>
          <t>RK 11969</t>
        </is>
      </c>
      <c r="F27" t="n">
        <v>0</v>
      </c>
    </row>
    <row r="28">
      <c r="A28" t="n">
        <v>27</v>
      </c>
      <c r="B28" s="1" t="n">
        <v>45061</v>
      </c>
      <c r="C28" s="2" t="n">
        <v>0.8851967592592592</v>
      </c>
      <c r="D28" t="n">
        <v>27</v>
      </c>
      <c r="E28" s="5" t="inlineStr">
        <is>
          <t>RZ 290 CR</t>
        </is>
      </c>
      <c r="F28" t="n">
        <v>0</v>
      </c>
    </row>
    <row r="29">
      <c r="A29" t="n">
        <v>28</v>
      </c>
      <c r="B29" s="1" t="n">
        <v>45061</v>
      </c>
      <c r="C29" s="2" t="n">
        <v>0.8859953703703703</v>
      </c>
      <c r="D29" t="n">
        <v>28</v>
      </c>
      <c r="E29" s="5" t="inlineStr">
        <is>
          <t>RZE 75412</t>
        </is>
      </c>
      <c r="F29" t="n">
        <v>0</v>
      </c>
    </row>
    <row r="30">
      <c r="A30" t="n">
        <v>29</v>
      </c>
      <c r="B30" s="1" t="n">
        <v>45061</v>
      </c>
      <c r="C30" s="2" t="n">
        <v>0.8860185185185185</v>
      </c>
      <c r="D30" t="n">
        <v>29</v>
      </c>
      <c r="E30" s="5" t="inlineStr">
        <is>
          <t>RZE 41163</t>
        </is>
      </c>
      <c r="F30" t="n">
        <v>0</v>
      </c>
    </row>
    <row r="31">
      <c r="A31" t="n">
        <v>30</v>
      </c>
      <c r="B31" s="1" t="n">
        <v>45061</v>
      </c>
      <c r="C31" s="2" t="n">
        <v>0.8862037037037037</v>
      </c>
      <c r="D31" t="n">
        <v>30</v>
      </c>
      <c r="E31" s="5" t="inlineStr">
        <is>
          <t>DSR 65116</t>
        </is>
      </c>
      <c r="F31" t="n">
        <v>0</v>
      </c>
    </row>
    <row r="32">
      <c r="A32" t="n">
        <v>31</v>
      </c>
      <c r="B32" s="1" t="n">
        <v>45061</v>
      </c>
      <c r="C32" s="2" t="n">
        <v>0.8870717592592593</v>
      </c>
      <c r="D32" t="n">
        <v>31</v>
      </c>
      <c r="E32" s="5" t="inlineStr">
        <is>
          <t>RZE 97488</t>
        </is>
      </c>
      <c r="F32" t="n">
        <v>0</v>
      </c>
    </row>
    <row r="33">
      <c r="A33" t="n">
        <v>32</v>
      </c>
      <c r="B33" s="1" t="n">
        <v>45061</v>
      </c>
      <c r="C33" s="2" t="n">
        <v>0.887337962962963</v>
      </c>
      <c r="D33" t="n">
        <v>32</v>
      </c>
      <c r="E33" s="5" t="inlineStr">
        <is>
          <t>TSAO 188 C</t>
        </is>
      </c>
      <c r="F33" t="n">
        <v>0</v>
      </c>
    </row>
    <row r="34">
      <c r="A34" t="n">
        <v>33</v>
      </c>
      <c r="B34" s="1" t="n">
        <v>45061</v>
      </c>
      <c r="C34" s="2" t="n">
        <v>0.8874305555555555</v>
      </c>
      <c r="D34" t="n">
        <v>33</v>
      </c>
      <c r="E34" s="5" t="inlineStr">
        <is>
          <t>RKL 32278</t>
        </is>
      </c>
      <c r="F34" t="n">
        <v>0</v>
      </c>
    </row>
    <row r="35">
      <c r="A35" t="n">
        <v>34</v>
      </c>
      <c r="B35" s="1" t="n">
        <v>45061</v>
      </c>
      <c r="C35" s="2" t="n">
        <v>0.8883217592592593</v>
      </c>
      <c r="D35" t="n">
        <v>34</v>
      </c>
      <c r="E35" s="5" t="inlineStr">
        <is>
          <t>RLS 19071</t>
        </is>
      </c>
      <c r="F35" t="n">
        <v>0</v>
      </c>
    </row>
    <row r="36">
      <c r="A36" t="n">
        <v>35</v>
      </c>
      <c r="B36" s="1" t="n">
        <v>45061</v>
      </c>
      <c r="C36" s="2" t="n">
        <v>0.8883680555555555</v>
      </c>
      <c r="D36" t="n">
        <v>35</v>
      </c>
      <c r="E36" s="5" t="inlineStr">
        <is>
          <t>RKL 32672</t>
        </is>
      </c>
      <c r="F36" t="n">
        <v>0</v>
      </c>
    </row>
    <row r="37">
      <c r="A37" t="n">
        <v>36</v>
      </c>
      <c r="B37" s="1" t="n">
        <v>45061</v>
      </c>
      <c r="C37" s="2" t="n">
        <v>0.8888657407407408</v>
      </c>
      <c r="D37" t="n">
        <v>36</v>
      </c>
      <c r="E37" s="5" t="inlineStr">
        <is>
          <t>RKL 24774</t>
        </is>
      </c>
      <c r="F37" t="n">
        <v>0</v>
      </c>
    </row>
    <row r="38">
      <c r="A38" t="n">
        <v>37</v>
      </c>
      <c r="B38" s="1" t="n">
        <v>45061</v>
      </c>
      <c r="C38" s="2" t="n">
        <v>0.8894444444444445</v>
      </c>
      <c r="D38" t="n">
        <v>37</v>
      </c>
      <c r="E38" s="5" t="inlineStr">
        <is>
          <t>RZQ 12 CK</t>
        </is>
      </c>
      <c r="F38" t="n">
        <v>0</v>
      </c>
    </row>
    <row r="39">
      <c r="A39" t="n">
        <v>38</v>
      </c>
      <c r="B39" s="1" t="n">
        <v>45061</v>
      </c>
      <c r="C39" s="2" t="n">
        <v>0.8895023148148148</v>
      </c>
      <c r="D39" t="n">
        <v>38</v>
      </c>
      <c r="E39" s="5" t="inlineStr">
        <is>
          <t>RKL 12739</t>
        </is>
      </c>
      <c r="F39" t="n">
        <v>0</v>
      </c>
    </row>
    <row r="40">
      <c r="A40" t="n">
        <v>39</v>
      </c>
      <c r="B40" s="1" t="n">
        <v>45061</v>
      </c>
      <c r="C40" s="2" t="n">
        <v>0.8903587962962963</v>
      </c>
      <c r="D40" t="n">
        <v>39</v>
      </c>
      <c r="E40" s="5" t="inlineStr">
        <is>
          <t>LJA 07273</t>
        </is>
      </c>
      <c r="F40" t="n">
        <v>0</v>
      </c>
    </row>
    <row r="41">
      <c r="A41" t="n">
        <v>40</v>
      </c>
      <c r="B41" s="1" t="n">
        <v>45061</v>
      </c>
      <c r="C41" s="2" t="n">
        <v>0.8904050925925926</v>
      </c>
      <c r="D41" t="n">
        <v>40</v>
      </c>
      <c r="E41" s="5" t="inlineStr">
        <is>
          <t>DSR 57113</t>
        </is>
      </c>
      <c r="F41" t="n">
        <v>0</v>
      </c>
    </row>
    <row r="42">
      <c r="A42" t="n">
        <v>41</v>
      </c>
      <c r="B42" s="1" t="n">
        <v>45061</v>
      </c>
      <c r="C42" s="2" t="n">
        <v>0.8912847222222222</v>
      </c>
      <c r="D42" t="n">
        <v>41</v>
      </c>
      <c r="E42" s="5" t="inlineStr">
        <is>
          <t>LBL 67840</t>
        </is>
      </c>
      <c r="F42" t="n">
        <v>0</v>
      </c>
    </row>
    <row r="43">
      <c r="A43" t="n">
        <v>42</v>
      </c>
      <c r="B43" s="1" t="n">
        <v>45061</v>
      </c>
      <c r="C43" s="2" t="n">
        <v>0.8913773148148149</v>
      </c>
      <c r="D43" t="n">
        <v>42</v>
      </c>
      <c r="E43" s="5" t="inlineStr">
        <is>
          <t>RZ 9782 X</t>
        </is>
      </c>
      <c r="F43" t="n">
        <v>0</v>
      </c>
    </row>
    <row r="44">
      <c r="A44" t="n">
        <v>43</v>
      </c>
      <c r="B44" s="1" t="n">
        <v>45061</v>
      </c>
      <c r="C44" s="2" t="n">
        <v>0.8915393518518518</v>
      </c>
      <c r="D44" t="n">
        <v>43</v>
      </c>
      <c r="E44" s="5" t="inlineStr">
        <is>
          <t>RLS 14791</t>
        </is>
      </c>
      <c r="F44" t="n">
        <v>0</v>
      </c>
    </row>
    <row r="45">
      <c r="A45" t="n">
        <v>44</v>
      </c>
      <c r="B45" s="1" t="n">
        <v>45061</v>
      </c>
      <c r="C45" s="2" t="n">
        <v>0.8915625</v>
      </c>
      <c r="D45" t="n">
        <v>44</v>
      </c>
      <c r="E45" s="5" t="inlineStr">
        <is>
          <t>ZPL 87037</t>
        </is>
      </c>
      <c r="F45" t="n">
        <v>0</v>
      </c>
    </row>
    <row r="46">
      <c r="A46" t="n">
        <v>45</v>
      </c>
      <c r="B46" s="1" t="n">
        <v>45061</v>
      </c>
      <c r="C46" s="2" t="n">
        <v>0.8926851851851851</v>
      </c>
      <c r="D46" t="n">
        <v>45</v>
      </c>
      <c r="E46" s="5" t="inlineStr">
        <is>
          <t>RKL 22065</t>
        </is>
      </c>
      <c r="F46" t="n">
        <v>0</v>
      </c>
    </row>
    <row r="47">
      <c r="A47" t="n">
        <v>46</v>
      </c>
      <c r="B47" s="1" t="n">
        <v>45061</v>
      </c>
      <c r="C47" s="2" t="n">
        <v>0.8936574074074074</v>
      </c>
      <c r="D47" t="n">
        <v>46</v>
      </c>
      <c r="E47" s="5" t="inlineStr">
        <is>
          <t>RKL 20150</t>
        </is>
      </c>
      <c r="F47" t="n">
        <v>0</v>
      </c>
    </row>
    <row r="48">
      <c r="A48" t="n">
        <v>47</v>
      </c>
      <c r="B48" s="1" t="n">
        <v>45061</v>
      </c>
      <c r="C48" s="2" t="n">
        <v>0.8937152777777778</v>
      </c>
      <c r="D48" t="n">
        <v>47</v>
      </c>
      <c r="E48" s="5" t="inlineStr">
        <is>
          <t>RZE 63733</t>
        </is>
      </c>
      <c r="F48" t="n">
        <v>0</v>
      </c>
    </row>
    <row r="49">
      <c r="A49" t="n">
        <v>48</v>
      </c>
      <c r="B49" s="1" t="n">
        <v>45061</v>
      </c>
      <c r="C49" s="2" t="n">
        <v>0.89375</v>
      </c>
      <c r="D49" t="n">
        <v>48</v>
      </c>
      <c r="E49" s="5" t="inlineStr">
        <is>
          <t>RMI 84670</t>
        </is>
      </c>
      <c r="F49" t="n">
        <v>0</v>
      </c>
    </row>
    <row r="50">
      <c r="A50" t="n">
        <v>49</v>
      </c>
      <c r="B50" s="1" t="n">
        <v>45061</v>
      </c>
      <c r="C50" s="2" t="n">
        <v>0.8938310185185185</v>
      </c>
      <c r="D50" t="n">
        <v>49</v>
      </c>
      <c r="E50" s="5" t="inlineStr">
        <is>
          <t>RZE 1229 C</t>
        </is>
      </c>
      <c r="F50" t="n">
        <v>0</v>
      </c>
    </row>
    <row r="51">
      <c r="A51" t="n">
        <v>50</v>
      </c>
      <c r="B51" s="1" t="n">
        <v>45061</v>
      </c>
      <c r="C51" s="2" t="n">
        <v>0.8943171296296296</v>
      </c>
      <c r="D51" t="n">
        <v>50</v>
      </c>
      <c r="E51" s="5" t="inlineStr">
        <is>
          <t>RLA 48897</t>
        </is>
      </c>
      <c r="F51" t="n">
        <v>0</v>
      </c>
    </row>
    <row r="52">
      <c r="A52" t="n">
        <v>51</v>
      </c>
      <c r="B52" s="1" t="n">
        <v>45061</v>
      </c>
      <c r="C52" s="2" t="n">
        <v>0.8943287037037037</v>
      </c>
      <c r="D52" t="n">
        <v>51</v>
      </c>
      <c r="E52" s="5" t="inlineStr">
        <is>
          <t>RZ 397 AF</t>
        </is>
      </c>
      <c r="F52" t="n">
        <v>0</v>
      </c>
    </row>
    <row r="53">
      <c r="A53" t="n">
        <v>52</v>
      </c>
      <c r="B53" s="1" t="n">
        <v>45061</v>
      </c>
      <c r="C53" s="2" t="n">
        <v>0.8948495370370371</v>
      </c>
      <c r="D53" t="n">
        <v>52</v>
      </c>
      <c r="E53" s="5" t="inlineStr">
        <is>
          <t>RPZ 35564</t>
        </is>
      </c>
      <c r="F53" t="n">
        <v>0</v>
      </c>
    </row>
    <row r="54">
      <c r="A54" t="n">
        <v>53</v>
      </c>
      <c r="B54" s="1" t="n">
        <v>45061</v>
      </c>
      <c r="C54" s="2" t="n">
        <v>0.8948842592592593</v>
      </c>
      <c r="D54" t="n">
        <v>53</v>
      </c>
      <c r="E54" s="5" t="inlineStr">
        <is>
          <t>R 4I 1840A</t>
        </is>
      </c>
      <c r="F54" t="n">
        <v>1</v>
      </c>
    </row>
    <row r="55">
      <c r="A55" t="n">
        <v>54</v>
      </c>
      <c r="B55" s="1" t="n">
        <v>45061</v>
      </c>
      <c r="C55" s="2" t="n">
        <v>0.895775462962963</v>
      </c>
      <c r="D55" t="n">
        <v>54</v>
      </c>
      <c r="E55" s="5" t="inlineStr">
        <is>
          <t>RZ 077 CV</t>
        </is>
      </c>
      <c r="F55" t="n">
        <v>0</v>
      </c>
    </row>
    <row r="56">
      <c r="A56" t="n">
        <v>55</v>
      </c>
      <c r="B56" s="1" t="n">
        <v>45061</v>
      </c>
      <c r="C56" s="2" t="n">
        <v>0.8963657407407407</v>
      </c>
      <c r="D56" t="n">
        <v>55</v>
      </c>
      <c r="E56" s="5" t="inlineStr">
        <is>
          <t>RZ 786 AX</t>
        </is>
      </c>
      <c r="F56" t="n">
        <v>0</v>
      </c>
    </row>
    <row r="57">
      <c r="A57" t="n">
        <v>56</v>
      </c>
      <c r="B57" s="1" t="n">
        <v>45061</v>
      </c>
      <c r="C57" s="2" t="n">
        <v>0.8968055555555555</v>
      </c>
      <c r="D57" t="n">
        <v>56</v>
      </c>
      <c r="E57" s="5" t="inlineStr">
        <is>
          <t>WND 94531</t>
        </is>
      </c>
      <c r="F57" t="n">
        <v>0</v>
      </c>
    </row>
    <row r="58">
      <c r="A58" t="n">
        <v>57</v>
      </c>
      <c r="B58" s="1" t="n">
        <v>45061</v>
      </c>
      <c r="C58" s="2" t="n">
        <v>0.8974074074074074</v>
      </c>
      <c r="D58" t="n">
        <v>57</v>
      </c>
      <c r="E58" s="5" t="inlineStr">
        <is>
          <t>RZ 318 CX</t>
        </is>
      </c>
      <c r="F58" t="n">
        <v>0</v>
      </c>
    </row>
    <row r="59">
      <c r="A59" t="n">
        <v>58</v>
      </c>
      <c r="B59" s="1" t="n">
        <v>45061</v>
      </c>
      <c r="C59" s="2" t="n">
        <v>0.8979861111111112</v>
      </c>
      <c r="D59" t="n">
        <v>58</v>
      </c>
      <c r="E59" s="5" t="inlineStr">
        <is>
          <t>RKL 24722</t>
        </is>
      </c>
      <c r="F59" t="n">
        <v>0</v>
      </c>
    </row>
    <row r="60">
      <c r="A60" t="n">
        <v>59</v>
      </c>
      <c r="B60" s="1" t="n">
        <v>45061</v>
      </c>
      <c r="C60" s="2" t="n">
        <v>0.8985532407407407</v>
      </c>
      <c r="D60" t="n">
        <v>59</v>
      </c>
      <c r="E60" s="5" t="inlineStr">
        <is>
          <t>6 M 50920</t>
        </is>
      </c>
      <c r="F60" t="n">
        <v>0</v>
      </c>
    </row>
    <row r="61">
      <c r="A61" t="n">
        <v>60</v>
      </c>
      <c r="B61" s="1" t="n">
        <v>45061</v>
      </c>
      <c r="C61" s="2" t="n">
        <v>0.8987731481481481</v>
      </c>
      <c r="D61" t="n">
        <v>60</v>
      </c>
      <c r="E61" s="5" t="inlineStr">
        <is>
          <t>RP 95234</t>
        </is>
      </c>
      <c r="F61" t="n">
        <v>0</v>
      </c>
    </row>
    <row r="62">
      <c r="A62" t="n">
        <v>61</v>
      </c>
      <c r="B62" s="1" t="n">
        <v>45061</v>
      </c>
      <c r="C62" s="2" t="n">
        <v>0.8987962962962963</v>
      </c>
      <c r="D62" t="n">
        <v>61</v>
      </c>
      <c r="E62" s="5" t="inlineStr">
        <is>
          <t>RZ 5994 Y</t>
        </is>
      </c>
      <c r="F62" t="n">
        <v>0</v>
      </c>
    </row>
    <row r="63">
      <c r="A63" t="n">
        <v>62</v>
      </c>
      <c r="B63" s="1" t="n">
        <v>45061</v>
      </c>
      <c r="C63" s="2" t="n">
        <v>0.8990625</v>
      </c>
      <c r="D63" t="n">
        <v>62</v>
      </c>
      <c r="E63" s="5" t="inlineStr">
        <is>
          <t>RZE 5708 A</t>
        </is>
      </c>
      <c r="F63" t="n">
        <v>0</v>
      </c>
    </row>
    <row r="64">
      <c r="A64" t="n">
        <v>63</v>
      </c>
      <c r="B64" s="1" t="n">
        <v>45061</v>
      </c>
      <c r="C64" s="2" t="n">
        <v>0.8996296296296297</v>
      </c>
      <c r="D64" t="n">
        <v>63</v>
      </c>
      <c r="E64" s="5" t="inlineStr">
        <is>
          <t>KWA EG 86</t>
        </is>
      </c>
      <c r="F64" t="n">
        <v>0</v>
      </c>
    </row>
    <row r="65">
      <c r="A65" t="n">
        <v>64</v>
      </c>
      <c r="B65" s="1" t="n">
        <v>45061</v>
      </c>
      <c r="C65" s="2" t="n">
        <v>0.8998379629629629</v>
      </c>
      <c r="D65" t="n">
        <v>64</v>
      </c>
      <c r="E65" s="5" t="inlineStr">
        <is>
          <t>RKL 28046</t>
        </is>
      </c>
      <c r="F65" t="n">
        <v>0</v>
      </c>
    </row>
    <row r="66">
      <c r="A66" t="n">
        <v>65</v>
      </c>
      <c r="B66" s="1" t="n">
        <v>45061</v>
      </c>
      <c r="C66" s="2" t="n">
        <v>0.9005092592592593</v>
      </c>
      <c r="D66" t="n">
        <v>65</v>
      </c>
      <c r="E66" s="5" t="inlineStr">
        <is>
          <t>RZ 767 AT</t>
        </is>
      </c>
      <c r="F66" t="n">
        <v>0</v>
      </c>
    </row>
    <row r="67">
      <c r="A67" t="n">
        <v>66</v>
      </c>
      <c r="B67" s="1" t="n">
        <v>45061</v>
      </c>
      <c r="C67" s="2" t="n">
        <v>0.9016087962962963</v>
      </c>
      <c r="D67" t="n">
        <v>66</v>
      </c>
      <c r="E67" s="5" t="inlineStr">
        <is>
          <t>PGN 724 G</t>
        </is>
      </c>
      <c r="F67" t="n">
        <v>0</v>
      </c>
    </row>
    <row r="68">
      <c r="A68" t="n">
        <v>67</v>
      </c>
      <c r="B68" s="1" t="n">
        <v>45061</v>
      </c>
      <c r="C68" s="2" t="n">
        <v>0.9016319444444445</v>
      </c>
      <c r="D68" t="n">
        <v>67</v>
      </c>
      <c r="E68" s="5" t="inlineStr">
        <is>
          <t>RZ 604 CC</t>
        </is>
      </c>
      <c r="F68" t="n">
        <v>0</v>
      </c>
    </row>
    <row r="69">
      <c r="A69" t="n">
        <v>68</v>
      </c>
      <c r="B69" s="1" t="n">
        <v>45061</v>
      </c>
      <c r="C69" s="2" t="n">
        <v>0.9021875</v>
      </c>
      <c r="D69" t="n">
        <v>68</v>
      </c>
      <c r="E69" s="5" t="inlineStr">
        <is>
          <t>RKL 03201</t>
        </is>
      </c>
      <c r="F69" t="n">
        <v>0</v>
      </c>
    </row>
    <row r="70">
      <c r="A70" t="n">
        <v>69</v>
      </c>
      <c r="B70" s="1" t="n">
        <v>45061</v>
      </c>
      <c r="C70" s="2" t="n">
        <v>0.9026041666666667</v>
      </c>
      <c r="D70" t="n">
        <v>69</v>
      </c>
      <c r="E70" s="5" t="inlineStr">
        <is>
          <t>RKL 17 UV</t>
        </is>
      </c>
      <c r="F70" t="n">
        <v>0</v>
      </c>
    </row>
    <row r="71">
      <c r="A71" t="n">
        <v>70</v>
      </c>
      <c r="B71" s="1" t="n">
        <v>45061</v>
      </c>
      <c r="C71" s="2" t="n">
        <v>0.9029166666666667</v>
      </c>
      <c r="D71" t="n">
        <v>70</v>
      </c>
      <c r="E71" s="5" t="inlineStr">
        <is>
          <t>RZE 34456</t>
        </is>
      </c>
      <c r="F71" t="n">
        <v>0</v>
      </c>
    </row>
    <row r="72">
      <c r="A72" t="n">
        <v>71</v>
      </c>
      <c r="B72" s="1" t="n">
        <v>45061</v>
      </c>
      <c r="C72" s="2" t="n">
        <v>0.9035185185185185</v>
      </c>
      <c r="D72" t="n">
        <v>71</v>
      </c>
      <c r="E72" s="5" t="inlineStr">
        <is>
          <t>RT 22584</t>
        </is>
      </c>
      <c r="F72" t="n">
        <v>0</v>
      </c>
    </row>
    <row r="73">
      <c r="A73" t="n">
        <v>72</v>
      </c>
      <c r="B73" s="1" t="n">
        <v>45061</v>
      </c>
      <c r="C73" s="2" t="n">
        <v>0.9035300925925925</v>
      </c>
      <c r="D73" t="n">
        <v>72</v>
      </c>
      <c r="E73" s="5" t="inlineStr">
        <is>
          <t>RKL 37 YE</t>
        </is>
      </c>
      <c r="F73" t="n">
        <v>0</v>
      </c>
    </row>
    <row r="74">
      <c r="A74" t="n">
        <v>73</v>
      </c>
      <c r="B74" s="1" t="n">
        <v>45061</v>
      </c>
      <c r="C74" s="2" t="n">
        <v>0.9040972222222222</v>
      </c>
      <c r="D74" t="n">
        <v>73</v>
      </c>
      <c r="E74" s="5" t="inlineStr">
        <is>
          <t>RZ 632 CU</t>
        </is>
      </c>
      <c r="F74" t="n">
        <v>0</v>
      </c>
    </row>
    <row r="75">
      <c r="A75" t="n">
        <v>74</v>
      </c>
      <c r="B75" s="1" t="n">
        <v>45061</v>
      </c>
      <c r="C75" s="2" t="n">
        <v>0.9045717592592593</v>
      </c>
      <c r="D75" t="n">
        <v>74</v>
      </c>
      <c r="E75" s="5" t="inlineStr">
        <is>
          <t>WPR 7112 P</t>
        </is>
      </c>
      <c r="F75" t="n">
        <v>0</v>
      </c>
    </row>
    <row r="76">
      <c r="A76" t="n">
        <v>75</v>
      </c>
      <c r="B76" s="1" t="n">
        <v>45061</v>
      </c>
      <c r="C76" s="2" t="n">
        <v>0.9057523148148148</v>
      </c>
      <c r="D76" t="n">
        <v>75</v>
      </c>
      <c r="E76" s="5" t="inlineStr">
        <is>
          <t>RKL O 1593</t>
        </is>
      </c>
      <c r="F76" t="n">
        <v>0</v>
      </c>
    </row>
    <row r="77">
      <c r="A77" t="n">
        <v>76</v>
      </c>
      <c r="B77" s="1" t="n">
        <v>45061</v>
      </c>
      <c r="C77" s="2" t="n">
        <v>0.9057638888888889</v>
      </c>
      <c r="D77" t="n">
        <v>76</v>
      </c>
      <c r="E77" s="5" t="inlineStr">
        <is>
          <t>WE 6S 665</t>
        </is>
      </c>
      <c r="F77" t="n">
        <v>0</v>
      </c>
    </row>
    <row r="78">
      <c r="A78" t="n">
        <v>77</v>
      </c>
      <c r="B78" s="1" t="n">
        <v>45061</v>
      </c>
      <c r="C78" s="2" t="n">
        <v>0.9063773148148148</v>
      </c>
      <c r="D78" t="n">
        <v>77</v>
      </c>
      <c r="E78" s="5" t="inlineStr">
        <is>
          <t>RZE SK 36</t>
        </is>
      </c>
      <c r="F78" t="n">
        <v>0</v>
      </c>
    </row>
    <row r="79">
      <c r="A79" t="n">
        <v>78</v>
      </c>
      <c r="B79" s="1" t="n">
        <v>45061</v>
      </c>
      <c r="C79" s="2" t="n">
        <v>0.9065509259259259</v>
      </c>
      <c r="D79" t="n">
        <v>78</v>
      </c>
      <c r="E79" s="5" t="inlineStr">
        <is>
          <t>RZ 865 CX</t>
        </is>
      </c>
      <c r="F79" t="n">
        <v>0</v>
      </c>
    </row>
    <row r="80">
      <c r="A80" t="n">
        <v>79</v>
      </c>
      <c r="B80" s="1" t="n">
        <v>45061</v>
      </c>
      <c r="C80" s="2" t="n">
        <v>0.9083333333333333</v>
      </c>
      <c r="D80" t="n">
        <v>79</v>
      </c>
      <c r="E80" s="5" t="inlineStr">
        <is>
          <t>RZE 95213</t>
        </is>
      </c>
      <c r="F80" t="n">
        <v>0</v>
      </c>
    </row>
    <row r="81">
      <c r="A81" t="n">
        <v>80</v>
      </c>
      <c r="B81" s="1" t="n">
        <v>45061</v>
      </c>
      <c r="C81" s="2" t="n">
        <v>0.9086111111111111</v>
      </c>
      <c r="D81" t="n">
        <v>80</v>
      </c>
      <c r="E81" s="5" t="inlineStr">
        <is>
          <t>RKL 36 US</t>
        </is>
      </c>
      <c r="F81" t="n">
        <v>0</v>
      </c>
    </row>
    <row r="82">
      <c r="A82" t="n">
        <v>81</v>
      </c>
      <c r="B82" s="1" t="n">
        <v>45061</v>
      </c>
      <c r="C82" s="2" t="n">
        <v>0.9092361111111111</v>
      </c>
      <c r="D82" t="n">
        <v>81</v>
      </c>
      <c r="E82" s="5" t="inlineStr">
        <is>
          <t>CB 586 MG</t>
        </is>
      </c>
      <c r="F82" t="n">
        <v>0</v>
      </c>
    </row>
    <row r="83">
      <c r="A83" t="n">
        <v>82</v>
      </c>
      <c r="B83" s="1" t="n">
        <v>45061</v>
      </c>
      <c r="C83" s="2" t="n">
        <v>0.9121643518518519</v>
      </c>
      <c r="D83" t="n">
        <v>82</v>
      </c>
      <c r="E83" s="5" t="inlineStr">
        <is>
          <t>R Z 71407</t>
        </is>
      </c>
      <c r="F83" t="n">
        <v>0</v>
      </c>
    </row>
    <row r="84">
      <c r="A84" t="n">
        <v>83</v>
      </c>
      <c r="B84" s="1" t="n">
        <v>45061</v>
      </c>
      <c r="C84" s="2" t="n">
        <v>0.913425925925926</v>
      </c>
      <c r="D84" t="n">
        <v>83</v>
      </c>
      <c r="E84" s="5" t="inlineStr">
        <is>
          <t>RLU 73 L6</t>
        </is>
      </c>
      <c r="F84" t="n">
        <v>0</v>
      </c>
    </row>
    <row r="85">
      <c r="A85" t="n">
        <v>84</v>
      </c>
      <c r="B85" s="1" t="n">
        <v>45061</v>
      </c>
      <c r="C85" s="2" t="n">
        <v>0.9140046296296296</v>
      </c>
      <c r="D85" t="n">
        <v>84</v>
      </c>
      <c r="E85" s="5" t="inlineStr">
        <is>
          <t>RKL 27756</t>
        </is>
      </c>
      <c r="F85" t="n">
        <v>0</v>
      </c>
    </row>
    <row r="86">
      <c r="A86" t="n">
        <v>85</v>
      </c>
      <c r="B86" s="1" t="n">
        <v>45061</v>
      </c>
      <c r="C86" s="2" t="n">
        <v>0.9144328703703704</v>
      </c>
      <c r="D86" t="n">
        <v>85</v>
      </c>
      <c r="E86" s="5" t="inlineStr">
        <is>
          <t>RKL 16 HJ</t>
        </is>
      </c>
      <c r="F86" t="n">
        <v>0</v>
      </c>
    </row>
    <row r="87">
      <c r="A87" t="n">
        <v>86</v>
      </c>
      <c r="B87" s="1" t="n">
        <v>45061</v>
      </c>
      <c r="C87" s="2" t="n">
        <v>0.9144675925925926</v>
      </c>
      <c r="D87" t="n">
        <v>86</v>
      </c>
      <c r="E87" s="5" t="inlineStr">
        <is>
          <t>RBR OO 158</t>
        </is>
      </c>
      <c r="F87" t="n">
        <v>0</v>
      </c>
    </row>
    <row r="88">
      <c r="A88" t="n">
        <v>87</v>
      </c>
      <c r="B88" s="1" t="n">
        <v>45061</v>
      </c>
      <c r="C88" s="2" t="n">
        <v>0.9145601851851852</v>
      </c>
      <c r="D88" t="n">
        <v>87</v>
      </c>
      <c r="E88" s="5" t="inlineStr">
        <is>
          <t>RMI 96071</t>
        </is>
      </c>
      <c r="F88" t="n">
        <v>0</v>
      </c>
    </row>
    <row r="89">
      <c r="A89" t="n">
        <v>88</v>
      </c>
      <c r="B89" s="1" t="n">
        <v>45061</v>
      </c>
      <c r="C89" s="2" t="n">
        <v>0.9164814814814815</v>
      </c>
      <c r="D89" t="n">
        <v>88</v>
      </c>
      <c r="E89" s="5" t="inlineStr">
        <is>
          <t>RZE 21077</t>
        </is>
      </c>
      <c r="F89" t="n">
        <v>0</v>
      </c>
    </row>
    <row r="90">
      <c r="A90" t="n">
        <v>89</v>
      </c>
      <c r="B90" s="1" t="n">
        <v>45061</v>
      </c>
      <c r="C90" s="2" t="n">
        <v>0.9168402777777778</v>
      </c>
      <c r="D90" t="n">
        <v>89</v>
      </c>
      <c r="E90" s="5" t="inlineStr">
        <is>
          <t>RMI 1233 C</t>
        </is>
      </c>
      <c r="F90" t="n">
        <v>0</v>
      </c>
    </row>
    <row r="91">
      <c r="A91" t="n">
        <v>90</v>
      </c>
      <c r="B91" s="1" t="n">
        <v>45061</v>
      </c>
      <c r="C91" s="2" t="n">
        <v>0.9176388888888889</v>
      </c>
      <c r="D91" t="n">
        <v>90</v>
      </c>
      <c r="E91" s="5" t="inlineStr">
        <is>
          <t>RZE 5108 C</t>
        </is>
      </c>
      <c r="F91" t="n">
        <v>0</v>
      </c>
    </row>
    <row r="92">
      <c r="A92" t="n">
        <v>91</v>
      </c>
      <c r="B92" s="1" t="n">
        <v>45061</v>
      </c>
      <c r="C92" s="2" t="n">
        <v>0.9181828703703704</v>
      </c>
      <c r="D92" t="n">
        <v>91</v>
      </c>
      <c r="E92" s="5" t="inlineStr">
        <is>
          <t>WND 99447</t>
        </is>
      </c>
      <c r="F92" t="n">
        <v>0</v>
      </c>
    </row>
    <row r="93">
      <c r="A93" t="n">
        <v>92</v>
      </c>
      <c r="B93" s="1" t="n">
        <v>45061</v>
      </c>
      <c r="C93" s="2" t="n">
        <v>0.9193750000000001</v>
      </c>
      <c r="D93" t="n">
        <v>92</v>
      </c>
      <c r="E93" s="5" t="inlineStr">
        <is>
          <t>RZE 80321</t>
        </is>
      </c>
      <c r="F93" t="n">
        <v>0</v>
      </c>
    </row>
    <row r="94">
      <c r="A94" t="n">
        <v>93</v>
      </c>
      <c r="B94" s="1" t="n">
        <v>45061</v>
      </c>
      <c r="C94" s="2" t="n">
        <v>0.9213078703703703</v>
      </c>
      <c r="D94" t="n">
        <v>93</v>
      </c>
      <c r="E94" s="5" t="inlineStr">
        <is>
          <t>RKL 95 MW</t>
        </is>
      </c>
      <c r="F94" t="n">
        <v>0</v>
      </c>
    </row>
    <row r="95">
      <c r="A95" t="n">
        <v>94</v>
      </c>
      <c r="B95" s="1" t="n">
        <v>45061</v>
      </c>
      <c r="C95" s="2" t="n">
        <v>0.9232870370370371</v>
      </c>
      <c r="D95" t="n">
        <v>94</v>
      </c>
      <c r="E95" s="5" t="inlineStr">
        <is>
          <t>RKL 33288</t>
        </is>
      </c>
      <c r="F95" t="n">
        <v>0</v>
      </c>
    </row>
    <row r="96">
      <c r="A96" t="n">
        <v>95</v>
      </c>
      <c r="B96" s="1" t="n">
        <v>45061</v>
      </c>
      <c r="C96" s="2" t="n">
        <v>0.9241782407407407</v>
      </c>
      <c r="D96" t="n">
        <v>95</v>
      </c>
      <c r="E96" s="5" t="inlineStr">
        <is>
          <t>RKL 09995</t>
        </is>
      </c>
      <c r="F96" t="n">
        <v>0</v>
      </c>
    </row>
    <row r="97">
      <c r="A97" t="n">
        <v>96</v>
      </c>
      <c r="B97" s="1" t="n">
        <v>45061</v>
      </c>
      <c r="C97" s="2" t="n">
        <v>0.9290856481481482</v>
      </c>
      <c r="D97" t="n">
        <v>96</v>
      </c>
      <c r="E97" s="5" t="inlineStr">
        <is>
          <t>RT 51102</t>
        </is>
      </c>
      <c r="F97" t="n">
        <v>0</v>
      </c>
    </row>
    <row r="98">
      <c r="A98" t="n">
        <v>97</v>
      </c>
      <c r="B98" s="1" t="n">
        <v>45061</v>
      </c>
      <c r="C98" s="2" t="n">
        <v>0.9294097222222222</v>
      </c>
      <c r="D98" t="n">
        <v>97</v>
      </c>
      <c r="E98" s="5" t="inlineStr"/>
      <c r="F98" t="n">
        <v>1</v>
      </c>
    </row>
    <row r="99">
      <c r="A99" t="n">
        <v>98</v>
      </c>
      <c r="B99" s="1" t="n">
        <v>45061</v>
      </c>
      <c r="C99" s="2" t="n">
        <v>0.9300347222222223</v>
      </c>
      <c r="D99" t="n">
        <v>98</v>
      </c>
      <c r="E99" s="5" t="inlineStr"/>
      <c r="F99" t="n">
        <v>2</v>
      </c>
    </row>
    <row r="100">
      <c r="A100" t="n">
        <v>99</v>
      </c>
      <c r="B100" s="1" t="n">
        <v>45061</v>
      </c>
      <c r="C100" s="2" t="n">
        <v>0.9301273148148148</v>
      </c>
      <c r="D100" t="inlineStr">
        <is>
          <t>f</t>
        </is>
      </c>
      <c r="E100" s="5" t="inlineStr"/>
      <c r="F100" t="inlineStr">
        <is>
          <t>f</t>
        </is>
      </c>
      <c r="G100" t="inlineStr">
        <is>
          <t>fałszywa detekcja</t>
        </is>
      </c>
    </row>
    <row r="101">
      <c r="A101" t="n">
        <v>100</v>
      </c>
      <c r="B101" s="1" t="n">
        <v>45061</v>
      </c>
      <c r="C101" s="2" t="n">
        <v>0.9302083333333333</v>
      </c>
      <c r="D101" t="n">
        <v>99</v>
      </c>
      <c r="E101" s="5" t="inlineStr"/>
      <c r="F101" t="n">
        <v>1</v>
      </c>
    </row>
    <row r="102">
      <c r="A102" t="n">
        <v>101</v>
      </c>
      <c r="B102" s="1" t="n">
        <v>45061</v>
      </c>
      <c r="C102" s="2" t="n">
        <v>0.9302662037037037</v>
      </c>
      <c r="D102" t="n">
        <v>100</v>
      </c>
      <c r="E102" s="5" t="inlineStr">
        <is>
          <t>WI 834</t>
        </is>
      </c>
      <c r="F102" t="n">
        <v>1</v>
      </c>
    </row>
    <row r="103">
      <c r="A103" t="n">
        <v>102</v>
      </c>
      <c r="B103" s="1" t="n">
        <v>45061</v>
      </c>
      <c r="C103" s="2" t="n">
        <v>0.9303472222222222</v>
      </c>
      <c r="D103" t="n">
        <v>101</v>
      </c>
      <c r="E103" s="5" t="inlineStr">
        <is>
          <t>WE 912 UT</t>
        </is>
      </c>
      <c r="F103" t="n">
        <v>0</v>
      </c>
    </row>
    <row r="104">
      <c r="A104" t="n">
        <v>103</v>
      </c>
      <c r="B104" s="1" t="n">
        <v>45061</v>
      </c>
      <c r="C104" s="2" t="n">
        <v>0.9303935185185185</v>
      </c>
      <c r="D104" t="n">
        <v>102</v>
      </c>
      <c r="E104" s="5" t="inlineStr">
        <is>
          <t>WW 7107 A</t>
        </is>
      </c>
      <c r="F104" t="n">
        <v>0</v>
      </c>
    </row>
    <row r="105">
      <c r="A105" t="n">
        <v>104</v>
      </c>
      <c r="B105" s="1" t="n">
        <v>45061</v>
      </c>
      <c r="C105" s="2" t="n">
        <v>0.9304282407407407</v>
      </c>
      <c r="D105" t="n">
        <v>103</v>
      </c>
      <c r="E105" s="5" t="inlineStr">
        <is>
          <t>PQLIC A</t>
        </is>
      </c>
      <c r="F105" t="n">
        <v>1</v>
      </c>
    </row>
    <row r="106">
      <c r="A106" t="n">
        <v>105</v>
      </c>
      <c r="B106" s="1" t="n">
        <v>45061</v>
      </c>
      <c r="C106" s="2" t="n">
        <v>0.9304745370370371</v>
      </c>
      <c r="D106" t="n">
        <v>104</v>
      </c>
      <c r="E106" s="5" t="inlineStr">
        <is>
          <t>HPE A 671</t>
        </is>
      </c>
      <c r="F106" t="n">
        <v>0</v>
      </c>
    </row>
    <row r="107">
      <c r="A107" t="n">
        <v>106</v>
      </c>
      <c r="B107" s="1" t="n">
        <v>45061</v>
      </c>
      <c r="C107" s="2" t="n">
        <v>0.9305324074074074</v>
      </c>
      <c r="D107" t="n">
        <v>105</v>
      </c>
      <c r="E107" s="5" t="inlineStr">
        <is>
          <t>RZ 485 CY</t>
        </is>
      </c>
      <c r="F107" t="n">
        <v>0</v>
      </c>
    </row>
    <row r="108">
      <c r="A108" t="n">
        <v>107</v>
      </c>
      <c r="B108" s="1" t="n">
        <v>45061</v>
      </c>
      <c r="C108" s="2" t="n">
        <v>0.9306944444444445</v>
      </c>
      <c r="D108" t="n">
        <v>106</v>
      </c>
      <c r="E108" s="5" t="inlineStr">
        <is>
          <t>TK 99392</t>
        </is>
      </c>
      <c r="F108" t="n">
        <v>1</v>
      </c>
    </row>
    <row r="109">
      <c r="A109" t="n">
        <v>108</v>
      </c>
      <c r="B109" s="1" t="n">
        <v>45061</v>
      </c>
      <c r="C109" s="2" t="n">
        <v>0.9308449074074074</v>
      </c>
      <c r="D109" t="n">
        <v>107</v>
      </c>
      <c r="E109" s="5" t="inlineStr">
        <is>
          <t>RZ 226 CX</t>
        </is>
      </c>
      <c r="F109" t="n">
        <v>0</v>
      </c>
    </row>
    <row r="110">
      <c r="A110" t="n">
        <v>109</v>
      </c>
      <c r="B110" s="1" t="n">
        <v>45061</v>
      </c>
      <c r="C110" s="2" t="n">
        <v>0.9309143518518519</v>
      </c>
      <c r="D110" t="n">
        <v>108</v>
      </c>
      <c r="E110" s="5" t="inlineStr">
        <is>
          <t>RKL 66 VL</t>
        </is>
      </c>
      <c r="F110" t="n">
        <v>0</v>
      </c>
    </row>
    <row r="111">
      <c r="A111" t="n">
        <v>110</v>
      </c>
      <c r="B111" s="1" t="n">
        <v>45061</v>
      </c>
      <c r="C111" s="2" t="n">
        <v>0.9309606481481482</v>
      </c>
      <c r="D111" t="n">
        <v>109</v>
      </c>
      <c r="E111" s="5" t="inlineStr">
        <is>
          <t>KWI 5756 E</t>
        </is>
      </c>
      <c r="F111" t="n">
        <v>0</v>
      </c>
    </row>
    <row r="112">
      <c r="A112" t="n">
        <v>111</v>
      </c>
      <c r="B112" s="1" t="n">
        <v>45061</v>
      </c>
      <c r="C112" s="2" t="n">
        <v>0.9309837962962964</v>
      </c>
      <c r="D112" t="n">
        <v>110</v>
      </c>
      <c r="E112" s="5" t="inlineStr">
        <is>
          <t>RTA 51917</t>
        </is>
      </c>
      <c r="F112" t="n">
        <v>0</v>
      </c>
    </row>
    <row r="113">
      <c r="A113" t="n">
        <v>112</v>
      </c>
      <c r="B113" s="1" t="n">
        <v>45061</v>
      </c>
      <c r="C113" s="2" t="n">
        <v>0.9310416666666667</v>
      </c>
      <c r="D113" t="n">
        <v>111</v>
      </c>
      <c r="E113" s="5" t="inlineStr">
        <is>
          <t>RMI 14112</t>
        </is>
      </c>
      <c r="F113" t="n">
        <v>0</v>
      </c>
    </row>
    <row r="114">
      <c r="A114" t="n">
        <v>113</v>
      </c>
      <c r="B114" s="1" t="n">
        <v>45061</v>
      </c>
      <c r="C114" s="2" t="n">
        <v>0.9310763888888889</v>
      </c>
      <c r="D114" t="n">
        <v>112</v>
      </c>
      <c r="E114" s="5" t="inlineStr">
        <is>
          <t>RZ 1 AN</t>
        </is>
      </c>
      <c r="F114" t="n">
        <v>1</v>
      </c>
    </row>
    <row r="115">
      <c r="A115" t="n">
        <v>114</v>
      </c>
      <c r="B115" s="1" t="n">
        <v>45061</v>
      </c>
      <c r="C115" s="2" t="n">
        <v>0.9311226851851852</v>
      </c>
      <c r="D115" t="n">
        <v>113</v>
      </c>
      <c r="E115" s="5" t="inlineStr">
        <is>
          <t>RKL 24475</t>
        </is>
      </c>
      <c r="F115" t="n">
        <v>0</v>
      </c>
    </row>
    <row r="116">
      <c r="A116" t="n">
        <v>115</v>
      </c>
      <c r="B116" s="1" t="n">
        <v>45061</v>
      </c>
      <c r="C116" s="2" t="n">
        <v>0.9311458333333333</v>
      </c>
      <c r="D116" t="n">
        <v>114</v>
      </c>
      <c r="E116" s="5" t="inlineStr">
        <is>
          <t>WR 778 AN</t>
        </is>
      </c>
      <c r="F116" t="n">
        <v>0</v>
      </c>
    </row>
    <row r="117">
      <c r="A117" t="n">
        <v>116</v>
      </c>
      <c r="B117" s="1" t="n">
        <v>45061</v>
      </c>
      <c r="C117" s="2" t="n">
        <v>0.9311805555555556</v>
      </c>
      <c r="D117" t="n">
        <v>115</v>
      </c>
      <c r="E117" s="5" t="inlineStr">
        <is>
          <t>RKL 19469</t>
        </is>
      </c>
      <c r="F117" t="n">
        <v>0</v>
      </c>
    </row>
    <row r="118">
      <c r="A118" t="n">
        <v>117</v>
      </c>
      <c r="B118" s="1" t="n">
        <v>45061</v>
      </c>
      <c r="C118" s="2" t="n">
        <v>0.9312152777777778</v>
      </c>
      <c r="D118" t="n">
        <v>116</v>
      </c>
      <c r="E118" s="5" t="inlineStr">
        <is>
          <t>RLE 47596</t>
        </is>
      </c>
      <c r="F118" t="n">
        <v>0</v>
      </c>
    </row>
    <row r="119">
      <c r="A119" t="n">
        <v>118</v>
      </c>
      <c r="B119" s="1" t="n">
        <v>45061</v>
      </c>
      <c r="C119" s="2" t="n">
        <v>0.93125</v>
      </c>
      <c r="D119" t="n">
        <v>117</v>
      </c>
      <c r="E119" s="5" t="inlineStr">
        <is>
          <t>RZ 0213 X</t>
        </is>
      </c>
      <c r="F119" t="n">
        <v>0</v>
      </c>
    </row>
    <row r="120">
      <c r="A120" t="n">
        <v>119</v>
      </c>
      <c r="B120" s="1" t="n">
        <v>45061</v>
      </c>
      <c r="C120" s="2" t="n">
        <v>0.9312847222222222</v>
      </c>
      <c r="D120" t="n">
        <v>118</v>
      </c>
      <c r="E120" s="5" t="inlineStr">
        <is>
          <t>RZE 39937</t>
        </is>
      </c>
      <c r="F120" t="n">
        <v>0</v>
      </c>
    </row>
    <row r="121">
      <c r="A121" t="n">
        <v>120</v>
      </c>
      <c r="B121" s="1" t="n">
        <v>45061</v>
      </c>
      <c r="C121" s="2" t="n">
        <v>0.9313194444444445</v>
      </c>
      <c r="D121" t="n">
        <v>119</v>
      </c>
      <c r="E121" s="5" t="inlineStr">
        <is>
          <t>RZ 3299 X</t>
        </is>
      </c>
      <c r="F121" t="n">
        <v>0</v>
      </c>
    </row>
    <row r="122">
      <c r="A122" t="n">
        <v>121</v>
      </c>
      <c r="B122" s="1" t="n">
        <v>45061</v>
      </c>
      <c r="C122" s="2" t="n">
        <v>0.9313541666666667</v>
      </c>
      <c r="D122" t="n">
        <v>120</v>
      </c>
      <c r="E122" s="5" t="inlineStr">
        <is>
          <t>BC 7677 HM</t>
        </is>
      </c>
      <c r="F122" t="n">
        <v>0</v>
      </c>
    </row>
    <row r="123">
      <c r="A123" t="n">
        <v>122</v>
      </c>
      <c r="B123" s="1" t="n">
        <v>45061</v>
      </c>
      <c r="C123" s="2" t="n">
        <v>0.9314583333333334</v>
      </c>
      <c r="D123" t="n">
        <v>121</v>
      </c>
      <c r="E123" s="5" t="inlineStr">
        <is>
          <t>TKI 0544 H</t>
        </is>
      </c>
      <c r="F123" t="n">
        <v>0</v>
      </c>
    </row>
    <row r="124">
      <c r="A124" t="n">
        <v>123</v>
      </c>
      <c r="B124" s="1" t="n">
        <v>45061</v>
      </c>
      <c r="C124" s="2" t="n">
        <v>0.9318055555555556</v>
      </c>
      <c r="D124" t="n">
        <v>122</v>
      </c>
      <c r="E124" s="5" t="inlineStr">
        <is>
          <t>RK 74756</t>
        </is>
      </c>
      <c r="F124" t="n">
        <v>0</v>
      </c>
    </row>
    <row r="125">
      <c r="A125" t="n">
        <v>124</v>
      </c>
      <c r="B125" s="1" t="n">
        <v>45061</v>
      </c>
      <c r="C125" s="2" t="n">
        <v>0.9326851851851852</v>
      </c>
      <c r="D125" t="n">
        <v>123</v>
      </c>
      <c r="E125" s="5" t="inlineStr">
        <is>
          <t>WR 0202 U</t>
        </is>
      </c>
      <c r="F125" t="n">
        <v>0</v>
      </c>
    </row>
    <row r="126">
      <c r="A126" t="n">
        <v>125</v>
      </c>
      <c r="B126" s="1" t="n">
        <v>45061</v>
      </c>
      <c r="C126" s="2" t="n">
        <v>0.9327893518518519</v>
      </c>
      <c r="D126" t="n">
        <v>124</v>
      </c>
      <c r="E126" s="5" t="inlineStr">
        <is>
          <t>RZ 9582 U</t>
        </is>
      </c>
      <c r="F126" t="n">
        <v>0</v>
      </c>
    </row>
    <row r="127">
      <c r="A127" t="n">
        <v>126</v>
      </c>
      <c r="B127" s="1" t="n">
        <v>45061</v>
      </c>
      <c r="C127" s="2" t="n">
        <v>0.9347337962962963</v>
      </c>
      <c r="D127" t="n">
        <v>125</v>
      </c>
      <c r="E127" s="5" t="inlineStr">
        <is>
          <t>RKL 29578</t>
        </is>
      </c>
      <c r="F127" t="n">
        <v>0</v>
      </c>
    </row>
    <row r="128">
      <c r="A128" t="n">
        <v>127</v>
      </c>
      <c r="B128" s="1" t="n">
        <v>45061</v>
      </c>
      <c r="C128" s="2" t="n">
        <v>0.9351273148148148</v>
      </c>
      <c r="D128" t="n">
        <v>126</v>
      </c>
      <c r="E128" s="5" t="inlineStr">
        <is>
          <t>RKL 31211</t>
        </is>
      </c>
      <c r="F128" t="n">
        <v>0</v>
      </c>
    </row>
    <row r="129">
      <c r="A129" t="n">
        <v>128</v>
      </c>
      <c r="B129" s="1" t="n">
        <v>45061</v>
      </c>
      <c r="C129" s="2" t="n">
        <v>0.9359953703703704</v>
      </c>
      <c r="D129" t="n">
        <v>127</v>
      </c>
      <c r="E129" s="5" t="inlineStr">
        <is>
          <t>RKL 12586</t>
        </is>
      </c>
      <c r="F129" t="n">
        <v>0</v>
      </c>
    </row>
    <row r="130">
      <c r="A130" t="n">
        <v>129</v>
      </c>
      <c r="B130" s="1" t="n">
        <v>45061</v>
      </c>
      <c r="C130" s="2" t="n">
        <v>0.9362731481481481</v>
      </c>
      <c r="D130" t="n">
        <v>128</v>
      </c>
      <c r="E130" s="5" t="inlineStr">
        <is>
          <t>RZ 818 AR</t>
        </is>
      </c>
      <c r="F130" t="n">
        <v>0</v>
      </c>
    </row>
    <row r="131">
      <c r="A131" t="n">
        <v>130</v>
      </c>
      <c r="B131" s="1" t="n">
        <v>45061</v>
      </c>
      <c r="C131" s="2" t="n">
        <v>0.9366319444444444</v>
      </c>
      <c r="D131" t="n">
        <v>129</v>
      </c>
      <c r="E131" s="5" t="inlineStr">
        <is>
          <t>RPZ 61727</t>
        </is>
      </c>
      <c r="F131" t="n">
        <v>0</v>
      </c>
    </row>
    <row r="132">
      <c r="A132" t="n">
        <v>131</v>
      </c>
      <c r="B132" s="1" t="n">
        <v>45061</v>
      </c>
      <c r="C132" s="2" t="n">
        <v>0.9367245370370371</v>
      </c>
      <c r="D132" t="n">
        <v>130</v>
      </c>
      <c r="E132" s="5" t="inlineStr">
        <is>
          <t>RPZ 54833</t>
        </is>
      </c>
      <c r="F132" t="n">
        <v>0</v>
      </c>
    </row>
    <row r="133">
      <c r="A133" t="n">
        <v>132</v>
      </c>
      <c r="B133" s="1" t="n">
        <v>45061</v>
      </c>
      <c r="C133" s="2" t="n">
        <v>0.9370833333333334</v>
      </c>
      <c r="D133" t="n">
        <v>131</v>
      </c>
      <c r="E133" s="5" t="inlineStr">
        <is>
          <t>RKL 30664</t>
        </is>
      </c>
      <c r="F133" t="n">
        <v>0</v>
      </c>
    </row>
    <row r="134">
      <c r="A134" t="n">
        <v>133</v>
      </c>
      <c r="B134" s="1" t="n">
        <v>45061</v>
      </c>
      <c r="C134" s="2" t="n">
        <v>0.937337962962963</v>
      </c>
      <c r="D134" t="n">
        <v>132</v>
      </c>
      <c r="E134" s="5" t="inlineStr">
        <is>
          <t>RKL 24430</t>
        </is>
      </c>
      <c r="F134" t="n">
        <v>0</v>
      </c>
    </row>
    <row r="135">
      <c r="A135" t="n">
        <v>134</v>
      </c>
      <c r="B135" s="1" t="n">
        <v>45061</v>
      </c>
      <c r="C135" s="2" t="n">
        <v>0.9380208333333333</v>
      </c>
      <c r="D135" t="n">
        <v>133</v>
      </c>
      <c r="E135" s="5" t="inlineStr">
        <is>
          <t>RZE 75016</t>
        </is>
      </c>
      <c r="F135" t="n">
        <v>0</v>
      </c>
    </row>
    <row r="136">
      <c r="A136" t="n">
        <v>135</v>
      </c>
      <c r="B136" s="1" t="n">
        <v>45061</v>
      </c>
      <c r="C136" s="2" t="n">
        <v>0.9391550925925926</v>
      </c>
      <c r="D136" t="n">
        <v>134</v>
      </c>
      <c r="E136" s="5" t="inlineStr">
        <is>
          <t>R P 26561</t>
        </is>
      </c>
      <c r="F136" t="n">
        <v>0</v>
      </c>
    </row>
    <row r="137">
      <c r="A137" t="n">
        <v>136</v>
      </c>
      <c r="B137" s="1" t="n">
        <v>45061</v>
      </c>
      <c r="C137" s="2" t="n">
        <v>0.9403356481481482</v>
      </c>
      <c r="D137" t="n">
        <v>135</v>
      </c>
      <c r="E137" s="5" t="inlineStr">
        <is>
          <t>SBE HH 24</t>
        </is>
      </c>
      <c r="F137" t="n">
        <v>0</v>
      </c>
    </row>
    <row r="138">
      <c r="A138" t="n">
        <v>137</v>
      </c>
      <c r="B138" s="1" t="n">
        <v>45061</v>
      </c>
      <c r="C138" s="2" t="n">
        <v>0.9403819444444445</v>
      </c>
      <c r="D138" t="n">
        <v>136</v>
      </c>
      <c r="E138" s="5" t="inlineStr"/>
      <c r="F138" t="n">
        <v>1</v>
      </c>
    </row>
    <row r="139">
      <c r="A139" t="n">
        <v>138</v>
      </c>
      <c r="B139" s="1" t="n">
        <v>45061</v>
      </c>
      <c r="C139" s="2" t="n">
        <v>0.9404398148148149</v>
      </c>
      <c r="D139" t="n">
        <v>137</v>
      </c>
      <c r="E139" s="5" t="inlineStr">
        <is>
          <t>KTA 8588 E</t>
        </is>
      </c>
      <c r="F139" t="n">
        <v>0</v>
      </c>
    </row>
    <row r="140">
      <c r="A140" t="n">
        <v>139</v>
      </c>
      <c r="B140" s="1" t="n">
        <v>45061</v>
      </c>
      <c r="C140" s="2" t="n">
        <v>0.9421875</v>
      </c>
      <c r="D140" t="n">
        <v>138</v>
      </c>
      <c r="E140" s="5" t="inlineStr">
        <is>
          <t>DW 1 RC13</t>
        </is>
      </c>
      <c r="F140" t="n">
        <v>0</v>
      </c>
    </row>
    <row r="141">
      <c r="A141" t="n">
        <v>140</v>
      </c>
      <c r="B141" s="1" t="n">
        <v>45061</v>
      </c>
      <c r="C141" s="2" t="n">
        <v>0.9428472222222222</v>
      </c>
      <c r="D141" t="n">
        <v>139</v>
      </c>
      <c r="E141" s="5" t="inlineStr">
        <is>
          <t>RPR 37 MS</t>
        </is>
      </c>
      <c r="F141" t="n">
        <v>0</v>
      </c>
    </row>
    <row r="142">
      <c r="A142" t="n">
        <v>141</v>
      </c>
      <c r="B142" s="1" t="n">
        <v>45061</v>
      </c>
      <c r="C142" s="2" t="n">
        <v>0.943136574074074</v>
      </c>
      <c r="D142" t="n">
        <v>140</v>
      </c>
      <c r="E142" s="5" t="inlineStr">
        <is>
          <t>RKL 20169</t>
        </is>
      </c>
      <c r="F142" t="n">
        <v>0</v>
      </c>
    </row>
    <row r="143">
      <c r="A143" t="n">
        <v>142</v>
      </c>
      <c r="B143" s="1" t="n">
        <v>45061</v>
      </c>
      <c r="C143" s="2" t="n">
        <v>0.9434490740740741</v>
      </c>
      <c r="D143" t="n">
        <v>141</v>
      </c>
      <c r="E143" s="5" t="inlineStr">
        <is>
          <t>RZ 70603</t>
        </is>
      </c>
      <c r="F143" t="n">
        <v>0</v>
      </c>
    </row>
    <row r="144">
      <c r="A144" t="n">
        <v>143</v>
      </c>
      <c r="B144" s="1" t="n">
        <v>45061</v>
      </c>
      <c r="C144" s="2" t="n">
        <v>0.9437384259259259</v>
      </c>
      <c r="D144" t="n">
        <v>142</v>
      </c>
      <c r="E144" s="5" t="inlineStr">
        <is>
          <t>RTA 49357</t>
        </is>
      </c>
      <c r="F144" t="n">
        <v>0</v>
      </c>
    </row>
    <row r="145">
      <c r="A145" t="n">
        <v>144</v>
      </c>
      <c r="B145" s="1" t="n">
        <v>45061</v>
      </c>
      <c r="C145" s="2" t="n">
        <v>0.9443055555555555</v>
      </c>
      <c r="D145" t="n">
        <v>143</v>
      </c>
      <c r="E145" s="5" t="inlineStr">
        <is>
          <t>WGM 3928 H</t>
        </is>
      </c>
      <c r="F145" t="n">
        <v>0</v>
      </c>
    </row>
    <row r="146">
      <c r="A146" t="n">
        <v>145</v>
      </c>
      <c r="B146" s="1" t="n">
        <v>45061</v>
      </c>
      <c r="C146" s="2" t="n">
        <v>0.9460532407407407</v>
      </c>
      <c r="D146" t="n">
        <v>144</v>
      </c>
      <c r="E146" s="5" t="inlineStr">
        <is>
          <t>RPR 24314</t>
        </is>
      </c>
      <c r="F146" t="n">
        <v>0</v>
      </c>
    </row>
    <row r="147">
      <c r="A147" t="n">
        <v>146</v>
      </c>
      <c r="B147" s="1" t="n">
        <v>45061</v>
      </c>
      <c r="C147" s="2" t="n">
        <v>0.9462384259259259</v>
      </c>
      <c r="D147" t="n">
        <v>145</v>
      </c>
      <c r="E147" s="5" t="inlineStr">
        <is>
          <t>GKS FP 15</t>
        </is>
      </c>
      <c r="F147" t="n">
        <v>0</v>
      </c>
    </row>
    <row r="148">
      <c r="A148" t="n">
        <v>147</v>
      </c>
      <c r="B148" s="1" t="n">
        <v>45061</v>
      </c>
      <c r="C148" s="2" t="n">
        <v>0.946412037037037</v>
      </c>
      <c r="D148" t="n">
        <v>146</v>
      </c>
      <c r="E148" s="5" t="inlineStr">
        <is>
          <t>RZ 0548 S</t>
        </is>
      </c>
      <c r="F148" t="n">
        <v>0</v>
      </c>
    </row>
    <row r="149">
      <c r="A149" t="n">
        <v>148</v>
      </c>
      <c r="B149" s="1" t="n">
        <v>45061</v>
      </c>
      <c r="C149" s="2" t="n">
        <v>0.9476967592592592</v>
      </c>
      <c r="D149" t="n">
        <v>147</v>
      </c>
      <c r="E149" s="5" t="inlineStr">
        <is>
          <t>RZ 690 CY</t>
        </is>
      </c>
      <c r="F149" t="n">
        <v>0</v>
      </c>
    </row>
    <row r="150">
      <c r="A150" t="n">
        <v>149</v>
      </c>
      <c r="B150" s="1" t="n">
        <v>45061</v>
      </c>
      <c r="C150" s="2" t="n">
        <v>0.9507060185185185</v>
      </c>
      <c r="D150" t="n">
        <v>148</v>
      </c>
      <c r="E150" s="5" t="inlineStr">
        <is>
          <t>RKL 25092</t>
        </is>
      </c>
      <c r="F150" t="n">
        <v>0</v>
      </c>
    </row>
    <row r="151">
      <c r="A151" t="n">
        <v>150</v>
      </c>
      <c r="B151" s="1" t="n">
        <v>45061</v>
      </c>
      <c r="C151" s="2" t="n">
        <v>0.9518402777777778</v>
      </c>
      <c r="D151" t="n">
        <v>149</v>
      </c>
      <c r="E151" s="5" t="inlineStr">
        <is>
          <t>CG 3625 F</t>
        </is>
      </c>
      <c r="F151" t="n">
        <v>0</v>
      </c>
    </row>
    <row r="152">
      <c r="A152" t="n">
        <v>151</v>
      </c>
      <c r="B152" s="1" t="n">
        <v>45061</v>
      </c>
      <c r="C152" s="2" t="n">
        <v>0.9520023148148148</v>
      </c>
      <c r="D152" t="n">
        <v>150</v>
      </c>
      <c r="E152" s="5" t="inlineStr">
        <is>
          <t>KWI Z 1058</t>
        </is>
      </c>
      <c r="F152" t="n">
        <v>0</v>
      </c>
    </row>
    <row r="153">
      <c r="A153" t="n">
        <v>152</v>
      </c>
      <c r="B153" s="1" t="n">
        <v>45061</v>
      </c>
      <c r="C153" s="2" t="n">
        <v>0.9532638888888889</v>
      </c>
      <c r="D153" t="n">
        <v>151</v>
      </c>
      <c r="E153" s="5" t="inlineStr">
        <is>
          <t>GPU 7 AU8</t>
        </is>
      </c>
      <c r="F153" t="n">
        <v>0</v>
      </c>
    </row>
    <row r="154">
      <c r="A154" t="n">
        <v>153</v>
      </c>
      <c r="B154" s="1" t="n">
        <v>45061</v>
      </c>
      <c r="C154" s="2" t="n">
        <v>0.9532986111111111</v>
      </c>
      <c r="D154" t="n">
        <v>152</v>
      </c>
      <c r="E154" s="5" t="inlineStr"/>
      <c r="F154" t="n">
        <v>1</v>
      </c>
    </row>
    <row r="155">
      <c r="A155" t="n">
        <v>154</v>
      </c>
      <c r="B155" s="1" t="n">
        <v>45061</v>
      </c>
      <c r="C155" s="2" t="n">
        <v>0.9534027777777778</v>
      </c>
      <c r="D155" t="n">
        <v>153</v>
      </c>
      <c r="E155" s="5" t="inlineStr">
        <is>
          <t>W6 M 40633</t>
        </is>
      </c>
      <c r="F155" t="n">
        <v>0</v>
      </c>
    </row>
    <row r="156">
      <c r="A156" t="n">
        <v>155</v>
      </c>
      <c r="B156" s="1" t="n">
        <v>45061</v>
      </c>
      <c r="C156" s="2" t="n">
        <v>0.9534490740740741</v>
      </c>
      <c r="D156" t="n">
        <v>154</v>
      </c>
      <c r="E156" s="5" t="inlineStr">
        <is>
          <t>RZE UN 60</t>
        </is>
      </c>
      <c r="F156" t="n">
        <v>0</v>
      </c>
    </row>
    <row r="157">
      <c r="A157" t="n">
        <v>156</v>
      </c>
      <c r="B157" s="1" t="n">
        <v>45061</v>
      </c>
      <c r="C157" s="2" t="n">
        <v>0.9554976851851852</v>
      </c>
      <c r="D157" t="n">
        <v>155</v>
      </c>
      <c r="E157" s="5" t="inlineStr">
        <is>
          <t>RZE 37586</t>
        </is>
      </c>
      <c r="F157" t="n">
        <v>0</v>
      </c>
    </row>
    <row r="158">
      <c r="A158" t="n">
        <v>157</v>
      </c>
      <c r="B158" s="1" t="n">
        <v>45061</v>
      </c>
      <c r="C158" s="2" t="n">
        <v>0.9555902777777778</v>
      </c>
      <c r="D158" t="n">
        <v>156</v>
      </c>
      <c r="E158" s="5" t="inlineStr">
        <is>
          <t>WPI 6863 F</t>
        </is>
      </c>
      <c r="F158" t="n">
        <v>0</v>
      </c>
    </row>
    <row r="159">
      <c r="A159" t="n">
        <v>158</v>
      </c>
      <c r="B159" s="1" t="n">
        <v>45061</v>
      </c>
      <c r="C159" s="2" t="n">
        <v>0.9556712962962963</v>
      </c>
      <c r="D159" t="n">
        <v>157</v>
      </c>
      <c r="E159" s="5" t="inlineStr">
        <is>
          <t>RSR 17362</t>
        </is>
      </c>
      <c r="F159" t="n">
        <v>0</v>
      </c>
    </row>
    <row r="160">
      <c r="A160" t="n">
        <v>159</v>
      </c>
      <c r="B160" s="1" t="n">
        <v>45061</v>
      </c>
      <c r="C160" s="2" t="n">
        <v>0.9557175925925926</v>
      </c>
      <c r="D160" t="n">
        <v>158</v>
      </c>
      <c r="E160" s="5" t="inlineStr">
        <is>
          <t>K 3 FLIX3</t>
        </is>
      </c>
      <c r="F160" t="n">
        <v>0</v>
      </c>
    </row>
    <row r="161">
      <c r="A161" t="n">
        <v>160</v>
      </c>
      <c r="B161" s="1" t="n">
        <v>45061</v>
      </c>
      <c r="C161" s="2" t="n">
        <v>0.9557523148148148</v>
      </c>
      <c r="D161" t="n">
        <v>159</v>
      </c>
      <c r="E161" s="5" t="inlineStr">
        <is>
          <t>RJA 6255 A</t>
        </is>
      </c>
      <c r="F161" t="n">
        <v>0</v>
      </c>
    </row>
    <row r="162">
      <c r="A162" t="n">
        <v>161</v>
      </c>
      <c r="B162" s="1" t="n">
        <v>45061</v>
      </c>
      <c r="C162" s="2" t="n">
        <v>0.9595833333333333</v>
      </c>
      <c r="D162" t="n">
        <v>160</v>
      </c>
      <c r="E162" s="5" t="inlineStr">
        <is>
          <t>RRS 9 M71</t>
        </is>
      </c>
      <c r="F162" t="n">
        <v>0</v>
      </c>
    </row>
    <row r="163">
      <c r="A163" t="n">
        <v>162</v>
      </c>
      <c r="B163" s="1" t="n">
        <v>45061</v>
      </c>
      <c r="C163" s="2" t="n">
        <v>0.9596180555555556</v>
      </c>
      <c r="D163" t="n">
        <v>161</v>
      </c>
      <c r="E163" s="5" t="inlineStr">
        <is>
          <t>RZE 7817 A</t>
        </is>
      </c>
      <c r="F163" t="n">
        <v>0</v>
      </c>
    </row>
    <row r="164">
      <c r="A164" t="n">
        <v>163</v>
      </c>
      <c r="B164" s="1" t="n">
        <v>45061</v>
      </c>
      <c r="C164" s="2" t="n">
        <v>0.9596412037037036</v>
      </c>
      <c r="D164" t="n">
        <v>162</v>
      </c>
      <c r="E164" s="5" t="inlineStr">
        <is>
          <t>RLA 14296</t>
        </is>
      </c>
      <c r="F164" t="n">
        <v>0</v>
      </c>
    </row>
    <row r="165">
      <c r="A165" t="n">
        <v>164</v>
      </c>
      <c r="B165" s="1" t="n">
        <v>45061</v>
      </c>
      <c r="C165" s="2" t="n">
        <v>0.9596759259259259</v>
      </c>
      <c r="D165" t="n">
        <v>163</v>
      </c>
      <c r="E165" s="5" t="inlineStr">
        <is>
          <t>UC 04780</t>
        </is>
      </c>
      <c r="F165" t="n">
        <v>0</v>
      </c>
    </row>
    <row r="166">
      <c r="A166" t="n">
        <v>165</v>
      </c>
      <c r="B166" s="1" t="n">
        <v>45061</v>
      </c>
      <c r="C166" s="2" t="n">
        <v>0.9615277777777778</v>
      </c>
      <c r="D166" t="n">
        <v>164</v>
      </c>
      <c r="E166" s="5" t="inlineStr">
        <is>
          <t>RBR 11736</t>
        </is>
      </c>
      <c r="F166" t="n">
        <v>0</v>
      </c>
    </row>
    <row r="167">
      <c r="A167" t="n">
        <v>166</v>
      </c>
      <c r="B167" s="1" t="n">
        <v>45061</v>
      </c>
      <c r="C167" s="2" t="n">
        <v>0.9620949074074074</v>
      </c>
      <c r="D167" t="n">
        <v>165</v>
      </c>
      <c r="E167" s="5" t="inlineStr">
        <is>
          <t>GD 160 US</t>
        </is>
      </c>
      <c r="F167" t="n">
        <v>0</v>
      </c>
    </row>
    <row r="168">
      <c r="A168" t="n">
        <v>167</v>
      </c>
      <c r="B168" s="1" t="n">
        <v>45061</v>
      </c>
      <c r="C168" s="2" t="n">
        <v>0.9627893518518519</v>
      </c>
      <c r="D168" t="n">
        <v>166</v>
      </c>
      <c r="E168" s="5" t="inlineStr">
        <is>
          <t>RZE 94138</t>
        </is>
      </c>
      <c r="F168" t="n">
        <v>0</v>
      </c>
    </row>
    <row r="169">
      <c r="A169" t="n">
        <v>168</v>
      </c>
      <c r="B169" s="1" t="n">
        <v>45061</v>
      </c>
      <c r="C169" s="2" t="n">
        <v>0.9628009259259259</v>
      </c>
      <c r="D169" t="n">
        <v>167</v>
      </c>
      <c r="E169" s="5" t="inlineStr">
        <is>
          <t>RZ 1960 V</t>
        </is>
      </c>
      <c r="F169" t="n">
        <v>0</v>
      </c>
    </row>
    <row r="170">
      <c r="A170" t="n">
        <v>169</v>
      </c>
      <c r="B170" s="1" t="n">
        <v>45061</v>
      </c>
      <c r="C170" s="2" t="n">
        <v>0.9655902777777777</v>
      </c>
      <c r="D170" t="n">
        <v>168</v>
      </c>
      <c r="E170" s="5" t="inlineStr">
        <is>
          <t>WRA 1264 A</t>
        </is>
      </c>
      <c r="F170" t="n">
        <v>0</v>
      </c>
    </row>
    <row r="171">
      <c r="A171" t="n">
        <v>170</v>
      </c>
      <c r="B171" s="1" t="n">
        <v>45061</v>
      </c>
      <c r="C171" s="2" t="n">
        <v>0.965625</v>
      </c>
      <c r="D171" t="n">
        <v>169</v>
      </c>
      <c r="E171" s="5" t="inlineStr">
        <is>
          <t>DGR 448 CF</t>
        </is>
      </c>
      <c r="F171" t="n">
        <v>0</v>
      </c>
    </row>
    <row r="172">
      <c r="A172" t="n">
        <v>171</v>
      </c>
      <c r="B172" s="1" t="n">
        <v>45061</v>
      </c>
      <c r="C172" s="2" t="n">
        <v>0.9663541666666666</v>
      </c>
      <c r="D172" t="n">
        <v>170</v>
      </c>
      <c r="E172" s="5" t="inlineStr">
        <is>
          <t>RBR 38680</t>
        </is>
      </c>
      <c r="F172" t="n">
        <v>0</v>
      </c>
    </row>
    <row r="173">
      <c r="A173" t="n">
        <v>172</v>
      </c>
      <c r="B173" s="1" t="n">
        <v>45061</v>
      </c>
      <c r="C173" s="2" t="n">
        <v>0.9676388888888889</v>
      </c>
      <c r="D173" t="n">
        <v>171</v>
      </c>
      <c r="E173" s="5" t="inlineStr">
        <is>
          <t>TSA 6171 E</t>
        </is>
      </c>
      <c r="F173" t="n">
        <v>0</v>
      </c>
    </row>
    <row r="174">
      <c r="A174" t="n">
        <v>173</v>
      </c>
      <c r="B174" s="1" t="n">
        <v>45061</v>
      </c>
      <c r="C174" s="2" t="n">
        <v>0.9704398148148148</v>
      </c>
      <c r="D174" t="n">
        <v>172</v>
      </c>
      <c r="E174" s="5" t="inlineStr">
        <is>
          <t>RMI 60270</t>
        </is>
      </c>
      <c r="F174" t="n">
        <v>0</v>
      </c>
    </row>
    <row r="175">
      <c r="A175" t="n">
        <v>174</v>
      </c>
      <c r="B175" s="1" t="n">
        <v>45061</v>
      </c>
      <c r="C175" s="2" t="n">
        <v>0.9716550925925926</v>
      </c>
      <c r="D175" t="n">
        <v>173</v>
      </c>
      <c r="E175" s="5" t="inlineStr">
        <is>
          <t>RSAO 2 C</t>
        </is>
      </c>
      <c r="F175" t="n">
        <v>0</v>
      </c>
    </row>
    <row r="176">
      <c r="A176" t="n">
        <v>175</v>
      </c>
      <c r="B176" s="1" t="n">
        <v>45061</v>
      </c>
      <c r="C176" s="2" t="n">
        <v>0.9727893518518519</v>
      </c>
      <c r="D176" t="n">
        <v>174</v>
      </c>
      <c r="E176" s="5" t="inlineStr">
        <is>
          <t>TKI 9916 K</t>
        </is>
      </c>
      <c r="F176" t="n">
        <v>0</v>
      </c>
    </row>
    <row r="177">
      <c r="A177" t="n">
        <v>176</v>
      </c>
      <c r="B177" s="1" t="n">
        <v>45061</v>
      </c>
      <c r="C177" s="2" t="n">
        <v>0.9730787037037038</v>
      </c>
      <c r="D177" t="n">
        <v>175</v>
      </c>
      <c r="E177" s="5" t="inlineStr">
        <is>
          <t>RMI 4223 C</t>
        </is>
      </c>
      <c r="F177" t="n">
        <v>0</v>
      </c>
    </row>
    <row r="178">
      <c r="A178" t="n">
        <v>177</v>
      </c>
      <c r="B178" s="1" t="n">
        <v>45061</v>
      </c>
      <c r="C178" s="2" t="n">
        <v>0.9731018518518518</v>
      </c>
      <c r="D178" t="n">
        <v>176</v>
      </c>
      <c r="E178" s="5" t="inlineStr">
        <is>
          <t>RZ 3993 V</t>
        </is>
      </c>
      <c r="F178" t="n">
        <v>0</v>
      </c>
    </row>
    <row r="179">
      <c r="A179" t="n">
        <v>178</v>
      </c>
      <c r="B179" s="1" t="n">
        <v>45061</v>
      </c>
      <c r="C179" s="2" t="n">
        <v>0.9747222222222223</v>
      </c>
      <c r="D179" t="n">
        <v>177</v>
      </c>
      <c r="E179" s="5" t="inlineStr">
        <is>
          <t>RLA 15617</t>
        </is>
      </c>
      <c r="F179" t="n">
        <v>0</v>
      </c>
    </row>
    <row r="180">
      <c r="A180" t="n">
        <v>179</v>
      </c>
      <c r="B180" s="1" t="n">
        <v>45061</v>
      </c>
      <c r="C180" s="2" t="n">
        <v>0.976574074074074</v>
      </c>
      <c r="D180" t="n">
        <v>178</v>
      </c>
      <c r="E180" s="5" t="inlineStr">
        <is>
          <t>PK 4795 L</t>
        </is>
      </c>
      <c r="F180" t="n">
        <v>0</v>
      </c>
    </row>
    <row r="181">
      <c r="A181" t="n">
        <v>180</v>
      </c>
      <c r="B181" s="1" t="n">
        <v>45061</v>
      </c>
      <c r="C181" s="2" t="n">
        <v>0.9766550925925926</v>
      </c>
      <c r="D181" t="n">
        <v>179</v>
      </c>
      <c r="E181" s="5" t="inlineStr"/>
      <c r="F181" t="n">
        <v>1</v>
      </c>
    </row>
    <row r="182">
      <c r="A182" t="n">
        <v>181</v>
      </c>
      <c r="B182" s="1" t="n">
        <v>45061</v>
      </c>
      <c r="C182" s="2" t="n">
        <v>0.9767476851851852</v>
      </c>
      <c r="D182" t="n">
        <v>180</v>
      </c>
      <c r="E182" s="5" t="inlineStr">
        <is>
          <t>WGM 73839</t>
        </is>
      </c>
      <c r="F182" t="n">
        <v>0</v>
      </c>
    </row>
    <row r="183">
      <c r="A183" t="n">
        <v>182</v>
      </c>
      <c r="B183" s="1" t="n">
        <v>45061</v>
      </c>
      <c r="C183" s="2" t="n">
        <v>0.9770023148148148</v>
      </c>
      <c r="D183" t="n">
        <v>181</v>
      </c>
      <c r="E183" s="5" t="inlineStr">
        <is>
          <t>RTA 49050</t>
        </is>
      </c>
      <c r="F183" t="n">
        <v>0</v>
      </c>
    </row>
    <row r="184">
      <c r="A184" t="n">
        <v>183</v>
      </c>
      <c r="B184" s="1" t="n">
        <v>45061</v>
      </c>
      <c r="C184" s="2" t="n">
        <v>0.9781944444444445</v>
      </c>
      <c r="D184" t="n">
        <v>182</v>
      </c>
      <c r="E184" s="5" t="inlineStr">
        <is>
          <t>RPZ 47038</t>
        </is>
      </c>
      <c r="F184" t="n">
        <v>0</v>
      </c>
    </row>
    <row r="185">
      <c r="A185" t="n">
        <v>184</v>
      </c>
      <c r="B185" s="1" t="n">
        <v>45061</v>
      </c>
      <c r="C185" s="2" t="n">
        <v>0.9784143518518519</v>
      </c>
      <c r="D185" t="n">
        <v>183</v>
      </c>
      <c r="E185" s="5" t="inlineStr">
        <is>
          <t>CBR JM 13</t>
        </is>
      </c>
      <c r="F185" t="n">
        <v>0</v>
      </c>
    </row>
    <row r="186">
      <c r="A186" t="n">
        <v>185</v>
      </c>
      <c r="B186" s="1" t="n">
        <v>45061</v>
      </c>
      <c r="C186" s="2" t="n">
        <v>0.9795949074074074</v>
      </c>
      <c r="D186" t="n">
        <v>184</v>
      </c>
      <c r="E186" s="5" t="inlineStr">
        <is>
          <t>OPO 22142</t>
        </is>
      </c>
      <c r="F186" t="n">
        <v>0</v>
      </c>
    </row>
    <row r="187">
      <c r="A187" t="n">
        <v>186</v>
      </c>
      <c r="B187" s="1" t="n">
        <v>45061</v>
      </c>
      <c r="C187" s="2" t="n">
        <v>0.9796064814814814</v>
      </c>
      <c r="D187" t="n">
        <v>185</v>
      </c>
      <c r="E187" s="5" t="inlineStr">
        <is>
          <t>RZ 7710 W</t>
        </is>
      </c>
      <c r="F187" t="n">
        <v>0</v>
      </c>
    </row>
    <row r="188">
      <c r="A188" t="n">
        <v>187</v>
      </c>
      <c r="B188" s="1" t="n">
        <v>45061</v>
      </c>
      <c r="C188" s="2" t="n">
        <v>0.9802199074074074</v>
      </c>
      <c r="D188" t="n">
        <v>186</v>
      </c>
      <c r="E188" s="5" t="inlineStr">
        <is>
          <t>TOP 21626</t>
        </is>
      </c>
      <c r="F188" t="n">
        <v>0</v>
      </c>
    </row>
    <row r="189">
      <c r="A189" t="n">
        <v>188</v>
      </c>
      <c r="B189" s="1" t="n">
        <v>45061</v>
      </c>
      <c r="C189" s="2" t="n">
        <v>0.9802546296296296</v>
      </c>
      <c r="D189" t="n">
        <v>187</v>
      </c>
      <c r="E189" s="5" t="inlineStr">
        <is>
          <t>RZE 32490</t>
        </is>
      </c>
      <c r="F189" t="n">
        <v>0</v>
      </c>
    </row>
    <row r="190">
      <c r="A190" t="n">
        <v>189</v>
      </c>
      <c r="B190" s="1" t="n">
        <v>45061</v>
      </c>
      <c r="C190" s="2" t="n">
        <v>0.9810763888888889</v>
      </c>
      <c r="D190" t="n">
        <v>188</v>
      </c>
      <c r="E190" s="5" t="inlineStr">
        <is>
          <t>RZ 980 EE</t>
        </is>
      </c>
      <c r="F190" t="n">
        <v>0</v>
      </c>
    </row>
    <row r="191">
      <c r="A191" t="n">
        <v>190</v>
      </c>
      <c r="B191" s="1" t="n">
        <v>45061</v>
      </c>
      <c r="C191" s="2" t="n">
        <v>0.981099537037037</v>
      </c>
      <c r="D191" t="n">
        <v>189</v>
      </c>
      <c r="E191" s="5" t="inlineStr">
        <is>
          <t>RST 19246</t>
        </is>
      </c>
      <c r="F191" t="n">
        <v>0</v>
      </c>
    </row>
    <row r="192">
      <c r="A192" t="n">
        <v>191</v>
      </c>
      <c r="B192" s="1" t="n">
        <v>45061</v>
      </c>
      <c r="C192" s="2" t="n">
        <v>0.9833680555555555</v>
      </c>
      <c r="D192" t="n">
        <v>190</v>
      </c>
      <c r="E192" s="5" t="inlineStr">
        <is>
          <t>TOS 27225</t>
        </is>
      </c>
      <c r="F192" t="n">
        <v>0</v>
      </c>
    </row>
    <row r="193">
      <c r="A193" t="n">
        <v>192</v>
      </c>
      <c r="B193" s="1" t="n">
        <v>45061</v>
      </c>
      <c r="C193" s="2" t="n">
        <v>0.9854513888888888</v>
      </c>
      <c r="D193" t="n">
        <v>191</v>
      </c>
      <c r="E193" s="5" t="inlineStr">
        <is>
          <t>RKL 40 NN</t>
        </is>
      </c>
      <c r="F193" t="n">
        <v>0</v>
      </c>
    </row>
    <row r="194">
      <c r="A194" t="n">
        <v>193</v>
      </c>
      <c r="B194" s="1" t="n">
        <v>45061</v>
      </c>
      <c r="C194" s="2" t="n">
        <v>0.9854861111111111</v>
      </c>
      <c r="D194" t="n">
        <v>192</v>
      </c>
      <c r="E194" s="5" t="inlineStr">
        <is>
          <t>RDE 72754</t>
        </is>
      </c>
      <c r="F194" t="n">
        <v>0</v>
      </c>
    </row>
    <row r="195">
      <c r="A195" t="n">
        <v>194</v>
      </c>
      <c r="B195" s="1" t="n">
        <v>45061</v>
      </c>
      <c r="C195" s="2" t="n">
        <v>0.9855208333333333</v>
      </c>
      <c r="D195" t="n">
        <v>193</v>
      </c>
      <c r="E195" s="5" t="inlineStr">
        <is>
          <t>WND 76099</t>
        </is>
      </c>
      <c r="F195" t="n">
        <v>0</v>
      </c>
    </row>
    <row r="196">
      <c r="A196" t="n">
        <v>195</v>
      </c>
      <c r="B196" s="1" t="n">
        <v>45061</v>
      </c>
      <c r="C196" s="2" t="n">
        <v>0.9855555555555555</v>
      </c>
      <c r="D196" t="n">
        <v>194</v>
      </c>
      <c r="E196" s="5" t="inlineStr">
        <is>
          <t>RZ 416 AK</t>
        </is>
      </c>
      <c r="F196" t="n">
        <v>0</v>
      </c>
    </row>
    <row r="197">
      <c r="A197" t="n">
        <v>196</v>
      </c>
      <c r="B197" s="1" t="n">
        <v>45061</v>
      </c>
      <c r="C197" s="2" t="n">
        <v>0.9886805555555556</v>
      </c>
      <c r="D197" t="n">
        <v>195</v>
      </c>
      <c r="E197" s="5" t="inlineStr">
        <is>
          <t>HH TH 940</t>
        </is>
      </c>
      <c r="F197" t="n">
        <v>0</v>
      </c>
    </row>
    <row r="198">
      <c r="A198" t="n">
        <v>197</v>
      </c>
      <c r="B198" s="1" t="n">
        <v>45061</v>
      </c>
      <c r="C198" s="2" t="n">
        <v>0.9888194444444445</v>
      </c>
      <c r="D198" t="n">
        <v>196</v>
      </c>
      <c r="E198" s="5" t="inlineStr">
        <is>
          <t>RZ 7709 W</t>
        </is>
      </c>
      <c r="F198" t="n">
        <v>0</v>
      </c>
    </row>
    <row r="199">
      <c r="A199" t="n">
        <v>198</v>
      </c>
      <c r="B199" s="1" t="n">
        <v>45061</v>
      </c>
      <c r="C199" s="2" t="n">
        <v>0.9910648148148148</v>
      </c>
      <c r="D199" t="n">
        <v>197</v>
      </c>
      <c r="E199" s="5" t="inlineStr"/>
      <c r="F199" t="n">
        <v>1</v>
      </c>
    </row>
    <row r="200">
      <c r="A200" t="n">
        <v>199</v>
      </c>
      <c r="B200" s="1" t="n">
        <v>45061</v>
      </c>
      <c r="C200" s="2" t="n">
        <v>0.9912847222222222</v>
      </c>
      <c r="D200" t="n">
        <v>198</v>
      </c>
      <c r="E200" s="5" t="inlineStr">
        <is>
          <t>SBE TP 27</t>
        </is>
      </c>
      <c r="F200" t="n">
        <v>0</v>
      </c>
    </row>
    <row r="201">
      <c r="A201" t="n">
        <v>200</v>
      </c>
      <c r="B201" s="1" t="n">
        <v>45061</v>
      </c>
      <c r="C201" s="2" t="n">
        <v>0.9937268518518518</v>
      </c>
      <c r="D201" t="n">
        <v>199</v>
      </c>
      <c r="E201" s="5" t="inlineStr">
        <is>
          <t>RT 56373</t>
        </is>
      </c>
      <c r="F201" t="n">
        <v>0</v>
      </c>
    </row>
    <row r="202">
      <c r="A202" t="n">
        <v>201</v>
      </c>
      <c r="B202" s="1" t="n">
        <v>45061</v>
      </c>
      <c r="C202" s="2" t="n">
        <v>0.9941435185185186</v>
      </c>
      <c r="D202" t="n">
        <v>200</v>
      </c>
      <c r="E202" s="5" t="inlineStr">
        <is>
          <t>WGM 5213 H</t>
        </is>
      </c>
      <c r="F202" t="n">
        <v>0</v>
      </c>
    </row>
    <row r="203">
      <c r="A203" t="n">
        <v>202</v>
      </c>
      <c r="B203" s="1" t="n">
        <v>45061</v>
      </c>
      <c r="C203" s="2" t="n">
        <v>0.9963773148148148</v>
      </c>
      <c r="D203" t="n">
        <v>201</v>
      </c>
      <c r="E203" s="5" t="inlineStr">
        <is>
          <t>RZB 189 A</t>
        </is>
      </c>
      <c r="F203" t="n">
        <v>0</v>
      </c>
    </row>
    <row r="204">
      <c r="A204" t="n">
        <v>203</v>
      </c>
      <c r="B204" s="1" t="n">
        <v>45061</v>
      </c>
      <c r="C204" s="2" t="n">
        <v>0.9974305555555556</v>
      </c>
      <c r="D204" t="n">
        <v>202</v>
      </c>
      <c r="E204" s="5" t="inlineStr">
        <is>
          <t>RDE 10533</t>
        </is>
      </c>
      <c r="F204" t="n">
        <v>0</v>
      </c>
    </row>
    <row r="205">
      <c r="A205" t="n">
        <v>204</v>
      </c>
      <c r="B205" s="1" t="n">
        <v>45061</v>
      </c>
      <c r="C205" s="2" t="n">
        <v>0.9986342592592593</v>
      </c>
      <c r="D205" t="n">
        <v>203</v>
      </c>
      <c r="E205" s="5" t="inlineStr">
        <is>
          <t>RZ 725 CE</t>
        </is>
      </c>
      <c r="F205" t="n">
        <v>0</v>
      </c>
    </row>
    <row r="206">
      <c r="A206" t="n">
        <v>205</v>
      </c>
      <c r="B206" s="1" t="n">
        <v>45061</v>
      </c>
      <c r="C206" s="2" t="n">
        <v>0.9986805555555556</v>
      </c>
      <c r="D206" t="n">
        <v>204</v>
      </c>
      <c r="E206" s="5" t="inlineStr">
        <is>
          <t>TKI 5735 C</t>
        </is>
      </c>
      <c r="F206" t="n">
        <v>0</v>
      </c>
    </row>
    <row r="207">
      <c r="A207" t="n">
        <v>206</v>
      </c>
      <c r="B207" s="1" t="n">
        <v>45061</v>
      </c>
      <c r="C207" s="2" t="n">
        <v>0.9991666666666666</v>
      </c>
      <c r="D207" t="n">
        <v>205</v>
      </c>
      <c r="E207" s="5" t="inlineStr">
        <is>
          <t>BC 1641 PM</t>
        </is>
      </c>
      <c r="F207" t="n">
        <v>0</v>
      </c>
    </row>
    <row r="208">
      <c r="A208" t="n">
        <v>207</v>
      </c>
      <c r="B208" s="1" t="n">
        <v>45061</v>
      </c>
      <c r="C208" s="2" t="n">
        <v>0.9992013888888889</v>
      </c>
      <c r="D208" t="n">
        <v>206</v>
      </c>
      <c r="E208" s="5" t="inlineStr">
        <is>
          <t>KR 1 PR20</t>
        </is>
      </c>
      <c r="F208" t="n">
        <v>0</v>
      </c>
    </row>
    <row r="209">
      <c r="A209" t="n">
        <v>208</v>
      </c>
      <c r="B209" s="1" t="n">
        <v>45062</v>
      </c>
      <c r="C209" s="2" t="n">
        <v>0.00125</v>
      </c>
      <c r="D209" t="n">
        <v>207</v>
      </c>
      <c r="E209" s="5" t="inlineStr">
        <is>
          <t>RZ 1135 H</t>
        </is>
      </c>
      <c r="F209" t="n">
        <v>0</v>
      </c>
    </row>
    <row r="210">
      <c r="A210" t="n">
        <v>209</v>
      </c>
      <c r="B210" s="1" t="n">
        <v>45062</v>
      </c>
      <c r="C210" s="2" t="n">
        <v>0.001608796296296296</v>
      </c>
      <c r="D210" t="n">
        <v>208</v>
      </c>
      <c r="E210" s="5" t="inlineStr">
        <is>
          <t>RKL 24225</t>
        </is>
      </c>
      <c r="F210" t="n">
        <v>0</v>
      </c>
    </row>
    <row r="211">
      <c r="A211" t="n">
        <v>210</v>
      </c>
      <c r="B211" s="1" t="n">
        <v>45062</v>
      </c>
      <c r="C211" s="2" t="n">
        <v>0.004050925925925926</v>
      </c>
      <c r="D211" t="n">
        <v>209</v>
      </c>
      <c r="E211" s="5" t="inlineStr">
        <is>
          <t>HB 06193</t>
        </is>
      </c>
      <c r="F211" t="n">
        <v>0</v>
      </c>
    </row>
    <row r="212">
      <c r="A212" t="n">
        <v>211</v>
      </c>
      <c r="B212" s="1" t="n">
        <v>45062</v>
      </c>
      <c r="C212" s="2" t="n">
        <v>0.005972222222222223</v>
      </c>
      <c r="D212" t="n">
        <v>210</v>
      </c>
      <c r="E212" s="5" t="inlineStr">
        <is>
          <t>TK 5756 M</t>
        </is>
      </c>
      <c r="F212" t="n">
        <v>0</v>
      </c>
    </row>
    <row r="213">
      <c r="A213" t="n">
        <v>212</v>
      </c>
      <c r="B213" s="1" t="n">
        <v>45062</v>
      </c>
      <c r="C213" s="2" t="n">
        <v>0.006030092592592593</v>
      </c>
      <c r="D213" t="n">
        <v>211</v>
      </c>
      <c r="E213" s="5" t="inlineStr">
        <is>
          <t>KA 4627 CX</t>
        </is>
      </c>
      <c r="F213" t="n">
        <v>0</v>
      </c>
    </row>
    <row r="214">
      <c r="A214" t="n">
        <v>213</v>
      </c>
      <c r="B214" s="1" t="n">
        <v>45062</v>
      </c>
      <c r="C214" s="2" t="n">
        <v>0.006331018518518519</v>
      </c>
      <c r="D214" t="n">
        <v>212</v>
      </c>
      <c r="E214" s="5" t="inlineStr">
        <is>
          <t>RZE 3330 A</t>
        </is>
      </c>
      <c r="F214" t="n">
        <v>0</v>
      </c>
    </row>
    <row r="215">
      <c r="A215" t="n">
        <v>214</v>
      </c>
      <c r="B215" s="1" t="n">
        <v>45062</v>
      </c>
      <c r="C215" s="2" t="n">
        <v>0.00636574074074074</v>
      </c>
      <c r="D215" t="n">
        <v>213</v>
      </c>
      <c r="E215" s="5" t="inlineStr">
        <is>
          <t>WE 308 VV</t>
        </is>
      </c>
      <c r="F215" t="n">
        <v>0</v>
      </c>
    </row>
    <row r="216">
      <c r="A216" t="n">
        <v>215</v>
      </c>
      <c r="B216" s="1" t="n">
        <v>45062</v>
      </c>
      <c r="C216" s="2" t="n">
        <v>0.006655092592592593</v>
      </c>
      <c r="D216" t="n">
        <v>214</v>
      </c>
      <c r="E216" s="5" t="inlineStr">
        <is>
          <t>RRS 1 FO1</t>
        </is>
      </c>
      <c r="F216" t="n">
        <v>0</v>
      </c>
    </row>
    <row r="217">
      <c r="A217" t="n">
        <v>216</v>
      </c>
      <c r="B217" s="1" t="n">
        <v>45062</v>
      </c>
      <c r="C217" s="2" t="n">
        <v>0.006678240740740741</v>
      </c>
      <c r="D217" t="n">
        <v>215</v>
      </c>
      <c r="E217" s="5" t="inlineStr">
        <is>
          <t>CB 752 PE</t>
        </is>
      </c>
      <c r="F217" t="n">
        <v>0</v>
      </c>
    </row>
    <row r="218">
      <c r="A218" t="n">
        <v>217</v>
      </c>
      <c r="B218" s="1" t="n">
        <v>45062</v>
      </c>
      <c r="C218" s="2" t="n">
        <v>0.007777777777777778</v>
      </c>
      <c r="D218" t="n">
        <v>216</v>
      </c>
      <c r="E218" s="5" t="inlineStr">
        <is>
          <t>RLA 27148</t>
        </is>
      </c>
      <c r="F218" t="n">
        <v>0</v>
      </c>
    </row>
    <row r="219">
      <c r="A219" t="n">
        <v>218</v>
      </c>
      <c r="B219" s="1" t="n">
        <v>45062</v>
      </c>
      <c r="C219" s="2" t="n">
        <v>0.009016203703703703</v>
      </c>
      <c r="D219" t="n">
        <v>217</v>
      </c>
      <c r="E219" s="5" t="inlineStr">
        <is>
          <t>CB 912 LM</t>
        </is>
      </c>
      <c r="F219" t="n">
        <v>0</v>
      </c>
    </row>
    <row r="220">
      <c r="A220" t="n">
        <v>219</v>
      </c>
      <c r="B220" s="1" t="n">
        <v>45062</v>
      </c>
      <c r="C220" s="2" t="n">
        <v>0.009467592592592593</v>
      </c>
      <c r="D220" t="n">
        <v>218</v>
      </c>
      <c r="E220" s="5" t="inlineStr">
        <is>
          <t>RZ 6204 A</t>
        </is>
      </c>
      <c r="F220" t="n">
        <v>0</v>
      </c>
    </row>
    <row r="221">
      <c r="A221" t="n">
        <v>220</v>
      </c>
      <c r="B221" s="1" t="n">
        <v>45062</v>
      </c>
      <c r="C221" s="2" t="n">
        <v>0.009814814814814814</v>
      </c>
      <c r="D221" t="n">
        <v>219</v>
      </c>
      <c r="E221" s="5" t="inlineStr">
        <is>
          <t>EL 3GU 69</t>
        </is>
      </c>
      <c r="F221" t="n">
        <v>0</v>
      </c>
    </row>
    <row r="222">
      <c r="A222" t="n">
        <v>221</v>
      </c>
      <c r="B222" s="1" t="n">
        <v>45062</v>
      </c>
      <c r="C222" s="2" t="n">
        <v>0.0118287037037037</v>
      </c>
      <c r="D222" t="n">
        <v>220</v>
      </c>
      <c r="E222" s="5" t="inlineStr">
        <is>
          <t>BRH 297</t>
        </is>
      </c>
      <c r="F222" t="n">
        <v>0</v>
      </c>
    </row>
    <row r="223">
      <c r="A223" t="n">
        <v>222</v>
      </c>
      <c r="B223" s="1" t="n">
        <v>45062</v>
      </c>
      <c r="C223" s="2" t="n">
        <v>0.01434027777777778</v>
      </c>
      <c r="D223" t="n">
        <v>221</v>
      </c>
      <c r="E223" s="5" t="inlineStr">
        <is>
          <t>RLE 46997</t>
        </is>
      </c>
      <c r="F223" t="n">
        <v>0</v>
      </c>
    </row>
    <row r="224">
      <c r="A224" t="n">
        <v>223</v>
      </c>
      <c r="B224" s="1" t="n">
        <v>45062</v>
      </c>
      <c r="C224" s="2" t="n">
        <v>0.01880787037037037</v>
      </c>
      <c r="D224" t="n">
        <v>222</v>
      </c>
      <c r="E224" s="5" t="inlineStr">
        <is>
          <t>PNT 81396</t>
        </is>
      </c>
      <c r="F224" t="n">
        <v>0</v>
      </c>
    </row>
    <row r="225">
      <c r="A225" t="n">
        <v>224</v>
      </c>
      <c r="B225" s="1" t="n">
        <v>45062</v>
      </c>
      <c r="C225" s="2" t="n">
        <v>0.01966435185185185</v>
      </c>
      <c r="D225" t="n">
        <v>223</v>
      </c>
      <c r="E225" s="5" t="inlineStr">
        <is>
          <t>RZE 85228</t>
        </is>
      </c>
      <c r="F225" t="n">
        <v>0</v>
      </c>
    </row>
    <row r="226">
      <c r="A226" t="n">
        <v>225</v>
      </c>
      <c r="B226" s="1" t="n">
        <v>45062</v>
      </c>
      <c r="C226" s="2" t="n">
        <v>0.02108796296296296</v>
      </c>
      <c r="D226" t="n">
        <v>224</v>
      </c>
      <c r="E226" s="5" t="inlineStr">
        <is>
          <t>WGM 1474 H</t>
        </is>
      </c>
      <c r="F226" t="n">
        <v>0</v>
      </c>
    </row>
    <row r="227">
      <c r="A227" t="n">
        <v>226</v>
      </c>
      <c r="B227" s="1" t="n">
        <v>45062</v>
      </c>
      <c r="C227" s="2" t="n">
        <v>0.02194444444444444</v>
      </c>
      <c r="D227" t="n">
        <v>225</v>
      </c>
      <c r="E227" s="5" t="inlineStr">
        <is>
          <t>RZE LM 92</t>
        </is>
      </c>
      <c r="F227" t="n">
        <v>0</v>
      </c>
    </row>
    <row r="228">
      <c r="A228" t="n">
        <v>227</v>
      </c>
      <c r="B228" s="1" t="n">
        <v>45062</v>
      </c>
      <c r="C228" s="2" t="n">
        <v>0.02373842592592593</v>
      </c>
      <c r="D228" t="n">
        <v>226</v>
      </c>
      <c r="E228" s="5" t="inlineStr">
        <is>
          <t>RKL 29 GC</t>
        </is>
      </c>
      <c r="F228" t="n">
        <v>0</v>
      </c>
    </row>
    <row r="229">
      <c r="A229" t="n">
        <v>228</v>
      </c>
      <c r="B229" s="1" t="n">
        <v>45062</v>
      </c>
      <c r="C229" s="2" t="n">
        <v>0.02449074074074074</v>
      </c>
      <c r="D229" t="n">
        <v>227</v>
      </c>
      <c r="E229" s="5" t="inlineStr">
        <is>
          <t>RDE 36774</t>
        </is>
      </c>
      <c r="F229" t="n">
        <v>0</v>
      </c>
    </row>
    <row r="230">
      <c r="A230" t="n">
        <v>229</v>
      </c>
      <c r="B230" s="1" t="n">
        <v>45062</v>
      </c>
      <c r="C230" s="2" t="n">
        <v>0.02856481481481481</v>
      </c>
      <c r="D230" t="n">
        <v>228</v>
      </c>
      <c r="E230" s="5" t="inlineStr">
        <is>
          <t>TOP 04642</t>
        </is>
      </c>
      <c r="F230" t="n">
        <v>0</v>
      </c>
    </row>
    <row r="231">
      <c r="A231" t="n">
        <v>230</v>
      </c>
      <c r="B231" s="1" t="n">
        <v>45062</v>
      </c>
      <c r="C231" s="2" t="n">
        <v>0.0308912037037037</v>
      </c>
      <c r="D231" t="n">
        <v>229</v>
      </c>
      <c r="E231" s="5" t="inlineStr">
        <is>
          <t>RZ 3013 S</t>
        </is>
      </c>
      <c r="F231" t="n">
        <v>0</v>
      </c>
    </row>
    <row r="232">
      <c r="A232" t="n">
        <v>231</v>
      </c>
      <c r="B232" s="1" t="n">
        <v>45062</v>
      </c>
      <c r="C232" s="2" t="n">
        <v>0.0312037037037037</v>
      </c>
      <c r="D232" t="n">
        <v>230</v>
      </c>
      <c r="E232" s="5" t="inlineStr">
        <is>
          <t>WGM 8789 F</t>
        </is>
      </c>
      <c r="F232" t="n">
        <v>0</v>
      </c>
    </row>
    <row r="233">
      <c r="A233" t="n">
        <v>232</v>
      </c>
      <c r="B233" s="1" t="n">
        <v>45062</v>
      </c>
      <c r="C233" s="2" t="n">
        <v>0.03267361111111111</v>
      </c>
      <c r="D233" t="n">
        <v>231</v>
      </c>
      <c r="E233" s="5" t="inlineStr">
        <is>
          <t>WE 854 XT</t>
        </is>
      </c>
      <c r="F233" t="n">
        <v>0</v>
      </c>
    </row>
    <row r="234">
      <c r="E234" s="5" t="n"/>
    </row>
    <row r="235">
      <c r="E235" s="5" t="n"/>
    </row>
    <row r="236">
      <c r="E236" s="5" t="n"/>
    </row>
    <row r="237">
      <c r="E237" s="5" t="n"/>
    </row>
    <row r="238">
      <c r="E238" s="5" t="n"/>
    </row>
    <row r="239">
      <c r="E239" s="5" t="n"/>
    </row>
    <row r="240">
      <c r="E240" s="5" t="n"/>
    </row>
    <row r="241">
      <c r="E241" s="5" t="n"/>
    </row>
    <row r="242">
      <c r="E242" s="5" t="n"/>
    </row>
    <row r="243">
      <c r="E243" s="5" t="n"/>
    </row>
    <row r="244">
      <c r="E244" s="5" t="n"/>
    </row>
    <row r="245">
      <c r="E245" s="5" t="n"/>
    </row>
    <row r="246">
      <c r="E246" s="5" t="n"/>
    </row>
    <row r="247">
      <c r="E247" s="5" t="n"/>
    </row>
    <row r="248">
      <c r="E248" s="5" t="n"/>
    </row>
    <row r="249">
      <c r="E249" s="5" t="n"/>
    </row>
    <row r="250">
      <c r="E250" s="5" t="n"/>
    </row>
    <row r="251">
      <c r="E251" s="5" t="n"/>
    </row>
    <row r="252">
      <c r="E252" s="5" t="n"/>
    </row>
    <row r="253">
      <c r="E253" s="5" t="n"/>
    </row>
    <row r="254">
      <c r="E254" s="5" t="n"/>
    </row>
    <row r="255">
      <c r="E255" s="5" t="n"/>
    </row>
    <row r="256">
      <c r="E256" s="5" t="n"/>
    </row>
    <row r="257">
      <c r="E257" s="5" t="n"/>
    </row>
    <row r="258">
      <c r="E258" s="5" t="n"/>
    </row>
    <row r="259">
      <c r="E259" s="5" t="n"/>
    </row>
    <row r="260">
      <c r="E260" s="5" t="n"/>
    </row>
    <row r="261">
      <c r="E261" s="5" t="n"/>
    </row>
    <row r="262">
      <c r="E262" s="5" t="n"/>
    </row>
    <row r="263">
      <c r="E263" s="5" t="n"/>
    </row>
    <row r="264">
      <c r="E264" s="5" t="n"/>
    </row>
    <row r="265">
      <c r="E265" s="5" t="n"/>
    </row>
    <row r="266">
      <c r="E266" s="5" t="n"/>
    </row>
    <row r="267">
      <c r="E267" s="5" t="n"/>
    </row>
    <row r="268">
      <c r="E268" s="5" t="n"/>
    </row>
    <row r="269">
      <c r="E269" s="5" t="n"/>
    </row>
    <row r="270">
      <c r="E270" s="5" t="n"/>
    </row>
    <row r="271">
      <c r="E271" s="5" t="n"/>
    </row>
    <row r="272">
      <c r="E272" s="5" t="n"/>
    </row>
    <row r="273">
      <c r="E273" s="5" t="n"/>
    </row>
    <row r="274">
      <c r="E274" s="5" t="n"/>
    </row>
    <row r="275">
      <c r="E275" s="5" t="n"/>
    </row>
    <row r="276">
      <c r="E276" s="5" t="n"/>
    </row>
    <row r="277">
      <c r="E277" s="5" t="n"/>
    </row>
    <row r="278">
      <c r="E278" s="5" t="n"/>
    </row>
    <row r="279">
      <c r="E279" s="5" t="n"/>
    </row>
    <row r="280">
      <c r="E280" s="5" t="n"/>
    </row>
    <row r="281">
      <c r="E281" s="5" t="n"/>
    </row>
    <row r="282">
      <c r="E282" s="5" t="n"/>
    </row>
    <row r="283">
      <c r="E283" s="5" t="n"/>
    </row>
    <row r="284">
      <c r="E284" s="5" t="n"/>
    </row>
    <row r="285">
      <c r="E285" s="5" t="n"/>
    </row>
    <row r="286">
      <c r="E286" s="5" t="n"/>
    </row>
    <row r="287">
      <c r="E287" s="5" t="n"/>
    </row>
    <row r="288">
      <c r="E288" s="5" t="n"/>
    </row>
    <row r="289">
      <c r="E289" s="5" t="n"/>
    </row>
    <row r="290">
      <c r="E290" s="5" t="n"/>
    </row>
    <row r="291">
      <c r="E291" s="5" t="n"/>
    </row>
    <row r="292">
      <c r="E292" s="5" t="n"/>
    </row>
    <row r="293">
      <c r="E293" s="5" t="n"/>
    </row>
    <row r="294">
      <c r="E294" s="5" t="n"/>
    </row>
    <row r="295">
      <c r="E295" s="5" t="n"/>
    </row>
    <row r="296">
      <c r="E296" s="5" t="n"/>
    </row>
    <row r="297">
      <c r="E297" s="5" t="n"/>
    </row>
    <row r="298">
      <c r="E298" s="5" t="n"/>
    </row>
    <row r="299">
      <c r="E299" s="5" t="n"/>
    </row>
    <row r="300">
      <c r="E300" s="5" t="n"/>
    </row>
    <row r="301">
      <c r="E301" s="5" t="n"/>
    </row>
    <row r="302">
      <c r="E302" s="5" t="n"/>
    </row>
    <row r="303">
      <c r="E303" s="5" t="n"/>
    </row>
    <row r="304">
      <c r="E304" s="5" t="n"/>
    </row>
    <row r="305">
      <c r="E305" s="5" t="n"/>
    </row>
    <row r="306">
      <c r="E306" s="5" t="n"/>
    </row>
    <row r="307">
      <c r="E307" s="5" t="n"/>
    </row>
    <row r="308">
      <c r="E308" s="5" t="n"/>
    </row>
    <row r="309">
      <c r="E309" s="5" t="n"/>
    </row>
    <row r="310">
      <c r="E310" s="5" t="n"/>
    </row>
    <row r="311">
      <c r="E311" s="5" t="n"/>
    </row>
    <row r="312">
      <c r="E312" s="5" t="n"/>
    </row>
    <row r="313">
      <c r="E313" s="5" t="n"/>
    </row>
    <row r="314">
      <c r="E314" s="5" t="n"/>
    </row>
    <row r="315">
      <c r="E315" s="5" t="n"/>
    </row>
    <row r="316">
      <c r="E316" s="5" t="n"/>
    </row>
    <row r="317">
      <c r="E317" s="5" t="n"/>
    </row>
    <row r="318">
      <c r="E318" s="5" t="n"/>
    </row>
    <row r="319">
      <c r="E319" s="5" t="n"/>
    </row>
    <row r="320">
      <c r="E320" s="5" t="n"/>
    </row>
    <row r="321">
      <c r="E321" s="5" t="n"/>
    </row>
    <row r="322">
      <c r="E322" s="5" t="n"/>
    </row>
    <row r="323">
      <c r="E323" s="5" t="n"/>
    </row>
    <row r="324">
      <c r="E324" s="5" t="n"/>
    </row>
    <row r="325">
      <c r="E325" s="5" t="n"/>
    </row>
    <row r="326">
      <c r="E326" s="5" t="n"/>
    </row>
    <row r="327">
      <c r="E327" s="5" t="n"/>
    </row>
    <row r="328">
      <c r="E328" s="5" t="n"/>
    </row>
    <row r="329">
      <c r="E329" s="5" t="n"/>
    </row>
    <row r="330">
      <c r="E330" s="5" t="n"/>
    </row>
    <row r="331">
      <c r="E331" s="5" t="n"/>
    </row>
    <row r="332">
      <c r="E332" s="5" t="n"/>
    </row>
    <row r="333">
      <c r="E333" s="5" t="n"/>
    </row>
    <row r="334">
      <c r="E334" s="5" t="n"/>
    </row>
    <row r="335">
      <c r="E335" s="5" t="n"/>
    </row>
    <row r="336">
      <c r="E336" s="5" t="n"/>
    </row>
    <row r="337">
      <c r="E337" s="5" t="n"/>
    </row>
    <row r="338">
      <c r="E338" s="5" t="n"/>
    </row>
    <row r="339">
      <c r="E339" s="5" t="n"/>
    </row>
    <row r="340">
      <c r="E340" s="5" t="n"/>
    </row>
    <row r="341">
      <c r="E341" s="5" t="n"/>
    </row>
    <row r="342">
      <c r="E342" s="5" t="n"/>
    </row>
    <row r="343">
      <c r="E343" s="5" t="n"/>
    </row>
    <row r="344">
      <c r="E344" s="5" t="n"/>
    </row>
    <row r="345">
      <c r="E345" s="5" t="n"/>
    </row>
    <row r="346">
      <c r="E346" s="5" t="n"/>
    </row>
    <row r="347">
      <c r="E347" s="5" t="n"/>
    </row>
    <row r="348">
      <c r="E348" s="5" t="n"/>
    </row>
    <row r="349">
      <c r="E349" s="5" t="n"/>
    </row>
    <row r="350">
      <c r="E350" s="5" t="n"/>
    </row>
    <row r="351">
      <c r="E351" s="5" t="n"/>
    </row>
    <row r="352">
      <c r="E352" s="5" t="n"/>
    </row>
    <row r="353">
      <c r="E353" s="5" t="n"/>
    </row>
    <row r="354">
      <c r="E354" s="5" t="n"/>
    </row>
    <row r="355">
      <c r="E355" s="5" t="n"/>
    </row>
    <row r="356">
      <c r="E356" s="5" t="n"/>
    </row>
    <row r="357">
      <c r="E357" s="5" t="n"/>
    </row>
    <row r="358">
      <c r="E358" s="5" t="n"/>
    </row>
    <row r="359">
      <c r="E359" s="5" t="n"/>
    </row>
    <row r="360">
      <c r="E360" s="5" t="n"/>
    </row>
    <row r="361">
      <c r="E361" s="5" t="n"/>
    </row>
    <row r="362">
      <c r="E362" s="5" t="n"/>
    </row>
    <row r="363">
      <c r="E363" s="5" t="n"/>
    </row>
    <row r="364">
      <c r="E364" s="5" t="n"/>
    </row>
    <row r="365">
      <c r="E365" s="5" t="n"/>
    </row>
    <row r="366">
      <c r="E366" s="5" t="n"/>
    </row>
    <row r="367">
      <c r="E367" s="5" t="n"/>
    </row>
    <row r="368">
      <c r="E368" s="5" t="n"/>
    </row>
    <row r="369">
      <c r="E369" s="5" t="n"/>
    </row>
    <row r="370">
      <c r="E370" s="5" t="n"/>
    </row>
    <row r="371">
      <c r="E371" s="5" t="n"/>
    </row>
    <row r="372">
      <c r="E372" s="5" t="n"/>
    </row>
    <row r="373">
      <c r="E373" s="5" t="n"/>
    </row>
    <row r="374">
      <c r="E374" s="5" t="n"/>
    </row>
    <row r="375">
      <c r="E375" s="5" t="n"/>
    </row>
    <row r="376">
      <c r="E376" s="5" t="n"/>
    </row>
    <row r="377">
      <c r="E377" s="5" t="n"/>
    </row>
    <row r="378">
      <c r="E378" s="5" t="n"/>
    </row>
    <row r="379">
      <c r="E379" s="5" t="n"/>
    </row>
    <row r="380">
      <c r="E380" s="5" t="n"/>
    </row>
    <row r="381">
      <c r="E381" s="5" t="n"/>
    </row>
    <row r="382">
      <c r="E382" s="5" t="n"/>
    </row>
    <row r="383">
      <c r="E383" s="5" t="n"/>
    </row>
    <row r="384">
      <c r="E384" s="5" t="n"/>
    </row>
    <row r="385">
      <c r="E385" s="5" t="n"/>
    </row>
    <row r="386">
      <c r="E386" s="5" t="n"/>
    </row>
    <row r="387">
      <c r="E387" s="5" t="n"/>
    </row>
    <row r="388">
      <c r="E388" s="5" t="n"/>
    </row>
    <row r="389">
      <c r="E389" s="5" t="n"/>
    </row>
    <row r="390">
      <c r="E390" s="5" t="n"/>
    </row>
    <row r="391">
      <c r="E391" s="5" t="n"/>
    </row>
    <row r="392">
      <c r="E392" s="5" t="n"/>
    </row>
    <row r="393">
      <c r="E393" s="5" t="n"/>
    </row>
    <row r="394">
      <c r="E394" s="5" t="n"/>
    </row>
    <row r="395">
      <c r="E395" s="5" t="n"/>
    </row>
    <row r="396">
      <c r="E396" s="5" t="n"/>
    </row>
    <row r="397">
      <c r="E397" s="5" t="n"/>
    </row>
    <row r="398">
      <c r="E398" s="5" t="n"/>
    </row>
    <row r="399">
      <c r="E399" s="5" t="n"/>
    </row>
    <row r="400">
      <c r="E400" s="5" t="n"/>
    </row>
    <row r="401">
      <c r="E401" s="5" t="n"/>
    </row>
    <row r="402">
      <c r="E402" s="5" t="n"/>
    </row>
    <row r="403">
      <c r="E403" s="5" t="n"/>
    </row>
    <row r="404">
      <c r="E404" s="5" t="n"/>
    </row>
    <row r="405">
      <c r="E405" s="5" t="n"/>
    </row>
    <row r="406">
      <c r="E406" s="5" t="n"/>
    </row>
    <row r="407">
      <c r="E407" s="5" t="n"/>
    </row>
    <row r="408">
      <c r="E408" s="5" t="n"/>
    </row>
    <row r="409">
      <c r="E409" s="5" t="n"/>
    </row>
    <row r="410">
      <c r="E410" s="5" t="n"/>
    </row>
    <row r="411">
      <c r="E411" s="5" t="n"/>
    </row>
    <row r="412">
      <c r="E412" s="5" t="n"/>
    </row>
    <row r="413">
      <c r="E413" s="5" t="n"/>
    </row>
    <row r="414">
      <c r="E414" s="5" t="n"/>
    </row>
    <row r="415">
      <c r="E415" s="5" t="n"/>
    </row>
    <row r="416">
      <c r="E416" s="5" t="n"/>
    </row>
    <row r="417">
      <c r="E417" s="5" t="n"/>
    </row>
    <row r="418">
      <c r="E418" s="5" t="n"/>
    </row>
    <row r="419">
      <c r="E419" s="5" t="n"/>
    </row>
    <row r="420">
      <c r="E420" s="5" t="n"/>
    </row>
    <row r="421">
      <c r="E421" s="5" t="n"/>
    </row>
    <row r="422">
      <c r="E422" s="5" t="n"/>
    </row>
    <row r="423">
      <c r="E423" s="5" t="n"/>
    </row>
    <row r="424">
      <c r="E424" s="5" t="n"/>
    </row>
    <row r="425">
      <c r="E425" s="5" t="n"/>
    </row>
    <row r="426">
      <c r="E426" s="5" t="n"/>
    </row>
    <row r="427">
      <c r="E427" s="5" t="n"/>
    </row>
    <row r="428">
      <c r="E428" s="5" t="n"/>
    </row>
    <row r="429">
      <c r="E429" s="5" t="n"/>
    </row>
    <row r="430">
      <c r="E430" s="5" t="n"/>
    </row>
    <row r="431">
      <c r="E431" s="5" t="n"/>
    </row>
    <row r="432">
      <c r="E432" s="5" t="n"/>
    </row>
    <row r="433">
      <c r="E433" s="5" t="n"/>
    </row>
    <row r="434">
      <c r="E434" s="5" t="n"/>
    </row>
    <row r="435">
      <c r="E435" s="5" t="n"/>
    </row>
    <row r="436">
      <c r="E436" s="5" t="n"/>
    </row>
    <row r="437">
      <c r="E437" s="5" t="n"/>
    </row>
    <row r="438">
      <c r="E438" s="5" t="n"/>
    </row>
    <row r="439">
      <c r="E439" s="5" t="n"/>
    </row>
    <row r="440">
      <c r="E440" s="5" t="n"/>
    </row>
    <row r="441">
      <c r="E441" s="5" t="n"/>
    </row>
    <row r="442">
      <c r="E442" s="5" t="n"/>
    </row>
    <row r="443">
      <c r="E443" s="5" t="n"/>
    </row>
    <row r="444">
      <c r="E444" s="5" t="n"/>
    </row>
    <row r="445">
      <c r="E445" s="5" t="n"/>
    </row>
    <row r="446">
      <c r="E446" s="5" t="n"/>
    </row>
    <row r="447">
      <c r="E447" s="5" t="n"/>
    </row>
    <row r="448">
      <c r="E448" s="5" t="n"/>
    </row>
    <row r="449">
      <c r="E449" s="5" t="n"/>
    </row>
    <row r="450">
      <c r="E450" s="5" t="n"/>
    </row>
    <row r="451">
      <c r="E451" s="5" t="n"/>
    </row>
    <row r="452">
      <c r="E452" s="5" t="n"/>
    </row>
    <row r="453">
      <c r="E453" s="5" t="n"/>
    </row>
    <row r="454">
      <c r="E454" s="5" t="n"/>
    </row>
    <row r="455">
      <c r="E455" s="5" t="n"/>
    </row>
    <row r="456">
      <c r="E456" s="5" t="n"/>
    </row>
    <row r="457">
      <c r="E457" s="5" t="n"/>
    </row>
    <row r="458">
      <c r="E458" s="5" t="n"/>
    </row>
    <row r="459">
      <c r="E459" s="5" t="n"/>
    </row>
    <row r="460">
      <c r="E460" s="5" t="n"/>
    </row>
    <row r="461">
      <c r="E461" s="5" t="n"/>
    </row>
    <row r="462">
      <c r="E462" s="5" t="n"/>
    </row>
    <row r="463">
      <c r="E463" s="5" t="n"/>
    </row>
    <row r="464">
      <c r="E464" s="5" t="n"/>
    </row>
    <row r="465">
      <c r="E465" s="5" t="n"/>
    </row>
    <row r="466">
      <c r="E466" s="5" t="n"/>
    </row>
    <row r="467">
      <c r="E467" s="5" t="n"/>
    </row>
    <row r="468">
      <c r="E468" s="5" t="n"/>
    </row>
    <row r="469">
      <c r="E469" s="5" t="n"/>
    </row>
    <row r="470">
      <c r="E470" s="5" t="n"/>
    </row>
    <row r="471">
      <c r="E471" s="5" t="n"/>
    </row>
    <row r="472">
      <c r="E472" s="5" t="n"/>
    </row>
    <row r="473">
      <c r="E473" s="5" t="n"/>
    </row>
    <row r="474">
      <c r="E474" s="5" t="n"/>
    </row>
    <row r="475">
      <c r="E475" s="5" t="n"/>
    </row>
    <row r="476">
      <c r="E476" s="5" t="n"/>
    </row>
    <row r="477">
      <c r="E477" s="5" t="n"/>
    </row>
    <row r="478">
      <c r="E478" s="5" t="n"/>
    </row>
    <row r="479">
      <c r="E479" s="5" t="n"/>
    </row>
    <row r="480">
      <c r="E480" s="5" t="n"/>
    </row>
    <row r="481">
      <c r="E481" s="5" t="n"/>
    </row>
    <row r="482">
      <c r="E482" s="5" t="n"/>
    </row>
    <row r="483">
      <c r="E483" s="5" t="n"/>
    </row>
    <row r="484">
      <c r="E484" s="5" t="n"/>
    </row>
    <row r="485">
      <c r="E485" s="5" t="n"/>
    </row>
    <row r="486">
      <c r="E486" s="5" t="n"/>
    </row>
    <row r="487">
      <c r="E487" s="5" t="n"/>
    </row>
    <row r="488">
      <c r="E488" s="5" t="n"/>
    </row>
    <row r="489">
      <c r="E489" s="5" t="n"/>
    </row>
    <row r="490">
      <c r="E490" s="5" t="n"/>
    </row>
    <row r="491">
      <c r="E491" s="5" t="n"/>
    </row>
    <row r="492">
      <c r="E492" s="5" t="n"/>
    </row>
    <row r="493">
      <c r="E493" s="5" t="n"/>
    </row>
    <row r="494">
      <c r="E494" s="5" t="n"/>
    </row>
    <row r="495">
      <c r="E495" s="5" t="n"/>
    </row>
    <row r="496">
      <c r="E496" s="5" t="n"/>
    </row>
    <row r="497">
      <c r="E497" s="5" t="n"/>
    </row>
    <row r="498">
      <c r="E498" s="5" t="n"/>
    </row>
    <row r="499">
      <c r="E499" s="5" t="n"/>
    </row>
    <row r="500">
      <c r="E500" s="5" t="n"/>
    </row>
    <row r="501">
      <c r="E501" s="5" t="n"/>
    </row>
    <row r="502">
      <c r="E502" s="5" t="n"/>
    </row>
    <row r="503">
      <c r="E503" s="5" t="n"/>
    </row>
    <row r="504">
      <c r="E504" s="5" t="n"/>
    </row>
    <row r="505">
      <c r="E505" s="5" t="n"/>
    </row>
    <row r="506">
      <c r="E506" s="5" t="n"/>
    </row>
    <row r="507">
      <c r="E507" s="5" t="n"/>
    </row>
    <row r="508">
      <c r="E508" s="5" t="n"/>
    </row>
    <row r="509">
      <c r="E509" s="5" t="n"/>
    </row>
    <row r="510">
      <c r="E510" s="5" t="n"/>
    </row>
    <row r="511">
      <c r="E511" s="5" t="n"/>
    </row>
    <row r="512">
      <c r="E512" s="5" t="n"/>
    </row>
    <row r="513">
      <c r="E513" s="5" t="n"/>
    </row>
    <row r="514">
      <c r="E514" s="5" t="n"/>
    </row>
    <row r="515">
      <c r="E515" s="5" t="n"/>
    </row>
    <row r="516">
      <c r="E516" s="5" t="n"/>
    </row>
    <row r="517">
      <c r="E517" s="5" t="n"/>
    </row>
    <row r="518">
      <c r="E518" s="5" t="n"/>
    </row>
    <row r="519">
      <c r="E519" s="5" t="n"/>
    </row>
    <row r="520">
      <c r="E520" s="5" t="n"/>
    </row>
    <row r="521">
      <c r="E521" s="5" t="n"/>
    </row>
    <row r="522">
      <c r="E522" s="5" t="n"/>
    </row>
    <row r="523">
      <c r="E523" s="5" t="n"/>
    </row>
    <row r="524">
      <c r="E524" s="5" t="n"/>
    </row>
    <row r="525">
      <c r="E525" s="5" t="n"/>
    </row>
    <row r="526">
      <c r="E526" s="5" t="n"/>
    </row>
    <row r="527">
      <c r="E527" s="5" t="n"/>
    </row>
    <row r="528">
      <c r="E528" s="5" t="n"/>
    </row>
    <row r="529">
      <c r="E529" s="5" t="n"/>
    </row>
    <row r="530">
      <c r="E530" s="5" t="n"/>
    </row>
    <row r="531">
      <c r="E531" s="5" t="n"/>
    </row>
    <row r="532">
      <c r="E532" s="5" t="n"/>
    </row>
    <row r="533">
      <c r="E533" s="5" t="n"/>
    </row>
    <row r="534">
      <c r="E534" s="5" t="n"/>
    </row>
    <row r="535">
      <c r="E535" s="5" t="n"/>
    </row>
    <row r="536">
      <c r="E536" s="5" t="n"/>
    </row>
    <row r="537">
      <c r="E537" s="5" t="n"/>
    </row>
    <row r="538">
      <c r="E538" s="5" t="n"/>
    </row>
    <row r="539">
      <c r="E539" s="5" t="n"/>
    </row>
    <row r="540">
      <c r="E540" s="5" t="n"/>
    </row>
    <row r="541">
      <c r="E541" s="5" t="n"/>
    </row>
    <row r="542">
      <c r="E542" s="5" t="n"/>
    </row>
    <row r="543">
      <c r="E543" s="5" t="n"/>
    </row>
    <row r="544">
      <c r="E544" s="5" t="n"/>
    </row>
    <row r="545">
      <c r="E545" s="5" t="n"/>
    </row>
    <row r="546">
      <c r="E546" s="5" t="n"/>
    </row>
    <row r="547">
      <c r="E547" s="5" t="n"/>
    </row>
    <row r="548">
      <c r="E548" s="5" t="n"/>
    </row>
    <row r="549">
      <c r="E549" s="5" t="n"/>
    </row>
    <row r="550">
      <c r="E550" s="5" t="n"/>
    </row>
    <row r="551">
      <c r="E551" s="5" t="n"/>
    </row>
    <row r="552">
      <c r="E552" s="5" t="n"/>
    </row>
    <row r="553">
      <c r="E553" s="5" t="n"/>
    </row>
    <row r="554">
      <c r="E554" s="5" t="n"/>
    </row>
    <row r="555">
      <c r="E555" s="5" t="n"/>
    </row>
    <row r="556">
      <c r="E556" s="5" t="n"/>
    </row>
    <row r="557">
      <c r="E557" s="5" t="n"/>
    </row>
    <row r="558">
      <c r="E558" s="5" t="n"/>
    </row>
    <row r="559">
      <c r="E559" s="5" t="n"/>
    </row>
    <row r="560">
      <c r="E560" s="5" t="n"/>
    </row>
    <row r="561">
      <c r="E561" s="5" t="n"/>
    </row>
    <row r="562">
      <c r="E562" s="5" t="n"/>
    </row>
    <row r="563">
      <c r="E563" s="5" t="n"/>
    </row>
    <row r="564">
      <c r="E564" s="5" t="n"/>
    </row>
    <row r="565">
      <c r="E565" s="5" t="n"/>
    </row>
    <row r="566">
      <c r="E566" s="5" t="n"/>
    </row>
    <row r="567">
      <c r="E567" s="5" t="n"/>
    </row>
    <row r="568">
      <c r="E568" s="5" t="n"/>
    </row>
    <row r="569">
      <c r="E569" s="5" t="n"/>
    </row>
    <row r="570">
      <c r="E570" s="5" t="n"/>
    </row>
    <row r="571">
      <c r="E571" s="5" t="n"/>
    </row>
    <row r="572">
      <c r="E572" s="5" t="n"/>
    </row>
    <row r="573">
      <c r="E573" s="5" t="n"/>
    </row>
    <row r="574">
      <c r="E574" s="5" t="n"/>
    </row>
    <row r="575">
      <c r="E575" s="5" t="n"/>
    </row>
    <row r="576">
      <c r="E576" s="5" t="n"/>
    </row>
    <row r="577">
      <c r="E577" s="5" t="n"/>
    </row>
    <row r="578">
      <c r="E578" s="5" t="n"/>
    </row>
    <row r="579">
      <c r="E579" s="5" t="n"/>
    </row>
    <row r="580">
      <c r="E580" s="5" t="n"/>
    </row>
    <row r="581">
      <c r="E581" s="5" t="n"/>
    </row>
    <row r="582">
      <c r="E582" s="5" t="n"/>
    </row>
    <row r="583">
      <c r="E583" s="5" t="n"/>
    </row>
    <row r="584">
      <c r="E584" s="5" t="n"/>
    </row>
    <row r="585">
      <c r="E585" s="5" t="n"/>
    </row>
    <row r="586">
      <c r="E586" s="5" t="n"/>
    </row>
    <row r="587">
      <c r="E587" s="5" t="n"/>
    </row>
    <row r="588">
      <c r="E588" s="5" t="n"/>
    </row>
    <row r="589">
      <c r="E589" s="5" t="n"/>
    </row>
    <row r="590">
      <c r="E590" s="5" t="n"/>
    </row>
    <row r="591">
      <c r="E591" s="5" t="n"/>
    </row>
    <row r="592">
      <c r="E592" s="5" t="n"/>
    </row>
    <row r="593">
      <c r="E593" s="5" t="n"/>
    </row>
    <row r="594">
      <c r="E594" s="5" t="n"/>
    </row>
    <row r="595">
      <c r="E595" s="5" t="n"/>
    </row>
    <row r="596">
      <c r="E596" s="5" t="n"/>
    </row>
    <row r="597">
      <c r="E597" s="5" t="n"/>
    </row>
    <row r="598">
      <c r="E598" s="5" t="n"/>
    </row>
    <row r="599">
      <c r="E599" s="5" t="n"/>
    </row>
    <row r="600">
      <c r="E600" s="5" t="n"/>
    </row>
    <row r="601">
      <c r="E601" s="5" t="n"/>
    </row>
    <row r="602">
      <c r="E602" s="5" t="n"/>
    </row>
    <row r="603">
      <c r="E603" s="5" t="n"/>
    </row>
    <row r="604">
      <c r="E604" s="5" t="n"/>
    </row>
    <row r="605">
      <c r="E605" s="5" t="n"/>
    </row>
    <row r="606">
      <c r="E606" s="5" t="n"/>
    </row>
    <row r="607">
      <c r="E607" s="5" t="n"/>
    </row>
    <row r="608">
      <c r="E608" s="5" t="n"/>
    </row>
    <row r="609">
      <c r="E609" s="5" t="n"/>
    </row>
    <row r="610">
      <c r="E610" s="5" t="n"/>
    </row>
    <row r="611">
      <c r="E611" s="5" t="n"/>
    </row>
    <row r="612">
      <c r="E612" s="5" t="n"/>
    </row>
    <row r="613">
      <c r="E613" s="5" t="n"/>
    </row>
    <row r="614">
      <c r="E614" s="5" t="n"/>
    </row>
    <row r="615">
      <c r="E615" s="5" t="n"/>
    </row>
    <row r="616">
      <c r="E616" s="5" t="n"/>
    </row>
    <row r="617">
      <c r="E617" s="5" t="n"/>
    </row>
    <row r="618">
      <c r="E618" s="5" t="n"/>
    </row>
    <row r="619">
      <c r="E619" s="5" t="n"/>
    </row>
    <row r="620">
      <c r="E620" s="5" t="n"/>
    </row>
    <row r="621">
      <c r="E621" s="5" t="n"/>
    </row>
    <row r="622">
      <c r="E622" s="5" t="n"/>
    </row>
    <row r="623">
      <c r="E623" s="5" t="n"/>
    </row>
    <row r="624">
      <c r="E624" s="5" t="n"/>
    </row>
    <row r="625">
      <c r="E625" s="5" t="n"/>
    </row>
    <row r="626">
      <c r="E626" s="5" t="n"/>
    </row>
    <row r="627">
      <c r="E627" s="5" t="n"/>
    </row>
    <row r="628">
      <c r="E628" s="5" t="n"/>
    </row>
    <row r="629">
      <c r="E629" s="5" t="n"/>
    </row>
    <row r="630">
      <c r="E630" s="5" t="n"/>
    </row>
    <row r="631">
      <c r="E631" s="5" t="n"/>
    </row>
    <row r="632">
      <c r="E632" s="5" t="n"/>
    </row>
    <row r="633">
      <c r="E633" s="5" t="n"/>
    </row>
    <row r="634">
      <c r="E634" s="5" t="n"/>
    </row>
    <row r="635">
      <c r="E635" s="5" t="n"/>
    </row>
    <row r="636">
      <c r="E636" s="5" t="n"/>
    </row>
    <row r="637">
      <c r="E637" s="5" t="n"/>
    </row>
    <row r="638">
      <c r="E638" s="5" t="n"/>
    </row>
    <row r="639">
      <c r="E639" s="5" t="n"/>
    </row>
    <row r="640">
      <c r="E640" s="5" t="n"/>
    </row>
    <row r="641">
      <c r="E641" s="5" t="n"/>
    </row>
    <row r="642">
      <c r="E642" s="5" t="n"/>
    </row>
    <row r="643">
      <c r="E643" s="5" t="n"/>
    </row>
    <row r="644">
      <c r="E644" s="5" t="n"/>
    </row>
    <row r="645">
      <c r="E645" s="5" t="n"/>
    </row>
    <row r="646">
      <c r="E646" s="5" t="n"/>
    </row>
    <row r="647">
      <c r="E647" s="5" t="n"/>
    </row>
    <row r="648">
      <c r="E648" s="5" t="n"/>
    </row>
    <row r="649">
      <c r="E649" s="5" t="n"/>
    </row>
    <row r="650">
      <c r="E650" s="5" t="n"/>
    </row>
    <row r="651">
      <c r="E651" s="5" t="n"/>
    </row>
    <row r="652">
      <c r="E652" s="5" t="n"/>
    </row>
    <row r="653">
      <c r="E653" s="5" t="n"/>
    </row>
    <row r="654">
      <c r="E654" s="5" t="n"/>
    </row>
    <row r="655">
      <c r="E655" s="5" t="n"/>
    </row>
    <row r="656">
      <c r="E656" s="5" t="n"/>
    </row>
    <row r="657">
      <c r="E657" s="5" t="n"/>
    </row>
    <row r="658">
      <c r="E658" s="5" t="n"/>
    </row>
    <row r="659">
      <c r="E659" s="5" t="n"/>
    </row>
    <row r="660">
      <c r="E660" s="5" t="n"/>
    </row>
    <row r="661">
      <c r="E661" s="5" t="n"/>
    </row>
    <row r="662">
      <c r="E662" s="5" t="n"/>
    </row>
    <row r="663">
      <c r="E663" s="5" t="n"/>
    </row>
    <row r="664">
      <c r="E664" s="5" t="n"/>
    </row>
    <row r="665">
      <c r="E665" s="5" t="n"/>
    </row>
    <row r="666">
      <c r="E666" s="5" t="n"/>
    </row>
    <row r="667">
      <c r="E667" s="5" t="n"/>
    </row>
    <row r="668">
      <c r="E668" s="5" t="n"/>
    </row>
    <row r="669">
      <c r="E669" s="5" t="n"/>
    </row>
    <row r="670">
      <c r="E670" s="5" t="n"/>
    </row>
    <row r="671">
      <c r="E671" s="5" t="n"/>
    </row>
    <row r="672">
      <c r="E672" s="5" t="n"/>
    </row>
    <row r="673">
      <c r="E673" s="5" t="n"/>
    </row>
    <row r="674">
      <c r="E674" s="5" t="n"/>
    </row>
    <row r="675">
      <c r="E675" s="5" t="n"/>
    </row>
    <row r="676">
      <c r="E676" s="5" t="n"/>
    </row>
    <row r="677">
      <c r="E677" s="5" t="n"/>
    </row>
    <row r="678">
      <c r="E678" s="5" t="n"/>
    </row>
    <row r="679">
      <c r="E679" s="5" t="n"/>
    </row>
    <row r="680">
      <c r="E680" s="5" t="n"/>
    </row>
    <row r="681">
      <c r="E681" s="5" t="n"/>
    </row>
    <row r="682">
      <c r="E682" s="5" t="n"/>
    </row>
    <row r="683">
      <c r="E683" s="5" t="n"/>
    </row>
    <row r="684">
      <c r="E684" s="5" t="n"/>
    </row>
    <row r="685">
      <c r="E685" s="5" t="n"/>
    </row>
    <row r="686">
      <c r="E686" s="5" t="n"/>
    </row>
    <row r="687">
      <c r="E687" s="5" t="n"/>
    </row>
    <row r="688">
      <c r="E688" s="5" t="n"/>
    </row>
    <row r="689">
      <c r="E689" s="5" t="n"/>
    </row>
    <row r="690">
      <c r="E690" s="5" t="n"/>
    </row>
    <row r="691">
      <c r="E691" s="5" t="n"/>
    </row>
    <row r="692">
      <c r="E692" s="5" t="n"/>
    </row>
    <row r="693">
      <c r="E693" s="5" t="n"/>
    </row>
    <row r="694">
      <c r="E694" s="5" t="n"/>
    </row>
    <row r="695">
      <c r="E695" s="5" t="n"/>
    </row>
    <row r="696">
      <c r="E696" s="5" t="n"/>
    </row>
    <row r="697">
      <c r="E697" s="5" t="n"/>
    </row>
    <row r="698">
      <c r="E698" s="5" t="n"/>
    </row>
    <row r="699">
      <c r="E699" s="5" t="n"/>
    </row>
    <row r="700">
      <c r="E700" s="5" t="n"/>
    </row>
    <row r="701">
      <c r="E701" s="5" t="n"/>
    </row>
    <row r="702">
      <c r="E702" s="5" t="n"/>
    </row>
    <row r="703">
      <c r="E703" s="5" t="n"/>
    </row>
    <row r="704">
      <c r="E704" s="5" t="n"/>
    </row>
    <row r="705">
      <c r="E705" s="5" t="n"/>
    </row>
    <row r="706">
      <c r="E706" s="5" t="n"/>
    </row>
    <row r="707">
      <c r="E707" s="5" t="n"/>
    </row>
    <row r="708">
      <c r="E708" s="5" t="n"/>
    </row>
    <row r="709">
      <c r="E709" s="5" t="n"/>
    </row>
    <row r="710">
      <c r="E710" s="5" t="n"/>
    </row>
    <row r="711">
      <c r="E711" s="5" t="n"/>
    </row>
    <row r="712">
      <c r="E712" s="5" t="n"/>
    </row>
    <row r="713">
      <c r="E713" s="5" t="n"/>
    </row>
    <row r="714">
      <c r="E714" s="5" t="n"/>
    </row>
    <row r="715">
      <c r="E715" s="5" t="n"/>
    </row>
    <row r="716">
      <c r="E716" s="5" t="n"/>
    </row>
    <row r="717">
      <c r="E717" s="5" t="n"/>
    </row>
    <row r="718">
      <c r="E718" s="5" t="n"/>
    </row>
    <row r="719">
      <c r="E719" s="5" t="n"/>
    </row>
    <row r="720">
      <c r="E720" s="5" t="n"/>
    </row>
    <row r="721">
      <c r="E721" s="5" t="n"/>
    </row>
    <row r="722">
      <c r="E722" s="5" t="n"/>
    </row>
    <row r="723">
      <c r="E723" s="5" t="n"/>
    </row>
    <row r="724">
      <c r="E724" s="5" t="n"/>
    </row>
    <row r="725">
      <c r="E725" s="5" t="n"/>
    </row>
    <row r="726">
      <c r="E726" s="5" t="n"/>
    </row>
    <row r="727">
      <c r="E727" s="5" t="n"/>
    </row>
    <row r="728">
      <c r="E728" s="5" t="n"/>
    </row>
    <row r="729">
      <c r="E729" s="5" t="n"/>
    </row>
    <row r="730">
      <c r="E730" s="5" t="n"/>
    </row>
    <row r="731">
      <c r="E731" s="5" t="n"/>
    </row>
    <row r="732">
      <c r="E732" s="5" t="n"/>
    </row>
    <row r="733">
      <c r="E733" s="5" t="n"/>
    </row>
    <row r="734">
      <c r="E734" s="5" t="n"/>
    </row>
    <row r="735">
      <c r="E735" s="5" t="n"/>
    </row>
    <row r="736">
      <c r="E736" s="5" t="n"/>
    </row>
    <row r="737">
      <c r="E737" s="5" t="n"/>
    </row>
    <row r="738">
      <c r="E738" s="5" t="n"/>
    </row>
    <row r="739">
      <c r="E739" s="5" t="n"/>
    </row>
    <row r="740">
      <c r="E740" s="5" t="n"/>
    </row>
    <row r="741">
      <c r="E741" s="5" t="n"/>
    </row>
    <row r="742">
      <c r="E742" s="5" t="n"/>
    </row>
    <row r="743">
      <c r="E743" s="5" t="n"/>
    </row>
    <row r="744">
      <c r="E744" s="5" t="n"/>
    </row>
    <row r="745">
      <c r="E745" s="5" t="n"/>
    </row>
    <row r="746">
      <c r="E746" s="5" t="n"/>
    </row>
    <row r="747">
      <c r="E747" s="5" t="n"/>
    </row>
    <row r="748">
      <c r="E748" s="5" t="n"/>
    </row>
    <row r="749">
      <c r="E749" s="5" t="n"/>
    </row>
    <row r="750">
      <c r="E750" s="5" t="n"/>
    </row>
    <row r="751">
      <c r="E751" s="5" t="n"/>
    </row>
    <row r="752">
      <c r="E752" s="5" t="n"/>
    </row>
    <row r="753">
      <c r="E753" s="5" t="n"/>
    </row>
    <row r="754">
      <c r="E754" s="5" t="n"/>
    </row>
    <row r="755">
      <c r="E755" s="5" t="n"/>
    </row>
    <row r="756">
      <c r="E756" s="5" t="n"/>
    </row>
    <row r="757">
      <c r="E757" s="5" t="n"/>
    </row>
    <row r="758">
      <c r="E758" s="5" t="n"/>
    </row>
    <row r="759">
      <c r="E759" s="5" t="n"/>
    </row>
    <row r="760">
      <c r="E760" s="5" t="n"/>
    </row>
    <row r="761">
      <c r="E761" s="5" t="n"/>
    </row>
    <row r="762">
      <c r="E762" s="5" t="n"/>
    </row>
    <row r="763">
      <c r="E763" s="5" t="n"/>
    </row>
    <row r="764">
      <c r="E764" s="5" t="n"/>
    </row>
    <row r="765">
      <c r="E765" s="5" t="n"/>
    </row>
    <row r="766">
      <c r="E766" s="5" t="n"/>
    </row>
    <row r="767">
      <c r="E767" s="5" t="n"/>
    </row>
    <row r="768">
      <c r="E768" s="5" t="n"/>
    </row>
    <row r="769">
      <c r="E769" s="5" t="n"/>
    </row>
    <row r="770">
      <c r="E770" s="5" t="n"/>
    </row>
    <row r="771">
      <c r="E771" s="5" t="n"/>
    </row>
    <row r="772">
      <c r="E772" s="5" t="n"/>
    </row>
    <row r="773">
      <c r="E773" s="5" t="n"/>
    </row>
    <row r="774">
      <c r="E774" s="5" t="n"/>
    </row>
    <row r="775">
      <c r="E775" s="5" t="n"/>
    </row>
    <row r="776">
      <c r="E776" s="5" t="n"/>
    </row>
    <row r="777">
      <c r="E777" s="5" t="n"/>
    </row>
    <row r="778">
      <c r="E778" s="5" t="n"/>
    </row>
    <row r="779">
      <c r="E779" s="5" t="n"/>
    </row>
    <row r="780">
      <c r="E780" s="5" t="n"/>
    </row>
    <row r="781">
      <c r="E781" s="5" t="n"/>
    </row>
    <row r="782">
      <c r="E782" s="5" t="n"/>
    </row>
    <row r="783">
      <c r="E783" s="5" t="n"/>
    </row>
    <row r="784">
      <c r="E784" s="5" t="n"/>
    </row>
    <row r="785">
      <c r="E785" s="5" t="n"/>
    </row>
    <row r="786">
      <c r="E786" s="5" t="n"/>
    </row>
    <row r="787">
      <c r="E787" s="5" t="n"/>
    </row>
    <row r="788">
      <c r="E788" s="5" t="n"/>
    </row>
    <row r="789">
      <c r="E789" s="5" t="n"/>
    </row>
    <row r="790">
      <c r="E790" s="5" t="n"/>
    </row>
    <row r="791">
      <c r="E791" s="5" t="n"/>
    </row>
    <row r="792">
      <c r="E792" s="5" t="n"/>
    </row>
    <row r="793">
      <c r="E793" s="5" t="n"/>
    </row>
    <row r="794">
      <c r="E794" s="5" t="n"/>
    </row>
    <row r="795">
      <c r="E795" s="5" t="n"/>
    </row>
    <row r="796">
      <c r="E796" s="5" t="n"/>
    </row>
    <row r="797">
      <c r="E797" s="5" t="n"/>
    </row>
    <row r="798">
      <c r="E798" s="5" t="n"/>
    </row>
    <row r="799">
      <c r="E799" s="5" t="n"/>
    </row>
    <row r="800">
      <c r="E800" s="5" t="n"/>
    </row>
    <row r="801">
      <c r="E801" s="5" t="n"/>
    </row>
    <row r="802">
      <c r="E802" s="5" t="n"/>
    </row>
    <row r="803">
      <c r="E803" s="5" t="n"/>
    </row>
    <row r="804">
      <c r="E804" s="5" t="n"/>
    </row>
    <row r="805">
      <c r="E805" s="5" t="n"/>
    </row>
    <row r="806">
      <c r="E806" s="5" t="n"/>
    </row>
    <row r="807">
      <c r="E807" s="5" t="n"/>
    </row>
    <row r="808">
      <c r="E808" s="5" t="n"/>
    </row>
    <row r="809">
      <c r="E809" s="5" t="n"/>
    </row>
    <row r="810">
      <c r="E810" s="5" t="n"/>
    </row>
    <row r="811">
      <c r="E811" s="5" t="n"/>
    </row>
    <row r="812">
      <c r="E812" s="5" t="n"/>
    </row>
    <row r="813">
      <c r="E813" s="5" t="n"/>
    </row>
    <row r="814">
      <c r="E814" s="5" t="n"/>
    </row>
    <row r="815">
      <c r="E815" s="5" t="n"/>
    </row>
    <row r="816">
      <c r="E816" s="5" t="n"/>
    </row>
    <row r="817">
      <c r="E817" s="5" t="n"/>
    </row>
    <row r="818">
      <c r="E818" s="5" t="n"/>
    </row>
    <row r="819">
      <c r="E819" s="5" t="n"/>
    </row>
    <row r="820">
      <c r="E820" s="5" t="n"/>
    </row>
    <row r="821">
      <c r="E821" s="5" t="n"/>
    </row>
    <row r="822">
      <c r="E822" s="5" t="n"/>
    </row>
    <row r="823">
      <c r="E823" s="5" t="n"/>
    </row>
    <row r="824">
      <c r="E824" s="5" t="n"/>
    </row>
    <row r="825">
      <c r="E825" s="5" t="n"/>
    </row>
    <row r="826">
      <c r="E826" s="5" t="n"/>
    </row>
    <row r="827">
      <c r="E827" s="5" t="n"/>
    </row>
    <row r="828">
      <c r="E828" s="5" t="n"/>
    </row>
    <row r="829">
      <c r="E829" s="5" t="n"/>
    </row>
    <row r="830">
      <c r="E830" s="5" t="n"/>
    </row>
    <row r="831">
      <c r="E831" s="5" t="n"/>
    </row>
    <row r="832">
      <c r="E832" s="5" t="n"/>
    </row>
    <row r="833">
      <c r="E833" s="5" t="n"/>
    </row>
    <row r="834">
      <c r="E834" s="5" t="n"/>
    </row>
    <row r="835">
      <c r="E835" s="5" t="n"/>
    </row>
    <row r="836">
      <c r="E836" s="5" t="n"/>
    </row>
    <row r="837">
      <c r="E837" s="5" t="n"/>
    </row>
    <row r="838">
      <c r="E838" s="5" t="n"/>
    </row>
    <row r="839">
      <c r="E839" s="5" t="n"/>
    </row>
    <row r="840">
      <c r="E840" s="5" t="n"/>
    </row>
    <row r="841">
      <c r="E841" s="5" t="n"/>
    </row>
    <row r="842">
      <c r="E842" s="5" t="n"/>
    </row>
    <row r="843">
      <c r="E843" s="5" t="n"/>
    </row>
    <row r="844">
      <c r="E844" s="5" t="n"/>
    </row>
    <row r="845">
      <c r="E845" s="5" t="n"/>
    </row>
    <row r="846">
      <c r="E846" s="5" t="n"/>
    </row>
    <row r="847">
      <c r="E847" s="5" t="n"/>
    </row>
    <row r="848">
      <c r="E848" s="5" t="n"/>
    </row>
    <row r="849">
      <c r="E849" s="5" t="n"/>
    </row>
    <row r="850">
      <c r="E850" s="5" t="n"/>
    </row>
    <row r="851">
      <c r="E851" s="5" t="n"/>
    </row>
    <row r="852">
      <c r="E852" s="5" t="n"/>
    </row>
    <row r="853">
      <c r="E853" s="5" t="n"/>
    </row>
    <row r="854">
      <c r="E854" s="5" t="n"/>
    </row>
    <row r="855">
      <c r="E855" s="5" t="n"/>
    </row>
    <row r="856">
      <c r="E856" s="5" t="n"/>
    </row>
    <row r="857">
      <c r="E857" s="5" t="n"/>
    </row>
    <row r="858">
      <c r="E858" s="5" t="n"/>
    </row>
    <row r="859">
      <c r="E859" s="5" t="n"/>
    </row>
    <row r="860">
      <c r="E860" s="5" t="n"/>
    </row>
    <row r="861">
      <c r="E861" s="5" t="n"/>
    </row>
    <row r="862">
      <c r="E862" s="5" t="n"/>
    </row>
    <row r="863">
      <c r="E863" s="5" t="n"/>
    </row>
    <row r="864">
      <c r="E864" s="5" t="n"/>
    </row>
    <row r="865">
      <c r="E865" s="5" t="n"/>
    </row>
    <row r="866">
      <c r="E866" s="5" t="n"/>
    </row>
    <row r="867">
      <c r="E867" s="5" t="n"/>
    </row>
    <row r="868">
      <c r="E868" s="5" t="n"/>
    </row>
    <row r="869">
      <c r="E869" s="5" t="n"/>
    </row>
    <row r="870">
      <c r="E870" s="5" t="n"/>
    </row>
    <row r="871">
      <c r="E871" s="5" t="n"/>
    </row>
    <row r="872">
      <c r="E872" s="5" t="n"/>
    </row>
    <row r="873">
      <c r="E873" s="5" t="n"/>
    </row>
    <row r="874">
      <c r="E874" s="5" t="n"/>
    </row>
    <row r="875">
      <c r="E875" s="5" t="n"/>
    </row>
    <row r="876">
      <c r="E876" s="5" t="n"/>
    </row>
    <row r="877">
      <c r="E877" s="5" t="n"/>
    </row>
    <row r="878">
      <c r="E878" s="5" t="n"/>
    </row>
    <row r="879">
      <c r="E879" s="5" t="n"/>
    </row>
    <row r="880">
      <c r="E880" s="5" t="n"/>
    </row>
    <row r="881">
      <c r="E881" s="5" t="n"/>
    </row>
    <row r="882">
      <c r="E882" s="5" t="n"/>
    </row>
    <row r="883">
      <c r="E883" s="5" t="n"/>
    </row>
    <row r="884">
      <c r="E884" s="5" t="n"/>
    </row>
    <row r="885">
      <c r="E885" s="5" t="n"/>
    </row>
    <row r="886">
      <c r="E886" s="5" t="n"/>
    </row>
    <row r="887">
      <c r="E887" s="5" t="n"/>
    </row>
    <row r="888">
      <c r="E888" s="5" t="n"/>
    </row>
    <row r="889">
      <c r="E889" s="5" t="n"/>
    </row>
    <row r="890">
      <c r="E890" s="5" t="n"/>
    </row>
    <row r="891">
      <c r="E891" s="5" t="n"/>
    </row>
    <row r="892">
      <c r="E892" s="5" t="n"/>
    </row>
    <row r="893">
      <c r="E893" s="5" t="n"/>
    </row>
    <row r="894">
      <c r="E894" s="5" t="n"/>
    </row>
    <row r="895">
      <c r="E895" s="5" t="n"/>
    </row>
    <row r="896">
      <c r="E896" s="5" t="n"/>
    </row>
    <row r="897">
      <c r="E897" s="5" t="n"/>
    </row>
    <row r="898">
      <c r="E898" s="5" t="n"/>
    </row>
    <row r="899">
      <c r="E899" s="5" t="n"/>
    </row>
    <row r="900">
      <c r="E900" s="5" t="n"/>
    </row>
    <row r="901">
      <c r="E901" s="5" t="n"/>
    </row>
    <row r="902">
      <c r="E902" s="5" t="n"/>
    </row>
    <row r="903">
      <c r="E903" s="5" t="n"/>
    </row>
    <row r="904">
      <c r="E904" s="5" t="n"/>
    </row>
    <row r="905">
      <c r="E905" s="5" t="n"/>
    </row>
    <row r="906">
      <c r="E906" s="5" t="n"/>
    </row>
    <row r="907">
      <c r="E907" s="5" t="n"/>
    </row>
    <row r="908">
      <c r="E908" s="5" t="n"/>
    </row>
    <row r="909">
      <c r="E909" s="5" t="n"/>
    </row>
    <row r="910">
      <c r="E910" s="5" t="n"/>
    </row>
    <row r="911">
      <c r="E911" s="5" t="n"/>
    </row>
    <row r="912">
      <c r="E912" s="5" t="n"/>
    </row>
    <row r="913">
      <c r="E913" s="5" t="n"/>
    </row>
    <row r="914">
      <c r="E914" s="5" t="n"/>
    </row>
    <row r="915">
      <c r="E915" s="5" t="n"/>
    </row>
    <row r="916">
      <c r="E916" s="5" t="n"/>
    </row>
    <row r="917">
      <c r="E917" s="5" t="n"/>
    </row>
    <row r="918">
      <c r="E918" s="5" t="n"/>
    </row>
    <row r="919">
      <c r="E919" s="5" t="n"/>
    </row>
    <row r="920">
      <c r="E920" s="5" t="n"/>
    </row>
    <row r="921">
      <c r="E921" s="5" t="n"/>
    </row>
    <row r="922">
      <c r="E922" s="5" t="n"/>
    </row>
    <row r="923">
      <c r="E923" s="5" t="n"/>
    </row>
    <row r="924">
      <c r="E924" s="5" t="n"/>
    </row>
    <row r="925">
      <c r="E925" s="5" t="n"/>
    </row>
    <row r="926">
      <c r="E926" s="5" t="n"/>
    </row>
    <row r="927">
      <c r="E927" s="5" t="n"/>
    </row>
    <row r="928">
      <c r="E928" s="5" t="n"/>
    </row>
    <row r="929">
      <c r="E929" s="5" t="n"/>
    </row>
    <row r="930">
      <c r="E930" s="5" t="n"/>
    </row>
    <row r="931">
      <c r="E931" s="5" t="n"/>
    </row>
    <row r="932">
      <c r="E932" s="5" t="n"/>
    </row>
    <row r="933">
      <c r="E933" s="5" t="n"/>
    </row>
    <row r="934">
      <c r="E934" s="5" t="n"/>
    </row>
    <row r="935">
      <c r="E935" s="5" t="n"/>
    </row>
    <row r="936">
      <c r="E936" s="5" t="n"/>
    </row>
    <row r="937">
      <c r="E937" s="5" t="n"/>
    </row>
    <row r="938">
      <c r="E938" s="5" t="n"/>
    </row>
    <row r="939">
      <c r="E939" s="5" t="n"/>
    </row>
    <row r="940">
      <c r="E940" s="5" t="n"/>
    </row>
    <row r="941">
      <c r="E941" s="5" t="n"/>
    </row>
    <row r="942">
      <c r="E942" s="5" t="n"/>
    </row>
    <row r="943">
      <c r="E943" s="5" t="n"/>
    </row>
    <row r="944">
      <c r="E944" s="5" t="n"/>
    </row>
    <row r="945">
      <c r="E945" s="5" t="n"/>
    </row>
    <row r="946">
      <c r="E946" s="5" t="n"/>
    </row>
    <row r="947">
      <c r="E947" s="5" t="n"/>
    </row>
    <row r="948">
      <c r="E948" s="5" t="n"/>
    </row>
    <row r="949">
      <c r="E949" s="5" t="n"/>
    </row>
    <row r="950">
      <c r="E950" s="5" t="n"/>
    </row>
    <row r="951">
      <c r="E951" s="5" t="n"/>
    </row>
    <row r="952">
      <c r="E952" s="5" t="n"/>
    </row>
    <row r="953">
      <c r="E953" s="5" t="n"/>
    </row>
    <row r="954">
      <c r="E954" s="5" t="n"/>
    </row>
    <row r="955">
      <c r="E955" s="5" t="n"/>
    </row>
    <row r="956">
      <c r="E956" s="5" t="n"/>
    </row>
    <row r="957">
      <c r="E957" s="5" t="n"/>
    </row>
    <row r="958">
      <c r="E958" s="5" t="n"/>
    </row>
    <row r="959">
      <c r="E959" s="5" t="n"/>
    </row>
    <row r="960">
      <c r="E960" s="5" t="n"/>
    </row>
    <row r="961">
      <c r="E961" s="5" t="n"/>
    </row>
    <row r="962">
      <c r="E962" s="5" t="n"/>
    </row>
    <row r="963">
      <c r="E963" s="5" t="n"/>
    </row>
    <row r="964">
      <c r="E964" s="5" t="n"/>
    </row>
    <row r="965">
      <c r="E965" s="5" t="n"/>
    </row>
    <row r="966">
      <c r="E966" s="5" t="n"/>
    </row>
    <row r="967">
      <c r="E967" s="5" t="n"/>
    </row>
    <row r="968">
      <c r="E968" s="5" t="n"/>
    </row>
    <row r="969">
      <c r="E969" s="5" t="n"/>
    </row>
    <row r="970">
      <c r="E970" s="5" t="n"/>
    </row>
    <row r="971">
      <c r="E971" s="5" t="n"/>
    </row>
    <row r="972">
      <c r="E972" s="5" t="n"/>
    </row>
    <row r="973">
      <c r="E973" s="5" t="n"/>
    </row>
    <row r="974">
      <c r="E974" s="5" t="n"/>
    </row>
    <row r="975">
      <c r="E975" s="5" t="n"/>
    </row>
    <row r="976">
      <c r="E976" s="5" t="n"/>
    </row>
    <row r="977">
      <c r="E977" s="5" t="n"/>
    </row>
    <row r="978">
      <c r="E978" s="5" t="n"/>
    </row>
    <row r="979">
      <c r="E979" s="5" t="n"/>
    </row>
    <row r="980">
      <c r="E980" s="5" t="n"/>
    </row>
    <row r="981">
      <c r="E981" s="5" t="n"/>
    </row>
    <row r="982">
      <c r="E982" s="5" t="n"/>
    </row>
    <row r="983">
      <c r="E983" s="5" t="n"/>
    </row>
    <row r="984">
      <c r="E984" s="5" t="n"/>
    </row>
    <row r="985">
      <c r="E985" s="5" t="n"/>
    </row>
    <row r="986">
      <c r="E986" s="5" t="n"/>
    </row>
    <row r="987">
      <c r="E987" s="5" t="n"/>
    </row>
    <row r="988">
      <c r="E988" s="5" t="n"/>
    </row>
    <row r="989">
      <c r="E989" s="5" t="n"/>
    </row>
    <row r="990">
      <c r="E990" s="5" t="n"/>
    </row>
    <row r="991">
      <c r="E991" s="5" t="n"/>
    </row>
    <row r="992">
      <c r="E992" s="5" t="n"/>
    </row>
    <row r="993">
      <c r="E993" s="5" t="n"/>
    </row>
    <row r="994">
      <c r="E994" s="5" t="n"/>
    </row>
    <row r="995">
      <c r="E995" s="5" t="n"/>
    </row>
    <row r="996">
      <c r="E996" s="5" t="n"/>
    </row>
    <row r="997">
      <c r="E997" s="5" t="n"/>
    </row>
    <row r="998">
      <c r="E998" s="5" t="n"/>
    </row>
    <row r="999">
      <c r="E999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99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5" customWidth="1" min="7" max="7"/>
    <col width="15" customWidth="1" min="8" max="8"/>
    <col width="12" customWidth="1" min="9" max="9"/>
    <col width="15" customWidth="1" min="10" max="10"/>
    <col width="15" customWidth="1" min="11" max="11"/>
    <col width="15" customWidth="1" min="12" max="12"/>
    <col width="12" customWidth="1" min="13" max="13"/>
    <col width="12" customWidth="1" min="14" max="14"/>
    <col width="40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40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</cols>
  <sheetData>
    <row r="1">
      <c r="A1" t="inlineStr">
        <is>
          <t>Lp.</t>
        </is>
      </c>
      <c r="B1" t="inlineStr">
        <is>
          <t>Data</t>
        </is>
      </c>
      <c r="C1" t="inlineStr">
        <is>
          <t>Czas</t>
        </is>
      </c>
      <c r="D1" t="inlineStr">
        <is>
          <t>Lp. pojazdu</t>
        </is>
      </c>
      <c r="E1" t="inlineStr">
        <is>
          <t>Numer rej.</t>
        </is>
      </c>
      <c r="F1" t="inlineStr">
        <is>
          <t>Typ 8+1</t>
        </is>
      </c>
      <c r="G1" t="inlineStr">
        <is>
          <t>Błąd klasyfikacji</t>
        </is>
      </c>
      <c r="H1" t="inlineStr">
        <is>
          <t>Odczyt z systemu</t>
        </is>
      </c>
      <c r="I1" t="inlineStr">
        <is>
          <t>Typ COST323</t>
        </is>
      </c>
      <c r="J1" t="inlineStr">
        <is>
          <t>Błąd klasyfikacji</t>
        </is>
      </c>
      <c r="K1" t="inlineStr">
        <is>
          <t>Odczyt z systemu</t>
        </is>
      </c>
      <c r="L1" t="inlineStr">
        <is>
          <t>Komentarz</t>
        </is>
      </c>
      <c r="M1" s="8" t="n">
        <v>0.8751273148148148</v>
      </c>
      <c r="N1" s="8" t="n">
        <v>0.8855439814814815</v>
      </c>
      <c r="O1" s="3" t="inlineStr">
        <is>
          <t>Klasa pojazdu (8+1)</t>
        </is>
      </c>
      <c r="P1" s="3" t="inlineStr">
        <is>
          <t>Niid</t>
        </is>
      </c>
      <c r="Q1" s="3" t="inlineStr">
        <is>
          <t>Kiok</t>
        </is>
      </c>
      <c r="R1" s="3" t="inlineStr">
        <is>
          <t>Kinok</t>
        </is>
      </c>
      <c r="S1" s="3" t="inlineStr">
        <is>
          <t>Odrzucone</t>
        </is>
      </c>
      <c r="T1" s="3" t="inlineStr">
        <is>
          <t>%</t>
        </is>
      </c>
      <c r="V1" s="8" t="n">
        <v>0.8751273148148148</v>
      </c>
      <c r="W1" s="8" t="n">
        <v>0.8855439814814815</v>
      </c>
      <c r="X1" s="3" t="inlineStr">
        <is>
          <t>Klasa pojazdu (COST323)</t>
        </is>
      </c>
      <c r="Y1" s="3" t="inlineStr">
        <is>
          <t>Niid</t>
        </is>
      </c>
      <c r="Z1" s="3" t="inlineStr">
        <is>
          <t>Kiok</t>
        </is>
      </c>
      <c r="AA1" s="3" t="inlineStr">
        <is>
          <t>Kinok</t>
        </is>
      </c>
      <c r="AB1" s="3" t="inlineStr">
        <is>
          <t>Odrzucone</t>
        </is>
      </c>
      <c r="AC1" s="3" t="inlineStr">
        <is>
          <t>%</t>
        </is>
      </c>
    </row>
    <row r="2">
      <c r="A2" t="n">
        <v>1</v>
      </c>
      <c r="B2" s="1" t="n">
        <v>45061</v>
      </c>
      <c r="C2" s="2" t="n">
        <v>0.8751273148148148</v>
      </c>
      <c r="D2">
        <f>'Identyfikacja'!D2</f>
        <v/>
      </c>
      <c r="E2" s="5" t="inlineStr">
        <is>
          <t>RZ 932 EC</t>
        </is>
      </c>
      <c r="F2" t="n">
        <v>7</v>
      </c>
      <c r="G2" t="n">
        <v>0</v>
      </c>
      <c r="I2" t="n">
        <v>1</v>
      </c>
      <c r="J2" t="n">
        <v>0</v>
      </c>
      <c r="O2" s="3" t="inlineStr">
        <is>
          <t>Niesklasyfikowane</t>
        </is>
      </c>
      <c r="P2" s="3">
        <f>Q2+R2</f>
        <v/>
      </c>
      <c r="Q2" s="3">
        <f>COUNTIFS(C:C,"&gt;="&amp;M1,C:C,"&lt;"&amp;N1,F:F,"=6",G:G,"=0",D:D,"&lt;&gt;x")</f>
        <v/>
      </c>
      <c r="R2" s="3">
        <f>COUNTIFS(C:C,"&gt;="&amp;M1,C:C,"&lt;"&amp;N1,F:F,"=6",G:G,"=1",D:D,"&lt;&gt;x")</f>
        <v/>
      </c>
      <c r="S2" s="3">
        <f>COUNTIFS(C:C,"&gt;="&amp;M1,C:C,"&lt;"&amp;N1,F:F,"=6",G:G,"=2",D:D,"&lt;&gt;x")</f>
        <v/>
      </c>
      <c r="T2" s="7">
        <f>IF(P2&gt;0,Q2/P2,"-")</f>
        <v/>
      </c>
      <c r="X2" s="3" t="inlineStr">
        <is>
          <t>Samochody osobowe, dostawcze &lt;35kN</t>
        </is>
      </c>
      <c r="Y2" s="3">
        <f>Z2+AA2</f>
        <v/>
      </c>
      <c r="Z2" s="3">
        <f>COUNTIFS(C:C,"&gt;="&amp;M1,C:C,"&lt;"&amp;N1,I:I,"=1",J:J,"=0",D:D,"&lt;&gt;x")</f>
        <v/>
      </c>
      <c r="AA2" s="3">
        <f>COUNTIFS(C:C,"&gt;="&amp;M1,C:C,"&lt;"&amp;N1,I:I,"=1",J:J,"=1",D:D,"&lt;&gt;x")</f>
        <v/>
      </c>
      <c r="AB2" s="3">
        <f>COUNTIFS(C:C,"&gt;="&amp;M1,C:C,"&lt;"&amp;N1,I:I,"=1",J:J,"=2",D:D,"&lt;&gt;x")</f>
        <v/>
      </c>
      <c r="AC2" s="7">
        <f>IF(Y2&gt;0,Z2/Y2,"-")</f>
        <v/>
      </c>
    </row>
    <row r="3">
      <c r="A3" t="n">
        <v>2</v>
      </c>
      <c r="B3" s="1" t="n">
        <v>45061</v>
      </c>
      <c r="C3" s="2" t="n">
        <v>0.8751504629629629</v>
      </c>
      <c r="D3">
        <f>'Identyfikacja'!D3</f>
        <v/>
      </c>
      <c r="E3" s="5" t="inlineStr">
        <is>
          <t>RKL 32096</t>
        </is>
      </c>
      <c r="F3" t="n">
        <v>7</v>
      </c>
      <c r="G3" t="n">
        <v>1</v>
      </c>
      <c r="H3" t="n">
        <v>11</v>
      </c>
      <c r="I3" t="n">
        <v>1</v>
      </c>
      <c r="J3" t="n">
        <v>0</v>
      </c>
      <c r="O3" s="3" t="inlineStr">
        <is>
          <t>Motocykle</t>
        </is>
      </c>
      <c r="P3" s="3">
        <f>Q3+R3</f>
        <v/>
      </c>
      <c r="Q3" s="3">
        <f>COUNTIFS(C:C,"&gt;="&amp;M1,C:C,"&lt;"&amp;N1,F:F,"=10",G:G,"=0",D:D,"&lt;&gt;x")</f>
        <v/>
      </c>
      <c r="R3" s="3">
        <f>COUNTIFS(C:C,"&gt;="&amp;M1,C:C,"&lt;"&amp;N1,F:F,"=10",G:G,"=1",D:D,"&lt;&gt;x")</f>
        <v/>
      </c>
      <c r="S3" s="3">
        <f>COUNTIFS(C:C,"&gt;="&amp;M1,C:C,"&lt;"&amp;N1,F:F,"=10",G:G,"=2",D:D,"&lt;&gt;x")</f>
        <v/>
      </c>
      <c r="T3" s="7">
        <f>IF(P3&gt;0,Q3/P3,"-")</f>
        <v/>
      </c>
      <c r="X3" s="3" t="inlineStr">
        <is>
          <t>Samochody ciężarowe 2-osiowe</t>
        </is>
      </c>
      <c r="Y3" s="3">
        <f>Z3+AA3</f>
        <v/>
      </c>
      <c r="Z3" s="3">
        <f>COUNTIFS(C:C,"&gt;="&amp;M1,C:C,"&lt;"&amp;N1,I:I,"=2",J:J,"=0",D:D,"&lt;&gt;x")</f>
        <v/>
      </c>
      <c r="AA3" s="3">
        <f>COUNTIFS(C:C,"&gt;="&amp;M1,C:C,"&lt;"&amp;N1,I:I,"=2",J:J,"=1",D:D,"&lt;&gt;x")</f>
        <v/>
      </c>
      <c r="AB3" s="3">
        <f>COUNTIFS(C:C,"&gt;="&amp;M1,C:C,"&lt;"&amp;N1,I:I,"=2",J:J,"=2",D:D,"&lt;&gt;x")</f>
        <v/>
      </c>
      <c r="AC3" s="7">
        <f>IF(Y3&gt;0,Z3/Y3,"-")</f>
        <v/>
      </c>
    </row>
    <row r="4">
      <c r="A4" t="n">
        <v>3</v>
      </c>
      <c r="B4" s="1" t="n">
        <v>45061</v>
      </c>
      <c r="C4" s="2" t="n">
        <v>0.8754050925925926</v>
      </c>
      <c r="D4">
        <f>'Identyfikacja'!D4</f>
        <v/>
      </c>
      <c r="E4" s="5" t="inlineStr">
        <is>
          <t>RKL 22247</t>
        </is>
      </c>
      <c r="F4" t="n">
        <v>7</v>
      </c>
      <c r="G4" t="n">
        <v>0</v>
      </c>
      <c r="I4" t="n">
        <v>1</v>
      </c>
      <c r="J4" t="n">
        <v>0</v>
      </c>
      <c r="O4" s="3" t="inlineStr">
        <is>
          <t>Samochody osobowe</t>
        </is>
      </c>
      <c r="P4" s="3">
        <f>Q4+R4</f>
        <v/>
      </c>
      <c r="Q4" s="3">
        <f>COUNTIFS(C:C,"&gt;="&amp;M1,C:C,"&lt;"&amp;N1,F:F,"=7",G:G,"=0",D:D,"&lt;&gt;x")</f>
        <v/>
      </c>
      <c r="R4" s="3">
        <f>COUNTIFS(C:C,"&gt;="&amp;M1,C:C,"&lt;"&amp;N1,F:F,"=7",G:G,"=1",D:D,"&lt;&gt;x")</f>
        <v/>
      </c>
      <c r="S4" s="3">
        <f>COUNTIFS(C:C,"&gt;="&amp;M1,C:C,"&lt;"&amp;N1,F:F,"=7",G:G,"=2",D:D,"&lt;&gt;x")</f>
        <v/>
      </c>
      <c r="T4" s="7">
        <f>IF(P4&gt;0,Q4/P4,"-")</f>
        <v/>
      </c>
      <c r="X4" s="3" t="inlineStr">
        <is>
          <t>Samochody ciężarowe 3,4-osiowe</t>
        </is>
      </c>
      <c r="Y4" s="3">
        <f>Z4+AA4</f>
        <v/>
      </c>
      <c r="Z4" s="3">
        <f>COUNTIFS(C:C,"&gt;="&amp;M1,C:C,"&lt;"&amp;N1,I:I,"=3",J:J,"=0",D:D,"&lt;&gt;x")</f>
        <v/>
      </c>
      <c r="AA4" s="3">
        <f>COUNTIFS(C:C,"&gt;="&amp;M1,C:C,"&lt;"&amp;N1,I:I,"=3",J:J,"=1",D:D,"&lt;&gt;x")</f>
        <v/>
      </c>
      <c r="AB4" s="3">
        <f>COUNTIFS(C:C,"&gt;="&amp;M1,C:C,"&lt;"&amp;N1,I:I,"=3",J:J,"=2",D:D,"&lt;&gt;x")</f>
        <v/>
      </c>
      <c r="AC4" s="7">
        <f>IF(Y4&gt;0,Z4/Y4,"-")</f>
        <v/>
      </c>
    </row>
    <row r="5">
      <c r="A5" t="n">
        <v>4</v>
      </c>
      <c r="B5" s="1" t="n">
        <v>45061</v>
      </c>
      <c r="C5" s="2" t="n">
        <v>0.8758564814814814</v>
      </c>
      <c r="D5">
        <f>'Identyfikacja'!D5</f>
        <v/>
      </c>
      <c r="E5" s="5" t="inlineStr">
        <is>
          <t>RJA 92381</t>
        </is>
      </c>
      <c r="F5" t="n">
        <v>7</v>
      </c>
      <c r="G5" t="n">
        <v>1</v>
      </c>
      <c r="H5" t="n">
        <v>11</v>
      </c>
      <c r="I5" t="n">
        <v>1</v>
      </c>
      <c r="J5" t="n">
        <v>0</v>
      </c>
      <c r="O5" s="3" t="inlineStr">
        <is>
          <t>Samochody dostawcze do 3,5t</t>
        </is>
      </c>
      <c r="P5" s="3">
        <f>Q5+R5</f>
        <v/>
      </c>
      <c r="Q5" s="3">
        <f>COUNTIFS(C:C,"&gt;="&amp;M1,C:C,"&lt;"&amp;N1,F:F,"=11",G:G,"=0",D:D,"&lt;&gt;x")</f>
        <v/>
      </c>
      <c r="R5" s="3">
        <f>COUNTIFS(C:C,"&gt;="&amp;M1,C:C,"&lt;"&amp;N1,F:F,"=11",G:G,"=1",D:D,"&lt;&gt;x")</f>
        <v/>
      </c>
      <c r="S5" s="3">
        <f>COUNTIFS(C:C,"&gt;="&amp;M1,C:C,"&lt;"&amp;N1,F:F,"=11",G:G,"=2",D:D,"&lt;&gt;x")</f>
        <v/>
      </c>
      <c r="T5" s="7">
        <f>IF(P5&gt;0,Q5/P5,"-")</f>
        <v/>
      </c>
      <c r="X5" s="3" t="inlineStr">
        <is>
          <t>Ciągniki s. 3-6 osi, max 2 w grupie</t>
        </is>
      </c>
      <c r="Y5" s="3">
        <f>Z5+AA5</f>
        <v/>
      </c>
      <c r="Z5" s="3">
        <f>COUNTIFS(C:C,"&gt;="&amp;M1,C:C,"&lt;"&amp;N1,I:I,"=4",J:J,"=0",D:D,"&lt;&gt;x")</f>
        <v/>
      </c>
      <c r="AA5" s="3">
        <f>COUNTIFS(C:C,"&gt;="&amp;M1,C:C,"&lt;"&amp;N1,I:I,"=4",J:J,"=1",D:D,"&lt;&gt;x")</f>
        <v/>
      </c>
      <c r="AB5" s="3">
        <f>COUNTIFS(C:C,"&gt;="&amp;M1,C:C,"&lt;"&amp;N1,I:I,"=4",J:J,"=2",D:D,"&lt;&gt;x")</f>
        <v/>
      </c>
      <c r="AC5" s="7">
        <f>IF(Y5&gt;0,Z5/Y5,"-")</f>
        <v/>
      </c>
    </row>
    <row r="6">
      <c r="A6" t="n">
        <v>5</v>
      </c>
      <c r="B6" s="1" t="n">
        <v>45061</v>
      </c>
      <c r="C6" s="2" t="n">
        <v>0.8762615740740741</v>
      </c>
      <c r="D6">
        <f>'Identyfikacja'!D6</f>
        <v/>
      </c>
      <c r="E6" s="5" t="inlineStr">
        <is>
          <t>RZ 413 CT</t>
        </is>
      </c>
      <c r="F6" t="n">
        <v>7</v>
      </c>
      <c r="G6" t="n">
        <v>0</v>
      </c>
      <c r="I6" t="n">
        <v>1</v>
      </c>
      <c r="J6" t="n">
        <v>0</v>
      </c>
      <c r="O6" s="3" t="inlineStr">
        <is>
          <t>Samochody osobowe z przyczepami</t>
        </is>
      </c>
      <c r="P6" s="3">
        <f>Q6+R6</f>
        <v/>
      </c>
      <c r="Q6" s="3">
        <f>COUNTIFS(C:C,"&gt;="&amp;M1,C:C,"&lt;"&amp;N1,F:F,"=2",G:G,"=0",D:D,"&lt;&gt;x")</f>
        <v/>
      </c>
      <c r="R6" s="3">
        <f>COUNTIFS(C:C,"&gt;="&amp;M1,C:C,"&lt;"&amp;N1,F:F,"=2",G:G,"=1",D:D,"&lt;&gt;x")</f>
        <v/>
      </c>
      <c r="S6" s="3">
        <f>COUNTIFS(C:C,"&gt;="&amp;M1,C:C,"&lt;"&amp;N1,F:F,"=2",G:G,"=2",D:D,"&lt;&gt;x")</f>
        <v/>
      </c>
      <c r="T6" s="7">
        <f>IF(P6&gt;0,Q6/P6,"-")</f>
        <v/>
      </c>
      <c r="X6" s="3" t="inlineStr">
        <is>
          <t>Ciągniki s. 5- 7 osi, max 3 w grupie</t>
        </is>
      </c>
      <c r="Y6" s="3">
        <f>Z6+AA6</f>
        <v/>
      </c>
      <c r="Z6" s="3">
        <f>COUNTIFS(C:C,"&gt;="&amp;M1,C:C,"&lt;"&amp;N1,I:I,"=5",J:J,"=0",D:D,"&lt;&gt;x")</f>
        <v/>
      </c>
      <c r="AA6" s="3">
        <f>COUNTIFS(C:C,"&gt;="&amp;M1,C:C,"&lt;"&amp;N1,I:I,"=5",J:J,"=1",D:D,"&lt;&gt;x")</f>
        <v/>
      </c>
      <c r="AB6" s="3">
        <f>COUNTIFS(C:C,"&gt;="&amp;M1,C:C,"&lt;"&amp;N1,I:I,"=5",J:J,"=2",D:D,"&lt;&gt;x")</f>
        <v/>
      </c>
      <c r="AC6" s="7">
        <f>IF(Y6&gt;0,Z6/Y6,"-")</f>
        <v/>
      </c>
    </row>
    <row r="7">
      <c r="A7" t="n">
        <v>6</v>
      </c>
      <c r="B7" s="1" t="n">
        <v>45061</v>
      </c>
      <c r="C7" s="2" t="n">
        <v>0.8771180555555556</v>
      </c>
      <c r="D7">
        <f>'Identyfikacja'!D7</f>
        <v/>
      </c>
      <c r="E7" s="5" t="inlineStr">
        <is>
          <t>RZ 222 CA</t>
        </is>
      </c>
      <c r="F7" t="n">
        <v>7</v>
      </c>
      <c r="G7" t="n">
        <v>0</v>
      </c>
      <c r="I7" t="n">
        <v>1</v>
      </c>
      <c r="J7" t="n">
        <v>0</v>
      </c>
      <c r="O7" s="3" t="inlineStr">
        <is>
          <t>Samochody ciężarowe (jednoczłonowe)</t>
        </is>
      </c>
      <c r="P7" s="3">
        <f>Q7+R7</f>
        <v/>
      </c>
      <c r="Q7" s="3">
        <f>COUNTIFS(C:C,"&gt;="&amp;M1,C:C,"&lt;"&amp;N1,F:F,"=3",G:G,"=0",D:D,"&lt;&gt;x")</f>
        <v/>
      </c>
      <c r="R7" s="3">
        <f>COUNTIFS(C:C,"&gt;="&amp;M1,C:C,"&lt;"&amp;N1,F:F,"=3",G:G,"=1",D:D,"&lt;&gt;x")</f>
        <v/>
      </c>
      <c r="S7" s="3">
        <f>COUNTIFS(C:C,"&gt;="&amp;M1,C:C,"&lt;"&amp;N1,F:F,"=3",G:G,"=2",D:D,"&lt;&gt;x")</f>
        <v/>
      </c>
      <c r="T7" s="7">
        <f>IF(P7&gt;0,Q7/P7,"-")</f>
        <v/>
      </c>
      <c r="X7" s="3" t="inlineStr">
        <is>
          <t>Samochody ciężarowe z przyczepami</t>
        </is>
      </c>
      <c r="Y7" s="3">
        <f>Z7+AA7</f>
        <v/>
      </c>
      <c r="Z7" s="3">
        <f>COUNTIFS(C:C,"&gt;="&amp;M1,C:C,"&lt;"&amp;N1,I:I,"=6",J:J,"=0",D:D,"&lt;&gt;x")</f>
        <v/>
      </c>
      <c r="AA7" s="3">
        <f>COUNTIFS(C:C,"&gt;="&amp;M1,C:C,"&lt;"&amp;N1,I:I,"=6",J:J,"=1",D:D,"&lt;&gt;x")</f>
        <v/>
      </c>
      <c r="AB7" s="3">
        <f>COUNTIFS(C:C,"&gt;="&amp;M1,C:C,"&lt;"&amp;N1,I:I,"=6",J:J,"=2",D:D,"&lt;&gt;x")</f>
        <v/>
      </c>
      <c r="AC7" s="7">
        <f>IF(Y7&gt;0,Z7/Y7,"-")</f>
        <v/>
      </c>
    </row>
    <row r="8">
      <c r="A8" t="n">
        <v>7</v>
      </c>
      <c r="B8" s="1" t="n">
        <v>45061</v>
      </c>
      <c r="C8" s="2" t="n">
        <v>0.8776273148148148</v>
      </c>
      <c r="D8">
        <f>'Identyfikacja'!D8</f>
        <v/>
      </c>
      <c r="E8" s="5" t="inlineStr">
        <is>
          <t>WGM 67793</t>
        </is>
      </c>
      <c r="F8" t="n">
        <v>7</v>
      </c>
      <c r="G8" t="n">
        <v>0</v>
      </c>
      <c r="I8" t="n">
        <v>1</v>
      </c>
      <c r="J8" t="n">
        <v>0</v>
      </c>
      <c r="O8" s="3" t="inlineStr">
        <is>
          <t>Samochody ciężarowe z przyczepami</t>
        </is>
      </c>
      <c r="P8" s="3">
        <f>Q8+R8</f>
        <v/>
      </c>
      <c r="Q8" s="3">
        <f>COUNTIFS(C:C,"&gt;="&amp;M1,C:C,"&lt;"&amp;N1,F:F,"=8",G:G,"=0",D:D,"&lt;&gt;x")</f>
        <v/>
      </c>
      <c r="R8" s="3">
        <f>COUNTIFS(C:C,"&gt;="&amp;M1,C:C,"&lt;"&amp;N1,F:F,"=8",G:G,"=1",D:D,"&lt;&gt;x")</f>
        <v/>
      </c>
      <c r="S8" s="3">
        <f>COUNTIFS(C:C,"&gt;="&amp;M1,C:C,"&lt;"&amp;N1,F:F,"=8",G:G,"=2",D:D,"&lt;&gt;x")</f>
        <v/>
      </c>
      <c r="T8" s="7">
        <f>IF(P8&gt;0,Q8/P8,"-")</f>
        <v/>
      </c>
      <c r="X8" s="3" t="inlineStr">
        <is>
          <t>Autobusy</t>
        </is>
      </c>
      <c r="Y8" s="3">
        <f>Z8+AA8</f>
        <v/>
      </c>
      <c r="Z8" s="3">
        <f>COUNTIFS(C:C,"&gt;="&amp;M1,C:C,"&lt;"&amp;N1,I:I,"=7",J:J,"=0",D:D,"&lt;&gt;x")</f>
        <v/>
      </c>
      <c r="AA8" s="3">
        <f>COUNTIFS(C:C,"&gt;="&amp;M1,C:C,"&lt;"&amp;N1,I:I,"=7",J:J,"=1",D:D,"&lt;&gt;x")</f>
        <v/>
      </c>
      <c r="AB8" s="3">
        <f>COUNTIFS(C:C,"&gt;="&amp;M1,C:C,"&lt;"&amp;N1,I:I,"=7",J:J,"=2",D:D,"&lt;&gt;x")</f>
        <v/>
      </c>
      <c r="AC8" s="7">
        <f>IF(Y8&gt;0,Z8/Y8,"-")</f>
        <v/>
      </c>
    </row>
    <row r="9">
      <c r="A9" t="n">
        <v>8</v>
      </c>
      <c r="B9" s="1" t="n">
        <v>45061</v>
      </c>
      <c r="C9" s="2" t="n">
        <v>0.8776388888888889</v>
      </c>
      <c r="D9">
        <f>'Identyfikacja'!D9</f>
        <v/>
      </c>
      <c r="E9" s="5" t="inlineStr">
        <is>
          <t>LKR 41941</t>
        </is>
      </c>
      <c r="F9" t="n">
        <v>7</v>
      </c>
      <c r="G9" t="n">
        <v>0</v>
      </c>
      <c r="I9" t="n">
        <v>1</v>
      </c>
      <c r="J9" t="n">
        <v>0</v>
      </c>
      <c r="O9" s="3" t="inlineStr">
        <is>
          <t>Samochody ciężarowe z naczepami</t>
        </is>
      </c>
      <c r="P9" s="3">
        <f>Q9+R9</f>
        <v/>
      </c>
      <c r="Q9" s="3">
        <f>COUNTIFS(C:C,"&gt;="&amp;M1,C:C,"&lt;"&amp;N1,F:F,"=9",G:G,"=0",D:D,"&lt;&gt;x")</f>
        <v/>
      </c>
      <c r="R9" s="3">
        <f>COUNTIFS(C:C,"&gt;="&amp;M1,C:C,"&lt;"&amp;N1,F:F,"=9",G:G,"=1",D:D,"&lt;&gt;x")</f>
        <v/>
      </c>
      <c r="S9" s="3">
        <f>COUNTIFS(C:C,"&gt;="&amp;M1,C:C,"&lt;"&amp;N1,F:F,"=9",G:G,"=2",D:D,"&lt;&gt;x")</f>
        <v/>
      </c>
      <c r="T9" s="7">
        <f>IF(P9&gt;0,Q9/P9,"-")</f>
        <v/>
      </c>
      <c r="X9" s="3" t="inlineStr">
        <is>
          <t>Inne pojazdy</t>
        </is>
      </c>
      <c r="Y9" s="3">
        <f>Z9+AA9</f>
        <v/>
      </c>
      <c r="Z9" s="3">
        <f>COUNTIFS(C:C,"&gt;="&amp;M1,C:C,"&lt;"&amp;N1,I:I,"=8",J:J,"=0",D:D,"&lt;&gt;x")</f>
        <v/>
      </c>
      <c r="AA9" s="3">
        <f>COUNTIFS(C:C,"&gt;="&amp;M1,C:C,"&lt;"&amp;N1,I:I,"=8",J:J,"=1",D:D,"&lt;&gt;x")</f>
        <v/>
      </c>
      <c r="AB9" s="3">
        <f>COUNTIFS(C:C,"&gt;="&amp;M1,C:C,"&lt;"&amp;N1,I:I,"=8",J:J,"=2",D:D,"&lt;&gt;x")</f>
        <v/>
      </c>
      <c r="AC9" s="7">
        <f>IF(Y9&gt;0,Z9/Y9,"-")</f>
        <v/>
      </c>
    </row>
    <row r="10">
      <c r="A10" t="n">
        <v>9</v>
      </c>
      <c r="B10" s="1" t="n">
        <v>45061</v>
      </c>
      <c r="C10" s="2" t="n">
        <v>0.877650462962963</v>
      </c>
      <c r="D10">
        <f>'Identyfikacja'!D10</f>
        <v/>
      </c>
      <c r="E10" s="5" t="inlineStr">
        <is>
          <t>RZE 0260 A</t>
        </is>
      </c>
      <c r="F10" t="n">
        <v>7</v>
      </c>
      <c r="G10" t="n">
        <v>0</v>
      </c>
      <c r="I10" t="n">
        <v>1</v>
      </c>
      <c r="J10" t="n">
        <v>0</v>
      </c>
      <c r="O10" s="3" t="inlineStr">
        <is>
          <t>Autobusy</t>
        </is>
      </c>
      <c r="P10" s="3">
        <f>Q10+R10</f>
        <v/>
      </c>
      <c r="Q10" s="3">
        <f>COUNTIFS(C:C,"&gt;="&amp;M1,C:C,"&lt;"&amp;N1,F:F,"=5",G:G,"=0",D:D,"&lt;&gt;x")</f>
        <v/>
      </c>
      <c r="R10" s="3">
        <f>COUNTIFS(C:C,"&gt;="&amp;M1,C:C,"&lt;"&amp;N1,F:F,"=5",G:G,"=1",D:D,"&lt;&gt;x")</f>
        <v/>
      </c>
      <c r="S10" s="3">
        <f>COUNTIFS(C:C,"&gt;="&amp;M1,C:C,"&lt;"&amp;N1,F:F,"=5",G:G,"=2",D:D,"&lt;&gt;x")</f>
        <v/>
      </c>
      <c r="T10" s="7">
        <f>IF(P10&gt;0,Q10/P10,"-")</f>
        <v/>
      </c>
      <c r="X10" s="3" t="n"/>
      <c r="Y10" s="3" t="n"/>
      <c r="Z10" s="3" t="n"/>
      <c r="AA10" s="3" t="n"/>
      <c r="AB10" s="3" t="n"/>
      <c r="AC10" s="7" t="n"/>
    </row>
    <row r="11">
      <c r="A11" t="n">
        <v>10</v>
      </c>
      <c r="B11" s="1" t="n">
        <v>45061</v>
      </c>
      <c r="C11" s="2" t="n">
        <v>0.8780671296296296</v>
      </c>
      <c r="D11">
        <f>'Identyfikacja'!D11</f>
        <v/>
      </c>
      <c r="E11" s="5" t="inlineStr">
        <is>
          <t>RP 86560</t>
        </is>
      </c>
      <c r="F11" t="n">
        <v>7</v>
      </c>
      <c r="G11" t="n">
        <v>0</v>
      </c>
      <c r="I11" t="n">
        <v>1</v>
      </c>
      <c r="J11" t="n">
        <v>0</v>
      </c>
      <c r="O11" s="3" t="n"/>
      <c r="P11" s="3" t="n"/>
      <c r="Q11" s="3" t="n"/>
      <c r="R11" s="3" t="n"/>
      <c r="S11" s="3" t="n"/>
      <c r="T11" s="3" t="n"/>
      <c r="X11" s="3" t="n"/>
      <c r="Y11" s="3" t="n"/>
      <c r="Z11" s="3" t="n"/>
      <c r="AA11" s="3" t="n"/>
      <c r="AB11" s="3" t="n"/>
      <c r="AC11" s="3" t="n"/>
    </row>
    <row r="12">
      <c r="A12" t="n">
        <v>11</v>
      </c>
      <c r="B12" s="1" t="n">
        <v>45061</v>
      </c>
      <c r="C12" s="2" t="n">
        <v>0.878275462962963</v>
      </c>
      <c r="D12">
        <f>'Identyfikacja'!D12</f>
        <v/>
      </c>
      <c r="E12" s="5" t="inlineStr">
        <is>
          <t>RZ 5240 J</t>
        </is>
      </c>
      <c r="F12" t="n">
        <v>7</v>
      </c>
      <c r="G12" t="n">
        <v>0</v>
      </c>
      <c r="I12" t="n">
        <v>1</v>
      </c>
      <c r="J12" t="n">
        <v>0</v>
      </c>
      <c r="M12" s="8" t="n">
        <v>0.8855439814814815</v>
      </c>
      <c r="N12" s="8" t="n">
        <v>0.8959606481481481</v>
      </c>
      <c r="O12" s="3" t="inlineStr">
        <is>
          <t>Klasa pojazdu (8+1)</t>
        </is>
      </c>
      <c r="P12" s="3" t="inlineStr">
        <is>
          <t>Niid</t>
        </is>
      </c>
      <c r="Q12" s="3" t="inlineStr">
        <is>
          <t>Kiok</t>
        </is>
      </c>
      <c r="R12" s="3" t="inlineStr">
        <is>
          <t>Kinok</t>
        </is>
      </c>
      <c r="S12" s="3" t="inlineStr">
        <is>
          <t>Odrzucone</t>
        </is>
      </c>
      <c r="T12" s="3" t="inlineStr">
        <is>
          <t>%</t>
        </is>
      </c>
      <c r="V12" s="8" t="n">
        <v>0.8855439814814815</v>
      </c>
      <c r="W12" s="8" t="n">
        <v>0.8959606481481481</v>
      </c>
      <c r="X12" s="3" t="inlineStr">
        <is>
          <t>Klasa pojazdu (COST323)</t>
        </is>
      </c>
      <c r="Y12" s="3" t="inlineStr">
        <is>
          <t>Niid</t>
        </is>
      </c>
      <c r="Z12" s="3" t="inlineStr">
        <is>
          <t>Kiok</t>
        </is>
      </c>
      <c r="AA12" s="3" t="inlineStr">
        <is>
          <t>Kinok</t>
        </is>
      </c>
      <c r="AB12" s="3" t="inlineStr">
        <is>
          <t>Odrzucone</t>
        </is>
      </c>
      <c r="AC12" s="3" t="inlineStr">
        <is>
          <t>%</t>
        </is>
      </c>
    </row>
    <row r="13">
      <c r="A13" t="n">
        <v>12</v>
      </c>
      <c r="B13" s="1" t="n">
        <v>45061</v>
      </c>
      <c r="C13" s="2" t="n">
        <v>0.8785763888888889</v>
      </c>
      <c r="D13">
        <f>'Identyfikacja'!D13</f>
        <v/>
      </c>
      <c r="E13" s="5" t="inlineStr">
        <is>
          <t>RZE 68148</t>
        </is>
      </c>
      <c r="F13" t="n">
        <v>9</v>
      </c>
      <c r="G13" t="n">
        <v>0</v>
      </c>
      <c r="I13" t="n">
        <v>5</v>
      </c>
      <c r="J13" t="n">
        <v>0</v>
      </c>
      <c r="O13" s="3" t="inlineStr">
        <is>
          <t>Niesklasyfikowane</t>
        </is>
      </c>
      <c r="P13" s="3">
        <f>Q13+R13</f>
        <v/>
      </c>
      <c r="Q13" s="3">
        <f>COUNTIFS(C:C,"&gt;="&amp;M12,C:C,"&lt;"&amp;N12,F:F,"=6",G:G,"=0",D:D,"&lt;&gt;x")</f>
        <v/>
      </c>
      <c r="R13" s="3">
        <f>COUNTIFS(C:C,"&gt;="&amp;M12,C:C,"&lt;"&amp;N12,F:F,"=6",G:G,"=1",D:D,"&lt;&gt;x")</f>
        <v/>
      </c>
      <c r="S13" s="3">
        <f>COUNTIFS(C:C,"&gt;="&amp;M12,C:C,"&lt;"&amp;N12,F:F,"=6",G:G,"=2",D:D,"&lt;&gt;x")</f>
        <v/>
      </c>
      <c r="T13" s="7">
        <f>IF(P13&gt;0,Q13/P13,"-")</f>
        <v/>
      </c>
      <c r="X13" s="3" t="inlineStr">
        <is>
          <t>Samochody osobowe, dostawcze &lt;35kN</t>
        </is>
      </c>
      <c r="Y13" s="3">
        <f>Z13+AA13</f>
        <v/>
      </c>
      <c r="Z13" s="3">
        <f>COUNTIFS(C:C,"&gt;="&amp;M12,C:C,"&lt;"&amp;N12,I:I,"=1",J:J,"=0",D:D,"&lt;&gt;x")</f>
        <v/>
      </c>
      <c r="AA13" s="3">
        <f>COUNTIFS(C:C,"&gt;="&amp;M12,C:C,"&lt;"&amp;N12,I:I,"=1",J:J,"=1",D:D,"&lt;&gt;x")</f>
        <v/>
      </c>
      <c r="AB13" s="3">
        <f>COUNTIFS(C:C,"&gt;="&amp;M12,C:C,"&lt;"&amp;N12,I:I,"=1",J:J,"=2",D:D,"&lt;&gt;x")</f>
        <v/>
      </c>
      <c r="AC13" s="7">
        <f>IF(Y13&gt;0,Z13/Y13,"-")</f>
        <v/>
      </c>
    </row>
    <row r="14">
      <c r="A14" t="n">
        <v>13</v>
      </c>
      <c r="B14" s="1" t="n">
        <v>45061</v>
      </c>
      <c r="C14" s="2" t="n">
        <v>0.8788888888888889</v>
      </c>
      <c r="D14">
        <f>'Identyfikacja'!D14</f>
        <v/>
      </c>
      <c r="E14" s="5" t="inlineStr">
        <is>
          <t>RZE 92029</t>
        </is>
      </c>
      <c r="F14" t="n">
        <v>7</v>
      </c>
      <c r="G14" t="n">
        <v>0</v>
      </c>
      <c r="I14" t="n">
        <v>1</v>
      </c>
      <c r="J14" t="n">
        <v>0</v>
      </c>
      <c r="O14" s="3" t="inlineStr">
        <is>
          <t>Motocykle</t>
        </is>
      </c>
      <c r="P14" s="3">
        <f>Q14+R14</f>
        <v/>
      </c>
      <c r="Q14" s="3">
        <f>COUNTIFS(C:C,"&gt;="&amp;M12,C:C,"&lt;"&amp;N12,F:F,"=10",G:G,"=0",D:D,"&lt;&gt;x")</f>
        <v/>
      </c>
      <c r="R14" s="3">
        <f>COUNTIFS(C:C,"&gt;="&amp;M12,C:C,"&lt;"&amp;N12,F:F,"=10",G:G,"=1",D:D,"&lt;&gt;x")</f>
        <v/>
      </c>
      <c r="S14" s="3">
        <f>COUNTIFS(C:C,"&gt;="&amp;M12,C:C,"&lt;"&amp;N12,F:F,"=10",G:G,"=2",D:D,"&lt;&gt;x")</f>
        <v/>
      </c>
      <c r="T14" s="7">
        <f>IF(P14&gt;0,Q14/P14,"-")</f>
        <v/>
      </c>
      <c r="X14" s="3" t="inlineStr">
        <is>
          <t>Samochody ciężarowe 2-osiowe</t>
        </is>
      </c>
      <c r="Y14" s="3">
        <f>Z14+AA14</f>
        <v/>
      </c>
      <c r="Z14" s="3">
        <f>COUNTIFS(C:C,"&gt;="&amp;M12,C:C,"&lt;"&amp;N12,I:I,"=2",J:J,"=0",D:D,"&lt;&gt;x")</f>
        <v/>
      </c>
      <c r="AA14" s="3">
        <f>COUNTIFS(C:C,"&gt;="&amp;M12,C:C,"&lt;"&amp;N12,I:I,"=2",J:J,"=1",D:D,"&lt;&gt;x")</f>
        <v/>
      </c>
      <c r="AB14" s="3">
        <f>COUNTIFS(C:C,"&gt;="&amp;M12,C:C,"&lt;"&amp;N12,I:I,"=2",J:J,"=2",D:D,"&lt;&gt;x")</f>
        <v/>
      </c>
      <c r="AC14" s="7">
        <f>IF(Y14&gt;0,Z14/Y14,"-")</f>
        <v/>
      </c>
    </row>
    <row r="15">
      <c r="A15" t="n">
        <v>14</v>
      </c>
      <c r="B15" s="1" t="n">
        <v>45061</v>
      </c>
      <c r="C15" s="2" t="n">
        <v>0.8796643518518519</v>
      </c>
      <c r="D15">
        <f>'Identyfikacja'!D15</f>
        <v/>
      </c>
      <c r="E15" s="5" t="inlineStr">
        <is>
          <t>RZ 0668 V</t>
        </is>
      </c>
      <c r="F15" t="n">
        <v>7</v>
      </c>
      <c r="G15" t="n">
        <v>0</v>
      </c>
      <c r="I15" t="n">
        <v>1</v>
      </c>
      <c r="J15" t="n">
        <v>0</v>
      </c>
      <c r="O15" s="3" t="inlineStr">
        <is>
          <t>Samochody osobowe</t>
        </is>
      </c>
      <c r="P15" s="3">
        <f>Q15+R15</f>
        <v/>
      </c>
      <c r="Q15" s="3">
        <f>COUNTIFS(C:C,"&gt;="&amp;M12,C:C,"&lt;"&amp;N12,F:F,"=7",G:G,"=0",D:D,"&lt;&gt;x")</f>
        <v/>
      </c>
      <c r="R15" s="3">
        <f>COUNTIFS(C:C,"&gt;="&amp;M12,C:C,"&lt;"&amp;N12,F:F,"=7",G:G,"=1",D:D,"&lt;&gt;x")</f>
        <v/>
      </c>
      <c r="S15" s="3">
        <f>COUNTIFS(C:C,"&gt;="&amp;M12,C:C,"&lt;"&amp;N12,F:F,"=7",G:G,"=2",D:D,"&lt;&gt;x")</f>
        <v/>
      </c>
      <c r="T15" s="7">
        <f>IF(P15&gt;0,Q15/P15,"-")</f>
        <v/>
      </c>
      <c r="X15" s="3" t="inlineStr">
        <is>
          <t>Samochody ciężarowe 3,4-osiowe</t>
        </is>
      </c>
      <c r="Y15" s="3">
        <f>Z15+AA15</f>
        <v/>
      </c>
      <c r="Z15" s="3">
        <f>COUNTIFS(C:C,"&gt;="&amp;M12,C:C,"&lt;"&amp;N12,I:I,"=3",J:J,"=0",D:D,"&lt;&gt;x")</f>
        <v/>
      </c>
      <c r="AA15" s="3">
        <f>COUNTIFS(C:C,"&gt;="&amp;M12,C:C,"&lt;"&amp;N12,I:I,"=3",J:J,"=1",D:D,"&lt;&gt;x")</f>
        <v/>
      </c>
      <c r="AB15" s="3">
        <f>COUNTIFS(C:C,"&gt;="&amp;M12,C:C,"&lt;"&amp;N12,I:I,"=3",J:J,"=2",D:D,"&lt;&gt;x")</f>
        <v/>
      </c>
      <c r="AC15" s="7">
        <f>IF(Y15&gt;0,Z15/Y15,"-")</f>
        <v/>
      </c>
    </row>
    <row r="16">
      <c r="A16" t="n">
        <v>15</v>
      </c>
      <c r="B16" s="1" t="n">
        <v>45061</v>
      </c>
      <c r="C16" s="2" t="n">
        <v>0.8803009259259259</v>
      </c>
      <c r="D16">
        <f>'Identyfikacja'!D16</f>
        <v/>
      </c>
      <c r="E16" s="5" t="inlineStr">
        <is>
          <t>CE 2976 EM</t>
        </is>
      </c>
      <c r="F16" t="n">
        <v>7</v>
      </c>
      <c r="G16" t="n">
        <v>0</v>
      </c>
      <c r="I16" t="n">
        <v>1</v>
      </c>
      <c r="J16" t="n">
        <v>0</v>
      </c>
      <c r="O16" s="3" t="inlineStr">
        <is>
          <t>Samochody dostawcze do 3,5t</t>
        </is>
      </c>
      <c r="P16" s="3">
        <f>Q16+R16</f>
        <v/>
      </c>
      <c r="Q16" s="3">
        <f>COUNTIFS(C:C,"&gt;="&amp;M12,C:C,"&lt;"&amp;N12,F:F,"=11",G:G,"=0",D:D,"&lt;&gt;x")</f>
        <v/>
      </c>
      <c r="R16" s="3">
        <f>COUNTIFS(C:C,"&gt;="&amp;M12,C:C,"&lt;"&amp;N12,F:F,"=11",G:G,"=1",D:D,"&lt;&gt;x")</f>
        <v/>
      </c>
      <c r="S16" s="3">
        <f>COUNTIFS(C:C,"&gt;="&amp;M12,C:C,"&lt;"&amp;N12,F:F,"=11",G:G,"=2",D:D,"&lt;&gt;x")</f>
        <v/>
      </c>
      <c r="T16" s="7">
        <f>IF(P16&gt;0,Q16/P16,"-")</f>
        <v/>
      </c>
      <c r="X16" s="3" t="inlineStr">
        <is>
          <t>Ciągniki s. 3-6 osi, max 2 w grupie</t>
        </is>
      </c>
      <c r="Y16" s="3">
        <f>Z16+AA16</f>
        <v/>
      </c>
      <c r="Z16" s="3">
        <f>COUNTIFS(C:C,"&gt;="&amp;M12,C:C,"&lt;"&amp;N12,I:I,"=4",J:J,"=0",D:D,"&lt;&gt;x")</f>
        <v/>
      </c>
      <c r="AA16" s="3">
        <f>COUNTIFS(C:C,"&gt;="&amp;M12,C:C,"&lt;"&amp;N12,I:I,"=4",J:J,"=1",D:D,"&lt;&gt;x")</f>
        <v/>
      </c>
      <c r="AB16" s="3">
        <f>COUNTIFS(C:C,"&gt;="&amp;M12,C:C,"&lt;"&amp;N12,I:I,"=4",J:J,"=2",D:D,"&lt;&gt;x")</f>
        <v/>
      </c>
      <c r="AC16" s="7">
        <f>IF(Y16&gt;0,Z16/Y16,"-")</f>
        <v/>
      </c>
    </row>
    <row r="17">
      <c r="A17" t="n">
        <v>16</v>
      </c>
      <c r="B17" s="1" t="n">
        <v>45061</v>
      </c>
      <c r="C17" s="2" t="n">
        <v>0.8812152777777778</v>
      </c>
      <c r="D17">
        <f>'Identyfikacja'!D17</f>
        <v/>
      </c>
      <c r="E17" s="5" t="inlineStr">
        <is>
          <t>RZE 70174</t>
        </is>
      </c>
      <c r="F17" t="n">
        <v>7</v>
      </c>
      <c r="G17" t="n">
        <v>0</v>
      </c>
      <c r="I17" t="n">
        <v>1</v>
      </c>
      <c r="J17" t="n">
        <v>0</v>
      </c>
      <c r="O17" s="3" t="inlineStr">
        <is>
          <t>Samochody osobowe z przyczepami</t>
        </is>
      </c>
      <c r="P17" s="3">
        <f>Q17+R17</f>
        <v/>
      </c>
      <c r="Q17" s="3">
        <f>COUNTIFS(C:C,"&gt;="&amp;M12,C:C,"&lt;"&amp;N12,F:F,"=2",G:G,"=0",D:D,"&lt;&gt;x")</f>
        <v/>
      </c>
      <c r="R17" s="3">
        <f>COUNTIFS(C:C,"&gt;="&amp;M12,C:C,"&lt;"&amp;N12,F:F,"=2",G:G,"=1",D:D,"&lt;&gt;x")</f>
        <v/>
      </c>
      <c r="S17" s="3">
        <f>COUNTIFS(C:C,"&gt;="&amp;M12,C:C,"&lt;"&amp;N12,F:F,"=2",G:G,"=2",D:D,"&lt;&gt;x")</f>
        <v/>
      </c>
      <c r="T17" s="7">
        <f>IF(P17&gt;0,Q17/P17,"-")</f>
        <v/>
      </c>
      <c r="X17" s="3" t="inlineStr">
        <is>
          <t>Ciągniki s. 5- 7 osi, max 3 w grupie</t>
        </is>
      </c>
      <c r="Y17" s="3">
        <f>Z17+AA17</f>
        <v/>
      </c>
      <c r="Z17" s="3">
        <f>COUNTIFS(C:C,"&gt;="&amp;M12,C:C,"&lt;"&amp;N12,I:I,"=5",J:J,"=0",D:D,"&lt;&gt;x")</f>
        <v/>
      </c>
      <c r="AA17" s="3">
        <f>COUNTIFS(C:C,"&gt;="&amp;M12,C:C,"&lt;"&amp;N12,I:I,"=5",J:J,"=1",D:D,"&lt;&gt;x")</f>
        <v/>
      </c>
      <c r="AB17" s="3">
        <f>COUNTIFS(C:C,"&gt;="&amp;M12,C:C,"&lt;"&amp;N12,I:I,"=5",J:J,"=2",D:D,"&lt;&gt;x")</f>
        <v/>
      </c>
      <c r="AC17" s="7">
        <f>IF(Y17&gt;0,Z17/Y17,"-")</f>
        <v/>
      </c>
    </row>
    <row r="18">
      <c r="A18" t="n">
        <v>17</v>
      </c>
      <c r="B18" s="1" t="n">
        <v>45061</v>
      </c>
      <c r="C18" s="2" t="n">
        <v>0.8815162037037036</v>
      </c>
      <c r="D18">
        <f>'Identyfikacja'!D18</f>
        <v/>
      </c>
      <c r="E18" s="5" t="inlineStr">
        <is>
          <t>KRA 5 XH1</t>
        </is>
      </c>
      <c r="F18" t="n">
        <v>7</v>
      </c>
      <c r="G18" t="n">
        <v>0</v>
      </c>
      <c r="I18" t="n">
        <v>1</v>
      </c>
      <c r="J18" t="n">
        <v>0</v>
      </c>
      <c r="O18" s="3" t="inlineStr">
        <is>
          <t>Samochody ciężarowe (jednoczłonowe)</t>
        </is>
      </c>
      <c r="P18" s="3">
        <f>Q18+R18</f>
        <v/>
      </c>
      <c r="Q18" s="3">
        <f>COUNTIFS(C:C,"&gt;="&amp;M12,C:C,"&lt;"&amp;N12,F:F,"=3",G:G,"=0",D:D,"&lt;&gt;x")</f>
        <v/>
      </c>
      <c r="R18" s="3">
        <f>COUNTIFS(C:C,"&gt;="&amp;M12,C:C,"&lt;"&amp;N12,F:F,"=3",G:G,"=1",D:D,"&lt;&gt;x")</f>
        <v/>
      </c>
      <c r="S18" s="3">
        <f>COUNTIFS(C:C,"&gt;="&amp;M12,C:C,"&lt;"&amp;N12,F:F,"=3",G:G,"=2",D:D,"&lt;&gt;x")</f>
        <v/>
      </c>
      <c r="T18" s="7">
        <f>IF(P18&gt;0,Q18/P18,"-")</f>
        <v/>
      </c>
      <c r="X18" s="3" t="inlineStr">
        <is>
          <t>Samochody ciężarowe z przyczepami</t>
        </is>
      </c>
      <c r="Y18" s="3">
        <f>Z18+AA18</f>
        <v/>
      </c>
      <c r="Z18" s="3">
        <f>COUNTIFS(C:C,"&gt;="&amp;M12,C:C,"&lt;"&amp;N12,I:I,"=6",J:J,"=0",D:D,"&lt;&gt;x")</f>
        <v/>
      </c>
      <c r="AA18" s="3">
        <f>COUNTIFS(C:C,"&gt;="&amp;M12,C:C,"&lt;"&amp;N12,I:I,"=6",J:J,"=1",D:D,"&lt;&gt;x")</f>
        <v/>
      </c>
      <c r="AB18" s="3">
        <f>COUNTIFS(C:C,"&gt;="&amp;M12,C:C,"&lt;"&amp;N12,I:I,"=6",J:J,"=2",D:D,"&lt;&gt;x")</f>
        <v/>
      </c>
      <c r="AC18" s="7">
        <f>IF(Y18&gt;0,Z18/Y18,"-")</f>
        <v/>
      </c>
    </row>
    <row r="19">
      <c r="A19" t="n">
        <v>18</v>
      </c>
      <c r="B19" s="1" t="n">
        <v>45061</v>
      </c>
      <c r="C19" s="2" t="n">
        <v>0.8815393518518518</v>
      </c>
      <c r="D19">
        <f>'Identyfikacja'!D19</f>
        <v/>
      </c>
      <c r="E19" s="5" t="inlineStr">
        <is>
          <t>RTA 44043</t>
        </is>
      </c>
      <c r="F19" t="n">
        <v>7</v>
      </c>
      <c r="G19" t="n">
        <v>0</v>
      </c>
      <c r="I19" t="n">
        <v>1</v>
      </c>
      <c r="J19" t="n">
        <v>0</v>
      </c>
      <c r="O19" s="3" t="inlineStr">
        <is>
          <t>Samochody ciężarowe z przyczepami</t>
        </is>
      </c>
      <c r="P19" s="3">
        <f>Q19+R19</f>
        <v/>
      </c>
      <c r="Q19" s="3">
        <f>COUNTIFS(C:C,"&gt;="&amp;M12,C:C,"&lt;"&amp;N12,F:F,"=8",G:G,"=0",D:D,"&lt;&gt;x")</f>
        <v/>
      </c>
      <c r="R19" s="3">
        <f>COUNTIFS(C:C,"&gt;="&amp;M12,C:C,"&lt;"&amp;N12,F:F,"=8",G:G,"=1",D:D,"&lt;&gt;x")</f>
        <v/>
      </c>
      <c r="S19" s="3">
        <f>COUNTIFS(C:C,"&gt;="&amp;M12,C:C,"&lt;"&amp;N12,F:F,"=8",G:G,"=2",D:D,"&lt;&gt;x")</f>
        <v/>
      </c>
      <c r="T19" s="7">
        <f>IF(P19&gt;0,Q19/P19,"-")</f>
        <v/>
      </c>
      <c r="X19" s="3" t="inlineStr">
        <is>
          <t>Autobusy</t>
        </is>
      </c>
      <c r="Y19" s="3">
        <f>Z19+AA19</f>
        <v/>
      </c>
      <c r="Z19" s="3">
        <f>COUNTIFS(C:C,"&gt;="&amp;M12,C:C,"&lt;"&amp;N12,I:I,"=7",J:J,"=0",D:D,"&lt;&gt;x")</f>
        <v/>
      </c>
      <c r="AA19" s="3">
        <f>COUNTIFS(C:C,"&gt;="&amp;M12,C:C,"&lt;"&amp;N12,I:I,"=7",J:J,"=1",D:D,"&lt;&gt;x")</f>
        <v/>
      </c>
      <c r="AB19" s="3">
        <f>COUNTIFS(C:C,"&gt;="&amp;M12,C:C,"&lt;"&amp;N12,I:I,"=7",J:J,"=2",D:D,"&lt;&gt;x")</f>
        <v/>
      </c>
      <c r="AC19" s="7">
        <f>IF(Y19&gt;0,Z19/Y19,"-")</f>
        <v/>
      </c>
    </row>
    <row r="20">
      <c r="A20" t="n">
        <v>19</v>
      </c>
      <c r="B20" s="1" t="n">
        <v>45061</v>
      </c>
      <c r="C20" s="2" t="n">
        <v>0.8815625</v>
      </c>
      <c r="D20">
        <f>'Identyfikacja'!D20</f>
        <v/>
      </c>
      <c r="E20" s="5" t="inlineStr">
        <is>
          <t>RZE 1379 A</t>
        </is>
      </c>
      <c r="F20" t="n">
        <v>7</v>
      </c>
      <c r="G20" t="n">
        <v>0</v>
      </c>
      <c r="I20" t="n">
        <v>1</v>
      </c>
      <c r="J20" t="n">
        <v>0</v>
      </c>
      <c r="O20" s="3" t="inlineStr">
        <is>
          <t>Samochody ciężarowe z naczepami</t>
        </is>
      </c>
      <c r="P20" s="3">
        <f>Q20+R20</f>
        <v/>
      </c>
      <c r="Q20" s="3">
        <f>COUNTIFS(C:C,"&gt;="&amp;M12,C:C,"&lt;"&amp;N12,F:F,"=9",G:G,"=0",D:D,"&lt;&gt;x")</f>
        <v/>
      </c>
      <c r="R20" s="3">
        <f>COUNTIFS(C:C,"&gt;="&amp;M12,C:C,"&lt;"&amp;N12,F:F,"=9",G:G,"=1",D:D,"&lt;&gt;x")</f>
        <v/>
      </c>
      <c r="S20" s="3">
        <f>COUNTIFS(C:C,"&gt;="&amp;M12,C:C,"&lt;"&amp;N12,F:F,"=9",G:G,"=2",D:D,"&lt;&gt;x")</f>
        <v/>
      </c>
      <c r="T20" s="7">
        <f>IF(P20&gt;0,Q20/P20,"-")</f>
        <v/>
      </c>
      <c r="X20" s="3" t="inlineStr">
        <is>
          <t>Inne pojazdy</t>
        </is>
      </c>
      <c r="Y20" s="3">
        <f>Z20+AA20</f>
        <v/>
      </c>
      <c r="Z20" s="3">
        <f>COUNTIFS(C:C,"&gt;="&amp;M12,C:C,"&lt;"&amp;N12,I:I,"=8",J:J,"=0",D:D,"&lt;&gt;x")</f>
        <v/>
      </c>
      <c r="AA20" s="3">
        <f>COUNTIFS(C:C,"&gt;="&amp;M12,C:C,"&lt;"&amp;N12,I:I,"=8",J:J,"=1",D:D,"&lt;&gt;x")</f>
        <v/>
      </c>
      <c r="AB20" s="3">
        <f>COUNTIFS(C:C,"&gt;="&amp;M12,C:C,"&lt;"&amp;N12,I:I,"=8",J:J,"=2",D:D,"&lt;&gt;x")</f>
        <v/>
      </c>
      <c r="AC20" s="7">
        <f>IF(Y20&gt;0,Z20/Y20,"-")</f>
        <v/>
      </c>
    </row>
    <row r="21">
      <c r="A21" t="n">
        <v>20</v>
      </c>
      <c r="B21" s="1" t="n">
        <v>45061</v>
      </c>
      <c r="C21" s="2" t="n">
        <v>0.8819560185185186</v>
      </c>
      <c r="D21">
        <f>'Identyfikacja'!D21</f>
        <v/>
      </c>
      <c r="E21" s="5" t="inlineStr">
        <is>
          <t>RZE 09180</t>
        </is>
      </c>
      <c r="F21" t="n">
        <v>2</v>
      </c>
      <c r="G21" t="n">
        <v>0</v>
      </c>
      <c r="I21" t="n">
        <v>1</v>
      </c>
      <c r="J21" t="n">
        <v>0</v>
      </c>
      <c r="O21" s="3" t="inlineStr">
        <is>
          <t>Autobusy</t>
        </is>
      </c>
      <c r="P21" s="3">
        <f>Q21+R21</f>
        <v/>
      </c>
      <c r="Q21" s="3">
        <f>COUNTIFS(C:C,"&gt;="&amp;M12,C:C,"&lt;"&amp;N12,F:F,"=5",G:G,"=0",D:D,"&lt;&gt;x")</f>
        <v/>
      </c>
      <c r="R21" s="3">
        <f>COUNTIFS(C:C,"&gt;="&amp;M12,C:C,"&lt;"&amp;N12,F:F,"=5",G:G,"=1",D:D,"&lt;&gt;x")</f>
        <v/>
      </c>
      <c r="S21" s="3">
        <f>COUNTIFS(C:C,"&gt;="&amp;M12,C:C,"&lt;"&amp;N12,F:F,"=5",G:G,"=2",D:D,"&lt;&gt;x")</f>
        <v/>
      </c>
      <c r="T21" s="7">
        <f>IF(P21&gt;0,Q21/P21,"-")</f>
        <v/>
      </c>
      <c r="X21" s="3" t="n"/>
      <c r="Y21" s="3" t="n"/>
      <c r="Z21" s="3" t="n"/>
      <c r="AA21" s="3" t="n"/>
      <c r="AB21" s="3" t="n"/>
      <c r="AC21" s="7" t="n"/>
    </row>
    <row r="22">
      <c r="A22" t="n">
        <v>21</v>
      </c>
      <c r="B22" s="1" t="n">
        <v>45061</v>
      </c>
      <c r="C22" s="2" t="n">
        <v>0.8826273148148148</v>
      </c>
      <c r="D22">
        <f>'Identyfikacja'!D22</f>
        <v/>
      </c>
      <c r="E22" s="5" t="inlineStr">
        <is>
          <t>RZ 6605 S</t>
        </is>
      </c>
      <c r="F22" t="n">
        <v>7</v>
      </c>
      <c r="G22" t="n">
        <v>0</v>
      </c>
      <c r="I22" t="n">
        <v>1</v>
      </c>
      <c r="J22" t="n">
        <v>0</v>
      </c>
      <c r="O22" s="3" t="n"/>
      <c r="P22" s="3" t="n"/>
      <c r="Q22" s="3" t="n"/>
      <c r="R22" s="3" t="n"/>
      <c r="S22" s="3" t="n"/>
      <c r="T22" s="3" t="n"/>
      <c r="X22" s="3" t="n"/>
      <c r="Y22" s="3" t="n"/>
      <c r="Z22" s="3" t="n"/>
      <c r="AA22" s="3" t="n"/>
      <c r="AB22" s="3" t="n"/>
      <c r="AC22" s="3" t="n"/>
    </row>
    <row r="23">
      <c r="A23" t="n">
        <v>22</v>
      </c>
      <c r="B23" s="1" t="n">
        <v>45061</v>
      </c>
      <c r="C23" s="2" t="n">
        <v>0.8832407407407408</v>
      </c>
      <c r="D23">
        <f>'Identyfikacja'!D23</f>
        <v/>
      </c>
      <c r="E23" s="5" t="inlineStr">
        <is>
          <t>ETM 13681</t>
        </is>
      </c>
      <c r="F23" t="n">
        <v>9</v>
      </c>
      <c r="G23" t="n">
        <v>0</v>
      </c>
      <c r="I23" t="n">
        <v>5</v>
      </c>
      <c r="J23" t="n">
        <v>0</v>
      </c>
      <c r="M23" s="8" t="n">
        <v>0.8959606481481481</v>
      </c>
      <c r="N23" s="8" t="n">
        <v>0.9063773148148148</v>
      </c>
      <c r="O23" s="3" t="inlineStr">
        <is>
          <t>Klasa pojazdu (8+1)</t>
        </is>
      </c>
      <c r="P23" s="3" t="inlineStr">
        <is>
          <t>Niid</t>
        </is>
      </c>
      <c r="Q23" s="3" t="inlineStr">
        <is>
          <t>Kiok</t>
        </is>
      </c>
      <c r="R23" s="3" t="inlineStr">
        <is>
          <t>Kinok</t>
        </is>
      </c>
      <c r="S23" s="3" t="inlineStr">
        <is>
          <t>Odrzucone</t>
        </is>
      </c>
      <c r="T23" s="3" t="inlineStr">
        <is>
          <t>%</t>
        </is>
      </c>
      <c r="V23" s="8" t="n">
        <v>0.8959606481481481</v>
      </c>
      <c r="W23" s="8" t="n">
        <v>0.9063773148148148</v>
      </c>
      <c r="X23" s="3" t="inlineStr">
        <is>
          <t>Klasa pojazdu (COST323)</t>
        </is>
      </c>
      <c r="Y23" s="3" t="inlineStr">
        <is>
          <t>Niid</t>
        </is>
      </c>
      <c r="Z23" s="3" t="inlineStr">
        <is>
          <t>Kiok</t>
        </is>
      </c>
      <c r="AA23" s="3" t="inlineStr">
        <is>
          <t>Kinok</t>
        </is>
      </c>
      <c r="AB23" s="3" t="inlineStr">
        <is>
          <t>Odrzucone</t>
        </is>
      </c>
      <c r="AC23" s="3" t="inlineStr">
        <is>
          <t>%</t>
        </is>
      </c>
    </row>
    <row r="24">
      <c r="A24" t="n">
        <v>23</v>
      </c>
      <c r="B24" s="1" t="n">
        <v>45061</v>
      </c>
      <c r="C24" s="2" t="n">
        <v>0.883900462962963</v>
      </c>
      <c r="D24">
        <f>'Identyfikacja'!D24</f>
        <v/>
      </c>
      <c r="E24" s="5" t="inlineStr">
        <is>
          <t>RZE 59312</t>
        </is>
      </c>
      <c r="F24" t="n">
        <v>7</v>
      </c>
      <c r="G24" t="n">
        <v>1</v>
      </c>
      <c r="H24" t="n">
        <v>11</v>
      </c>
      <c r="I24" t="n">
        <v>1</v>
      </c>
      <c r="J24" t="n">
        <v>0</v>
      </c>
      <c r="O24" s="3" t="inlineStr">
        <is>
          <t>Niesklasyfikowane</t>
        </is>
      </c>
      <c r="P24" s="3">
        <f>Q24+R24</f>
        <v/>
      </c>
      <c r="Q24" s="3">
        <f>COUNTIFS(C:C,"&gt;="&amp;M23,C:C,"&lt;"&amp;N23,F:F,"=6",G:G,"=0",D:D,"&lt;&gt;x")</f>
        <v/>
      </c>
      <c r="R24" s="3">
        <f>COUNTIFS(C:C,"&gt;="&amp;M23,C:C,"&lt;"&amp;N23,F:F,"=6",G:G,"=1",D:D,"&lt;&gt;x")</f>
        <v/>
      </c>
      <c r="S24" s="3">
        <f>COUNTIFS(C:C,"&gt;="&amp;M23,C:C,"&lt;"&amp;N23,F:F,"=6",G:G,"=2",D:D,"&lt;&gt;x")</f>
        <v/>
      </c>
      <c r="T24" s="7">
        <f>IF(P24&gt;0,Q24/P24,"-")</f>
        <v/>
      </c>
      <c r="X24" s="3" t="inlineStr">
        <is>
          <t>Samochody osobowe, dostawcze &lt;35kN</t>
        </is>
      </c>
      <c r="Y24" s="3">
        <f>Z24+AA24</f>
        <v/>
      </c>
      <c r="Z24" s="3">
        <f>COUNTIFS(C:C,"&gt;="&amp;M23,C:C,"&lt;"&amp;N23,I:I,"=1",J:J,"=0",D:D,"&lt;&gt;x")</f>
        <v/>
      </c>
      <c r="AA24" s="3">
        <f>COUNTIFS(C:C,"&gt;="&amp;M23,C:C,"&lt;"&amp;N23,I:I,"=1",J:J,"=1",D:D,"&lt;&gt;x")</f>
        <v/>
      </c>
      <c r="AB24" s="3">
        <f>COUNTIFS(C:C,"&gt;="&amp;M23,C:C,"&lt;"&amp;N23,I:I,"=1",J:J,"=2",D:D,"&lt;&gt;x")</f>
        <v/>
      </c>
      <c r="AC24" s="7">
        <f>IF(Y24&gt;0,Z24/Y24,"-")</f>
        <v/>
      </c>
    </row>
    <row r="25">
      <c r="A25" t="n">
        <v>24</v>
      </c>
      <c r="B25" s="1" t="n">
        <v>45061</v>
      </c>
      <c r="C25" s="2" t="n">
        <v>0.8844328703703703</v>
      </c>
      <c r="D25">
        <f>'Identyfikacja'!D25</f>
        <v/>
      </c>
      <c r="E25" s="5" t="inlineStr">
        <is>
          <t>WN 6893 P</t>
        </is>
      </c>
      <c r="F25" t="n">
        <v>7</v>
      </c>
      <c r="G25" t="n">
        <v>0</v>
      </c>
      <c r="I25" t="n">
        <v>1</v>
      </c>
      <c r="J25" t="n">
        <v>0</v>
      </c>
      <c r="O25" s="3" t="inlineStr">
        <is>
          <t>Motocykle</t>
        </is>
      </c>
      <c r="P25" s="3">
        <f>Q25+R25</f>
        <v/>
      </c>
      <c r="Q25" s="3">
        <f>COUNTIFS(C:C,"&gt;="&amp;M23,C:C,"&lt;"&amp;N23,F:F,"=10",G:G,"=0",D:D,"&lt;&gt;x")</f>
        <v/>
      </c>
      <c r="R25" s="3">
        <f>COUNTIFS(C:C,"&gt;="&amp;M23,C:C,"&lt;"&amp;N23,F:F,"=10",G:G,"=1",D:D,"&lt;&gt;x")</f>
        <v/>
      </c>
      <c r="S25" s="3">
        <f>COUNTIFS(C:C,"&gt;="&amp;M23,C:C,"&lt;"&amp;N23,F:F,"=10",G:G,"=2",D:D,"&lt;&gt;x")</f>
        <v/>
      </c>
      <c r="T25" s="7">
        <f>IF(P25&gt;0,Q25/P25,"-")</f>
        <v/>
      </c>
      <c r="X25" s="3" t="inlineStr">
        <is>
          <t>Samochody ciężarowe 2-osiowe</t>
        </is>
      </c>
      <c r="Y25" s="3">
        <f>Z25+AA25</f>
        <v/>
      </c>
      <c r="Z25" s="3">
        <f>COUNTIFS(C:C,"&gt;="&amp;M23,C:C,"&lt;"&amp;N23,I:I,"=2",J:J,"=0",D:D,"&lt;&gt;x")</f>
        <v/>
      </c>
      <c r="AA25" s="3">
        <f>COUNTIFS(C:C,"&gt;="&amp;M23,C:C,"&lt;"&amp;N23,I:I,"=2",J:J,"=1",D:D,"&lt;&gt;x")</f>
        <v/>
      </c>
      <c r="AB25" s="3">
        <f>COUNTIFS(C:C,"&gt;="&amp;M23,C:C,"&lt;"&amp;N23,I:I,"=2",J:J,"=2",D:D,"&lt;&gt;x")</f>
        <v/>
      </c>
      <c r="AC25" s="7">
        <f>IF(Y25&gt;0,Z25/Y25,"-")</f>
        <v/>
      </c>
    </row>
    <row r="26">
      <c r="A26" t="n">
        <v>25</v>
      </c>
      <c r="B26" s="1" t="n">
        <v>45061</v>
      </c>
      <c r="C26" s="2" t="n">
        <v>0.8847569444444444</v>
      </c>
      <c r="D26">
        <f>'Identyfikacja'!D26</f>
        <v/>
      </c>
      <c r="E26" s="5" t="inlineStr">
        <is>
          <t>CT 7134 G</t>
        </is>
      </c>
      <c r="F26" t="n">
        <v>8</v>
      </c>
      <c r="G26" t="n">
        <v>0</v>
      </c>
      <c r="I26" t="n">
        <v>6</v>
      </c>
      <c r="J26" t="n">
        <v>0</v>
      </c>
      <c r="O26" s="3" t="inlineStr">
        <is>
          <t>Samochody osobowe</t>
        </is>
      </c>
      <c r="P26" s="3">
        <f>Q26+R26</f>
        <v/>
      </c>
      <c r="Q26" s="3">
        <f>COUNTIFS(C:C,"&gt;="&amp;M23,C:C,"&lt;"&amp;N23,F:F,"=7",G:G,"=0",D:D,"&lt;&gt;x")</f>
        <v/>
      </c>
      <c r="R26" s="3">
        <f>COUNTIFS(C:C,"&gt;="&amp;M23,C:C,"&lt;"&amp;N23,F:F,"=7",G:G,"=1",D:D,"&lt;&gt;x")</f>
        <v/>
      </c>
      <c r="S26" s="3">
        <f>COUNTIFS(C:C,"&gt;="&amp;M23,C:C,"&lt;"&amp;N23,F:F,"=7",G:G,"=2",D:D,"&lt;&gt;x")</f>
        <v/>
      </c>
      <c r="T26" s="7">
        <f>IF(P26&gt;0,Q26/P26,"-")</f>
        <v/>
      </c>
      <c r="X26" s="3" t="inlineStr">
        <is>
          <t>Samochody ciężarowe 3,4-osiowe</t>
        </is>
      </c>
      <c r="Y26" s="3">
        <f>Z26+AA26</f>
        <v/>
      </c>
      <c r="Z26" s="3">
        <f>COUNTIFS(C:C,"&gt;="&amp;M23,C:C,"&lt;"&amp;N23,I:I,"=3",J:J,"=0",D:D,"&lt;&gt;x")</f>
        <v/>
      </c>
      <c r="AA26" s="3">
        <f>COUNTIFS(C:C,"&gt;="&amp;M23,C:C,"&lt;"&amp;N23,I:I,"=3",J:J,"=1",D:D,"&lt;&gt;x")</f>
        <v/>
      </c>
      <c r="AB26" s="3">
        <f>COUNTIFS(C:C,"&gt;="&amp;M23,C:C,"&lt;"&amp;N23,I:I,"=3",J:J,"=2",D:D,"&lt;&gt;x")</f>
        <v/>
      </c>
      <c r="AC26" s="7">
        <f>IF(Y26&gt;0,Z26/Y26,"-")</f>
        <v/>
      </c>
    </row>
    <row r="27">
      <c r="A27" t="n">
        <v>26</v>
      </c>
      <c r="B27" s="1" t="n">
        <v>45061</v>
      </c>
      <c r="C27" s="2" t="n">
        <v>0.8851388888888889</v>
      </c>
      <c r="D27">
        <f>'Identyfikacja'!D27</f>
        <v/>
      </c>
      <c r="E27" s="5" t="inlineStr">
        <is>
          <t>RK 11969</t>
        </is>
      </c>
      <c r="F27" t="n">
        <v>7</v>
      </c>
      <c r="G27" t="n">
        <v>0</v>
      </c>
      <c r="I27" t="n">
        <v>1</v>
      </c>
      <c r="J27" t="n">
        <v>0</v>
      </c>
      <c r="O27" s="3" t="inlineStr">
        <is>
          <t>Samochody dostawcze do 3,5t</t>
        </is>
      </c>
      <c r="P27" s="3">
        <f>Q27+R27</f>
        <v/>
      </c>
      <c r="Q27" s="3">
        <f>COUNTIFS(C:C,"&gt;="&amp;M23,C:C,"&lt;"&amp;N23,F:F,"=11",G:G,"=0",D:D,"&lt;&gt;x")</f>
        <v/>
      </c>
      <c r="R27" s="3">
        <f>COUNTIFS(C:C,"&gt;="&amp;M23,C:C,"&lt;"&amp;N23,F:F,"=11",G:G,"=1",D:D,"&lt;&gt;x")</f>
        <v/>
      </c>
      <c r="S27" s="3">
        <f>COUNTIFS(C:C,"&gt;="&amp;M23,C:C,"&lt;"&amp;N23,F:F,"=11",G:G,"=2",D:D,"&lt;&gt;x")</f>
        <v/>
      </c>
      <c r="T27" s="7">
        <f>IF(P27&gt;0,Q27/P27,"-")</f>
        <v/>
      </c>
      <c r="X27" s="3" t="inlineStr">
        <is>
          <t>Ciągniki s. 3-6 osi, max 2 w grupie</t>
        </is>
      </c>
      <c r="Y27" s="3">
        <f>Z27+AA27</f>
        <v/>
      </c>
      <c r="Z27" s="3">
        <f>COUNTIFS(C:C,"&gt;="&amp;M23,C:C,"&lt;"&amp;N23,I:I,"=4",J:J,"=0",D:D,"&lt;&gt;x")</f>
        <v/>
      </c>
      <c r="AA27" s="3">
        <f>COUNTIFS(C:C,"&gt;="&amp;M23,C:C,"&lt;"&amp;N23,I:I,"=4",J:J,"=1",D:D,"&lt;&gt;x")</f>
        <v/>
      </c>
      <c r="AB27" s="3">
        <f>COUNTIFS(C:C,"&gt;="&amp;M23,C:C,"&lt;"&amp;N23,I:I,"=4",J:J,"=2",D:D,"&lt;&gt;x")</f>
        <v/>
      </c>
      <c r="AC27" s="7">
        <f>IF(Y27&gt;0,Z27/Y27,"-")</f>
        <v/>
      </c>
    </row>
    <row r="28">
      <c r="A28" t="n">
        <v>27</v>
      </c>
      <c r="B28" s="1" t="n">
        <v>45061</v>
      </c>
      <c r="C28" s="2" t="n">
        <v>0.8851967592592592</v>
      </c>
      <c r="D28">
        <f>'Identyfikacja'!D28</f>
        <v/>
      </c>
      <c r="E28" s="5" t="inlineStr">
        <is>
          <t>RZ 290 CR</t>
        </is>
      </c>
      <c r="F28" t="n">
        <v>3</v>
      </c>
      <c r="G28" t="n">
        <v>0</v>
      </c>
      <c r="I28" t="n">
        <v>2</v>
      </c>
      <c r="J28" t="n">
        <v>0</v>
      </c>
      <c r="O28" s="3" t="inlineStr">
        <is>
          <t>Samochody osobowe z przyczepami</t>
        </is>
      </c>
      <c r="P28" s="3">
        <f>Q28+R28</f>
        <v/>
      </c>
      <c r="Q28" s="3">
        <f>COUNTIFS(C:C,"&gt;="&amp;M23,C:C,"&lt;"&amp;N23,F:F,"=2",G:G,"=0",D:D,"&lt;&gt;x")</f>
        <v/>
      </c>
      <c r="R28" s="3">
        <f>COUNTIFS(C:C,"&gt;="&amp;M23,C:C,"&lt;"&amp;N23,F:F,"=2",G:G,"=1",D:D,"&lt;&gt;x")</f>
        <v/>
      </c>
      <c r="S28" s="3">
        <f>COUNTIFS(C:C,"&gt;="&amp;M23,C:C,"&lt;"&amp;N23,F:F,"=2",G:G,"=2",D:D,"&lt;&gt;x")</f>
        <v/>
      </c>
      <c r="T28" s="7">
        <f>IF(P28&gt;0,Q28/P28,"-")</f>
        <v/>
      </c>
      <c r="X28" s="3" t="inlineStr">
        <is>
          <t>Ciągniki s. 5- 7 osi, max 3 w grupie</t>
        </is>
      </c>
      <c r="Y28" s="3">
        <f>Z28+AA28</f>
        <v/>
      </c>
      <c r="Z28" s="3">
        <f>COUNTIFS(C:C,"&gt;="&amp;M23,C:C,"&lt;"&amp;N23,I:I,"=5",J:J,"=0",D:D,"&lt;&gt;x")</f>
        <v/>
      </c>
      <c r="AA28" s="3">
        <f>COUNTIFS(C:C,"&gt;="&amp;M23,C:C,"&lt;"&amp;N23,I:I,"=5",J:J,"=1",D:D,"&lt;&gt;x")</f>
        <v/>
      </c>
      <c r="AB28" s="3">
        <f>COUNTIFS(C:C,"&gt;="&amp;M23,C:C,"&lt;"&amp;N23,I:I,"=5",J:J,"=2",D:D,"&lt;&gt;x")</f>
        <v/>
      </c>
      <c r="AC28" s="7">
        <f>IF(Y28&gt;0,Z28/Y28,"-")</f>
        <v/>
      </c>
    </row>
    <row r="29">
      <c r="A29" t="n">
        <v>28</v>
      </c>
      <c r="B29" s="1" t="n">
        <v>45061</v>
      </c>
      <c r="C29" s="2" t="n">
        <v>0.8859953703703703</v>
      </c>
      <c r="D29">
        <f>'Identyfikacja'!D29</f>
        <v/>
      </c>
      <c r="E29" s="5" t="inlineStr">
        <is>
          <t>RZE 75412</t>
        </is>
      </c>
      <c r="F29" t="n">
        <v>7</v>
      </c>
      <c r="G29" t="n">
        <v>0</v>
      </c>
      <c r="I29" t="n">
        <v>1</v>
      </c>
      <c r="J29" t="n">
        <v>0</v>
      </c>
      <c r="O29" s="3" t="inlineStr">
        <is>
          <t>Samochody ciężarowe (jednoczłonowe)</t>
        </is>
      </c>
      <c r="P29" s="3">
        <f>Q29+R29</f>
        <v/>
      </c>
      <c r="Q29" s="3">
        <f>COUNTIFS(C:C,"&gt;="&amp;M23,C:C,"&lt;"&amp;N23,F:F,"=3",G:G,"=0",D:D,"&lt;&gt;x")</f>
        <v/>
      </c>
      <c r="R29" s="3">
        <f>COUNTIFS(C:C,"&gt;="&amp;M23,C:C,"&lt;"&amp;N23,F:F,"=3",G:G,"=1",D:D,"&lt;&gt;x")</f>
        <v/>
      </c>
      <c r="S29" s="3">
        <f>COUNTIFS(C:C,"&gt;="&amp;M23,C:C,"&lt;"&amp;N23,F:F,"=3",G:G,"=2",D:D,"&lt;&gt;x")</f>
        <v/>
      </c>
      <c r="T29" s="7">
        <f>IF(P29&gt;0,Q29/P29,"-")</f>
        <v/>
      </c>
      <c r="X29" s="3" t="inlineStr">
        <is>
          <t>Samochody ciężarowe z przyczepami</t>
        </is>
      </c>
      <c r="Y29" s="3">
        <f>Z29+AA29</f>
        <v/>
      </c>
      <c r="Z29" s="3">
        <f>COUNTIFS(C:C,"&gt;="&amp;M23,C:C,"&lt;"&amp;N23,I:I,"=6",J:J,"=0",D:D,"&lt;&gt;x")</f>
        <v/>
      </c>
      <c r="AA29" s="3">
        <f>COUNTIFS(C:C,"&gt;="&amp;M23,C:C,"&lt;"&amp;N23,I:I,"=6",J:J,"=1",D:D,"&lt;&gt;x")</f>
        <v/>
      </c>
      <c r="AB29" s="3">
        <f>COUNTIFS(C:C,"&gt;="&amp;M23,C:C,"&lt;"&amp;N23,I:I,"=6",J:J,"=2",D:D,"&lt;&gt;x")</f>
        <v/>
      </c>
      <c r="AC29" s="7">
        <f>IF(Y29&gt;0,Z29/Y29,"-")</f>
        <v/>
      </c>
    </row>
    <row r="30">
      <c r="A30" t="n">
        <v>29</v>
      </c>
      <c r="B30" s="1" t="n">
        <v>45061</v>
      </c>
      <c r="C30" s="2" t="n">
        <v>0.8860185185185185</v>
      </c>
      <c r="D30">
        <f>'Identyfikacja'!D30</f>
        <v/>
      </c>
      <c r="E30" s="5" t="inlineStr">
        <is>
          <t>RZE 41163</t>
        </is>
      </c>
      <c r="F30" t="n">
        <v>7</v>
      </c>
      <c r="G30" t="n">
        <v>0</v>
      </c>
      <c r="I30" t="n">
        <v>1</v>
      </c>
      <c r="J30" t="n">
        <v>0</v>
      </c>
      <c r="O30" s="3" t="inlineStr">
        <is>
          <t>Samochody ciężarowe z przyczepami</t>
        </is>
      </c>
      <c r="P30" s="3">
        <f>Q30+R30</f>
        <v/>
      </c>
      <c r="Q30" s="3">
        <f>COUNTIFS(C:C,"&gt;="&amp;M23,C:C,"&lt;"&amp;N23,F:F,"=8",G:G,"=0",D:D,"&lt;&gt;x")</f>
        <v/>
      </c>
      <c r="R30" s="3">
        <f>COUNTIFS(C:C,"&gt;="&amp;M23,C:C,"&lt;"&amp;N23,F:F,"=8",G:G,"=1",D:D,"&lt;&gt;x")</f>
        <v/>
      </c>
      <c r="S30" s="3">
        <f>COUNTIFS(C:C,"&gt;="&amp;M23,C:C,"&lt;"&amp;N23,F:F,"=8",G:G,"=2",D:D,"&lt;&gt;x")</f>
        <v/>
      </c>
      <c r="T30" s="7">
        <f>IF(P30&gt;0,Q30/P30,"-")</f>
        <v/>
      </c>
      <c r="X30" s="3" t="inlineStr">
        <is>
          <t>Autobusy</t>
        </is>
      </c>
      <c r="Y30" s="3">
        <f>Z30+AA30</f>
        <v/>
      </c>
      <c r="Z30" s="3">
        <f>COUNTIFS(C:C,"&gt;="&amp;M23,C:C,"&lt;"&amp;N23,I:I,"=7",J:J,"=0",D:D,"&lt;&gt;x")</f>
        <v/>
      </c>
      <c r="AA30" s="3">
        <f>COUNTIFS(C:C,"&gt;="&amp;M23,C:C,"&lt;"&amp;N23,I:I,"=7",J:J,"=1",D:D,"&lt;&gt;x")</f>
        <v/>
      </c>
      <c r="AB30" s="3">
        <f>COUNTIFS(C:C,"&gt;="&amp;M23,C:C,"&lt;"&amp;N23,I:I,"=7",J:J,"=2",D:D,"&lt;&gt;x")</f>
        <v/>
      </c>
      <c r="AC30" s="7">
        <f>IF(Y30&gt;0,Z30/Y30,"-")</f>
        <v/>
      </c>
    </row>
    <row r="31">
      <c r="A31" t="n">
        <v>30</v>
      </c>
      <c r="B31" s="1" t="n">
        <v>45061</v>
      </c>
      <c r="C31" s="2" t="n">
        <v>0.8862037037037037</v>
      </c>
      <c r="D31">
        <f>'Identyfikacja'!D31</f>
        <v/>
      </c>
      <c r="E31" s="5" t="inlineStr">
        <is>
          <t>DSR 65116</t>
        </is>
      </c>
      <c r="F31" t="n">
        <v>9</v>
      </c>
      <c r="G31" t="n">
        <v>1</v>
      </c>
      <c r="H31" t="n">
        <v>6</v>
      </c>
      <c r="I31" t="n">
        <v>5</v>
      </c>
      <c r="J31" t="n">
        <v>1</v>
      </c>
      <c r="K31" t="n">
        <v>8</v>
      </c>
      <c r="O31" s="3" t="inlineStr">
        <is>
          <t>Samochody ciężarowe z naczepami</t>
        </is>
      </c>
      <c r="P31" s="3">
        <f>Q31+R31</f>
        <v/>
      </c>
      <c r="Q31" s="3">
        <f>COUNTIFS(C:C,"&gt;="&amp;M23,C:C,"&lt;"&amp;N23,F:F,"=9",G:G,"=0",D:D,"&lt;&gt;x")</f>
        <v/>
      </c>
      <c r="R31" s="3">
        <f>COUNTIFS(C:C,"&gt;="&amp;M23,C:C,"&lt;"&amp;N23,F:F,"=9",G:G,"=1",D:D,"&lt;&gt;x")</f>
        <v/>
      </c>
      <c r="S31" s="3">
        <f>COUNTIFS(C:C,"&gt;="&amp;M23,C:C,"&lt;"&amp;N23,F:F,"=9",G:G,"=2",D:D,"&lt;&gt;x")</f>
        <v/>
      </c>
      <c r="T31" s="7">
        <f>IF(P31&gt;0,Q31/P31,"-")</f>
        <v/>
      </c>
      <c r="X31" s="3" t="inlineStr">
        <is>
          <t>Inne pojazdy</t>
        </is>
      </c>
      <c r="Y31" s="3">
        <f>Z31+AA31</f>
        <v/>
      </c>
      <c r="Z31" s="3">
        <f>COUNTIFS(C:C,"&gt;="&amp;M23,C:C,"&lt;"&amp;N23,I:I,"=8",J:J,"=0",D:D,"&lt;&gt;x")</f>
        <v/>
      </c>
      <c r="AA31" s="3">
        <f>COUNTIFS(C:C,"&gt;="&amp;M23,C:C,"&lt;"&amp;N23,I:I,"=8",J:J,"=1",D:D,"&lt;&gt;x")</f>
        <v/>
      </c>
      <c r="AB31" s="3">
        <f>COUNTIFS(C:C,"&gt;="&amp;M23,C:C,"&lt;"&amp;N23,I:I,"=8",J:J,"=2",D:D,"&lt;&gt;x")</f>
        <v/>
      </c>
      <c r="AC31" s="7">
        <f>IF(Y31&gt;0,Z31/Y31,"-")</f>
        <v/>
      </c>
    </row>
    <row r="32">
      <c r="A32" t="n">
        <v>31</v>
      </c>
      <c r="B32" s="1" t="n">
        <v>45061</v>
      </c>
      <c r="C32" s="2" t="n">
        <v>0.8870717592592593</v>
      </c>
      <c r="D32">
        <f>'Identyfikacja'!D32</f>
        <v/>
      </c>
      <c r="E32" s="5" t="inlineStr">
        <is>
          <t>RZE 97488</t>
        </is>
      </c>
      <c r="F32" t="n">
        <v>7</v>
      </c>
      <c r="G32" t="n">
        <v>0</v>
      </c>
      <c r="I32" t="n">
        <v>1</v>
      </c>
      <c r="J32" t="n">
        <v>0</v>
      </c>
      <c r="O32" s="3" t="inlineStr">
        <is>
          <t>Autobusy</t>
        </is>
      </c>
      <c r="P32" s="3">
        <f>Q32+R32</f>
        <v/>
      </c>
      <c r="Q32" s="3">
        <f>COUNTIFS(C:C,"&gt;="&amp;M23,C:C,"&lt;"&amp;N23,F:F,"=5",G:G,"=0",D:D,"&lt;&gt;x")</f>
        <v/>
      </c>
      <c r="R32" s="3">
        <f>COUNTIFS(C:C,"&gt;="&amp;M23,C:C,"&lt;"&amp;N23,F:F,"=5",G:G,"=1",D:D,"&lt;&gt;x")</f>
        <v/>
      </c>
      <c r="S32" s="3">
        <f>COUNTIFS(C:C,"&gt;="&amp;M23,C:C,"&lt;"&amp;N23,F:F,"=5",G:G,"=2",D:D,"&lt;&gt;x")</f>
        <v/>
      </c>
      <c r="T32" s="7">
        <f>IF(P32&gt;0,Q32/P32,"-")</f>
        <v/>
      </c>
      <c r="X32" s="3" t="n"/>
      <c r="Y32" s="3" t="n"/>
      <c r="Z32" s="3" t="n"/>
      <c r="AA32" s="3" t="n"/>
      <c r="AB32" s="3" t="n"/>
      <c r="AC32" s="7" t="n"/>
    </row>
    <row r="33">
      <c r="A33" t="n">
        <v>32</v>
      </c>
      <c r="B33" s="1" t="n">
        <v>45061</v>
      </c>
      <c r="C33" s="2" t="n">
        <v>0.887337962962963</v>
      </c>
      <c r="D33">
        <f>'Identyfikacja'!D33</f>
        <v/>
      </c>
      <c r="E33" s="5" t="inlineStr">
        <is>
          <t>TSAO 188 C</t>
        </is>
      </c>
      <c r="F33" t="n">
        <v>7</v>
      </c>
      <c r="G33" t="n">
        <v>0</v>
      </c>
      <c r="I33" t="n">
        <v>1</v>
      </c>
      <c r="J33" t="n">
        <v>0</v>
      </c>
      <c r="O33" s="3" t="n"/>
      <c r="P33" s="3" t="n"/>
      <c r="Q33" s="3" t="n"/>
      <c r="R33" s="3" t="n"/>
      <c r="S33" s="3" t="n"/>
      <c r="T33" s="3" t="n"/>
      <c r="X33" s="3" t="n"/>
      <c r="Y33" s="3" t="n"/>
      <c r="Z33" s="3" t="n"/>
      <c r="AA33" s="3" t="n"/>
      <c r="AB33" s="3" t="n"/>
      <c r="AC33" s="3" t="n"/>
    </row>
    <row r="34">
      <c r="A34" t="n">
        <v>33</v>
      </c>
      <c r="B34" s="1" t="n">
        <v>45061</v>
      </c>
      <c r="C34" s="2" t="n">
        <v>0.8874305555555555</v>
      </c>
      <c r="D34">
        <f>'Identyfikacja'!D34</f>
        <v/>
      </c>
      <c r="E34" s="5" t="inlineStr">
        <is>
          <t>RKL 32278</t>
        </is>
      </c>
      <c r="F34" t="n">
        <v>7</v>
      </c>
      <c r="G34" t="n">
        <v>0</v>
      </c>
      <c r="I34" t="n">
        <v>1</v>
      </c>
      <c r="J34" t="n">
        <v>0</v>
      </c>
      <c r="M34" s="8" t="n">
        <v>0.9063773148148148</v>
      </c>
      <c r="N34" s="8" t="n">
        <v>0.9167939814814815</v>
      </c>
      <c r="O34" s="3" t="inlineStr">
        <is>
          <t>Klasa pojazdu (8+1)</t>
        </is>
      </c>
      <c r="P34" s="3" t="inlineStr">
        <is>
          <t>Niid</t>
        </is>
      </c>
      <c r="Q34" s="3" t="inlineStr">
        <is>
          <t>Kiok</t>
        </is>
      </c>
      <c r="R34" s="3" t="inlineStr">
        <is>
          <t>Kinok</t>
        </is>
      </c>
      <c r="S34" s="3" t="inlineStr">
        <is>
          <t>Odrzucone</t>
        </is>
      </c>
      <c r="T34" s="3" t="inlineStr">
        <is>
          <t>%</t>
        </is>
      </c>
      <c r="V34" s="8" t="n">
        <v>0.9063773148148148</v>
      </c>
      <c r="W34" s="8" t="n">
        <v>0.9167939814814815</v>
      </c>
      <c r="X34" s="3" t="inlineStr">
        <is>
          <t>Klasa pojazdu (COST323)</t>
        </is>
      </c>
      <c r="Y34" s="3" t="inlineStr">
        <is>
          <t>Niid</t>
        </is>
      </c>
      <c r="Z34" s="3" t="inlineStr">
        <is>
          <t>Kiok</t>
        </is>
      </c>
      <c r="AA34" s="3" t="inlineStr">
        <is>
          <t>Kinok</t>
        </is>
      </c>
      <c r="AB34" s="3" t="inlineStr">
        <is>
          <t>Odrzucone</t>
        </is>
      </c>
      <c r="AC34" s="3" t="inlineStr">
        <is>
          <t>%</t>
        </is>
      </c>
    </row>
    <row r="35">
      <c r="A35" t="n">
        <v>34</v>
      </c>
      <c r="B35" s="1" t="n">
        <v>45061</v>
      </c>
      <c r="C35" s="2" t="n">
        <v>0.8883217592592593</v>
      </c>
      <c r="D35">
        <f>'Identyfikacja'!D35</f>
        <v/>
      </c>
      <c r="E35" s="5" t="inlineStr">
        <is>
          <t>RLS 19071</t>
        </is>
      </c>
      <c r="F35" t="n">
        <v>7</v>
      </c>
      <c r="G35" t="n">
        <v>0</v>
      </c>
      <c r="I35" t="n">
        <v>1</v>
      </c>
      <c r="J35" t="n">
        <v>0</v>
      </c>
      <c r="O35" s="3" t="inlineStr">
        <is>
          <t>Niesklasyfikowane</t>
        </is>
      </c>
      <c r="P35" s="3">
        <f>Q35+R35</f>
        <v/>
      </c>
      <c r="Q35" s="3">
        <f>COUNTIFS(C:C,"&gt;="&amp;M34,C:C,"&lt;"&amp;N34,F:F,"=6",G:G,"=0",D:D,"&lt;&gt;x")</f>
        <v/>
      </c>
      <c r="R35" s="3">
        <f>COUNTIFS(C:C,"&gt;="&amp;M34,C:C,"&lt;"&amp;N34,F:F,"=6",G:G,"=1",D:D,"&lt;&gt;x")</f>
        <v/>
      </c>
      <c r="S35" s="3">
        <f>COUNTIFS(C:C,"&gt;="&amp;M34,C:C,"&lt;"&amp;N34,F:F,"=6",G:G,"=2",D:D,"&lt;&gt;x")</f>
        <v/>
      </c>
      <c r="T35" s="7">
        <f>IF(P35&gt;0,Q35/P35,"-")</f>
        <v/>
      </c>
      <c r="X35" s="3" t="inlineStr">
        <is>
          <t>Samochody osobowe, dostawcze &lt;35kN</t>
        </is>
      </c>
      <c r="Y35" s="3">
        <f>Z35+AA35</f>
        <v/>
      </c>
      <c r="Z35" s="3">
        <f>COUNTIFS(C:C,"&gt;="&amp;M34,C:C,"&lt;"&amp;N34,I:I,"=1",J:J,"=0",D:D,"&lt;&gt;x")</f>
        <v/>
      </c>
      <c r="AA35" s="3">
        <f>COUNTIFS(C:C,"&gt;="&amp;M34,C:C,"&lt;"&amp;N34,I:I,"=1",J:J,"=1",D:D,"&lt;&gt;x")</f>
        <v/>
      </c>
      <c r="AB35" s="3">
        <f>COUNTIFS(C:C,"&gt;="&amp;M34,C:C,"&lt;"&amp;N34,I:I,"=1",J:J,"=2",D:D,"&lt;&gt;x")</f>
        <v/>
      </c>
      <c r="AC35" s="7">
        <f>IF(Y35&gt;0,Z35/Y35,"-")</f>
        <v/>
      </c>
    </row>
    <row r="36">
      <c r="A36" t="n">
        <v>35</v>
      </c>
      <c r="B36" s="1" t="n">
        <v>45061</v>
      </c>
      <c r="C36" s="2" t="n">
        <v>0.8883680555555555</v>
      </c>
      <c r="D36">
        <f>'Identyfikacja'!D36</f>
        <v/>
      </c>
      <c r="E36" s="5" t="inlineStr">
        <is>
          <t>RKL 32672</t>
        </is>
      </c>
      <c r="F36" t="n">
        <v>7</v>
      </c>
      <c r="G36" t="n">
        <v>0</v>
      </c>
      <c r="I36" t="n">
        <v>1</v>
      </c>
      <c r="J36" t="n">
        <v>0</v>
      </c>
      <c r="O36" s="3" t="inlineStr">
        <is>
          <t>Motocykle</t>
        </is>
      </c>
      <c r="P36" s="3">
        <f>Q36+R36</f>
        <v/>
      </c>
      <c r="Q36" s="3">
        <f>COUNTIFS(C:C,"&gt;="&amp;M34,C:C,"&lt;"&amp;N34,F:F,"=10",G:G,"=0",D:D,"&lt;&gt;x")</f>
        <v/>
      </c>
      <c r="R36" s="3">
        <f>COUNTIFS(C:C,"&gt;="&amp;M34,C:C,"&lt;"&amp;N34,F:F,"=10",G:G,"=1",D:D,"&lt;&gt;x")</f>
        <v/>
      </c>
      <c r="S36" s="3">
        <f>COUNTIFS(C:C,"&gt;="&amp;M34,C:C,"&lt;"&amp;N34,F:F,"=10",G:G,"=2",D:D,"&lt;&gt;x")</f>
        <v/>
      </c>
      <c r="T36" s="7">
        <f>IF(P36&gt;0,Q36/P36,"-")</f>
        <v/>
      </c>
      <c r="X36" s="3" t="inlineStr">
        <is>
          <t>Samochody ciężarowe 2-osiowe</t>
        </is>
      </c>
      <c r="Y36" s="3">
        <f>Z36+AA36</f>
        <v/>
      </c>
      <c r="Z36" s="3">
        <f>COUNTIFS(C:C,"&gt;="&amp;M34,C:C,"&lt;"&amp;N34,I:I,"=2",J:J,"=0",D:D,"&lt;&gt;x")</f>
        <v/>
      </c>
      <c r="AA36" s="3">
        <f>COUNTIFS(C:C,"&gt;="&amp;M34,C:C,"&lt;"&amp;N34,I:I,"=2",J:J,"=1",D:D,"&lt;&gt;x")</f>
        <v/>
      </c>
      <c r="AB36" s="3">
        <f>COUNTIFS(C:C,"&gt;="&amp;M34,C:C,"&lt;"&amp;N34,I:I,"=2",J:J,"=2",D:D,"&lt;&gt;x")</f>
        <v/>
      </c>
      <c r="AC36" s="7">
        <f>IF(Y36&gt;0,Z36/Y36,"-")</f>
        <v/>
      </c>
    </row>
    <row r="37">
      <c r="A37" t="n">
        <v>36</v>
      </c>
      <c r="B37" s="1" t="n">
        <v>45061</v>
      </c>
      <c r="C37" s="2" t="n">
        <v>0.8888657407407408</v>
      </c>
      <c r="D37">
        <f>'Identyfikacja'!D37</f>
        <v/>
      </c>
      <c r="E37" s="5" t="inlineStr">
        <is>
          <t>RKL 24774</t>
        </is>
      </c>
      <c r="F37" t="n">
        <v>7</v>
      </c>
      <c r="G37" t="n">
        <v>1</v>
      </c>
      <c r="H37" t="n">
        <v>11</v>
      </c>
      <c r="I37" t="n">
        <v>1</v>
      </c>
      <c r="J37" t="n">
        <v>0</v>
      </c>
      <c r="O37" s="3" t="inlineStr">
        <is>
          <t>Samochody osobowe</t>
        </is>
      </c>
      <c r="P37" s="3">
        <f>Q37+R37</f>
        <v/>
      </c>
      <c r="Q37" s="3">
        <f>COUNTIFS(C:C,"&gt;="&amp;M34,C:C,"&lt;"&amp;N34,F:F,"=7",G:G,"=0",D:D,"&lt;&gt;x")</f>
        <v/>
      </c>
      <c r="R37" s="3">
        <f>COUNTIFS(C:C,"&gt;="&amp;M34,C:C,"&lt;"&amp;N34,F:F,"=7",G:G,"=1",D:D,"&lt;&gt;x")</f>
        <v/>
      </c>
      <c r="S37" s="3">
        <f>COUNTIFS(C:C,"&gt;="&amp;M34,C:C,"&lt;"&amp;N34,F:F,"=7",G:G,"=2",D:D,"&lt;&gt;x")</f>
        <v/>
      </c>
      <c r="T37" s="7">
        <f>IF(P37&gt;0,Q37/P37,"-")</f>
        <v/>
      </c>
      <c r="X37" s="3" t="inlineStr">
        <is>
          <t>Samochody ciężarowe 3,4-osiowe</t>
        </is>
      </c>
      <c r="Y37" s="3">
        <f>Z37+AA37</f>
        <v/>
      </c>
      <c r="Z37" s="3">
        <f>COUNTIFS(C:C,"&gt;="&amp;M34,C:C,"&lt;"&amp;N34,I:I,"=3",J:J,"=0",D:D,"&lt;&gt;x")</f>
        <v/>
      </c>
      <c r="AA37" s="3">
        <f>COUNTIFS(C:C,"&gt;="&amp;M34,C:C,"&lt;"&amp;N34,I:I,"=3",J:J,"=1",D:D,"&lt;&gt;x")</f>
        <v/>
      </c>
      <c r="AB37" s="3">
        <f>COUNTIFS(C:C,"&gt;="&amp;M34,C:C,"&lt;"&amp;N34,I:I,"=3",J:J,"=2",D:D,"&lt;&gt;x")</f>
        <v/>
      </c>
      <c r="AC37" s="7">
        <f>IF(Y37&gt;0,Z37/Y37,"-")</f>
        <v/>
      </c>
    </row>
    <row r="38">
      <c r="A38" t="n">
        <v>37</v>
      </c>
      <c r="B38" s="1" t="n">
        <v>45061</v>
      </c>
      <c r="C38" s="2" t="n">
        <v>0.8894444444444445</v>
      </c>
      <c r="D38">
        <f>'Identyfikacja'!D38</f>
        <v/>
      </c>
      <c r="E38" s="5" t="inlineStr">
        <is>
          <t>RZQ 12 CK</t>
        </is>
      </c>
      <c r="F38" t="n">
        <v>11</v>
      </c>
      <c r="G38" t="n">
        <v>0</v>
      </c>
      <c r="I38" t="n">
        <v>1</v>
      </c>
      <c r="J38" t="n">
        <v>0</v>
      </c>
      <c r="O38" s="3" t="inlineStr">
        <is>
          <t>Samochody dostawcze do 3,5t</t>
        </is>
      </c>
      <c r="P38" s="3">
        <f>Q38+R38</f>
        <v/>
      </c>
      <c r="Q38" s="3">
        <f>COUNTIFS(C:C,"&gt;="&amp;M34,C:C,"&lt;"&amp;N34,F:F,"=11",G:G,"=0",D:D,"&lt;&gt;x")</f>
        <v/>
      </c>
      <c r="R38" s="3">
        <f>COUNTIFS(C:C,"&gt;="&amp;M34,C:C,"&lt;"&amp;N34,F:F,"=11",G:G,"=1",D:D,"&lt;&gt;x")</f>
        <v/>
      </c>
      <c r="S38" s="3">
        <f>COUNTIFS(C:C,"&gt;="&amp;M34,C:C,"&lt;"&amp;N34,F:F,"=11",G:G,"=2",D:D,"&lt;&gt;x")</f>
        <v/>
      </c>
      <c r="T38" s="7">
        <f>IF(P38&gt;0,Q38/P38,"-")</f>
        <v/>
      </c>
      <c r="X38" s="3" t="inlineStr">
        <is>
          <t>Ciągniki s. 3-6 osi, max 2 w grupie</t>
        </is>
      </c>
      <c r="Y38" s="3">
        <f>Z38+AA38</f>
        <v/>
      </c>
      <c r="Z38" s="3">
        <f>COUNTIFS(C:C,"&gt;="&amp;M34,C:C,"&lt;"&amp;N34,I:I,"=4",J:J,"=0",D:D,"&lt;&gt;x")</f>
        <v/>
      </c>
      <c r="AA38" s="3">
        <f>COUNTIFS(C:C,"&gt;="&amp;M34,C:C,"&lt;"&amp;N34,I:I,"=4",J:J,"=1",D:D,"&lt;&gt;x")</f>
        <v/>
      </c>
      <c r="AB38" s="3">
        <f>COUNTIFS(C:C,"&gt;="&amp;M34,C:C,"&lt;"&amp;N34,I:I,"=4",J:J,"=2",D:D,"&lt;&gt;x")</f>
        <v/>
      </c>
      <c r="AC38" s="7">
        <f>IF(Y38&gt;0,Z38/Y38,"-")</f>
        <v/>
      </c>
    </row>
    <row r="39">
      <c r="A39" t="n">
        <v>38</v>
      </c>
      <c r="B39" s="1" t="n">
        <v>45061</v>
      </c>
      <c r="C39" s="2" t="n">
        <v>0.8895023148148148</v>
      </c>
      <c r="D39">
        <f>'Identyfikacja'!D39</f>
        <v/>
      </c>
      <c r="E39" s="5" t="inlineStr">
        <is>
          <t>RKL 12739</t>
        </is>
      </c>
      <c r="F39" t="n">
        <v>7</v>
      </c>
      <c r="G39" t="n">
        <v>0</v>
      </c>
      <c r="I39" t="n">
        <v>1</v>
      </c>
      <c r="J39" t="n">
        <v>0</v>
      </c>
      <c r="O39" s="3" t="inlineStr">
        <is>
          <t>Samochody osobowe z przyczepami</t>
        </is>
      </c>
      <c r="P39" s="3">
        <f>Q39+R39</f>
        <v/>
      </c>
      <c r="Q39" s="3">
        <f>COUNTIFS(C:C,"&gt;="&amp;M34,C:C,"&lt;"&amp;N34,F:F,"=2",G:G,"=0",D:D,"&lt;&gt;x")</f>
        <v/>
      </c>
      <c r="R39" s="3">
        <f>COUNTIFS(C:C,"&gt;="&amp;M34,C:C,"&lt;"&amp;N34,F:F,"=2",G:G,"=1",D:D,"&lt;&gt;x")</f>
        <v/>
      </c>
      <c r="S39" s="3">
        <f>COUNTIFS(C:C,"&gt;="&amp;M34,C:C,"&lt;"&amp;N34,F:F,"=2",G:G,"=2",D:D,"&lt;&gt;x")</f>
        <v/>
      </c>
      <c r="T39" s="7">
        <f>IF(P39&gt;0,Q39/P39,"-")</f>
        <v/>
      </c>
      <c r="X39" s="3" t="inlineStr">
        <is>
          <t>Ciągniki s. 5- 7 osi, max 3 w grupie</t>
        </is>
      </c>
      <c r="Y39" s="3">
        <f>Z39+AA39</f>
        <v/>
      </c>
      <c r="Z39" s="3">
        <f>COUNTIFS(C:C,"&gt;="&amp;M34,C:C,"&lt;"&amp;N34,I:I,"=5",J:J,"=0",D:D,"&lt;&gt;x")</f>
        <v/>
      </c>
      <c r="AA39" s="3">
        <f>COUNTIFS(C:C,"&gt;="&amp;M34,C:C,"&lt;"&amp;N34,I:I,"=5",J:J,"=1",D:D,"&lt;&gt;x")</f>
        <v/>
      </c>
      <c r="AB39" s="3">
        <f>COUNTIFS(C:C,"&gt;="&amp;M34,C:C,"&lt;"&amp;N34,I:I,"=5",J:J,"=2",D:D,"&lt;&gt;x")</f>
        <v/>
      </c>
      <c r="AC39" s="7">
        <f>IF(Y39&gt;0,Z39/Y39,"-")</f>
        <v/>
      </c>
    </row>
    <row r="40">
      <c r="A40" t="n">
        <v>39</v>
      </c>
      <c r="B40" s="1" t="n">
        <v>45061</v>
      </c>
      <c r="C40" s="2" t="n">
        <v>0.8903587962962963</v>
      </c>
      <c r="D40">
        <f>'Identyfikacja'!D40</f>
        <v/>
      </c>
      <c r="E40" s="5" t="inlineStr">
        <is>
          <t>LJA 07273</t>
        </is>
      </c>
      <c r="F40" t="n">
        <v>9</v>
      </c>
      <c r="G40" t="n">
        <v>0</v>
      </c>
      <c r="I40" t="n">
        <v>5</v>
      </c>
      <c r="J40" t="n">
        <v>0</v>
      </c>
      <c r="O40" s="3" t="inlineStr">
        <is>
          <t>Samochody ciężarowe (jednoczłonowe)</t>
        </is>
      </c>
      <c r="P40" s="3">
        <f>Q40+R40</f>
        <v/>
      </c>
      <c r="Q40" s="3">
        <f>COUNTIFS(C:C,"&gt;="&amp;M34,C:C,"&lt;"&amp;N34,F:F,"=3",G:G,"=0",D:D,"&lt;&gt;x")</f>
        <v/>
      </c>
      <c r="R40" s="3">
        <f>COUNTIFS(C:C,"&gt;="&amp;M34,C:C,"&lt;"&amp;N34,F:F,"=3",G:G,"=1",D:D,"&lt;&gt;x")</f>
        <v/>
      </c>
      <c r="S40" s="3">
        <f>COUNTIFS(C:C,"&gt;="&amp;M34,C:C,"&lt;"&amp;N34,F:F,"=3",G:G,"=2",D:D,"&lt;&gt;x")</f>
        <v/>
      </c>
      <c r="T40" s="7">
        <f>IF(P40&gt;0,Q40/P40,"-")</f>
        <v/>
      </c>
      <c r="X40" s="3" t="inlineStr">
        <is>
          <t>Samochody ciężarowe z przyczepami</t>
        </is>
      </c>
      <c r="Y40" s="3">
        <f>Z40+AA40</f>
        <v/>
      </c>
      <c r="Z40" s="3">
        <f>COUNTIFS(C:C,"&gt;="&amp;M34,C:C,"&lt;"&amp;N34,I:I,"=6",J:J,"=0",D:D,"&lt;&gt;x")</f>
        <v/>
      </c>
      <c r="AA40" s="3">
        <f>COUNTIFS(C:C,"&gt;="&amp;M34,C:C,"&lt;"&amp;N34,I:I,"=6",J:J,"=1",D:D,"&lt;&gt;x")</f>
        <v/>
      </c>
      <c r="AB40" s="3">
        <f>COUNTIFS(C:C,"&gt;="&amp;M34,C:C,"&lt;"&amp;N34,I:I,"=6",J:J,"=2",D:D,"&lt;&gt;x")</f>
        <v/>
      </c>
      <c r="AC40" s="7">
        <f>IF(Y40&gt;0,Z40/Y40,"-")</f>
        <v/>
      </c>
    </row>
    <row r="41">
      <c r="A41" t="n">
        <v>40</v>
      </c>
      <c r="B41" s="1" t="n">
        <v>45061</v>
      </c>
      <c r="C41" s="2" t="n">
        <v>0.8904050925925926</v>
      </c>
      <c r="D41">
        <f>'Identyfikacja'!D41</f>
        <v/>
      </c>
      <c r="E41" s="5" t="inlineStr">
        <is>
          <t>DSR 57113</t>
        </is>
      </c>
      <c r="F41" t="n">
        <v>8</v>
      </c>
      <c r="G41" t="n">
        <v>0</v>
      </c>
      <c r="I41" t="n">
        <v>6</v>
      </c>
      <c r="J41" t="n">
        <v>0</v>
      </c>
      <c r="O41" s="3" t="inlineStr">
        <is>
          <t>Samochody ciężarowe z przyczepami</t>
        </is>
      </c>
      <c r="P41" s="3">
        <f>Q41+R41</f>
        <v/>
      </c>
      <c r="Q41" s="3">
        <f>COUNTIFS(C:C,"&gt;="&amp;M34,C:C,"&lt;"&amp;N34,F:F,"=8",G:G,"=0",D:D,"&lt;&gt;x")</f>
        <v/>
      </c>
      <c r="R41" s="3">
        <f>COUNTIFS(C:C,"&gt;="&amp;M34,C:C,"&lt;"&amp;N34,F:F,"=8",G:G,"=1",D:D,"&lt;&gt;x")</f>
        <v/>
      </c>
      <c r="S41" s="3">
        <f>COUNTIFS(C:C,"&gt;="&amp;M34,C:C,"&lt;"&amp;N34,F:F,"=8",G:G,"=2",D:D,"&lt;&gt;x")</f>
        <v/>
      </c>
      <c r="T41" s="7">
        <f>IF(P41&gt;0,Q41/P41,"-")</f>
        <v/>
      </c>
      <c r="X41" s="3" t="inlineStr">
        <is>
          <t>Autobusy</t>
        </is>
      </c>
      <c r="Y41" s="3">
        <f>Z41+AA41</f>
        <v/>
      </c>
      <c r="Z41" s="3">
        <f>COUNTIFS(C:C,"&gt;="&amp;M34,C:C,"&lt;"&amp;N34,I:I,"=7",J:J,"=0",D:D,"&lt;&gt;x")</f>
        <v/>
      </c>
      <c r="AA41" s="3">
        <f>COUNTIFS(C:C,"&gt;="&amp;M34,C:C,"&lt;"&amp;N34,I:I,"=7",J:J,"=1",D:D,"&lt;&gt;x")</f>
        <v/>
      </c>
      <c r="AB41" s="3">
        <f>COUNTIFS(C:C,"&gt;="&amp;M34,C:C,"&lt;"&amp;N34,I:I,"=7",J:J,"=2",D:D,"&lt;&gt;x")</f>
        <v/>
      </c>
      <c r="AC41" s="7">
        <f>IF(Y41&gt;0,Z41/Y41,"-")</f>
        <v/>
      </c>
    </row>
    <row r="42">
      <c r="A42" t="n">
        <v>41</v>
      </c>
      <c r="B42" s="1" t="n">
        <v>45061</v>
      </c>
      <c r="C42" s="2" t="n">
        <v>0.8912847222222222</v>
      </c>
      <c r="D42">
        <f>'Identyfikacja'!D42</f>
        <v/>
      </c>
      <c r="E42" s="5" t="inlineStr">
        <is>
          <t>LBL 67840</t>
        </is>
      </c>
      <c r="F42" t="n">
        <v>9</v>
      </c>
      <c r="G42" t="n">
        <v>0</v>
      </c>
      <c r="I42" t="n">
        <v>5</v>
      </c>
      <c r="J42" t="n">
        <v>0</v>
      </c>
      <c r="O42" s="3" t="inlineStr">
        <is>
          <t>Samochody ciężarowe z naczepami</t>
        </is>
      </c>
      <c r="P42" s="3">
        <f>Q42+R42</f>
        <v/>
      </c>
      <c r="Q42" s="3">
        <f>COUNTIFS(C:C,"&gt;="&amp;M34,C:C,"&lt;"&amp;N34,F:F,"=9",G:G,"=0",D:D,"&lt;&gt;x")</f>
        <v/>
      </c>
      <c r="R42" s="3">
        <f>COUNTIFS(C:C,"&gt;="&amp;M34,C:C,"&lt;"&amp;N34,F:F,"=9",G:G,"=1",D:D,"&lt;&gt;x")</f>
        <v/>
      </c>
      <c r="S42" s="3">
        <f>COUNTIFS(C:C,"&gt;="&amp;M34,C:C,"&lt;"&amp;N34,F:F,"=9",G:G,"=2",D:D,"&lt;&gt;x")</f>
        <v/>
      </c>
      <c r="T42" s="7">
        <f>IF(P42&gt;0,Q42/P42,"-")</f>
        <v/>
      </c>
      <c r="X42" s="3" t="inlineStr">
        <is>
          <t>Inne pojazdy</t>
        </is>
      </c>
      <c r="Y42" s="3">
        <f>Z42+AA42</f>
        <v/>
      </c>
      <c r="Z42" s="3">
        <f>COUNTIFS(C:C,"&gt;="&amp;M34,C:C,"&lt;"&amp;N34,I:I,"=8",J:J,"=0",D:D,"&lt;&gt;x")</f>
        <v/>
      </c>
      <c r="AA42" s="3">
        <f>COUNTIFS(C:C,"&gt;="&amp;M34,C:C,"&lt;"&amp;N34,I:I,"=8",J:J,"=1",D:D,"&lt;&gt;x")</f>
        <v/>
      </c>
      <c r="AB42" s="3">
        <f>COUNTIFS(C:C,"&gt;="&amp;M34,C:C,"&lt;"&amp;N34,I:I,"=8",J:J,"=2",D:D,"&lt;&gt;x")</f>
        <v/>
      </c>
      <c r="AC42" s="7">
        <f>IF(Y42&gt;0,Z42/Y42,"-")</f>
        <v/>
      </c>
    </row>
    <row r="43">
      <c r="A43" t="n">
        <v>42</v>
      </c>
      <c r="B43" s="1" t="n">
        <v>45061</v>
      </c>
      <c r="C43" s="2" t="n">
        <v>0.8913773148148149</v>
      </c>
      <c r="D43">
        <f>'Identyfikacja'!D43</f>
        <v/>
      </c>
      <c r="E43" s="5" t="inlineStr">
        <is>
          <t>RZ 9782 X</t>
        </is>
      </c>
      <c r="F43" t="n">
        <v>7</v>
      </c>
      <c r="G43" t="n">
        <v>0</v>
      </c>
      <c r="I43" t="n">
        <v>1</v>
      </c>
      <c r="J43" t="n">
        <v>0</v>
      </c>
      <c r="O43" s="3" t="inlineStr">
        <is>
          <t>Autobusy</t>
        </is>
      </c>
      <c r="P43" s="3">
        <f>Q43+R43</f>
        <v/>
      </c>
      <c r="Q43" s="3">
        <f>COUNTIFS(C:C,"&gt;="&amp;M34,C:C,"&lt;"&amp;N34,F:F,"=5",G:G,"=0",D:D,"&lt;&gt;x")</f>
        <v/>
      </c>
      <c r="R43" s="3">
        <f>COUNTIFS(C:C,"&gt;="&amp;M34,C:C,"&lt;"&amp;N34,F:F,"=5",G:G,"=1",D:D,"&lt;&gt;x")</f>
        <v/>
      </c>
      <c r="S43" s="3">
        <f>COUNTIFS(C:C,"&gt;="&amp;M34,C:C,"&lt;"&amp;N34,F:F,"=5",G:G,"=2",D:D,"&lt;&gt;x")</f>
        <v/>
      </c>
      <c r="T43" s="7">
        <f>IF(P43&gt;0,Q43/P43,"-")</f>
        <v/>
      </c>
      <c r="X43" s="3" t="n"/>
      <c r="Y43" s="3" t="n"/>
      <c r="Z43" s="3" t="n"/>
      <c r="AA43" s="3" t="n"/>
      <c r="AB43" s="3" t="n"/>
      <c r="AC43" s="7" t="n"/>
    </row>
    <row r="44">
      <c r="A44" t="n">
        <v>43</v>
      </c>
      <c r="B44" s="1" t="n">
        <v>45061</v>
      </c>
      <c r="C44" s="2" t="n">
        <v>0.8915393518518518</v>
      </c>
      <c r="D44">
        <f>'Identyfikacja'!D44</f>
        <v/>
      </c>
      <c r="E44" s="5" t="inlineStr">
        <is>
          <t>RLS 14791</t>
        </is>
      </c>
      <c r="F44" t="n">
        <v>11</v>
      </c>
      <c r="G44" t="n">
        <v>0</v>
      </c>
      <c r="I44" t="n">
        <v>1</v>
      </c>
      <c r="J44" t="n">
        <v>0</v>
      </c>
      <c r="O44" s="3" t="n"/>
      <c r="P44" s="3" t="n"/>
      <c r="Q44" s="3" t="n"/>
      <c r="R44" s="3" t="n"/>
      <c r="S44" s="3" t="n"/>
      <c r="T44" s="3" t="n"/>
      <c r="X44" s="3" t="n"/>
      <c r="Y44" s="3" t="n"/>
      <c r="Z44" s="3" t="n"/>
      <c r="AA44" s="3" t="n"/>
      <c r="AB44" s="3" t="n"/>
      <c r="AC44" s="3" t="n"/>
    </row>
    <row r="45">
      <c r="A45" t="n">
        <v>44</v>
      </c>
      <c r="B45" s="1" t="n">
        <v>45061</v>
      </c>
      <c r="C45" s="2" t="n">
        <v>0.8915625</v>
      </c>
      <c r="D45">
        <f>'Identyfikacja'!D45</f>
        <v/>
      </c>
      <c r="E45" s="5" t="inlineStr">
        <is>
          <t>ZPL 87037</t>
        </is>
      </c>
      <c r="F45" t="n">
        <v>11</v>
      </c>
      <c r="G45" t="n">
        <v>0</v>
      </c>
      <c r="I45" t="n">
        <v>1</v>
      </c>
      <c r="J45" t="n">
        <v>0</v>
      </c>
      <c r="M45" s="8" t="n">
        <v>0.9167939814814815</v>
      </c>
      <c r="N45" s="8" t="n">
        <v>0.9272106481481481</v>
      </c>
      <c r="O45" s="3" t="inlineStr">
        <is>
          <t>Klasa pojazdu (8+1)</t>
        </is>
      </c>
      <c r="P45" s="3" t="inlineStr">
        <is>
          <t>Niid</t>
        </is>
      </c>
      <c r="Q45" s="3" t="inlineStr">
        <is>
          <t>Kiok</t>
        </is>
      </c>
      <c r="R45" s="3" t="inlineStr">
        <is>
          <t>Kinok</t>
        </is>
      </c>
      <c r="S45" s="3" t="inlineStr">
        <is>
          <t>Odrzucone</t>
        </is>
      </c>
      <c r="T45" s="3" t="inlineStr">
        <is>
          <t>%</t>
        </is>
      </c>
      <c r="V45" s="8" t="n">
        <v>0.9167939814814815</v>
      </c>
      <c r="W45" s="8" t="n">
        <v>0.9272106481481481</v>
      </c>
      <c r="X45" s="3" t="inlineStr">
        <is>
          <t>Klasa pojazdu (COST323)</t>
        </is>
      </c>
      <c r="Y45" s="3" t="inlineStr">
        <is>
          <t>Niid</t>
        </is>
      </c>
      <c r="Z45" s="3" t="inlineStr">
        <is>
          <t>Kiok</t>
        </is>
      </c>
      <c r="AA45" s="3" t="inlineStr">
        <is>
          <t>Kinok</t>
        </is>
      </c>
      <c r="AB45" s="3" t="inlineStr">
        <is>
          <t>Odrzucone</t>
        </is>
      </c>
      <c r="AC45" s="3" t="inlineStr">
        <is>
          <t>%</t>
        </is>
      </c>
    </row>
    <row r="46">
      <c r="A46" t="n">
        <v>45</v>
      </c>
      <c r="B46" s="1" t="n">
        <v>45061</v>
      </c>
      <c r="C46" s="2" t="n">
        <v>0.8926851851851851</v>
      </c>
      <c r="D46">
        <f>'Identyfikacja'!D46</f>
        <v/>
      </c>
      <c r="E46" s="5" t="inlineStr">
        <is>
          <t>RKL 22065</t>
        </is>
      </c>
      <c r="F46" t="n">
        <v>7</v>
      </c>
      <c r="G46" t="n">
        <v>0</v>
      </c>
      <c r="I46" t="n">
        <v>1</v>
      </c>
      <c r="J46" t="n">
        <v>0</v>
      </c>
      <c r="O46" s="3" t="inlineStr">
        <is>
          <t>Niesklasyfikowane</t>
        </is>
      </c>
      <c r="P46" s="3">
        <f>Q46+R46</f>
        <v/>
      </c>
      <c r="Q46" s="3">
        <f>COUNTIFS(C:C,"&gt;="&amp;M45,C:C,"&lt;"&amp;N45,F:F,"=6",G:G,"=0",D:D,"&lt;&gt;x")</f>
        <v/>
      </c>
      <c r="R46" s="3">
        <f>COUNTIFS(C:C,"&gt;="&amp;M45,C:C,"&lt;"&amp;N45,F:F,"=6",G:G,"=1",D:D,"&lt;&gt;x")</f>
        <v/>
      </c>
      <c r="S46" s="3">
        <f>COUNTIFS(C:C,"&gt;="&amp;M45,C:C,"&lt;"&amp;N45,F:F,"=6",G:G,"=2",D:D,"&lt;&gt;x")</f>
        <v/>
      </c>
      <c r="T46" s="7">
        <f>IF(P46&gt;0,Q46/P46,"-")</f>
        <v/>
      </c>
      <c r="X46" s="3" t="inlineStr">
        <is>
          <t>Samochody osobowe, dostawcze &lt;35kN</t>
        </is>
      </c>
      <c r="Y46" s="3">
        <f>Z46+AA46</f>
        <v/>
      </c>
      <c r="Z46" s="3">
        <f>COUNTIFS(C:C,"&gt;="&amp;M45,C:C,"&lt;"&amp;N45,I:I,"=1",J:J,"=0",D:D,"&lt;&gt;x")</f>
        <v/>
      </c>
      <c r="AA46" s="3">
        <f>COUNTIFS(C:C,"&gt;="&amp;M45,C:C,"&lt;"&amp;N45,I:I,"=1",J:J,"=1",D:D,"&lt;&gt;x")</f>
        <v/>
      </c>
      <c r="AB46" s="3">
        <f>COUNTIFS(C:C,"&gt;="&amp;M45,C:C,"&lt;"&amp;N45,I:I,"=1",J:J,"=2",D:D,"&lt;&gt;x")</f>
        <v/>
      </c>
      <c r="AC46" s="7">
        <f>IF(Y46&gt;0,Z46/Y46,"-")</f>
        <v/>
      </c>
    </row>
    <row r="47">
      <c r="A47" t="n">
        <v>46</v>
      </c>
      <c r="B47" s="1" t="n">
        <v>45061</v>
      </c>
      <c r="C47" s="2" t="n">
        <v>0.8936574074074074</v>
      </c>
      <c r="D47">
        <f>'Identyfikacja'!D47</f>
        <v/>
      </c>
      <c r="E47" s="5" t="inlineStr">
        <is>
          <t>RKL 20150</t>
        </is>
      </c>
      <c r="F47" t="n">
        <v>9</v>
      </c>
      <c r="G47" t="n">
        <v>0</v>
      </c>
      <c r="I47" t="n">
        <v>5</v>
      </c>
      <c r="J47" t="n">
        <v>0</v>
      </c>
      <c r="O47" s="3" t="inlineStr">
        <is>
          <t>Motocykle</t>
        </is>
      </c>
      <c r="P47" s="3">
        <f>Q47+R47</f>
        <v/>
      </c>
      <c r="Q47" s="3">
        <f>COUNTIFS(C:C,"&gt;="&amp;M45,C:C,"&lt;"&amp;N45,F:F,"=10",G:G,"=0",D:D,"&lt;&gt;x")</f>
        <v/>
      </c>
      <c r="R47" s="3">
        <f>COUNTIFS(C:C,"&gt;="&amp;M45,C:C,"&lt;"&amp;N45,F:F,"=10",G:G,"=1",D:D,"&lt;&gt;x")</f>
        <v/>
      </c>
      <c r="S47" s="3">
        <f>COUNTIFS(C:C,"&gt;="&amp;M45,C:C,"&lt;"&amp;N45,F:F,"=10",G:G,"=2",D:D,"&lt;&gt;x")</f>
        <v/>
      </c>
      <c r="T47" s="7">
        <f>IF(P47&gt;0,Q47/P47,"-")</f>
        <v/>
      </c>
      <c r="X47" s="3" t="inlineStr">
        <is>
          <t>Samochody ciężarowe 2-osiowe</t>
        </is>
      </c>
      <c r="Y47" s="3">
        <f>Z47+AA47</f>
        <v/>
      </c>
      <c r="Z47" s="3">
        <f>COUNTIFS(C:C,"&gt;="&amp;M45,C:C,"&lt;"&amp;N45,I:I,"=2",J:J,"=0",D:D,"&lt;&gt;x")</f>
        <v/>
      </c>
      <c r="AA47" s="3">
        <f>COUNTIFS(C:C,"&gt;="&amp;M45,C:C,"&lt;"&amp;N45,I:I,"=2",J:J,"=1",D:D,"&lt;&gt;x")</f>
        <v/>
      </c>
      <c r="AB47" s="3">
        <f>COUNTIFS(C:C,"&gt;="&amp;M45,C:C,"&lt;"&amp;N45,I:I,"=2",J:J,"=2",D:D,"&lt;&gt;x")</f>
        <v/>
      </c>
      <c r="AC47" s="7">
        <f>IF(Y47&gt;0,Z47/Y47,"-")</f>
        <v/>
      </c>
    </row>
    <row r="48">
      <c r="A48" t="n">
        <v>47</v>
      </c>
      <c r="B48" s="1" t="n">
        <v>45061</v>
      </c>
      <c r="C48" s="2" t="n">
        <v>0.8937152777777778</v>
      </c>
      <c r="D48">
        <f>'Identyfikacja'!D48</f>
        <v/>
      </c>
      <c r="E48" s="5" t="inlineStr">
        <is>
          <t>RZE 63733</t>
        </is>
      </c>
      <c r="F48" t="n">
        <v>7</v>
      </c>
      <c r="G48" t="n">
        <v>0</v>
      </c>
      <c r="I48" t="n">
        <v>1</v>
      </c>
      <c r="J48" t="n">
        <v>0</v>
      </c>
      <c r="O48" s="3" t="inlineStr">
        <is>
          <t>Samochody osobowe</t>
        </is>
      </c>
      <c r="P48" s="3">
        <f>Q48+R48</f>
        <v/>
      </c>
      <c r="Q48" s="3">
        <f>COUNTIFS(C:C,"&gt;="&amp;M45,C:C,"&lt;"&amp;N45,F:F,"=7",G:G,"=0",D:D,"&lt;&gt;x")</f>
        <v/>
      </c>
      <c r="R48" s="3">
        <f>COUNTIFS(C:C,"&gt;="&amp;M45,C:C,"&lt;"&amp;N45,F:F,"=7",G:G,"=1",D:D,"&lt;&gt;x")</f>
        <v/>
      </c>
      <c r="S48" s="3">
        <f>COUNTIFS(C:C,"&gt;="&amp;M45,C:C,"&lt;"&amp;N45,F:F,"=7",G:G,"=2",D:D,"&lt;&gt;x")</f>
        <v/>
      </c>
      <c r="T48" s="7">
        <f>IF(P48&gt;0,Q48/P48,"-")</f>
        <v/>
      </c>
      <c r="X48" s="3" t="inlineStr">
        <is>
          <t>Samochody ciężarowe 3,4-osiowe</t>
        </is>
      </c>
      <c r="Y48" s="3">
        <f>Z48+AA48</f>
        <v/>
      </c>
      <c r="Z48" s="3">
        <f>COUNTIFS(C:C,"&gt;="&amp;M45,C:C,"&lt;"&amp;N45,I:I,"=3",J:J,"=0",D:D,"&lt;&gt;x")</f>
        <v/>
      </c>
      <c r="AA48" s="3">
        <f>COUNTIFS(C:C,"&gt;="&amp;M45,C:C,"&lt;"&amp;N45,I:I,"=3",J:J,"=1",D:D,"&lt;&gt;x")</f>
        <v/>
      </c>
      <c r="AB48" s="3">
        <f>COUNTIFS(C:C,"&gt;="&amp;M45,C:C,"&lt;"&amp;N45,I:I,"=3",J:J,"=2",D:D,"&lt;&gt;x")</f>
        <v/>
      </c>
      <c r="AC48" s="7">
        <f>IF(Y48&gt;0,Z48/Y48,"-")</f>
        <v/>
      </c>
    </row>
    <row r="49">
      <c r="A49" t="n">
        <v>48</v>
      </c>
      <c r="B49" s="1" t="n">
        <v>45061</v>
      </c>
      <c r="C49" s="2" t="n">
        <v>0.89375</v>
      </c>
      <c r="D49">
        <f>'Identyfikacja'!D49</f>
        <v/>
      </c>
      <c r="E49" s="5" t="inlineStr">
        <is>
          <t>RMI 84670</t>
        </is>
      </c>
      <c r="F49" t="n">
        <v>7</v>
      </c>
      <c r="G49" t="n">
        <v>0</v>
      </c>
      <c r="I49" t="n">
        <v>1</v>
      </c>
      <c r="J49" t="n">
        <v>0</v>
      </c>
      <c r="O49" s="3" t="inlineStr">
        <is>
          <t>Samochody dostawcze do 3,5t</t>
        </is>
      </c>
      <c r="P49" s="3">
        <f>Q49+R49</f>
        <v/>
      </c>
      <c r="Q49" s="3">
        <f>COUNTIFS(C:C,"&gt;="&amp;M45,C:C,"&lt;"&amp;N45,F:F,"=11",G:G,"=0",D:D,"&lt;&gt;x")</f>
        <v/>
      </c>
      <c r="R49" s="3">
        <f>COUNTIFS(C:C,"&gt;="&amp;M45,C:C,"&lt;"&amp;N45,F:F,"=11",G:G,"=1",D:D,"&lt;&gt;x")</f>
        <v/>
      </c>
      <c r="S49" s="3">
        <f>COUNTIFS(C:C,"&gt;="&amp;M45,C:C,"&lt;"&amp;N45,F:F,"=11",G:G,"=2",D:D,"&lt;&gt;x")</f>
        <v/>
      </c>
      <c r="T49" s="7">
        <f>IF(P49&gt;0,Q49/P49,"-")</f>
        <v/>
      </c>
      <c r="X49" s="3" t="inlineStr">
        <is>
          <t>Ciągniki s. 3-6 osi, max 2 w grupie</t>
        </is>
      </c>
      <c r="Y49" s="3">
        <f>Z49+AA49</f>
        <v/>
      </c>
      <c r="Z49" s="3">
        <f>COUNTIFS(C:C,"&gt;="&amp;M45,C:C,"&lt;"&amp;N45,I:I,"=4",J:J,"=0",D:D,"&lt;&gt;x")</f>
        <v/>
      </c>
      <c r="AA49" s="3">
        <f>COUNTIFS(C:C,"&gt;="&amp;M45,C:C,"&lt;"&amp;N45,I:I,"=4",J:J,"=1",D:D,"&lt;&gt;x")</f>
        <v/>
      </c>
      <c r="AB49" s="3">
        <f>COUNTIFS(C:C,"&gt;="&amp;M45,C:C,"&lt;"&amp;N45,I:I,"=4",J:J,"=2",D:D,"&lt;&gt;x")</f>
        <v/>
      </c>
      <c r="AC49" s="7">
        <f>IF(Y49&gt;0,Z49/Y49,"-")</f>
        <v/>
      </c>
    </row>
    <row r="50">
      <c r="A50" t="n">
        <v>49</v>
      </c>
      <c r="B50" s="1" t="n">
        <v>45061</v>
      </c>
      <c r="C50" s="2" t="n">
        <v>0.8938310185185185</v>
      </c>
      <c r="D50">
        <f>'Identyfikacja'!D50</f>
        <v/>
      </c>
      <c r="E50" s="5" t="inlineStr">
        <is>
          <t>RZE 1229 C</t>
        </is>
      </c>
      <c r="F50" t="n">
        <v>7</v>
      </c>
      <c r="G50" t="n">
        <v>1</v>
      </c>
      <c r="H50" t="n">
        <v>11</v>
      </c>
      <c r="I50" t="n">
        <v>1</v>
      </c>
      <c r="J50" t="n">
        <v>0</v>
      </c>
      <c r="O50" s="3" t="inlineStr">
        <is>
          <t>Samochody osobowe z przyczepami</t>
        </is>
      </c>
      <c r="P50" s="3">
        <f>Q50+R50</f>
        <v/>
      </c>
      <c r="Q50" s="3">
        <f>COUNTIFS(C:C,"&gt;="&amp;M45,C:C,"&lt;"&amp;N45,F:F,"=2",G:G,"=0",D:D,"&lt;&gt;x")</f>
        <v/>
      </c>
      <c r="R50" s="3">
        <f>COUNTIFS(C:C,"&gt;="&amp;M45,C:C,"&lt;"&amp;N45,F:F,"=2",G:G,"=1",D:D,"&lt;&gt;x")</f>
        <v/>
      </c>
      <c r="S50" s="3">
        <f>COUNTIFS(C:C,"&gt;="&amp;M45,C:C,"&lt;"&amp;N45,F:F,"=2",G:G,"=2",D:D,"&lt;&gt;x")</f>
        <v/>
      </c>
      <c r="T50" s="7">
        <f>IF(P50&gt;0,Q50/P50,"-")</f>
        <v/>
      </c>
      <c r="X50" s="3" t="inlineStr">
        <is>
          <t>Ciągniki s. 5- 7 osi, max 3 w grupie</t>
        </is>
      </c>
      <c r="Y50" s="3">
        <f>Z50+AA50</f>
        <v/>
      </c>
      <c r="Z50" s="3">
        <f>COUNTIFS(C:C,"&gt;="&amp;M45,C:C,"&lt;"&amp;N45,I:I,"=5",J:J,"=0",D:D,"&lt;&gt;x")</f>
        <v/>
      </c>
      <c r="AA50" s="3">
        <f>COUNTIFS(C:C,"&gt;="&amp;M45,C:C,"&lt;"&amp;N45,I:I,"=5",J:J,"=1",D:D,"&lt;&gt;x")</f>
        <v/>
      </c>
      <c r="AB50" s="3">
        <f>COUNTIFS(C:C,"&gt;="&amp;M45,C:C,"&lt;"&amp;N45,I:I,"=5",J:J,"=2",D:D,"&lt;&gt;x")</f>
        <v/>
      </c>
      <c r="AC50" s="7">
        <f>IF(Y50&gt;0,Z50/Y50,"-")</f>
        <v/>
      </c>
    </row>
    <row r="51">
      <c r="A51" t="n">
        <v>50</v>
      </c>
      <c r="B51" s="1" t="n">
        <v>45061</v>
      </c>
      <c r="C51" s="2" t="n">
        <v>0.8943171296296296</v>
      </c>
      <c r="D51">
        <f>'Identyfikacja'!D51</f>
        <v/>
      </c>
      <c r="E51" s="5" t="inlineStr">
        <is>
          <t>RLA 48897</t>
        </is>
      </c>
      <c r="F51" t="n">
        <v>7</v>
      </c>
      <c r="G51" t="n">
        <v>0</v>
      </c>
      <c r="I51" t="n">
        <v>1</v>
      </c>
      <c r="J51" t="n">
        <v>0</v>
      </c>
      <c r="O51" s="3" t="inlineStr">
        <is>
          <t>Samochody ciężarowe (jednoczłonowe)</t>
        </is>
      </c>
      <c r="P51" s="3">
        <f>Q51+R51</f>
        <v/>
      </c>
      <c r="Q51" s="3">
        <f>COUNTIFS(C:C,"&gt;="&amp;M45,C:C,"&lt;"&amp;N45,F:F,"=3",G:G,"=0",D:D,"&lt;&gt;x")</f>
        <v/>
      </c>
      <c r="R51" s="3">
        <f>COUNTIFS(C:C,"&gt;="&amp;M45,C:C,"&lt;"&amp;N45,F:F,"=3",G:G,"=1",D:D,"&lt;&gt;x")</f>
        <v/>
      </c>
      <c r="S51" s="3">
        <f>COUNTIFS(C:C,"&gt;="&amp;M45,C:C,"&lt;"&amp;N45,F:F,"=3",G:G,"=2",D:D,"&lt;&gt;x")</f>
        <v/>
      </c>
      <c r="T51" s="7">
        <f>IF(P51&gt;0,Q51/P51,"-")</f>
        <v/>
      </c>
      <c r="X51" s="3" t="inlineStr">
        <is>
          <t>Samochody ciężarowe z przyczepami</t>
        </is>
      </c>
      <c r="Y51" s="3">
        <f>Z51+AA51</f>
        <v/>
      </c>
      <c r="Z51" s="3">
        <f>COUNTIFS(C:C,"&gt;="&amp;M45,C:C,"&lt;"&amp;N45,I:I,"=6",J:J,"=0",D:D,"&lt;&gt;x")</f>
        <v/>
      </c>
      <c r="AA51" s="3">
        <f>COUNTIFS(C:C,"&gt;="&amp;M45,C:C,"&lt;"&amp;N45,I:I,"=6",J:J,"=1",D:D,"&lt;&gt;x")</f>
        <v/>
      </c>
      <c r="AB51" s="3">
        <f>COUNTIFS(C:C,"&gt;="&amp;M45,C:C,"&lt;"&amp;N45,I:I,"=6",J:J,"=2",D:D,"&lt;&gt;x")</f>
        <v/>
      </c>
      <c r="AC51" s="7">
        <f>IF(Y51&gt;0,Z51/Y51,"-")</f>
        <v/>
      </c>
    </row>
    <row r="52">
      <c r="A52" t="n">
        <v>51</v>
      </c>
      <c r="B52" s="1" t="n">
        <v>45061</v>
      </c>
      <c r="C52" s="2" t="n">
        <v>0.8943287037037037</v>
      </c>
      <c r="D52">
        <f>'Identyfikacja'!D52</f>
        <v/>
      </c>
      <c r="E52" s="5" t="inlineStr">
        <is>
          <t>RZ 397 AF</t>
        </is>
      </c>
      <c r="F52" t="n">
        <v>11</v>
      </c>
      <c r="G52" t="n">
        <v>0</v>
      </c>
      <c r="I52" t="n">
        <v>1</v>
      </c>
      <c r="J52" t="n">
        <v>0</v>
      </c>
      <c r="O52" s="3" t="inlineStr">
        <is>
          <t>Samochody ciężarowe z przyczepami</t>
        </is>
      </c>
      <c r="P52" s="3">
        <f>Q52+R52</f>
        <v/>
      </c>
      <c r="Q52" s="3">
        <f>COUNTIFS(C:C,"&gt;="&amp;M45,C:C,"&lt;"&amp;N45,F:F,"=8",G:G,"=0",D:D,"&lt;&gt;x")</f>
        <v/>
      </c>
      <c r="R52" s="3">
        <f>COUNTIFS(C:C,"&gt;="&amp;M45,C:C,"&lt;"&amp;N45,F:F,"=8",G:G,"=1",D:D,"&lt;&gt;x")</f>
        <v/>
      </c>
      <c r="S52" s="3">
        <f>COUNTIFS(C:C,"&gt;="&amp;M45,C:C,"&lt;"&amp;N45,F:F,"=8",G:G,"=2",D:D,"&lt;&gt;x")</f>
        <v/>
      </c>
      <c r="T52" s="7">
        <f>IF(P52&gt;0,Q52/P52,"-")</f>
        <v/>
      </c>
      <c r="X52" s="3" t="inlineStr">
        <is>
          <t>Autobusy</t>
        </is>
      </c>
      <c r="Y52" s="3">
        <f>Z52+AA52</f>
        <v/>
      </c>
      <c r="Z52" s="3">
        <f>COUNTIFS(C:C,"&gt;="&amp;M45,C:C,"&lt;"&amp;N45,I:I,"=7",J:J,"=0",D:D,"&lt;&gt;x")</f>
        <v/>
      </c>
      <c r="AA52" s="3">
        <f>COUNTIFS(C:C,"&gt;="&amp;M45,C:C,"&lt;"&amp;N45,I:I,"=7",J:J,"=1",D:D,"&lt;&gt;x")</f>
        <v/>
      </c>
      <c r="AB52" s="3">
        <f>COUNTIFS(C:C,"&gt;="&amp;M45,C:C,"&lt;"&amp;N45,I:I,"=7",J:J,"=2",D:D,"&lt;&gt;x")</f>
        <v/>
      </c>
      <c r="AC52" s="7">
        <f>IF(Y52&gt;0,Z52/Y52,"-")</f>
        <v/>
      </c>
    </row>
    <row r="53">
      <c r="A53" t="n">
        <v>52</v>
      </c>
      <c r="B53" s="1" t="n">
        <v>45061</v>
      </c>
      <c r="C53" s="2" t="n">
        <v>0.8948495370370371</v>
      </c>
      <c r="D53">
        <f>'Identyfikacja'!D53</f>
        <v/>
      </c>
      <c r="E53" s="5" t="inlineStr">
        <is>
          <t>RPZ 35564</t>
        </is>
      </c>
      <c r="F53" t="n">
        <v>7</v>
      </c>
      <c r="G53" t="n">
        <v>0</v>
      </c>
      <c r="I53" t="n">
        <v>1</v>
      </c>
      <c r="J53" t="n">
        <v>0</v>
      </c>
      <c r="O53" s="3" t="inlineStr">
        <is>
          <t>Samochody ciężarowe z naczepami</t>
        </is>
      </c>
      <c r="P53" s="3">
        <f>Q53+R53</f>
        <v/>
      </c>
      <c r="Q53" s="3">
        <f>COUNTIFS(C:C,"&gt;="&amp;M45,C:C,"&lt;"&amp;N45,F:F,"=9",G:G,"=0",D:D,"&lt;&gt;x")</f>
        <v/>
      </c>
      <c r="R53" s="3">
        <f>COUNTIFS(C:C,"&gt;="&amp;M45,C:C,"&lt;"&amp;N45,F:F,"=9",G:G,"=1",D:D,"&lt;&gt;x")</f>
        <v/>
      </c>
      <c r="S53" s="3">
        <f>COUNTIFS(C:C,"&gt;="&amp;M45,C:C,"&lt;"&amp;N45,F:F,"=9",G:G,"=2",D:D,"&lt;&gt;x")</f>
        <v/>
      </c>
      <c r="T53" s="7">
        <f>IF(P53&gt;0,Q53/P53,"-")</f>
        <v/>
      </c>
      <c r="X53" s="3" t="inlineStr">
        <is>
          <t>Inne pojazdy</t>
        </is>
      </c>
      <c r="Y53" s="3">
        <f>Z53+AA53</f>
        <v/>
      </c>
      <c r="Z53" s="3">
        <f>COUNTIFS(C:C,"&gt;="&amp;M45,C:C,"&lt;"&amp;N45,I:I,"=8",J:J,"=0",D:D,"&lt;&gt;x")</f>
        <v/>
      </c>
      <c r="AA53" s="3">
        <f>COUNTIFS(C:C,"&gt;="&amp;M45,C:C,"&lt;"&amp;N45,I:I,"=8",J:J,"=1",D:D,"&lt;&gt;x")</f>
        <v/>
      </c>
      <c r="AB53" s="3">
        <f>COUNTIFS(C:C,"&gt;="&amp;M45,C:C,"&lt;"&amp;N45,I:I,"=8",J:J,"=2",D:D,"&lt;&gt;x")</f>
        <v/>
      </c>
      <c r="AC53" s="7">
        <f>IF(Y53&gt;0,Z53/Y53,"-")</f>
        <v/>
      </c>
    </row>
    <row r="54">
      <c r="A54" t="n">
        <v>53</v>
      </c>
      <c r="B54" s="1" t="n">
        <v>45061</v>
      </c>
      <c r="C54" s="2" t="n">
        <v>0.8948842592592593</v>
      </c>
      <c r="D54">
        <f>'Identyfikacja'!D54</f>
        <v/>
      </c>
      <c r="E54" s="5" t="inlineStr">
        <is>
          <t>R 4I 1840A</t>
        </is>
      </c>
      <c r="F54" t="n">
        <v>7</v>
      </c>
      <c r="G54" t="n">
        <v>0</v>
      </c>
      <c r="I54" t="n">
        <v>1</v>
      </c>
      <c r="J54" t="n">
        <v>0</v>
      </c>
      <c r="O54" s="3" t="inlineStr">
        <is>
          <t>Autobusy</t>
        </is>
      </c>
      <c r="P54" s="3">
        <f>Q54+R54</f>
        <v/>
      </c>
      <c r="Q54" s="3">
        <f>COUNTIFS(C:C,"&gt;="&amp;M45,C:C,"&lt;"&amp;N45,F:F,"=5",G:G,"=0",D:D,"&lt;&gt;x")</f>
        <v/>
      </c>
      <c r="R54" s="3">
        <f>COUNTIFS(C:C,"&gt;="&amp;M45,C:C,"&lt;"&amp;N45,F:F,"=5",G:G,"=1",D:D,"&lt;&gt;x")</f>
        <v/>
      </c>
      <c r="S54" s="3">
        <f>COUNTIFS(C:C,"&gt;="&amp;M45,C:C,"&lt;"&amp;N45,F:F,"=5",G:G,"=2",D:D,"&lt;&gt;x")</f>
        <v/>
      </c>
      <c r="T54" s="7">
        <f>IF(P54&gt;0,Q54/P54,"-")</f>
        <v/>
      </c>
      <c r="X54" s="3" t="n"/>
      <c r="Y54" s="3" t="n"/>
      <c r="Z54" s="3" t="n"/>
      <c r="AA54" s="3" t="n"/>
      <c r="AB54" s="3" t="n"/>
      <c r="AC54" s="7" t="n"/>
    </row>
    <row r="55">
      <c r="A55" t="n">
        <v>54</v>
      </c>
      <c r="B55" s="1" t="n">
        <v>45061</v>
      </c>
      <c r="C55" s="2" t="n">
        <v>0.895775462962963</v>
      </c>
      <c r="D55">
        <f>'Identyfikacja'!D55</f>
        <v/>
      </c>
      <c r="E55" s="5" t="inlineStr">
        <is>
          <t>RZ 077 CV</t>
        </is>
      </c>
      <c r="F55" t="n">
        <v>7</v>
      </c>
      <c r="G55" t="n">
        <v>0</v>
      </c>
      <c r="I55" t="n">
        <v>1</v>
      </c>
      <c r="J55" t="n">
        <v>0</v>
      </c>
      <c r="O55" s="3" t="n"/>
      <c r="P55" s="3" t="n"/>
      <c r="Q55" s="3" t="n"/>
      <c r="R55" s="3" t="n"/>
      <c r="S55" s="3" t="n"/>
      <c r="T55" s="3" t="n"/>
      <c r="X55" s="3" t="n"/>
      <c r="Y55" s="3" t="n"/>
      <c r="Z55" s="3" t="n"/>
      <c r="AA55" s="3" t="n"/>
      <c r="AB55" s="3" t="n"/>
      <c r="AC55" s="3" t="n"/>
    </row>
    <row r="56">
      <c r="A56" t="n">
        <v>55</v>
      </c>
      <c r="B56" s="1" t="n">
        <v>45061</v>
      </c>
      <c r="C56" s="2" t="n">
        <v>0.8963657407407407</v>
      </c>
      <c r="D56">
        <f>'Identyfikacja'!D56</f>
        <v/>
      </c>
      <c r="E56" s="5" t="inlineStr">
        <is>
          <t>RZ 786 AX</t>
        </is>
      </c>
      <c r="F56" t="n">
        <v>7</v>
      </c>
      <c r="G56" t="n">
        <v>0</v>
      </c>
      <c r="I56" t="n">
        <v>1</v>
      </c>
      <c r="J56" t="n">
        <v>0</v>
      </c>
      <c r="M56" s="8" t="n">
        <v>0.9272106481481481</v>
      </c>
      <c r="N56" s="8" t="n">
        <v>0.9376273148148148</v>
      </c>
      <c r="O56" s="3" t="inlineStr">
        <is>
          <t>Klasa pojazdu (8+1)</t>
        </is>
      </c>
      <c r="P56" s="3" t="inlineStr">
        <is>
          <t>Niid</t>
        </is>
      </c>
      <c r="Q56" s="3" t="inlineStr">
        <is>
          <t>Kiok</t>
        </is>
      </c>
      <c r="R56" s="3" t="inlineStr">
        <is>
          <t>Kinok</t>
        </is>
      </c>
      <c r="S56" s="3" t="inlineStr">
        <is>
          <t>Odrzucone</t>
        </is>
      </c>
      <c r="T56" s="3" t="inlineStr">
        <is>
          <t>%</t>
        </is>
      </c>
      <c r="V56" s="8" t="n">
        <v>0.9272106481481481</v>
      </c>
      <c r="W56" s="8" t="n">
        <v>0.9376273148148148</v>
      </c>
      <c r="X56" s="3" t="inlineStr">
        <is>
          <t>Klasa pojazdu (COST323)</t>
        </is>
      </c>
      <c r="Y56" s="3" t="inlineStr">
        <is>
          <t>Niid</t>
        </is>
      </c>
      <c r="Z56" s="3" t="inlineStr">
        <is>
          <t>Kiok</t>
        </is>
      </c>
      <c r="AA56" s="3" t="inlineStr">
        <is>
          <t>Kinok</t>
        </is>
      </c>
      <c r="AB56" s="3" t="inlineStr">
        <is>
          <t>Odrzucone</t>
        </is>
      </c>
      <c r="AC56" s="3" t="inlineStr">
        <is>
          <t>%</t>
        </is>
      </c>
    </row>
    <row r="57">
      <c r="A57" t="n">
        <v>56</v>
      </c>
      <c r="B57" s="1" t="n">
        <v>45061</v>
      </c>
      <c r="C57" s="2" t="n">
        <v>0.8968055555555555</v>
      </c>
      <c r="D57">
        <f>'Identyfikacja'!D57</f>
        <v/>
      </c>
      <c r="E57" s="5" t="inlineStr">
        <is>
          <t>WND 94531</t>
        </is>
      </c>
      <c r="F57" t="n">
        <v>9</v>
      </c>
      <c r="G57" t="n">
        <v>0</v>
      </c>
      <c r="I57" t="n">
        <v>5</v>
      </c>
      <c r="J57" t="n">
        <v>0</v>
      </c>
      <c r="O57" s="3" t="inlineStr">
        <is>
          <t>Niesklasyfikowane</t>
        </is>
      </c>
      <c r="P57" s="3">
        <f>Q57+R57</f>
        <v/>
      </c>
      <c r="Q57" s="3">
        <f>COUNTIFS(C:C,"&gt;="&amp;M56,C:C,"&lt;"&amp;N56,F:F,"=6",G:G,"=0",D:D,"&lt;&gt;x")</f>
        <v/>
      </c>
      <c r="R57" s="3">
        <f>COUNTIFS(C:C,"&gt;="&amp;M56,C:C,"&lt;"&amp;N56,F:F,"=6",G:G,"=1",D:D,"&lt;&gt;x")</f>
        <v/>
      </c>
      <c r="S57" s="3">
        <f>COUNTIFS(C:C,"&gt;="&amp;M56,C:C,"&lt;"&amp;N56,F:F,"=6",G:G,"=2",D:D,"&lt;&gt;x")</f>
        <v/>
      </c>
      <c r="T57" s="7">
        <f>IF(P57&gt;0,Q57/P57,"-")</f>
        <v/>
      </c>
      <c r="X57" s="3" t="inlineStr">
        <is>
          <t>Samochody osobowe, dostawcze &lt;35kN</t>
        </is>
      </c>
      <c r="Y57" s="3">
        <f>Z57+AA57</f>
        <v/>
      </c>
      <c r="Z57" s="3">
        <f>COUNTIFS(C:C,"&gt;="&amp;M56,C:C,"&lt;"&amp;N56,I:I,"=1",J:J,"=0",D:D,"&lt;&gt;x")</f>
        <v/>
      </c>
      <c r="AA57" s="3">
        <f>COUNTIFS(C:C,"&gt;="&amp;M56,C:C,"&lt;"&amp;N56,I:I,"=1",J:J,"=1",D:D,"&lt;&gt;x")</f>
        <v/>
      </c>
      <c r="AB57" s="3">
        <f>COUNTIFS(C:C,"&gt;="&amp;M56,C:C,"&lt;"&amp;N56,I:I,"=1",J:J,"=2",D:D,"&lt;&gt;x")</f>
        <v/>
      </c>
      <c r="AC57" s="7">
        <f>IF(Y57&gt;0,Z57/Y57,"-")</f>
        <v/>
      </c>
    </row>
    <row r="58">
      <c r="A58" t="n">
        <v>57</v>
      </c>
      <c r="B58" s="1" t="n">
        <v>45061</v>
      </c>
      <c r="C58" s="2" t="n">
        <v>0.8974074074074074</v>
      </c>
      <c r="D58">
        <f>'Identyfikacja'!D58</f>
        <v/>
      </c>
      <c r="E58" s="5" t="inlineStr">
        <is>
          <t>RZ 318 CX</t>
        </is>
      </c>
      <c r="F58" t="n">
        <v>7</v>
      </c>
      <c r="G58" t="n">
        <v>0</v>
      </c>
      <c r="I58" t="n">
        <v>1</v>
      </c>
      <c r="J58" t="n">
        <v>0</v>
      </c>
      <c r="O58" s="3" t="inlineStr">
        <is>
          <t>Motocykle</t>
        </is>
      </c>
      <c r="P58" s="3">
        <f>Q58+R58</f>
        <v/>
      </c>
      <c r="Q58" s="3">
        <f>COUNTIFS(C:C,"&gt;="&amp;M56,C:C,"&lt;"&amp;N56,F:F,"=10",G:G,"=0",D:D,"&lt;&gt;x")</f>
        <v/>
      </c>
      <c r="R58" s="3">
        <f>COUNTIFS(C:C,"&gt;="&amp;M56,C:C,"&lt;"&amp;N56,F:F,"=10",G:G,"=1",D:D,"&lt;&gt;x")</f>
        <v/>
      </c>
      <c r="S58" s="3">
        <f>COUNTIFS(C:C,"&gt;="&amp;M56,C:C,"&lt;"&amp;N56,F:F,"=10",G:G,"=2",D:D,"&lt;&gt;x")</f>
        <v/>
      </c>
      <c r="T58" s="7">
        <f>IF(P58&gt;0,Q58/P58,"-")</f>
        <v/>
      </c>
      <c r="X58" s="3" t="inlineStr">
        <is>
          <t>Samochody ciężarowe 2-osiowe</t>
        </is>
      </c>
      <c r="Y58" s="3">
        <f>Z58+AA58</f>
        <v/>
      </c>
      <c r="Z58" s="3">
        <f>COUNTIFS(C:C,"&gt;="&amp;M56,C:C,"&lt;"&amp;N56,I:I,"=2",J:J,"=0",D:D,"&lt;&gt;x")</f>
        <v/>
      </c>
      <c r="AA58" s="3">
        <f>COUNTIFS(C:C,"&gt;="&amp;M56,C:C,"&lt;"&amp;N56,I:I,"=2",J:J,"=1",D:D,"&lt;&gt;x")</f>
        <v/>
      </c>
      <c r="AB58" s="3">
        <f>COUNTIFS(C:C,"&gt;="&amp;M56,C:C,"&lt;"&amp;N56,I:I,"=2",J:J,"=2",D:D,"&lt;&gt;x")</f>
        <v/>
      </c>
      <c r="AC58" s="7">
        <f>IF(Y58&gt;0,Z58/Y58,"-")</f>
        <v/>
      </c>
    </row>
    <row r="59">
      <c r="A59" t="n">
        <v>58</v>
      </c>
      <c r="B59" s="1" t="n">
        <v>45061</v>
      </c>
      <c r="C59" s="2" t="n">
        <v>0.8979861111111112</v>
      </c>
      <c r="D59">
        <f>'Identyfikacja'!D59</f>
        <v/>
      </c>
      <c r="E59" s="5" t="inlineStr">
        <is>
          <t>RKL 24722</t>
        </is>
      </c>
      <c r="F59" t="n">
        <v>7</v>
      </c>
      <c r="G59" t="n">
        <v>1</v>
      </c>
      <c r="H59" t="n">
        <v>11</v>
      </c>
      <c r="I59" t="n">
        <v>1</v>
      </c>
      <c r="J59" t="n">
        <v>0</v>
      </c>
      <c r="O59" s="3" t="inlineStr">
        <is>
          <t>Samochody osobowe</t>
        </is>
      </c>
      <c r="P59" s="3">
        <f>Q59+R59</f>
        <v/>
      </c>
      <c r="Q59" s="3">
        <f>COUNTIFS(C:C,"&gt;="&amp;M56,C:C,"&lt;"&amp;N56,F:F,"=7",G:G,"=0",D:D,"&lt;&gt;x")</f>
        <v/>
      </c>
      <c r="R59" s="3">
        <f>COUNTIFS(C:C,"&gt;="&amp;M56,C:C,"&lt;"&amp;N56,F:F,"=7",G:G,"=1",D:D,"&lt;&gt;x")</f>
        <v/>
      </c>
      <c r="S59" s="3">
        <f>COUNTIFS(C:C,"&gt;="&amp;M56,C:C,"&lt;"&amp;N56,F:F,"=7",G:G,"=2",D:D,"&lt;&gt;x")</f>
        <v/>
      </c>
      <c r="T59" s="7">
        <f>IF(P59&gt;0,Q59/P59,"-")</f>
        <v/>
      </c>
      <c r="X59" s="3" t="inlineStr">
        <is>
          <t>Samochody ciężarowe 3,4-osiowe</t>
        </is>
      </c>
      <c r="Y59" s="3">
        <f>Z59+AA59</f>
        <v/>
      </c>
      <c r="Z59" s="3">
        <f>COUNTIFS(C:C,"&gt;="&amp;M56,C:C,"&lt;"&amp;N56,I:I,"=3",J:J,"=0",D:D,"&lt;&gt;x")</f>
        <v/>
      </c>
      <c r="AA59" s="3">
        <f>COUNTIFS(C:C,"&gt;="&amp;M56,C:C,"&lt;"&amp;N56,I:I,"=3",J:J,"=1",D:D,"&lt;&gt;x")</f>
        <v/>
      </c>
      <c r="AB59" s="3">
        <f>COUNTIFS(C:C,"&gt;="&amp;M56,C:C,"&lt;"&amp;N56,I:I,"=3",J:J,"=2",D:D,"&lt;&gt;x")</f>
        <v/>
      </c>
      <c r="AC59" s="7">
        <f>IF(Y59&gt;0,Z59/Y59,"-")</f>
        <v/>
      </c>
    </row>
    <row r="60">
      <c r="A60" t="n">
        <v>59</v>
      </c>
      <c r="B60" s="1" t="n">
        <v>45061</v>
      </c>
      <c r="C60" s="2" t="n">
        <v>0.8985532407407407</v>
      </c>
      <c r="D60">
        <f>'Identyfikacja'!D60</f>
        <v/>
      </c>
      <c r="E60" s="5" t="inlineStr">
        <is>
          <t>6 M 50920</t>
        </is>
      </c>
      <c r="F60" t="n">
        <v>9</v>
      </c>
      <c r="G60" t="n">
        <v>0</v>
      </c>
      <c r="I60" t="n">
        <v>5</v>
      </c>
      <c r="J60" t="n">
        <v>0</v>
      </c>
      <c r="O60" s="3" t="inlineStr">
        <is>
          <t>Samochody dostawcze do 3,5t</t>
        </is>
      </c>
      <c r="P60" s="3">
        <f>Q60+R60</f>
        <v/>
      </c>
      <c r="Q60" s="3">
        <f>COUNTIFS(C:C,"&gt;="&amp;M56,C:C,"&lt;"&amp;N56,F:F,"=11",G:G,"=0",D:D,"&lt;&gt;x")</f>
        <v/>
      </c>
      <c r="R60" s="3">
        <f>COUNTIFS(C:C,"&gt;="&amp;M56,C:C,"&lt;"&amp;N56,F:F,"=11",G:G,"=1",D:D,"&lt;&gt;x")</f>
        <v/>
      </c>
      <c r="S60" s="3">
        <f>COUNTIFS(C:C,"&gt;="&amp;M56,C:C,"&lt;"&amp;N56,F:F,"=11",G:G,"=2",D:D,"&lt;&gt;x")</f>
        <v/>
      </c>
      <c r="T60" s="7">
        <f>IF(P60&gt;0,Q60/P60,"-")</f>
        <v/>
      </c>
      <c r="X60" s="3" t="inlineStr">
        <is>
          <t>Ciągniki s. 3-6 osi, max 2 w grupie</t>
        </is>
      </c>
      <c r="Y60" s="3">
        <f>Z60+AA60</f>
        <v/>
      </c>
      <c r="Z60" s="3">
        <f>COUNTIFS(C:C,"&gt;="&amp;M56,C:C,"&lt;"&amp;N56,I:I,"=4",J:J,"=0",D:D,"&lt;&gt;x")</f>
        <v/>
      </c>
      <c r="AA60" s="3">
        <f>COUNTIFS(C:C,"&gt;="&amp;M56,C:C,"&lt;"&amp;N56,I:I,"=4",J:J,"=1",D:D,"&lt;&gt;x")</f>
        <v/>
      </c>
      <c r="AB60" s="3">
        <f>COUNTIFS(C:C,"&gt;="&amp;M56,C:C,"&lt;"&amp;N56,I:I,"=4",J:J,"=2",D:D,"&lt;&gt;x")</f>
        <v/>
      </c>
      <c r="AC60" s="7">
        <f>IF(Y60&gt;0,Z60/Y60,"-")</f>
        <v/>
      </c>
    </row>
    <row r="61">
      <c r="A61" t="n">
        <v>60</v>
      </c>
      <c r="B61" s="1" t="n">
        <v>45061</v>
      </c>
      <c r="C61" s="2" t="n">
        <v>0.8987731481481481</v>
      </c>
      <c r="D61">
        <f>'Identyfikacja'!D61</f>
        <v/>
      </c>
      <c r="E61" s="5" t="inlineStr">
        <is>
          <t>RP 95234</t>
        </is>
      </c>
      <c r="F61" t="n">
        <v>7</v>
      </c>
      <c r="G61" t="n">
        <v>0</v>
      </c>
      <c r="I61" t="n">
        <v>1</v>
      </c>
      <c r="J61" t="n">
        <v>0</v>
      </c>
      <c r="O61" s="3" t="inlineStr">
        <is>
          <t>Samochody osobowe z przyczepami</t>
        </is>
      </c>
      <c r="P61" s="3">
        <f>Q61+R61</f>
        <v/>
      </c>
      <c r="Q61" s="3">
        <f>COUNTIFS(C:C,"&gt;="&amp;M56,C:C,"&lt;"&amp;N56,F:F,"=2",G:G,"=0",D:D,"&lt;&gt;x")</f>
        <v/>
      </c>
      <c r="R61" s="3">
        <f>COUNTIFS(C:C,"&gt;="&amp;M56,C:C,"&lt;"&amp;N56,F:F,"=2",G:G,"=1",D:D,"&lt;&gt;x")</f>
        <v/>
      </c>
      <c r="S61" s="3">
        <f>COUNTIFS(C:C,"&gt;="&amp;M56,C:C,"&lt;"&amp;N56,F:F,"=2",G:G,"=2",D:D,"&lt;&gt;x")</f>
        <v/>
      </c>
      <c r="T61" s="7">
        <f>IF(P61&gt;0,Q61/P61,"-")</f>
        <v/>
      </c>
      <c r="X61" s="3" t="inlineStr">
        <is>
          <t>Ciągniki s. 5- 7 osi, max 3 w grupie</t>
        </is>
      </c>
      <c r="Y61" s="3">
        <f>Z61+AA61</f>
        <v/>
      </c>
      <c r="Z61" s="3">
        <f>COUNTIFS(C:C,"&gt;="&amp;M56,C:C,"&lt;"&amp;N56,I:I,"=5",J:J,"=0",D:D,"&lt;&gt;x")</f>
        <v/>
      </c>
      <c r="AA61" s="3">
        <f>COUNTIFS(C:C,"&gt;="&amp;M56,C:C,"&lt;"&amp;N56,I:I,"=5",J:J,"=1",D:D,"&lt;&gt;x")</f>
        <v/>
      </c>
      <c r="AB61" s="3">
        <f>COUNTIFS(C:C,"&gt;="&amp;M56,C:C,"&lt;"&amp;N56,I:I,"=5",J:J,"=2",D:D,"&lt;&gt;x")</f>
        <v/>
      </c>
      <c r="AC61" s="7">
        <f>IF(Y61&gt;0,Z61/Y61,"-")</f>
        <v/>
      </c>
    </row>
    <row r="62">
      <c r="A62" t="n">
        <v>61</v>
      </c>
      <c r="B62" s="1" t="n">
        <v>45061</v>
      </c>
      <c r="C62" s="2" t="n">
        <v>0.8987962962962963</v>
      </c>
      <c r="D62">
        <f>'Identyfikacja'!D62</f>
        <v/>
      </c>
      <c r="E62" s="5" t="inlineStr">
        <is>
          <t>RZ 5994 Y</t>
        </is>
      </c>
      <c r="F62" t="n">
        <v>7</v>
      </c>
      <c r="G62" t="n">
        <v>0</v>
      </c>
      <c r="I62" t="n">
        <v>1</v>
      </c>
      <c r="J62" t="n">
        <v>0</v>
      </c>
      <c r="O62" s="3" t="inlineStr">
        <is>
          <t>Samochody ciężarowe (jednoczłonowe)</t>
        </is>
      </c>
      <c r="P62" s="3">
        <f>Q62+R62</f>
        <v/>
      </c>
      <c r="Q62" s="3">
        <f>COUNTIFS(C:C,"&gt;="&amp;M56,C:C,"&lt;"&amp;N56,F:F,"=3",G:G,"=0",D:D,"&lt;&gt;x")</f>
        <v/>
      </c>
      <c r="R62" s="3">
        <f>COUNTIFS(C:C,"&gt;="&amp;M56,C:C,"&lt;"&amp;N56,F:F,"=3",G:G,"=1",D:D,"&lt;&gt;x")</f>
        <v/>
      </c>
      <c r="S62" s="3">
        <f>COUNTIFS(C:C,"&gt;="&amp;M56,C:C,"&lt;"&amp;N56,F:F,"=3",G:G,"=2",D:D,"&lt;&gt;x")</f>
        <v/>
      </c>
      <c r="T62" s="7">
        <f>IF(P62&gt;0,Q62/P62,"-")</f>
        <v/>
      </c>
      <c r="X62" s="3" t="inlineStr">
        <is>
          <t>Samochody ciężarowe z przyczepami</t>
        </is>
      </c>
      <c r="Y62" s="3">
        <f>Z62+AA62</f>
        <v/>
      </c>
      <c r="Z62" s="3">
        <f>COUNTIFS(C:C,"&gt;="&amp;M56,C:C,"&lt;"&amp;N56,I:I,"=6",J:J,"=0",D:D,"&lt;&gt;x")</f>
        <v/>
      </c>
      <c r="AA62" s="3">
        <f>COUNTIFS(C:C,"&gt;="&amp;M56,C:C,"&lt;"&amp;N56,I:I,"=6",J:J,"=1",D:D,"&lt;&gt;x")</f>
        <v/>
      </c>
      <c r="AB62" s="3">
        <f>COUNTIFS(C:C,"&gt;="&amp;M56,C:C,"&lt;"&amp;N56,I:I,"=6",J:J,"=2",D:D,"&lt;&gt;x")</f>
        <v/>
      </c>
      <c r="AC62" s="7">
        <f>IF(Y62&gt;0,Z62/Y62,"-")</f>
        <v/>
      </c>
    </row>
    <row r="63">
      <c r="A63" t="n">
        <v>62</v>
      </c>
      <c r="B63" s="1" t="n">
        <v>45061</v>
      </c>
      <c r="C63" s="2" t="n">
        <v>0.8990625</v>
      </c>
      <c r="D63">
        <f>'Identyfikacja'!D63</f>
        <v/>
      </c>
      <c r="E63" s="5" t="inlineStr">
        <is>
          <t>RZE 5708 A</t>
        </is>
      </c>
      <c r="F63" t="n">
        <v>7</v>
      </c>
      <c r="G63" t="n">
        <v>0</v>
      </c>
      <c r="I63" t="n">
        <v>1</v>
      </c>
      <c r="J63" t="n">
        <v>0</v>
      </c>
      <c r="O63" s="3" t="inlineStr">
        <is>
          <t>Samochody ciężarowe z przyczepami</t>
        </is>
      </c>
      <c r="P63" s="3">
        <f>Q63+R63</f>
        <v/>
      </c>
      <c r="Q63" s="3">
        <f>COUNTIFS(C:C,"&gt;="&amp;M56,C:C,"&lt;"&amp;N56,F:F,"=8",G:G,"=0",D:D,"&lt;&gt;x")</f>
        <v/>
      </c>
      <c r="R63" s="3">
        <f>COUNTIFS(C:C,"&gt;="&amp;M56,C:C,"&lt;"&amp;N56,F:F,"=8",G:G,"=1",D:D,"&lt;&gt;x")</f>
        <v/>
      </c>
      <c r="S63" s="3">
        <f>COUNTIFS(C:C,"&gt;="&amp;M56,C:C,"&lt;"&amp;N56,F:F,"=8",G:G,"=2",D:D,"&lt;&gt;x")</f>
        <v/>
      </c>
      <c r="T63" s="7">
        <f>IF(P63&gt;0,Q63/P63,"-")</f>
        <v/>
      </c>
      <c r="X63" s="3" t="inlineStr">
        <is>
          <t>Autobusy</t>
        </is>
      </c>
      <c r="Y63" s="3">
        <f>Z63+AA63</f>
        <v/>
      </c>
      <c r="Z63" s="3">
        <f>COUNTIFS(C:C,"&gt;="&amp;M56,C:C,"&lt;"&amp;N56,I:I,"=7",J:J,"=0",D:D,"&lt;&gt;x")</f>
        <v/>
      </c>
      <c r="AA63" s="3">
        <f>COUNTIFS(C:C,"&gt;="&amp;M56,C:C,"&lt;"&amp;N56,I:I,"=7",J:J,"=1",D:D,"&lt;&gt;x")</f>
        <v/>
      </c>
      <c r="AB63" s="3">
        <f>COUNTIFS(C:C,"&gt;="&amp;M56,C:C,"&lt;"&amp;N56,I:I,"=7",J:J,"=2",D:D,"&lt;&gt;x")</f>
        <v/>
      </c>
      <c r="AC63" s="7">
        <f>IF(Y63&gt;0,Z63/Y63,"-")</f>
        <v/>
      </c>
    </row>
    <row r="64">
      <c r="A64" t="n">
        <v>63</v>
      </c>
      <c r="B64" s="1" t="n">
        <v>45061</v>
      </c>
      <c r="C64" s="2" t="n">
        <v>0.8996296296296297</v>
      </c>
      <c r="D64">
        <f>'Identyfikacja'!D64</f>
        <v/>
      </c>
      <c r="E64" s="5" t="inlineStr">
        <is>
          <t>KWA EG 86</t>
        </is>
      </c>
      <c r="F64" t="n">
        <v>7</v>
      </c>
      <c r="G64" t="n">
        <v>0</v>
      </c>
      <c r="I64" t="n">
        <v>1</v>
      </c>
      <c r="J64" t="n">
        <v>0</v>
      </c>
      <c r="O64" s="3" t="inlineStr">
        <is>
          <t>Samochody ciężarowe z naczepami</t>
        </is>
      </c>
      <c r="P64" s="3">
        <f>Q64+R64</f>
        <v/>
      </c>
      <c r="Q64" s="3">
        <f>COUNTIFS(C:C,"&gt;="&amp;M56,C:C,"&lt;"&amp;N56,F:F,"=9",G:G,"=0",D:D,"&lt;&gt;x")</f>
        <v/>
      </c>
      <c r="R64" s="3">
        <f>COUNTIFS(C:C,"&gt;="&amp;M56,C:C,"&lt;"&amp;N56,F:F,"=9",G:G,"=1",D:D,"&lt;&gt;x")</f>
        <v/>
      </c>
      <c r="S64" s="3">
        <f>COUNTIFS(C:C,"&gt;="&amp;M56,C:C,"&lt;"&amp;N56,F:F,"=9",G:G,"=2",D:D,"&lt;&gt;x")</f>
        <v/>
      </c>
      <c r="T64" s="7">
        <f>IF(P64&gt;0,Q64/P64,"-")</f>
        <v/>
      </c>
      <c r="X64" s="3" t="inlineStr">
        <is>
          <t>Inne pojazdy</t>
        </is>
      </c>
      <c r="Y64" s="3">
        <f>Z64+AA64</f>
        <v/>
      </c>
      <c r="Z64" s="3">
        <f>COUNTIFS(C:C,"&gt;="&amp;M56,C:C,"&lt;"&amp;N56,I:I,"=8",J:J,"=0",D:D,"&lt;&gt;x")</f>
        <v/>
      </c>
      <c r="AA64" s="3">
        <f>COUNTIFS(C:C,"&gt;="&amp;M56,C:C,"&lt;"&amp;N56,I:I,"=8",J:J,"=1",D:D,"&lt;&gt;x")</f>
        <v/>
      </c>
      <c r="AB64" s="3">
        <f>COUNTIFS(C:C,"&gt;="&amp;M56,C:C,"&lt;"&amp;N56,I:I,"=8",J:J,"=2",D:D,"&lt;&gt;x")</f>
        <v/>
      </c>
      <c r="AC64" s="7">
        <f>IF(Y64&gt;0,Z64/Y64,"-")</f>
        <v/>
      </c>
    </row>
    <row r="65">
      <c r="A65" t="n">
        <v>64</v>
      </c>
      <c r="B65" s="1" t="n">
        <v>45061</v>
      </c>
      <c r="C65" s="2" t="n">
        <v>0.8998379629629629</v>
      </c>
      <c r="D65">
        <f>'Identyfikacja'!D65</f>
        <v/>
      </c>
      <c r="E65" s="5" t="inlineStr">
        <is>
          <t>RKL 28046</t>
        </is>
      </c>
      <c r="F65" t="n">
        <v>7</v>
      </c>
      <c r="G65" t="n">
        <v>0</v>
      </c>
      <c r="I65" t="n">
        <v>1</v>
      </c>
      <c r="J65" t="n">
        <v>0</v>
      </c>
      <c r="O65" s="3" t="inlineStr">
        <is>
          <t>Autobusy</t>
        </is>
      </c>
      <c r="P65" s="3">
        <f>Q65+R65</f>
        <v/>
      </c>
      <c r="Q65" s="3">
        <f>COUNTIFS(C:C,"&gt;="&amp;M56,C:C,"&lt;"&amp;N56,F:F,"=5",G:G,"=0",D:D,"&lt;&gt;x")</f>
        <v/>
      </c>
      <c r="R65" s="3">
        <f>COUNTIFS(C:C,"&gt;="&amp;M56,C:C,"&lt;"&amp;N56,F:F,"=5",G:G,"=1",D:D,"&lt;&gt;x")</f>
        <v/>
      </c>
      <c r="S65" s="3">
        <f>COUNTIFS(C:C,"&gt;="&amp;M56,C:C,"&lt;"&amp;N56,F:F,"=5",G:G,"=2",D:D,"&lt;&gt;x")</f>
        <v/>
      </c>
      <c r="T65" s="7">
        <f>IF(P65&gt;0,Q65/P65,"-")</f>
        <v/>
      </c>
      <c r="X65" s="3" t="n"/>
      <c r="Y65" s="3" t="n"/>
      <c r="Z65" s="3" t="n"/>
      <c r="AA65" s="3" t="n"/>
      <c r="AB65" s="3" t="n"/>
      <c r="AC65" s="7" t="n"/>
    </row>
    <row r="66">
      <c r="A66" t="n">
        <v>65</v>
      </c>
      <c r="B66" s="1" t="n">
        <v>45061</v>
      </c>
      <c r="C66" s="2" t="n">
        <v>0.9005092592592593</v>
      </c>
      <c r="D66">
        <f>'Identyfikacja'!D66</f>
        <v/>
      </c>
      <c r="E66" s="5" t="inlineStr">
        <is>
          <t>RZ 767 AT</t>
        </is>
      </c>
      <c r="F66" t="n">
        <v>7</v>
      </c>
      <c r="G66" t="n">
        <v>1</v>
      </c>
      <c r="H66" t="n">
        <v>11</v>
      </c>
      <c r="I66" t="n">
        <v>1</v>
      </c>
      <c r="J66" t="n">
        <v>0</v>
      </c>
      <c r="O66" s="3" t="n"/>
      <c r="P66" s="3" t="n"/>
      <c r="Q66" s="3" t="n"/>
      <c r="R66" s="3" t="n"/>
      <c r="S66" s="3" t="n"/>
      <c r="T66" s="3" t="n"/>
      <c r="X66" s="3" t="n"/>
      <c r="Y66" s="3" t="n"/>
      <c r="Z66" s="3" t="n"/>
      <c r="AA66" s="3" t="n"/>
      <c r="AB66" s="3" t="n"/>
      <c r="AC66" s="3" t="n"/>
    </row>
    <row r="67">
      <c r="A67" t="n">
        <v>66</v>
      </c>
      <c r="B67" s="1" t="n">
        <v>45061</v>
      </c>
      <c r="C67" s="2" t="n">
        <v>0.9016087962962963</v>
      </c>
      <c r="D67">
        <f>'Identyfikacja'!D67</f>
        <v/>
      </c>
      <c r="E67" s="5" t="inlineStr">
        <is>
          <t>PGN 724 G</t>
        </is>
      </c>
      <c r="F67" t="n">
        <v>9</v>
      </c>
      <c r="G67" t="n">
        <v>0</v>
      </c>
      <c r="I67" t="n">
        <v>5</v>
      </c>
      <c r="J67" t="n">
        <v>0</v>
      </c>
      <c r="M67" s="8" t="n">
        <v>0.9376273148148148</v>
      </c>
      <c r="N67" s="8" t="n">
        <v>0.9480439814814815</v>
      </c>
      <c r="O67" s="3" t="inlineStr">
        <is>
          <t>Klasa pojazdu (8+1)</t>
        </is>
      </c>
      <c r="P67" s="3" t="inlineStr">
        <is>
          <t>Niid</t>
        </is>
      </c>
      <c r="Q67" s="3" t="inlineStr">
        <is>
          <t>Kiok</t>
        </is>
      </c>
      <c r="R67" s="3" t="inlineStr">
        <is>
          <t>Kinok</t>
        </is>
      </c>
      <c r="S67" s="3" t="inlineStr">
        <is>
          <t>Odrzucone</t>
        </is>
      </c>
      <c r="T67" s="3" t="inlineStr">
        <is>
          <t>%</t>
        </is>
      </c>
      <c r="V67" s="8" t="n">
        <v>0.9376273148148148</v>
      </c>
      <c r="W67" s="8" t="n">
        <v>0.9480439814814815</v>
      </c>
      <c r="X67" s="3" t="inlineStr">
        <is>
          <t>Klasa pojazdu (COST323)</t>
        </is>
      </c>
      <c r="Y67" s="3" t="inlineStr">
        <is>
          <t>Niid</t>
        </is>
      </c>
      <c r="Z67" s="3" t="inlineStr">
        <is>
          <t>Kiok</t>
        </is>
      </c>
      <c r="AA67" s="3" t="inlineStr">
        <is>
          <t>Kinok</t>
        </is>
      </c>
      <c r="AB67" s="3" t="inlineStr">
        <is>
          <t>Odrzucone</t>
        </is>
      </c>
      <c r="AC67" s="3" t="inlineStr">
        <is>
          <t>%</t>
        </is>
      </c>
    </row>
    <row r="68">
      <c r="A68" t="n">
        <v>67</v>
      </c>
      <c r="B68" s="1" t="n">
        <v>45061</v>
      </c>
      <c r="C68" s="2" t="n">
        <v>0.9016319444444445</v>
      </c>
      <c r="D68">
        <f>'Identyfikacja'!D68</f>
        <v/>
      </c>
      <c r="E68" s="5" t="inlineStr">
        <is>
          <t>RZ 604 CC</t>
        </is>
      </c>
      <c r="F68" t="n">
        <v>7</v>
      </c>
      <c r="G68" t="n">
        <v>0</v>
      </c>
      <c r="I68" t="n">
        <v>1</v>
      </c>
      <c r="J68" t="n">
        <v>0</v>
      </c>
      <c r="O68" s="3" t="inlineStr">
        <is>
          <t>Niesklasyfikowane</t>
        </is>
      </c>
      <c r="P68" s="3">
        <f>Q68+R68</f>
        <v/>
      </c>
      <c r="Q68" s="3">
        <f>COUNTIFS(C:C,"&gt;="&amp;M67,C:C,"&lt;"&amp;N67,F:F,"=6",G:G,"=0",D:D,"&lt;&gt;x")</f>
        <v/>
      </c>
      <c r="R68" s="3">
        <f>COUNTIFS(C:C,"&gt;="&amp;M67,C:C,"&lt;"&amp;N67,F:F,"=6",G:G,"=1",D:D,"&lt;&gt;x")</f>
        <v/>
      </c>
      <c r="S68" s="3">
        <f>COUNTIFS(C:C,"&gt;="&amp;M67,C:C,"&lt;"&amp;N67,F:F,"=6",G:G,"=2",D:D,"&lt;&gt;x")</f>
        <v/>
      </c>
      <c r="T68" s="7">
        <f>IF(P68&gt;0,Q68/P68,"-")</f>
        <v/>
      </c>
      <c r="X68" s="3" t="inlineStr">
        <is>
          <t>Samochody osobowe, dostawcze &lt;35kN</t>
        </is>
      </c>
      <c r="Y68" s="3">
        <f>Z68+AA68</f>
        <v/>
      </c>
      <c r="Z68" s="3">
        <f>COUNTIFS(C:C,"&gt;="&amp;M67,C:C,"&lt;"&amp;N67,I:I,"=1",J:J,"=0",D:D,"&lt;&gt;x")</f>
        <v/>
      </c>
      <c r="AA68" s="3">
        <f>COUNTIFS(C:C,"&gt;="&amp;M67,C:C,"&lt;"&amp;N67,I:I,"=1",J:J,"=1",D:D,"&lt;&gt;x")</f>
        <v/>
      </c>
      <c r="AB68" s="3">
        <f>COUNTIFS(C:C,"&gt;="&amp;M67,C:C,"&lt;"&amp;N67,I:I,"=1",J:J,"=2",D:D,"&lt;&gt;x")</f>
        <v/>
      </c>
      <c r="AC68" s="7">
        <f>IF(Y68&gt;0,Z68/Y68,"-")</f>
        <v/>
      </c>
    </row>
    <row r="69">
      <c r="A69" t="n">
        <v>68</v>
      </c>
      <c r="B69" s="1" t="n">
        <v>45061</v>
      </c>
      <c r="C69" s="2" t="n">
        <v>0.9021875</v>
      </c>
      <c r="D69">
        <f>'Identyfikacja'!D69</f>
        <v/>
      </c>
      <c r="E69" s="5" t="inlineStr">
        <is>
          <t>RKL 03201</t>
        </is>
      </c>
      <c r="F69" t="n">
        <v>7</v>
      </c>
      <c r="G69" t="n">
        <v>0</v>
      </c>
      <c r="I69" t="n">
        <v>1</v>
      </c>
      <c r="J69" t="n">
        <v>0</v>
      </c>
      <c r="O69" s="3" t="inlineStr">
        <is>
          <t>Motocykle</t>
        </is>
      </c>
      <c r="P69" s="3">
        <f>Q69+R69</f>
        <v/>
      </c>
      <c r="Q69" s="3">
        <f>COUNTIFS(C:C,"&gt;="&amp;M67,C:C,"&lt;"&amp;N67,F:F,"=10",G:G,"=0",D:D,"&lt;&gt;x")</f>
        <v/>
      </c>
      <c r="R69" s="3">
        <f>COUNTIFS(C:C,"&gt;="&amp;M67,C:C,"&lt;"&amp;N67,F:F,"=10",G:G,"=1",D:D,"&lt;&gt;x")</f>
        <v/>
      </c>
      <c r="S69" s="3">
        <f>COUNTIFS(C:C,"&gt;="&amp;M67,C:C,"&lt;"&amp;N67,F:F,"=10",G:G,"=2",D:D,"&lt;&gt;x")</f>
        <v/>
      </c>
      <c r="T69" s="7">
        <f>IF(P69&gt;0,Q69/P69,"-")</f>
        <v/>
      </c>
      <c r="X69" s="3" t="inlineStr">
        <is>
          <t>Samochody ciężarowe 2-osiowe</t>
        </is>
      </c>
      <c r="Y69" s="3">
        <f>Z69+AA69</f>
        <v/>
      </c>
      <c r="Z69" s="3">
        <f>COUNTIFS(C:C,"&gt;="&amp;M67,C:C,"&lt;"&amp;N67,I:I,"=2",J:J,"=0",D:D,"&lt;&gt;x")</f>
        <v/>
      </c>
      <c r="AA69" s="3">
        <f>COUNTIFS(C:C,"&gt;="&amp;M67,C:C,"&lt;"&amp;N67,I:I,"=2",J:J,"=1",D:D,"&lt;&gt;x")</f>
        <v/>
      </c>
      <c r="AB69" s="3">
        <f>COUNTIFS(C:C,"&gt;="&amp;M67,C:C,"&lt;"&amp;N67,I:I,"=2",J:J,"=2",D:D,"&lt;&gt;x")</f>
        <v/>
      </c>
      <c r="AC69" s="7">
        <f>IF(Y69&gt;0,Z69/Y69,"-")</f>
        <v/>
      </c>
    </row>
    <row r="70">
      <c r="A70" t="n">
        <v>69</v>
      </c>
      <c r="B70" s="1" t="n">
        <v>45061</v>
      </c>
      <c r="C70" s="2" t="n">
        <v>0.9026041666666667</v>
      </c>
      <c r="D70">
        <f>'Identyfikacja'!D70</f>
        <v/>
      </c>
      <c r="E70" s="5" t="inlineStr">
        <is>
          <t>RKL 17 UV</t>
        </is>
      </c>
      <c r="F70" t="n">
        <v>7</v>
      </c>
      <c r="G70" t="n">
        <v>0</v>
      </c>
      <c r="I70" t="n">
        <v>1</v>
      </c>
      <c r="J70" t="n">
        <v>0</v>
      </c>
      <c r="O70" s="3" t="inlineStr">
        <is>
          <t>Samochody osobowe</t>
        </is>
      </c>
      <c r="P70" s="3">
        <f>Q70+R70</f>
        <v/>
      </c>
      <c r="Q70" s="3">
        <f>COUNTIFS(C:C,"&gt;="&amp;M67,C:C,"&lt;"&amp;N67,F:F,"=7",G:G,"=0",D:D,"&lt;&gt;x")</f>
        <v/>
      </c>
      <c r="R70" s="3">
        <f>COUNTIFS(C:C,"&gt;="&amp;M67,C:C,"&lt;"&amp;N67,F:F,"=7",G:G,"=1",D:D,"&lt;&gt;x")</f>
        <v/>
      </c>
      <c r="S70" s="3">
        <f>COUNTIFS(C:C,"&gt;="&amp;M67,C:C,"&lt;"&amp;N67,F:F,"=7",G:G,"=2",D:D,"&lt;&gt;x")</f>
        <v/>
      </c>
      <c r="T70" s="7">
        <f>IF(P70&gt;0,Q70/P70,"-")</f>
        <v/>
      </c>
      <c r="X70" s="3" t="inlineStr">
        <is>
          <t>Samochody ciężarowe 3,4-osiowe</t>
        </is>
      </c>
      <c r="Y70" s="3">
        <f>Z70+AA70</f>
        <v/>
      </c>
      <c r="Z70" s="3">
        <f>COUNTIFS(C:C,"&gt;="&amp;M67,C:C,"&lt;"&amp;N67,I:I,"=3",J:J,"=0",D:D,"&lt;&gt;x")</f>
        <v/>
      </c>
      <c r="AA70" s="3">
        <f>COUNTIFS(C:C,"&gt;="&amp;M67,C:C,"&lt;"&amp;N67,I:I,"=3",J:J,"=1",D:D,"&lt;&gt;x")</f>
        <v/>
      </c>
      <c r="AB70" s="3">
        <f>COUNTIFS(C:C,"&gt;="&amp;M67,C:C,"&lt;"&amp;N67,I:I,"=3",J:J,"=2",D:D,"&lt;&gt;x")</f>
        <v/>
      </c>
      <c r="AC70" s="7">
        <f>IF(Y70&gt;0,Z70/Y70,"-")</f>
        <v/>
      </c>
    </row>
    <row r="71">
      <c r="A71" t="n">
        <v>70</v>
      </c>
      <c r="B71" s="1" t="n">
        <v>45061</v>
      </c>
      <c r="C71" s="2" t="n">
        <v>0.9029166666666667</v>
      </c>
      <c r="D71">
        <f>'Identyfikacja'!D71</f>
        <v/>
      </c>
      <c r="E71" s="5" t="inlineStr">
        <is>
          <t>RZE 34456</t>
        </is>
      </c>
      <c r="F71" t="n">
        <v>3</v>
      </c>
      <c r="G71" t="n">
        <v>0</v>
      </c>
      <c r="I71" t="n">
        <v>2</v>
      </c>
      <c r="J71" t="n">
        <v>0</v>
      </c>
      <c r="O71" s="3" t="inlineStr">
        <is>
          <t>Samochody dostawcze do 3,5t</t>
        </is>
      </c>
      <c r="P71" s="3">
        <f>Q71+R71</f>
        <v/>
      </c>
      <c r="Q71" s="3">
        <f>COUNTIFS(C:C,"&gt;="&amp;M67,C:C,"&lt;"&amp;N67,F:F,"=11",G:G,"=0",D:D,"&lt;&gt;x")</f>
        <v/>
      </c>
      <c r="R71" s="3">
        <f>COUNTIFS(C:C,"&gt;="&amp;M67,C:C,"&lt;"&amp;N67,F:F,"=11",G:G,"=1",D:D,"&lt;&gt;x")</f>
        <v/>
      </c>
      <c r="S71" s="3">
        <f>COUNTIFS(C:C,"&gt;="&amp;M67,C:C,"&lt;"&amp;N67,F:F,"=11",G:G,"=2",D:D,"&lt;&gt;x")</f>
        <v/>
      </c>
      <c r="T71" s="7">
        <f>IF(P71&gt;0,Q71/P71,"-")</f>
        <v/>
      </c>
      <c r="X71" s="3" t="inlineStr">
        <is>
          <t>Ciągniki s. 3-6 osi, max 2 w grupie</t>
        </is>
      </c>
      <c r="Y71" s="3">
        <f>Z71+AA71</f>
        <v/>
      </c>
      <c r="Z71" s="3">
        <f>COUNTIFS(C:C,"&gt;="&amp;M67,C:C,"&lt;"&amp;N67,I:I,"=4",J:J,"=0",D:D,"&lt;&gt;x")</f>
        <v/>
      </c>
      <c r="AA71" s="3">
        <f>COUNTIFS(C:C,"&gt;="&amp;M67,C:C,"&lt;"&amp;N67,I:I,"=4",J:J,"=1",D:D,"&lt;&gt;x")</f>
        <v/>
      </c>
      <c r="AB71" s="3">
        <f>COUNTIFS(C:C,"&gt;="&amp;M67,C:C,"&lt;"&amp;N67,I:I,"=4",J:J,"=2",D:D,"&lt;&gt;x")</f>
        <v/>
      </c>
      <c r="AC71" s="7">
        <f>IF(Y71&gt;0,Z71/Y71,"-")</f>
        <v/>
      </c>
    </row>
    <row r="72">
      <c r="A72" t="n">
        <v>71</v>
      </c>
      <c r="B72" s="1" t="n">
        <v>45061</v>
      </c>
      <c r="C72" s="2" t="n">
        <v>0.9035185185185185</v>
      </c>
      <c r="D72">
        <f>'Identyfikacja'!D72</f>
        <v/>
      </c>
      <c r="E72" s="5" t="inlineStr">
        <is>
          <t>RT 22584</t>
        </is>
      </c>
      <c r="F72" t="n">
        <v>7</v>
      </c>
      <c r="G72" t="n">
        <v>0</v>
      </c>
      <c r="I72" t="n">
        <v>1</v>
      </c>
      <c r="J72" t="n">
        <v>0</v>
      </c>
      <c r="O72" s="3" t="inlineStr">
        <is>
          <t>Samochody osobowe z przyczepami</t>
        </is>
      </c>
      <c r="P72" s="3">
        <f>Q72+R72</f>
        <v/>
      </c>
      <c r="Q72" s="3">
        <f>COUNTIFS(C:C,"&gt;="&amp;M67,C:C,"&lt;"&amp;N67,F:F,"=2",G:G,"=0",D:D,"&lt;&gt;x")</f>
        <v/>
      </c>
      <c r="R72" s="3">
        <f>COUNTIFS(C:C,"&gt;="&amp;M67,C:C,"&lt;"&amp;N67,F:F,"=2",G:G,"=1",D:D,"&lt;&gt;x")</f>
        <v/>
      </c>
      <c r="S72" s="3">
        <f>COUNTIFS(C:C,"&gt;="&amp;M67,C:C,"&lt;"&amp;N67,F:F,"=2",G:G,"=2",D:D,"&lt;&gt;x")</f>
        <v/>
      </c>
      <c r="T72" s="7">
        <f>IF(P72&gt;0,Q72/P72,"-")</f>
        <v/>
      </c>
      <c r="X72" s="3" t="inlineStr">
        <is>
          <t>Ciągniki s. 5- 7 osi, max 3 w grupie</t>
        </is>
      </c>
      <c r="Y72" s="3">
        <f>Z72+AA72</f>
        <v/>
      </c>
      <c r="Z72" s="3">
        <f>COUNTIFS(C:C,"&gt;="&amp;M67,C:C,"&lt;"&amp;N67,I:I,"=5",J:J,"=0",D:D,"&lt;&gt;x")</f>
        <v/>
      </c>
      <c r="AA72" s="3">
        <f>COUNTIFS(C:C,"&gt;="&amp;M67,C:C,"&lt;"&amp;N67,I:I,"=5",J:J,"=1",D:D,"&lt;&gt;x")</f>
        <v/>
      </c>
      <c r="AB72" s="3">
        <f>COUNTIFS(C:C,"&gt;="&amp;M67,C:C,"&lt;"&amp;N67,I:I,"=5",J:J,"=2",D:D,"&lt;&gt;x")</f>
        <v/>
      </c>
      <c r="AC72" s="7">
        <f>IF(Y72&gt;0,Z72/Y72,"-")</f>
        <v/>
      </c>
    </row>
    <row r="73">
      <c r="A73" t="n">
        <v>72</v>
      </c>
      <c r="B73" s="1" t="n">
        <v>45061</v>
      </c>
      <c r="C73" s="2" t="n">
        <v>0.9035300925925925</v>
      </c>
      <c r="D73">
        <f>'Identyfikacja'!D73</f>
        <v/>
      </c>
      <c r="E73" s="5" t="inlineStr">
        <is>
          <t>RKL 37 YE</t>
        </is>
      </c>
      <c r="F73" t="n">
        <v>7</v>
      </c>
      <c r="G73" t="n">
        <v>0</v>
      </c>
      <c r="I73" t="n">
        <v>1</v>
      </c>
      <c r="J73" t="n">
        <v>0</v>
      </c>
      <c r="O73" s="3" t="inlineStr">
        <is>
          <t>Samochody ciężarowe (jednoczłonowe)</t>
        </is>
      </c>
      <c r="P73" s="3">
        <f>Q73+R73</f>
        <v/>
      </c>
      <c r="Q73" s="3">
        <f>COUNTIFS(C:C,"&gt;="&amp;M67,C:C,"&lt;"&amp;N67,F:F,"=3",G:G,"=0",D:D,"&lt;&gt;x")</f>
        <v/>
      </c>
      <c r="R73" s="3">
        <f>COUNTIFS(C:C,"&gt;="&amp;M67,C:C,"&lt;"&amp;N67,F:F,"=3",G:G,"=1",D:D,"&lt;&gt;x")</f>
        <v/>
      </c>
      <c r="S73" s="3">
        <f>COUNTIFS(C:C,"&gt;="&amp;M67,C:C,"&lt;"&amp;N67,F:F,"=3",G:G,"=2",D:D,"&lt;&gt;x")</f>
        <v/>
      </c>
      <c r="T73" s="7">
        <f>IF(P73&gt;0,Q73/P73,"-")</f>
        <v/>
      </c>
      <c r="X73" s="3" t="inlineStr">
        <is>
          <t>Samochody ciężarowe z przyczepami</t>
        </is>
      </c>
      <c r="Y73" s="3">
        <f>Z73+AA73</f>
        <v/>
      </c>
      <c r="Z73" s="3">
        <f>COUNTIFS(C:C,"&gt;="&amp;M67,C:C,"&lt;"&amp;N67,I:I,"=6",J:J,"=0",D:D,"&lt;&gt;x")</f>
        <v/>
      </c>
      <c r="AA73" s="3">
        <f>COUNTIFS(C:C,"&gt;="&amp;M67,C:C,"&lt;"&amp;N67,I:I,"=6",J:J,"=1",D:D,"&lt;&gt;x")</f>
        <v/>
      </c>
      <c r="AB73" s="3">
        <f>COUNTIFS(C:C,"&gt;="&amp;M67,C:C,"&lt;"&amp;N67,I:I,"=6",J:J,"=2",D:D,"&lt;&gt;x")</f>
        <v/>
      </c>
      <c r="AC73" s="7">
        <f>IF(Y73&gt;0,Z73/Y73,"-")</f>
        <v/>
      </c>
    </row>
    <row r="74">
      <c r="A74" t="n">
        <v>73</v>
      </c>
      <c r="B74" s="1" t="n">
        <v>45061</v>
      </c>
      <c r="C74" s="2" t="n">
        <v>0.9040972222222222</v>
      </c>
      <c r="D74">
        <f>'Identyfikacja'!D74</f>
        <v/>
      </c>
      <c r="E74" s="5" t="inlineStr">
        <is>
          <t>RZ 632 CU</t>
        </is>
      </c>
      <c r="F74" t="n">
        <v>9</v>
      </c>
      <c r="G74" t="n">
        <v>1</v>
      </c>
      <c r="H74" t="n">
        <v>6</v>
      </c>
      <c r="I74" t="n">
        <v>5</v>
      </c>
      <c r="J74" t="n">
        <v>1</v>
      </c>
      <c r="K74" t="n">
        <v>8</v>
      </c>
      <c r="O74" s="3" t="inlineStr">
        <is>
          <t>Samochody ciężarowe z przyczepami</t>
        </is>
      </c>
      <c r="P74" s="3">
        <f>Q74+R74</f>
        <v/>
      </c>
      <c r="Q74" s="3">
        <f>COUNTIFS(C:C,"&gt;="&amp;M67,C:C,"&lt;"&amp;N67,F:F,"=8",G:G,"=0",D:D,"&lt;&gt;x")</f>
        <v/>
      </c>
      <c r="R74" s="3">
        <f>COUNTIFS(C:C,"&gt;="&amp;M67,C:C,"&lt;"&amp;N67,F:F,"=8",G:G,"=1",D:D,"&lt;&gt;x")</f>
        <v/>
      </c>
      <c r="S74" s="3">
        <f>COUNTIFS(C:C,"&gt;="&amp;M67,C:C,"&lt;"&amp;N67,F:F,"=8",G:G,"=2",D:D,"&lt;&gt;x")</f>
        <v/>
      </c>
      <c r="T74" s="7">
        <f>IF(P74&gt;0,Q74/P74,"-")</f>
        <v/>
      </c>
      <c r="X74" s="3" t="inlineStr">
        <is>
          <t>Autobusy</t>
        </is>
      </c>
      <c r="Y74" s="3">
        <f>Z74+AA74</f>
        <v/>
      </c>
      <c r="Z74" s="3">
        <f>COUNTIFS(C:C,"&gt;="&amp;M67,C:C,"&lt;"&amp;N67,I:I,"=7",J:J,"=0",D:D,"&lt;&gt;x")</f>
        <v/>
      </c>
      <c r="AA74" s="3">
        <f>COUNTIFS(C:C,"&gt;="&amp;M67,C:C,"&lt;"&amp;N67,I:I,"=7",J:J,"=1",D:D,"&lt;&gt;x")</f>
        <v/>
      </c>
      <c r="AB74" s="3">
        <f>COUNTIFS(C:C,"&gt;="&amp;M67,C:C,"&lt;"&amp;N67,I:I,"=7",J:J,"=2",D:D,"&lt;&gt;x")</f>
        <v/>
      </c>
      <c r="AC74" s="7">
        <f>IF(Y74&gt;0,Z74/Y74,"-")</f>
        <v/>
      </c>
    </row>
    <row r="75">
      <c r="A75" t="n">
        <v>74</v>
      </c>
      <c r="B75" s="1" t="n">
        <v>45061</v>
      </c>
      <c r="C75" s="2" t="n">
        <v>0.9045717592592593</v>
      </c>
      <c r="D75">
        <f>'Identyfikacja'!D75</f>
        <v/>
      </c>
      <c r="E75" s="5" t="inlineStr">
        <is>
          <t>WPR 7112 P</t>
        </is>
      </c>
      <c r="F75" t="n">
        <v>9</v>
      </c>
      <c r="G75" t="n">
        <v>0</v>
      </c>
      <c r="I75" t="n">
        <v>5</v>
      </c>
      <c r="J75" t="n">
        <v>0</v>
      </c>
      <c r="O75" s="3" t="inlineStr">
        <is>
          <t>Samochody ciężarowe z naczepami</t>
        </is>
      </c>
      <c r="P75" s="3">
        <f>Q75+R75</f>
        <v/>
      </c>
      <c r="Q75" s="3">
        <f>COUNTIFS(C:C,"&gt;="&amp;M67,C:C,"&lt;"&amp;N67,F:F,"=9",G:G,"=0",D:D,"&lt;&gt;x")</f>
        <v/>
      </c>
      <c r="R75" s="3">
        <f>COUNTIFS(C:C,"&gt;="&amp;M67,C:C,"&lt;"&amp;N67,F:F,"=9",G:G,"=1",D:D,"&lt;&gt;x")</f>
        <v/>
      </c>
      <c r="S75" s="3">
        <f>COUNTIFS(C:C,"&gt;="&amp;M67,C:C,"&lt;"&amp;N67,F:F,"=9",G:G,"=2",D:D,"&lt;&gt;x")</f>
        <v/>
      </c>
      <c r="T75" s="7">
        <f>IF(P75&gt;0,Q75/P75,"-")</f>
        <v/>
      </c>
      <c r="X75" s="3" t="inlineStr">
        <is>
          <t>Inne pojazdy</t>
        </is>
      </c>
      <c r="Y75" s="3">
        <f>Z75+AA75</f>
        <v/>
      </c>
      <c r="Z75" s="3">
        <f>COUNTIFS(C:C,"&gt;="&amp;M67,C:C,"&lt;"&amp;N67,I:I,"=8",J:J,"=0",D:D,"&lt;&gt;x")</f>
        <v/>
      </c>
      <c r="AA75" s="3">
        <f>COUNTIFS(C:C,"&gt;="&amp;M67,C:C,"&lt;"&amp;N67,I:I,"=8",J:J,"=1",D:D,"&lt;&gt;x")</f>
        <v/>
      </c>
      <c r="AB75" s="3">
        <f>COUNTIFS(C:C,"&gt;="&amp;M67,C:C,"&lt;"&amp;N67,I:I,"=8",J:J,"=2",D:D,"&lt;&gt;x")</f>
        <v/>
      </c>
      <c r="AC75" s="7">
        <f>IF(Y75&gt;0,Z75/Y75,"-")</f>
        <v/>
      </c>
    </row>
    <row r="76">
      <c r="A76" t="n">
        <v>75</v>
      </c>
      <c r="B76" s="1" t="n">
        <v>45061</v>
      </c>
      <c r="C76" s="2" t="n">
        <v>0.9057523148148148</v>
      </c>
      <c r="D76">
        <f>'Identyfikacja'!D76</f>
        <v/>
      </c>
      <c r="E76" s="5" t="inlineStr">
        <is>
          <t>RKL O 1593</t>
        </is>
      </c>
      <c r="F76" t="n">
        <v>7</v>
      </c>
      <c r="G76" t="n">
        <v>0</v>
      </c>
      <c r="I76" t="n">
        <v>1</v>
      </c>
      <c r="J76" t="n">
        <v>0</v>
      </c>
      <c r="O76" s="3" t="inlineStr">
        <is>
          <t>Autobusy</t>
        </is>
      </c>
      <c r="P76" s="3">
        <f>Q76+R76</f>
        <v/>
      </c>
      <c r="Q76" s="3">
        <f>COUNTIFS(C:C,"&gt;="&amp;M67,C:C,"&lt;"&amp;N67,F:F,"=5",G:G,"=0",D:D,"&lt;&gt;x")</f>
        <v/>
      </c>
      <c r="R76" s="3">
        <f>COUNTIFS(C:C,"&gt;="&amp;M67,C:C,"&lt;"&amp;N67,F:F,"=5",G:G,"=1",D:D,"&lt;&gt;x")</f>
        <v/>
      </c>
      <c r="S76" s="3">
        <f>COUNTIFS(C:C,"&gt;="&amp;M67,C:C,"&lt;"&amp;N67,F:F,"=5",G:G,"=2",D:D,"&lt;&gt;x")</f>
        <v/>
      </c>
      <c r="T76" s="7">
        <f>IF(P76&gt;0,Q76/P76,"-")</f>
        <v/>
      </c>
      <c r="X76" s="3" t="n"/>
      <c r="Y76" s="3" t="n"/>
      <c r="Z76" s="3" t="n"/>
      <c r="AA76" s="3" t="n"/>
      <c r="AB76" s="3" t="n"/>
      <c r="AC76" s="7" t="n"/>
    </row>
    <row r="77">
      <c r="A77" t="n">
        <v>76</v>
      </c>
      <c r="B77" s="1" t="n">
        <v>45061</v>
      </c>
      <c r="C77" s="2" t="n">
        <v>0.9057638888888889</v>
      </c>
      <c r="D77">
        <f>'Identyfikacja'!D77</f>
        <v/>
      </c>
      <c r="E77" s="5" t="inlineStr">
        <is>
          <t>WE 6S 665</t>
        </is>
      </c>
      <c r="F77" t="n">
        <v>11</v>
      </c>
      <c r="G77" t="n">
        <v>0</v>
      </c>
      <c r="I77" t="n">
        <v>1</v>
      </c>
      <c r="J77" t="n">
        <v>0</v>
      </c>
      <c r="O77" s="3" t="n"/>
      <c r="P77" s="3" t="n"/>
      <c r="Q77" s="3" t="n"/>
      <c r="R77" s="3" t="n"/>
      <c r="S77" s="3" t="n"/>
      <c r="T77" s="3" t="n"/>
      <c r="X77" s="3" t="n"/>
      <c r="Y77" s="3" t="n"/>
      <c r="Z77" s="3" t="n"/>
      <c r="AA77" s="3" t="n"/>
      <c r="AB77" s="3" t="n"/>
      <c r="AC77" s="3" t="n"/>
    </row>
    <row r="78">
      <c r="A78" t="n">
        <v>77</v>
      </c>
      <c r="B78" s="1" t="n">
        <v>45061</v>
      </c>
      <c r="C78" s="2" t="n">
        <v>0.9063773148148148</v>
      </c>
      <c r="D78">
        <f>'Identyfikacja'!D78</f>
        <v/>
      </c>
      <c r="E78" s="5" t="inlineStr">
        <is>
          <t>RZE SK 36</t>
        </is>
      </c>
      <c r="F78" t="n">
        <v>7</v>
      </c>
      <c r="G78" t="n">
        <v>0</v>
      </c>
      <c r="I78" t="n">
        <v>1</v>
      </c>
      <c r="J78" t="n">
        <v>0</v>
      </c>
      <c r="M78" s="8" t="n">
        <v>0.9480439814814815</v>
      </c>
      <c r="N78" s="8" t="n">
        <v>0.9584606481481481</v>
      </c>
      <c r="O78" s="3" t="inlineStr">
        <is>
          <t>Klasa pojazdu (8+1)</t>
        </is>
      </c>
      <c r="P78" s="3" t="inlineStr">
        <is>
          <t>Niid</t>
        </is>
      </c>
      <c r="Q78" s="3" t="inlineStr">
        <is>
          <t>Kiok</t>
        </is>
      </c>
      <c r="R78" s="3" t="inlineStr">
        <is>
          <t>Kinok</t>
        </is>
      </c>
      <c r="S78" s="3" t="inlineStr">
        <is>
          <t>Odrzucone</t>
        </is>
      </c>
      <c r="T78" s="3" t="inlineStr">
        <is>
          <t>%</t>
        </is>
      </c>
      <c r="V78" s="8" t="n">
        <v>0.9480439814814815</v>
      </c>
      <c r="W78" s="8" t="n">
        <v>0.9584606481481481</v>
      </c>
      <c r="X78" s="3" t="inlineStr">
        <is>
          <t>Klasa pojazdu (COST323)</t>
        </is>
      </c>
      <c r="Y78" s="3" t="inlineStr">
        <is>
          <t>Niid</t>
        </is>
      </c>
      <c r="Z78" s="3" t="inlineStr">
        <is>
          <t>Kiok</t>
        </is>
      </c>
      <c r="AA78" s="3" t="inlineStr">
        <is>
          <t>Kinok</t>
        </is>
      </c>
      <c r="AB78" s="3" t="inlineStr">
        <is>
          <t>Odrzucone</t>
        </is>
      </c>
      <c r="AC78" s="3" t="inlineStr">
        <is>
          <t>%</t>
        </is>
      </c>
    </row>
    <row r="79">
      <c r="A79" t="n">
        <v>78</v>
      </c>
      <c r="B79" s="1" t="n">
        <v>45061</v>
      </c>
      <c r="C79" s="2" t="n">
        <v>0.9065509259259259</v>
      </c>
      <c r="D79">
        <f>'Identyfikacja'!D79</f>
        <v/>
      </c>
      <c r="E79" s="5" t="inlineStr">
        <is>
          <t>RZ 865 CX</t>
        </is>
      </c>
      <c r="F79" t="n">
        <v>5</v>
      </c>
      <c r="G79" t="n">
        <v>0</v>
      </c>
      <c r="I79" t="n">
        <v>7</v>
      </c>
      <c r="J79" t="n">
        <v>0</v>
      </c>
      <c r="O79" s="3" t="inlineStr">
        <is>
          <t>Niesklasyfikowane</t>
        </is>
      </c>
      <c r="P79" s="3">
        <f>Q79+R79</f>
        <v/>
      </c>
      <c r="Q79" s="3">
        <f>COUNTIFS(C:C,"&gt;="&amp;M78,C:C,"&lt;"&amp;N78,F:F,"=6",G:G,"=0",D:D,"&lt;&gt;x")</f>
        <v/>
      </c>
      <c r="R79" s="3">
        <f>COUNTIFS(C:C,"&gt;="&amp;M78,C:C,"&lt;"&amp;N78,F:F,"=6",G:G,"=1",D:D,"&lt;&gt;x")</f>
        <v/>
      </c>
      <c r="S79" s="3">
        <f>COUNTIFS(C:C,"&gt;="&amp;M78,C:C,"&lt;"&amp;N78,F:F,"=6",G:G,"=2",D:D,"&lt;&gt;x")</f>
        <v/>
      </c>
      <c r="T79" s="7">
        <f>IF(P79&gt;0,Q79/P79,"-")</f>
        <v/>
      </c>
      <c r="X79" s="3" t="inlineStr">
        <is>
          <t>Samochody osobowe, dostawcze &lt;35kN</t>
        </is>
      </c>
      <c r="Y79" s="3">
        <f>Z79+AA79</f>
        <v/>
      </c>
      <c r="Z79" s="3">
        <f>COUNTIFS(C:C,"&gt;="&amp;M78,C:C,"&lt;"&amp;N78,I:I,"=1",J:J,"=0",D:D,"&lt;&gt;x")</f>
        <v/>
      </c>
      <c r="AA79" s="3">
        <f>COUNTIFS(C:C,"&gt;="&amp;M78,C:C,"&lt;"&amp;N78,I:I,"=1",J:J,"=1",D:D,"&lt;&gt;x")</f>
        <v/>
      </c>
      <c r="AB79" s="3">
        <f>COUNTIFS(C:C,"&gt;="&amp;M78,C:C,"&lt;"&amp;N78,I:I,"=1",J:J,"=2",D:D,"&lt;&gt;x")</f>
        <v/>
      </c>
      <c r="AC79" s="7">
        <f>IF(Y79&gt;0,Z79/Y79,"-")</f>
        <v/>
      </c>
    </row>
    <row r="80">
      <c r="A80" t="n">
        <v>79</v>
      </c>
      <c r="B80" s="1" t="n">
        <v>45061</v>
      </c>
      <c r="C80" s="2" t="n">
        <v>0.9083333333333333</v>
      </c>
      <c r="D80">
        <f>'Identyfikacja'!D80</f>
        <v/>
      </c>
      <c r="E80" s="5" t="inlineStr">
        <is>
          <t>RZE 95213</t>
        </is>
      </c>
      <c r="F80" t="n">
        <v>7</v>
      </c>
      <c r="G80" t="n">
        <v>0</v>
      </c>
      <c r="I80" t="n">
        <v>1</v>
      </c>
      <c r="J80" t="n">
        <v>0</v>
      </c>
      <c r="O80" s="3" t="inlineStr">
        <is>
          <t>Motocykle</t>
        </is>
      </c>
      <c r="P80" s="3">
        <f>Q80+R80</f>
        <v/>
      </c>
      <c r="Q80" s="3">
        <f>COUNTIFS(C:C,"&gt;="&amp;M78,C:C,"&lt;"&amp;N78,F:F,"=10",G:G,"=0",D:D,"&lt;&gt;x")</f>
        <v/>
      </c>
      <c r="R80" s="3">
        <f>COUNTIFS(C:C,"&gt;="&amp;M78,C:C,"&lt;"&amp;N78,F:F,"=10",G:G,"=1",D:D,"&lt;&gt;x")</f>
        <v/>
      </c>
      <c r="S80" s="3">
        <f>COUNTIFS(C:C,"&gt;="&amp;M78,C:C,"&lt;"&amp;N78,F:F,"=10",G:G,"=2",D:D,"&lt;&gt;x")</f>
        <v/>
      </c>
      <c r="T80" s="7">
        <f>IF(P80&gt;0,Q80/P80,"-")</f>
        <v/>
      </c>
      <c r="X80" s="3" t="inlineStr">
        <is>
          <t>Samochody ciężarowe 2-osiowe</t>
        </is>
      </c>
      <c r="Y80" s="3">
        <f>Z80+AA80</f>
        <v/>
      </c>
      <c r="Z80" s="3">
        <f>COUNTIFS(C:C,"&gt;="&amp;M78,C:C,"&lt;"&amp;N78,I:I,"=2",J:J,"=0",D:D,"&lt;&gt;x")</f>
        <v/>
      </c>
      <c r="AA80" s="3">
        <f>COUNTIFS(C:C,"&gt;="&amp;M78,C:C,"&lt;"&amp;N78,I:I,"=2",J:J,"=1",D:D,"&lt;&gt;x")</f>
        <v/>
      </c>
      <c r="AB80" s="3">
        <f>COUNTIFS(C:C,"&gt;="&amp;M78,C:C,"&lt;"&amp;N78,I:I,"=2",J:J,"=2",D:D,"&lt;&gt;x")</f>
        <v/>
      </c>
      <c r="AC80" s="7">
        <f>IF(Y80&gt;0,Z80/Y80,"-")</f>
        <v/>
      </c>
    </row>
    <row r="81">
      <c r="A81" t="n">
        <v>80</v>
      </c>
      <c r="B81" s="1" t="n">
        <v>45061</v>
      </c>
      <c r="C81" s="2" t="n">
        <v>0.9086111111111111</v>
      </c>
      <c r="D81">
        <f>'Identyfikacja'!D81</f>
        <v/>
      </c>
      <c r="E81" s="5" t="inlineStr">
        <is>
          <t>RKL 36 US</t>
        </is>
      </c>
      <c r="F81" t="n">
        <v>7</v>
      </c>
      <c r="G81" t="n">
        <v>0</v>
      </c>
      <c r="I81" t="n">
        <v>1</v>
      </c>
      <c r="J81" t="n">
        <v>0</v>
      </c>
      <c r="O81" s="3" t="inlineStr">
        <is>
          <t>Samochody osobowe</t>
        </is>
      </c>
      <c r="P81" s="3">
        <f>Q81+R81</f>
        <v/>
      </c>
      <c r="Q81" s="3">
        <f>COUNTIFS(C:C,"&gt;="&amp;M78,C:C,"&lt;"&amp;N78,F:F,"=7",G:G,"=0",D:D,"&lt;&gt;x")</f>
        <v/>
      </c>
      <c r="R81" s="3">
        <f>COUNTIFS(C:C,"&gt;="&amp;M78,C:C,"&lt;"&amp;N78,F:F,"=7",G:G,"=1",D:D,"&lt;&gt;x")</f>
        <v/>
      </c>
      <c r="S81" s="3">
        <f>COUNTIFS(C:C,"&gt;="&amp;M78,C:C,"&lt;"&amp;N78,F:F,"=7",G:G,"=2",D:D,"&lt;&gt;x")</f>
        <v/>
      </c>
      <c r="T81" s="7">
        <f>IF(P81&gt;0,Q81/P81,"-")</f>
        <v/>
      </c>
      <c r="X81" s="3" t="inlineStr">
        <is>
          <t>Samochody ciężarowe 3,4-osiowe</t>
        </is>
      </c>
      <c r="Y81" s="3">
        <f>Z81+AA81</f>
        <v/>
      </c>
      <c r="Z81" s="3">
        <f>COUNTIFS(C:C,"&gt;="&amp;M78,C:C,"&lt;"&amp;N78,I:I,"=3",J:J,"=0",D:D,"&lt;&gt;x")</f>
        <v/>
      </c>
      <c r="AA81" s="3">
        <f>COUNTIFS(C:C,"&gt;="&amp;M78,C:C,"&lt;"&amp;N78,I:I,"=3",J:J,"=1",D:D,"&lt;&gt;x")</f>
        <v/>
      </c>
      <c r="AB81" s="3">
        <f>COUNTIFS(C:C,"&gt;="&amp;M78,C:C,"&lt;"&amp;N78,I:I,"=3",J:J,"=2",D:D,"&lt;&gt;x")</f>
        <v/>
      </c>
      <c r="AC81" s="7">
        <f>IF(Y81&gt;0,Z81/Y81,"-")</f>
        <v/>
      </c>
    </row>
    <row r="82">
      <c r="A82" t="n">
        <v>81</v>
      </c>
      <c r="B82" s="1" t="n">
        <v>45061</v>
      </c>
      <c r="C82" s="2" t="n">
        <v>0.9092361111111111</v>
      </c>
      <c r="D82">
        <f>'Identyfikacja'!D82</f>
        <v/>
      </c>
      <c r="E82" s="5" t="inlineStr">
        <is>
          <t>CB 586 MG</t>
        </is>
      </c>
      <c r="F82" t="n">
        <v>3</v>
      </c>
      <c r="G82" t="n">
        <v>0</v>
      </c>
      <c r="I82" t="n">
        <v>2</v>
      </c>
      <c r="J82" t="n">
        <v>0</v>
      </c>
      <c r="O82" s="3" t="inlineStr">
        <is>
          <t>Samochody dostawcze do 3,5t</t>
        </is>
      </c>
      <c r="P82" s="3">
        <f>Q82+R82</f>
        <v/>
      </c>
      <c r="Q82" s="3">
        <f>COUNTIFS(C:C,"&gt;="&amp;M78,C:C,"&lt;"&amp;N78,F:F,"=11",G:G,"=0",D:D,"&lt;&gt;x")</f>
        <v/>
      </c>
      <c r="R82" s="3">
        <f>COUNTIFS(C:C,"&gt;="&amp;M78,C:C,"&lt;"&amp;N78,F:F,"=11",G:G,"=1",D:D,"&lt;&gt;x")</f>
        <v/>
      </c>
      <c r="S82" s="3">
        <f>COUNTIFS(C:C,"&gt;="&amp;M78,C:C,"&lt;"&amp;N78,F:F,"=11",G:G,"=2",D:D,"&lt;&gt;x")</f>
        <v/>
      </c>
      <c r="T82" s="7">
        <f>IF(P82&gt;0,Q82/P82,"-")</f>
        <v/>
      </c>
      <c r="X82" s="3" t="inlineStr">
        <is>
          <t>Ciągniki s. 3-6 osi, max 2 w grupie</t>
        </is>
      </c>
      <c r="Y82" s="3">
        <f>Z82+AA82</f>
        <v/>
      </c>
      <c r="Z82" s="3">
        <f>COUNTIFS(C:C,"&gt;="&amp;M78,C:C,"&lt;"&amp;N78,I:I,"=4",J:J,"=0",D:D,"&lt;&gt;x")</f>
        <v/>
      </c>
      <c r="AA82" s="3">
        <f>COUNTIFS(C:C,"&gt;="&amp;M78,C:C,"&lt;"&amp;N78,I:I,"=4",J:J,"=1",D:D,"&lt;&gt;x")</f>
        <v/>
      </c>
      <c r="AB82" s="3">
        <f>COUNTIFS(C:C,"&gt;="&amp;M78,C:C,"&lt;"&amp;N78,I:I,"=4",J:J,"=2",D:D,"&lt;&gt;x")</f>
        <v/>
      </c>
      <c r="AC82" s="7">
        <f>IF(Y82&gt;0,Z82/Y82,"-")</f>
        <v/>
      </c>
    </row>
    <row r="83">
      <c r="A83" t="n">
        <v>82</v>
      </c>
      <c r="B83" s="1" t="n">
        <v>45061</v>
      </c>
      <c r="C83" s="2" t="n">
        <v>0.9121643518518519</v>
      </c>
      <c r="D83">
        <f>'Identyfikacja'!D83</f>
        <v/>
      </c>
      <c r="E83" s="5" t="inlineStr">
        <is>
          <t>R Z 71407</t>
        </is>
      </c>
      <c r="F83" t="n">
        <v>7</v>
      </c>
      <c r="G83" t="n">
        <v>0</v>
      </c>
      <c r="I83" t="n">
        <v>1</v>
      </c>
      <c r="J83" t="n">
        <v>0</v>
      </c>
      <c r="O83" s="3" t="inlineStr">
        <is>
          <t>Samochody osobowe z przyczepami</t>
        </is>
      </c>
      <c r="P83" s="3">
        <f>Q83+R83</f>
        <v/>
      </c>
      <c r="Q83" s="3">
        <f>COUNTIFS(C:C,"&gt;="&amp;M78,C:C,"&lt;"&amp;N78,F:F,"=2",G:G,"=0",D:D,"&lt;&gt;x")</f>
        <v/>
      </c>
      <c r="R83" s="3">
        <f>COUNTIFS(C:C,"&gt;="&amp;M78,C:C,"&lt;"&amp;N78,F:F,"=2",G:G,"=1",D:D,"&lt;&gt;x")</f>
        <v/>
      </c>
      <c r="S83" s="3">
        <f>COUNTIFS(C:C,"&gt;="&amp;M78,C:C,"&lt;"&amp;N78,F:F,"=2",G:G,"=2",D:D,"&lt;&gt;x")</f>
        <v/>
      </c>
      <c r="T83" s="7">
        <f>IF(P83&gt;0,Q83/P83,"-")</f>
        <v/>
      </c>
      <c r="X83" s="3" t="inlineStr">
        <is>
          <t>Ciągniki s. 5- 7 osi, max 3 w grupie</t>
        </is>
      </c>
      <c r="Y83" s="3">
        <f>Z83+AA83</f>
        <v/>
      </c>
      <c r="Z83" s="3">
        <f>COUNTIFS(C:C,"&gt;="&amp;M78,C:C,"&lt;"&amp;N78,I:I,"=5",J:J,"=0",D:D,"&lt;&gt;x")</f>
        <v/>
      </c>
      <c r="AA83" s="3">
        <f>COUNTIFS(C:C,"&gt;="&amp;M78,C:C,"&lt;"&amp;N78,I:I,"=5",J:J,"=1",D:D,"&lt;&gt;x")</f>
        <v/>
      </c>
      <c r="AB83" s="3">
        <f>COUNTIFS(C:C,"&gt;="&amp;M78,C:C,"&lt;"&amp;N78,I:I,"=5",J:J,"=2",D:D,"&lt;&gt;x")</f>
        <v/>
      </c>
      <c r="AC83" s="7">
        <f>IF(Y83&gt;0,Z83/Y83,"-")</f>
        <v/>
      </c>
    </row>
    <row r="84">
      <c r="A84" t="n">
        <v>83</v>
      </c>
      <c r="B84" s="1" t="n">
        <v>45061</v>
      </c>
      <c r="C84" s="2" t="n">
        <v>0.913425925925926</v>
      </c>
      <c r="D84">
        <f>'Identyfikacja'!D84</f>
        <v/>
      </c>
      <c r="E84" s="5" t="inlineStr">
        <is>
          <t>RLU 73 L6</t>
        </is>
      </c>
      <c r="F84" t="n">
        <v>7</v>
      </c>
      <c r="G84" t="n">
        <v>0</v>
      </c>
      <c r="I84" t="n">
        <v>1</v>
      </c>
      <c r="J84" t="n">
        <v>0</v>
      </c>
      <c r="O84" s="3" t="inlineStr">
        <is>
          <t>Samochody ciężarowe (jednoczłonowe)</t>
        </is>
      </c>
      <c r="P84" s="3">
        <f>Q84+R84</f>
        <v/>
      </c>
      <c r="Q84" s="3">
        <f>COUNTIFS(C:C,"&gt;="&amp;M78,C:C,"&lt;"&amp;N78,F:F,"=3",G:G,"=0",D:D,"&lt;&gt;x")</f>
        <v/>
      </c>
      <c r="R84" s="3">
        <f>COUNTIFS(C:C,"&gt;="&amp;M78,C:C,"&lt;"&amp;N78,F:F,"=3",G:G,"=1",D:D,"&lt;&gt;x")</f>
        <v/>
      </c>
      <c r="S84" s="3">
        <f>COUNTIFS(C:C,"&gt;="&amp;M78,C:C,"&lt;"&amp;N78,F:F,"=3",G:G,"=2",D:D,"&lt;&gt;x")</f>
        <v/>
      </c>
      <c r="T84" s="7">
        <f>IF(P84&gt;0,Q84/P84,"-")</f>
        <v/>
      </c>
      <c r="X84" s="3" t="inlineStr">
        <is>
          <t>Samochody ciężarowe z przyczepami</t>
        </is>
      </c>
      <c r="Y84" s="3">
        <f>Z84+AA84</f>
        <v/>
      </c>
      <c r="Z84" s="3">
        <f>COUNTIFS(C:C,"&gt;="&amp;M78,C:C,"&lt;"&amp;N78,I:I,"=6",J:J,"=0",D:D,"&lt;&gt;x")</f>
        <v/>
      </c>
      <c r="AA84" s="3">
        <f>COUNTIFS(C:C,"&gt;="&amp;M78,C:C,"&lt;"&amp;N78,I:I,"=6",J:J,"=1",D:D,"&lt;&gt;x")</f>
        <v/>
      </c>
      <c r="AB84" s="3">
        <f>COUNTIFS(C:C,"&gt;="&amp;M78,C:C,"&lt;"&amp;N78,I:I,"=6",J:J,"=2",D:D,"&lt;&gt;x")</f>
        <v/>
      </c>
      <c r="AC84" s="7">
        <f>IF(Y84&gt;0,Z84/Y84,"-")</f>
        <v/>
      </c>
    </row>
    <row r="85">
      <c r="A85" t="n">
        <v>84</v>
      </c>
      <c r="B85" s="1" t="n">
        <v>45061</v>
      </c>
      <c r="C85" s="2" t="n">
        <v>0.9140046296296296</v>
      </c>
      <c r="D85">
        <f>'Identyfikacja'!D85</f>
        <v/>
      </c>
      <c r="E85" s="5" t="inlineStr">
        <is>
          <t>RKL 27756</t>
        </is>
      </c>
      <c r="F85" t="n">
        <v>7</v>
      </c>
      <c r="G85" t="n">
        <v>0</v>
      </c>
      <c r="I85" t="n">
        <v>1</v>
      </c>
      <c r="J85" t="n">
        <v>0</v>
      </c>
      <c r="O85" s="3" t="inlineStr">
        <is>
          <t>Samochody ciężarowe z przyczepami</t>
        </is>
      </c>
      <c r="P85" s="3">
        <f>Q85+R85</f>
        <v/>
      </c>
      <c r="Q85" s="3">
        <f>COUNTIFS(C:C,"&gt;="&amp;M78,C:C,"&lt;"&amp;N78,F:F,"=8",G:G,"=0",D:D,"&lt;&gt;x")</f>
        <v/>
      </c>
      <c r="R85" s="3">
        <f>COUNTIFS(C:C,"&gt;="&amp;M78,C:C,"&lt;"&amp;N78,F:F,"=8",G:G,"=1",D:D,"&lt;&gt;x")</f>
        <v/>
      </c>
      <c r="S85" s="3">
        <f>COUNTIFS(C:C,"&gt;="&amp;M78,C:C,"&lt;"&amp;N78,F:F,"=8",G:G,"=2",D:D,"&lt;&gt;x")</f>
        <v/>
      </c>
      <c r="T85" s="7">
        <f>IF(P85&gt;0,Q85/P85,"-")</f>
        <v/>
      </c>
      <c r="X85" s="3" t="inlineStr">
        <is>
          <t>Autobusy</t>
        </is>
      </c>
      <c r="Y85" s="3">
        <f>Z85+AA85</f>
        <v/>
      </c>
      <c r="Z85" s="3">
        <f>COUNTIFS(C:C,"&gt;="&amp;M78,C:C,"&lt;"&amp;N78,I:I,"=7",J:J,"=0",D:D,"&lt;&gt;x")</f>
        <v/>
      </c>
      <c r="AA85" s="3">
        <f>COUNTIFS(C:C,"&gt;="&amp;M78,C:C,"&lt;"&amp;N78,I:I,"=7",J:J,"=1",D:D,"&lt;&gt;x")</f>
        <v/>
      </c>
      <c r="AB85" s="3">
        <f>COUNTIFS(C:C,"&gt;="&amp;M78,C:C,"&lt;"&amp;N78,I:I,"=7",J:J,"=2",D:D,"&lt;&gt;x")</f>
        <v/>
      </c>
      <c r="AC85" s="7">
        <f>IF(Y85&gt;0,Z85/Y85,"-")</f>
        <v/>
      </c>
    </row>
    <row r="86">
      <c r="A86" t="n">
        <v>85</v>
      </c>
      <c r="B86" s="1" t="n">
        <v>45061</v>
      </c>
      <c r="C86" s="2" t="n">
        <v>0.9144328703703704</v>
      </c>
      <c r="D86">
        <f>'Identyfikacja'!D86</f>
        <v/>
      </c>
      <c r="E86" s="5" t="inlineStr">
        <is>
          <t>RKL 16 HJ</t>
        </is>
      </c>
      <c r="F86" t="n">
        <v>7</v>
      </c>
      <c r="G86" t="n">
        <v>0</v>
      </c>
      <c r="I86" t="n">
        <v>1</v>
      </c>
      <c r="J86" t="n">
        <v>0</v>
      </c>
      <c r="O86" s="3" t="inlineStr">
        <is>
          <t>Samochody ciężarowe z naczepami</t>
        </is>
      </c>
      <c r="P86" s="3">
        <f>Q86+R86</f>
        <v/>
      </c>
      <c r="Q86" s="3">
        <f>COUNTIFS(C:C,"&gt;="&amp;M78,C:C,"&lt;"&amp;N78,F:F,"=9",G:G,"=0",D:D,"&lt;&gt;x")</f>
        <v/>
      </c>
      <c r="R86" s="3">
        <f>COUNTIFS(C:C,"&gt;="&amp;M78,C:C,"&lt;"&amp;N78,F:F,"=9",G:G,"=1",D:D,"&lt;&gt;x")</f>
        <v/>
      </c>
      <c r="S86" s="3">
        <f>COUNTIFS(C:C,"&gt;="&amp;M78,C:C,"&lt;"&amp;N78,F:F,"=9",G:G,"=2",D:D,"&lt;&gt;x")</f>
        <v/>
      </c>
      <c r="T86" s="7">
        <f>IF(P86&gt;0,Q86/P86,"-")</f>
        <v/>
      </c>
      <c r="X86" s="3" t="inlineStr">
        <is>
          <t>Inne pojazdy</t>
        </is>
      </c>
      <c r="Y86" s="3">
        <f>Z86+AA86</f>
        <v/>
      </c>
      <c r="Z86" s="3">
        <f>COUNTIFS(C:C,"&gt;="&amp;M78,C:C,"&lt;"&amp;N78,I:I,"=8",J:J,"=0",D:D,"&lt;&gt;x")</f>
        <v/>
      </c>
      <c r="AA86" s="3">
        <f>COUNTIFS(C:C,"&gt;="&amp;M78,C:C,"&lt;"&amp;N78,I:I,"=8",J:J,"=1",D:D,"&lt;&gt;x")</f>
        <v/>
      </c>
      <c r="AB86" s="3">
        <f>COUNTIFS(C:C,"&gt;="&amp;M78,C:C,"&lt;"&amp;N78,I:I,"=8",J:J,"=2",D:D,"&lt;&gt;x")</f>
        <v/>
      </c>
      <c r="AC86" s="7">
        <f>IF(Y86&gt;0,Z86/Y86,"-")</f>
        <v/>
      </c>
    </row>
    <row r="87">
      <c r="A87" t="n">
        <v>86</v>
      </c>
      <c r="B87" s="1" t="n">
        <v>45061</v>
      </c>
      <c r="C87" s="2" t="n">
        <v>0.9144675925925926</v>
      </c>
      <c r="D87">
        <f>'Identyfikacja'!D87</f>
        <v/>
      </c>
      <c r="E87" s="5" t="inlineStr">
        <is>
          <t>RBR OO 158</t>
        </is>
      </c>
      <c r="F87" t="n">
        <v>9</v>
      </c>
      <c r="G87" t="n">
        <v>0</v>
      </c>
      <c r="I87" t="n">
        <v>5</v>
      </c>
      <c r="J87" t="n">
        <v>0</v>
      </c>
      <c r="O87" s="3" t="inlineStr">
        <is>
          <t>Autobusy</t>
        </is>
      </c>
      <c r="P87" s="3">
        <f>Q87+R87</f>
        <v/>
      </c>
      <c r="Q87" s="3">
        <f>COUNTIFS(C:C,"&gt;="&amp;M78,C:C,"&lt;"&amp;N78,F:F,"=5",G:G,"=0",D:D,"&lt;&gt;x")</f>
        <v/>
      </c>
      <c r="R87" s="3">
        <f>COUNTIFS(C:C,"&gt;="&amp;M78,C:C,"&lt;"&amp;N78,F:F,"=5",G:G,"=1",D:D,"&lt;&gt;x")</f>
        <v/>
      </c>
      <c r="S87" s="3">
        <f>COUNTIFS(C:C,"&gt;="&amp;M78,C:C,"&lt;"&amp;N78,F:F,"=5",G:G,"=2",D:D,"&lt;&gt;x")</f>
        <v/>
      </c>
      <c r="T87" s="7">
        <f>IF(P87&gt;0,Q87/P87,"-")</f>
        <v/>
      </c>
      <c r="X87" s="3" t="n"/>
      <c r="Y87" s="3" t="n"/>
      <c r="Z87" s="3" t="n"/>
      <c r="AA87" s="3" t="n"/>
      <c r="AB87" s="3" t="n"/>
      <c r="AC87" s="7" t="n"/>
    </row>
    <row r="88">
      <c r="A88" t="n">
        <v>87</v>
      </c>
      <c r="B88" s="1" t="n">
        <v>45061</v>
      </c>
      <c r="C88" s="2" t="n">
        <v>0.9145601851851852</v>
      </c>
      <c r="D88">
        <f>'Identyfikacja'!D88</f>
        <v/>
      </c>
      <c r="E88" s="5" t="inlineStr">
        <is>
          <t>RMI 96071</t>
        </is>
      </c>
      <c r="F88" t="n">
        <v>7</v>
      </c>
      <c r="G88" t="n">
        <v>1</v>
      </c>
      <c r="H88" t="n">
        <v>11</v>
      </c>
      <c r="I88" t="n">
        <v>1</v>
      </c>
      <c r="J88" t="n">
        <v>0</v>
      </c>
      <c r="O88" s="3" t="n"/>
      <c r="P88" s="3" t="n"/>
      <c r="Q88" s="3" t="n"/>
      <c r="R88" s="3" t="n"/>
      <c r="S88" s="3" t="n"/>
      <c r="T88" s="3" t="n"/>
      <c r="X88" s="3" t="n"/>
      <c r="Y88" s="3" t="n"/>
      <c r="Z88" s="3" t="n"/>
      <c r="AA88" s="3" t="n"/>
      <c r="AB88" s="3" t="n"/>
      <c r="AC88" s="3" t="n"/>
    </row>
    <row r="89">
      <c r="A89" t="n">
        <v>88</v>
      </c>
      <c r="B89" s="1" t="n">
        <v>45061</v>
      </c>
      <c r="C89" s="2" t="n">
        <v>0.9164814814814815</v>
      </c>
      <c r="D89">
        <f>'Identyfikacja'!D89</f>
        <v/>
      </c>
      <c r="E89" s="5" t="inlineStr">
        <is>
          <t>RZE 21077</t>
        </is>
      </c>
      <c r="F89" t="n">
        <v>7</v>
      </c>
      <c r="G89" t="n">
        <v>0</v>
      </c>
      <c r="I89" t="n">
        <v>1</v>
      </c>
      <c r="J89" t="n">
        <v>0</v>
      </c>
      <c r="M89" s="8" t="n">
        <v>0.9584606481481481</v>
      </c>
      <c r="N89" s="8" t="n">
        <v>0.9688773148148148</v>
      </c>
      <c r="O89" s="3" t="inlineStr">
        <is>
          <t>Klasa pojazdu (8+1)</t>
        </is>
      </c>
      <c r="P89" s="3" t="inlineStr">
        <is>
          <t>Niid</t>
        </is>
      </c>
      <c r="Q89" s="3" t="inlineStr">
        <is>
          <t>Kiok</t>
        </is>
      </c>
      <c r="R89" s="3" t="inlineStr">
        <is>
          <t>Kinok</t>
        </is>
      </c>
      <c r="S89" s="3" t="inlineStr">
        <is>
          <t>Odrzucone</t>
        </is>
      </c>
      <c r="T89" s="3" t="inlineStr">
        <is>
          <t>%</t>
        </is>
      </c>
      <c r="V89" s="8" t="n">
        <v>0.9584606481481481</v>
      </c>
      <c r="W89" s="8" t="n">
        <v>0.9688773148148148</v>
      </c>
      <c r="X89" s="3" t="inlineStr">
        <is>
          <t>Klasa pojazdu (COST323)</t>
        </is>
      </c>
      <c r="Y89" s="3" t="inlineStr">
        <is>
          <t>Niid</t>
        </is>
      </c>
      <c r="Z89" s="3" t="inlineStr">
        <is>
          <t>Kiok</t>
        </is>
      </c>
      <c r="AA89" s="3" t="inlineStr">
        <is>
          <t>Kinok</t>
        </is>
      </c>
      <c r="AB89" s="3" t="inlineStr">
        <is>
          <t>Odrzucone</t>
        </is>
      </c>
      <c r="AC89" s="3" t="inlineStr">
        <is>
          <t>%</t>
        </is>
      </c>
    </row>
    <row r="90">
      <c r="A90" t="n">
        <v>89</v>
      </c>
      <c r="B90" s="1" t="n">
        <v>45061</v>
      </c>
      <c r="C90" s="2" t="n">
        <v>0.9168402777777778</v>
      </c>
      <c r="D90">
        <f>'Identyfikacja'!D90</f>
        <v/>
      </c>
      <c r="E90" s="5" t="inlineStr">
        <is>
          <t>RMI 1233 C</t>
        </is>
      </c>
      <c r="F90" t="n">
        <v>7</v>
      </c>
      <c r="G90" t="n">
        <v>0</v>
      </c>
      <c r="I90" t="n">
        <v>1</v>
      </c>
      <c r="J90" t="n">
        <v>0</v>
      </c>
      <c r="O90" s="3" t="inlineStr">
        <is>
          <t>Niesklasyfikowane</t>
        </is>
      </c>
      <c r="P90" s="3">
        <f>Q90+R90</f>
        <v/>
      </c>
      <c r="Q90" s="3">
        <f>COUNTIFS(C:C,"&gt;="&amp;M89,C:C,"&lt;"&amp;N89,F:F,"=6",G:G,"=0",D:D,"&lt;&gt;x")</f>
        <v/>
      </c>
      <c r="R90" s="3">
        <f>COUNTIFS(C:C,"&gt;="&amp;M89,C:C,"&lt;"&amp;N89,F:F,"=6",G:G,"=1",D:D,"&lt;&gt;x")</f>
        <v/>
      </c>
      <c r="S90" s="3">
        <f>COUNTIFS(C:C,"&gt;="&amp;M89,C:C,"&lt;"&amp;N89,F:F,"=6",G:G,"=2",D:D,"&lt;&gt;x")</f>
        <v/>
      </c>
      <c r="T90" s="7">
        <f>IF(P90&gt;0,Q90/P90,"-")</f>
        <v/>
      </c>
      <c r="X90" s="3" t="inlineStr">
        <is>
          <t>Samochody osobowe, dostawcze &lt;35kN</t>
        </is>
      </c>
      <c r="Y90" s="3">
        <f>Z90+AA90</f>
        <v/>
      </c>
      <c r="Z90" s="3">
        <f>COUNTIFS(C:C,"&gt;="&amp;M89,C:C,"&lt;"&amp;N89,I:I,"=1",J:J,"=0",D:D,"&lt;&gt;x")</f>
        <v/>
      </c>
      <c r="AA90" s="3">
        <f>COUNTIFS(C:C,"&gt;="&amp;M89,C:C,"&lt;"&amp;N89,I:I,"=1",J:J,"=1",D:D,"&lt;&gt;x")</f>
        <v/>
      </c>
      <c r="AB90" s="3">
        <f>COUNTIFS(C:C,"&gt;="&amp;M89,C:C,"&lt;"&amp;N89,I:I,"=1",J:J,"=2",D:D,"&lt;&gt;x")</f>
        <v/>
      </c>
      <c r="AC90" s="7">
        <f>IF(Y90&gt;0,Z90/Y90,"-")</f>
        <v/>
      </c>
    </row>
    <row r="91">
      <c r="A91" t="n">
        <v>90</v>
      </c>
      <c r="B91" s="1" t="n">
        <v>45061</v>
      </c>
      <c r="C91" s="2" t="n">
        <v>0.9176388888888889</v>
      </c>
      <c r="D91">
        <f>'Identyfikacja'!D91</f>
        <v/>
      </c>
      <c r="E91" s="5" t="inlineStr">
        <is>
          <t>RZE 5108 C</t>
        </is>
      </c>
      <c r="F91" t="n">
        <v>7</v>
      </c>
      <c r="G91" t="n">
        <v>0</v>
      </c>
      <c r="I91" t="n">
        <v>1</v>
      </c>
      <c r="J91" t="n">
        <v>0</v>
      </c>
      <c r="O91" s="3" t="inlineStr">
        <is>
          <t>Motocykle</t>
        </is>
      </c>
      <c r="P91" s="3">
        <f>Q91+R91</f>
        <v/>
      </c>
      <c r="Q91" s="3">
        <f>COUNTIFS(C:C,"&gt;="&amp;M89,C:C,"&lt;"&amp;N89,F:F,"=10",G:G,"=0",D:D,"&lt;&gt;x")</f>
        <v/>
      </c>
      <c r="R91" s="3">
        <f>COUNTIFS(C:C,"&gt;="&amp;M89,C:C,"&lt;"&amp;N89,F:F,"=10",G:G,"=1",D:D,"&lt;&gt;x")</f>
        <v/>
      </c>
      <c r="S91" s="3">
        <f>COUNTIFS(C:C,"&gt;="&amp;M89,C:C,"&lt;"&amp;N89,F:F,"=10",G:G,"=2",D:D,"&lt;&gt;x")</f>
        <v/>
      </c>
      <c r="T91" s="7">
        <f>IF(P91&gt;0,Q91/P91,"-")</f>
        <v/>
      </c>
      <c r="X91" s="3" t="inlineStr">
        <is>
          <t>Samochody ciężarowe 2-osiowe</t>
        </is>
      </c>
      <c r="Y91" s="3">
        <f>Z91+AA91</f>
        <v/>
      </c>
      <c r="Z91" s="3">
        <f>COUNTIFS(C:C,"&gt;="&amp;M89,C:C,"&lt;"&amp;N89,I:I,"=2",J:J,"=0",D:D,"&lt;&gt;x")</f>
        <v/>
      </c>
      <c r="AA91" s="3">
        <f>COUNTIFS(C:C,"&gt;="&amp;M89,C:C,"&lt;"&amp;N89,I:I,"=2",J:J,"=1",D:D,"&lt;&gt;x")</f>
        <v/>
      </c>
      <c r="AB91" s="3">
        <f>COUNTIFS(C:C,"&gt;="&amp;M89,C:C,"&lt;"&amp;N89,I:I,"=2",J:J,"=2",D:D,"&lt;&gt;x")</f>
        <v/>
      </c>
      <c r="AC91" s="7">
        <f>IF(Y91&gt;0,Z91/Y91,"-")</f>
        <v/>
      </c>
    </row>
    <row r="92">
      <c r="A92" t="n">
        <v>91</v>
      </c>
      <c r="B92" s="1" t="n">
        <v>45061</v>
      </c>
      <c r="C92" s="2" t="n">
        <v>0.9181828703703704</v>
      </c>
      <c r="D92">
        <f>'Identyfikacja'!D92</f>
        <v/>
      </c>
      <c r="E92" s="5" t="inlineStr">
        <is>
          <t>WND 99447</t>
        </is>
      </c>
      <c r="F92" t="n">
        <v>9</v>
      </c>
      <c r="G92" t="n">
        <v>0</v>
      </c>
      <c r="I92" t="n">
        <v>5</v>
      </c>
      <c r="J92" t="n">
        <v>0</v>
      </c>
      <c r="O92" s="3" t="inlineStr">
        <is>
          <t>Samochody osobowe</t>
        </is>
      </c>
      <c r="P92" s="3">
        <f>Q92+R92</f>
        <v/>
      </c>
      <c r="Q92" s="3">
        <f>COUNTIFS(C:C,"&gt;="&amp;M89,C:C,"&lt;"&amp;N89,F:F,"=7",G:G,"=0",D:D,"&lt;&gt;x")</f>
        <v/>
      </c>
      <c r="R92" s="3">
        <f>COUNTIFS(C:C,"&gt;="&amp;M89,C:C,"&lt;"&amp;N89,F:F,"=7",G:G,"=1",D:D,"&lt;&gt;x")</f>
        <v/>
      </c>
      <c r="S92" s="3">
        <f>COUNTIFS(C:C,"&gt;="&amp;M89,C:C,"&lt;"&amp;N89,F:F,"=7",G:G,"=2",D:D,"&lt;&gt;x")</f>
        <v/>
      </c>
      <c r="T92" s="7">
        <f>IF(P92&gt;0,Q92/P92,"-")</f>
        <v/>
      </c>
      <c r="X92" s="3" t="inlineStr">
        <is>
          <t>Samochody ciężarowe 3,4-osiowe</t>
        </is>
      </c>
      <c r="Y92" s="3">
        <f>Z92+AA92</f>
        <v/>
      </c>
      <c r="Z92" s="3">
        <f>COUNTIFS(C:C,"&gt;="&amp;M89,C:C,"&lt;"&amp;N89,I:I,"=3",J:J,"=0",D:D,"&lt;&gt;x")</f>
        <v/>
      </c>
      <c r="AA92" s="3">
        <f>COUNTIFS(C:C,"&gt;="&amp;M89,C:C,"&lt;"&amp;N89,I:I,"=3",J:J,"=1",D:D,"&lt;&gt;x")</f>
        <v/>
      </c>
      <c r="AB92" s="3">
        <f>COUNTIFS(C:C,"&gt;="&amp;M89,C:C,"&lt;"&amp;N89,I:I,"=3",J:J,"=2",D:D,"&lt;&gt;x")</f>
        <v/>
      </c>
      <c r="AC92" s="7">
        <f>IF(Y92&gt;0,Z92/Y92,"-")</f>
        <v/>
      </c>
    </row>
    <row r="93">
      <c r="A93" t="n">
        <v>92</v>
      </c>
      <c r="B93" s="1" t="n">
        <v>45061</v>
      </c>
      <c r="C93" s="2" t="n">
        <v>0.9193750000000001</v>
      </c>
      <c r="D93">
        <f>'Identyfikacja'!D93</f>
        <v/>
      </c>
      <c r="E93" s="5" t="inlineStr">
        <is>
          <t>RZE 80321</t>
        </is>
      </c>
      <c r="F93" t="n">
        <v>7</v>
      </c>
      <c r="G93" t="n">
        <v>0</v>
      </c>
      <c r="I93" t="n">
        <v>1</v>
      </c>
      <c r="J93" t="n">
        <v>0</v>
      </c>
      <c r="O93" s="3" t="inlineStr">
        <is>
          <t>Samochody dostawcze do 3,5t</t>
        </is>
      </c>
      <c r="P93" s="3">
        <f>Q93+R93</f>
        <v/>
      </c>
      <c r="Q93" s="3">
        <f>COUNTIFS(C:C,"&gt;="&amp;M89,C:C,"&lt;"&amp;N89,F:F,"=11",G:G,"=0",D:D,"&lt;&gt;x")</f>
        <v/>
      </c>
      <c r="R93" s="3">
        <f>COUNTIFS(C:C,"&gt;="&amp;M89,C:C,"&lt;"&amp;N89,F:F,"=11",G:G,"=1",D:D,"&lt;&gt;x")</f>
        <v/>
      </c>
      <c r="S93" s="3">
        <f>COUNTIFS(C:C,"&gt;="&amp;M89,C:C,"&lt;"&amp;N89,F:F,"=11",G:G,"=2",D:D,"&lt;&gt;x")</f>
        <v/>
      </c>
      <c r="T93" s="7">
        <f>IF(P93&gt;0,Q93/P93,"-")</f>
        <v/>
      </c>
      <c r="X93" s="3" t="inlineStr">
        <is>
          <t>Ciągniki s. 3-6 osi, max 2 w grupie</t>
        </is>
      </c>
      <c r="Y93" s="3">
        <f>Z93+AA93</f>
        <v/>
      </c>
      <c r="Z93" s="3">
        <f>COUNTIFS(C:C,"&gt;="&amp;M89,C:C,"&lt;"&amp;N89,I:I,"=4",J:J,"=0",D:D,"&lt;&gt;x")</f>
        <v/>
      </c>
      <c r="AA93" s="3">
        <f>COUNTIFS(C:C,"&gt;="&amp;M89,C:C,"&lt;"&amp;N89,I:I,"=4",J:J,"=1",D:D,"&lt;&gt;x")</f>
        <v/>
      </c>
      <c r="AB93" s="3">
        <f>COUNTIFS(C:C,"&gt;="&amp;M89,C:C,"&lt;"&amp;N89,I:I,"=4",J:J,"=2",D:D,"&lt;&gt;x")</f>
        <v/>
      </c>
      <c r="AC93" s="7">
        <f>IF(Y93&gt;0,Z93/Y93,"-")</f>
        <v/>
      </c>
    </row>
    <row r="94">
      <c r="A94" t="n">
        <v>93</v>
      </c>
      <c r="B94" s="1" t="n">
        <v>45061</v>
      </c>
      <c r="C94" s="2" t="n">
        <v>0.9213078703703703</v>
      </c>
      <c r="D94">
        <f>'Identyfikacja'!D94</f>
        <v/>
      </c>
      <c r="E94" s="5" t="inlineStr">
        <is>
          <t>RKL 95 MW</t>
        </is>
      </c>
      <c r="F94" t="n">
        <v>7</v>
      </c>
      <c r="G94" t="n">
        <v>0</v>
      </c>
      <c r="I94" t="n">
        <v>1</v>
      </c>
      <c r="J94" t="n">
        <v>0</v>
      </c>
      <c r="O94" s="3" t="inlineStr">
        <is>
          <t>Samochody osobowe z przyczepami</t>
        </is>
      </c>
      <c r="P94" s="3">
        <f>Q94+R94</f>
        <v/>
      </c>
      <c r="Q94" s="3">
        <f>COUNTIFS(C:C,"&gt;="&amp;M89,C:C,"&lt;"&amp;N89,F:F,"=2",G:G,"=0",D:D,"&lt;&gt;x")</f>
        <v/>
      </c>
      <c r="R94" s="3">
        <f>COUNTIFS(C:C,"&gt;="&amp;M89,C:C,"&lt;"&amp;N89,F:F,"=2",G:G,"=1",D:D,"&lt;&gt;x")</f>
        <v/>
      </c>
      <c r="S94" s="3">
        <f>COUNTIFS(C:C,"&gt;="&amp;M89,C:C,"&lt;"&amp;N89,F:F,"=2",G:G,"=2",D:D,"&lt;&gt;x")</f>
        <v/>
      </c>
      <c r="T94" s="7">
        <f>IF(P94&gt;0,Q94/P94,"-")</f>
        <v/>
      </c>
      <c r="X94" s="3" t="inlineStr">
        <is>
          <t>Ciągniki s. 5- 7 osi, max 3 w grupie</t>
        </is>
      </c>
      <c r="Y94" s="3">
        <f>Z94+AA94</f>
        <v/>
      </c>
      <c r="Z94" s="3">
        <f>COUNTIFS(C:C,"&gt;="&amp;M89,C:C,"&lt;"&amp;N89,I:I,"=5",J:J,"=0",D:D,"&lt;&gt;x")</f>
        <v/>
      </c>
      <c r="AA94" s="3">
        <f>COUNTIFS(C:C,"&gt;="&amp;M89,C:C,"&lt;"&amp;N89,I:I,"=5",J:J,"=1",D:D,"&lt;&gt;x")</f>
        <v/>
      </c>
      <c r="AB94" s="3">
        <f>COUNTIFS(C:C,"&gt;="&amp;M89,C:C,"&lt;"&amp;N89,I:I,"=5",J:J,"=2",D:D,"&lt;&gt;x")</f>
        <v/>
      </c>
      <c r="AC94" s="7">
        <f>IF(Y94&gt;0,Z94/Y94,"-")</f>
        <v/>
      </c>
    </row>
    <row r="95">
      <c r="A95" t="n">
        <v>94</v>
      </c>
      <c r="B95" s="1" t="n">
        <v>45061</v>
      </c>
      <c r="C95" s="2" t="n">
        <v>0.9232870370370371</v>
      </c>
      <c r="D95">
        <f>'Identyfikacja'!D95</f>
        <v/>
      </c>
      <c r="E95" s="5" t="inlineStr">
        <is>
          <t>RKL 33288</t>
        </is>
      </c>
      <c r="F95" t="n">
        <v>7</v>
      </c>
      <c r="G95" t="n">
        <v>0</v>
      </c>
      <c r="I95" t="n">
        <v>1</v>
      </c>
      <c r="J95" t="n">
        <v>0</v>
      </c>
      <c r="O95" s="3" t="inlineStr">
        <is>
          <t>Samochody ciężarowe (jednoczłonowe)</t>
        </is>
      </c>
      <c r="P95" s="3">
        <f>Q95+R95</f>
        <v/>
      </c>
      <c r="Q95" s="3">
        <f>COUNTIFS(C:C,"&gt;="&amp;M89,C:C,"&lt;"&amp;N89,F:F,"=3",G:G,"=0",D:D,"&lt;&gt;x")</f>
        <v/>
      </c>
      <c r="R95" s="3">
        <f>COUNTIFS(C:C,"&gt;="&amp;M89,C:C,"&lt;"&amp;N89,F:F,"=3",G:G,"=1",D:D,"&lt;&gt;x")</f>
        <v/>
      </c>
      <c r="S95" s="3">
        <f>COUNTIFS(C:C,"&gt;="&amp;M89,C:C,"&lt;"&amp;N89,F:F,"=3",G:G,"=2",D:D,"&lt;&gt;x")</f>
        <v/>
      </c>
      <c r="T95" s="7">
        <f>IF(P95&gt;0,Q95/P95,"-")</f>
        <v/>
      </c>
      <c r="X95" s="3" t="inlineStr">
        <is>
          <t>Samochody ciężarowe z przyczepami</t>
        </is>
      </c>
      <c r="Y95" s="3">
        <f>Z95+AA95</f>
        <v/>
      </c>
      <c r="Z95" s="3">
        <f>COUNTIFS(C:C,"&gt;="&amp;M89,C:C,"&lt;"&amp;N89,I:I,"=6",J:J,"=0",D:D,"&lt;&gt;x")</f>
        <v/>
      </c>
      <c r="AA95" s="3">
        <f>COUNTIFS(C:C,"&gt;="&amp;M89,C:C,"&lt;"&amp;N89,I:I,"=6",J:J,"=1",D:D,"&lt;&gt;x")</f>
        <v/>
      </c>
      <c r="AB95" s="3">
        <f>COUNTIFS(C:C,"&gt;="&amp;M89,C:C,"&lt;"&amp;N89,I:I,"=6",J:J,"=2",D:D,"&lt;&gt;x")</f>
        <v/>
      </c>
      <c r="AC95" s="7">
        <f>IF(Y95&gt;0,Z95/Y95,"-")</f>
        <v/>
      </c>
    </row>
    <row r="96">
      <c r="A96" t="n">
        <v>95</v>
      </c>
      <c r="B96" s="1" t="n">
        <v>45061</v>
      </c>
      <c r="C96" s="2" t="n">
        <v>0.9241782407407407</v>
      </c>
      <c r="D96">
        <f>'Identyfikacja'!D96</f>
        <v/>
      </c>
      <c r="E96" s="5" t="inlineStr">
        <is>
          <t>RKL 09995</t>
        </is>
      </c>
      <c r="F96" t="n">
        <v>7</v>
      </c>
      <c r="G96" t="n">
        <v>0</v>
      </c>
      <c r="I96" t="n">
        <v>1</v>
      </c>
      <c r="J96" t="n">
        <v>0</v>
      </c>
      <c r="O96" s="3" t="inlineStr">
        <is>
          <t>Samochody ciężarowe z przyczepami</t>
        </is>
      </c>
      <c r="P96" s="3">
        <f>Q96+R96</f>
        <v/>
      </c>
      <c r="Q96" s="3">
        <f>COUNTIFS(C:C,"&gt;="&amp;M89,C:C,"&lt;"&amp;N89,F:F,"=8",G:G,"=0",D:D,"&lt;&gt;x")</f>
        <v/>
      </c>
      <c r="R96" s="3">
        <f>COUNTIFS(C:C,"&gt;="&amp;M89,C:C,"&lt;"&amp;N89,F:F,"=8",G:G,"=1",D:D,"&lt;&gt;x")</f>
        <v/>
      </c>
      <c r="S96" s="3">
        <f>COUNTIFS(C:C,"&gt;="&amp;M89,C:C,"&lt;"&amp;N89,F:F,"=8",G:G,"=2",D:D,"&lt;&gt;x")</f>
        <v/>
      </c>
      <c r="T96" s="7">
        <f>IF(P96&gt;0,Q96/P96,"-")</f>
        <v/>
      </c>
      <c r="X96" s="3" t="inlineStr">
        <is>
          <t>Autobusy</t>
        </is>
      </c>
      <c r="Y96" s="3">
        <f>Z96+AA96</f>
        <v/>
      </c>
      <c r="Z96" s="3">
        <f>COUNTIFS(C:C,"&gt;="&amp;M89,C:C,"&lt;"&amp;N89,I:I,"=7",J:J,"=0",D:D,"&lt;&gt;x")</f>
        <v/>
      </c>
      <c r="AA96" s="3">
        <f>COUNTIFS(C:C,"&gt;="&amp;M89,C:C,"&lt;"&amp;N89,I:I,"=7",J:J,"=1",D:D,"&lt;&gt;x")</f>
        <v/>
      </c>
      <c r="AB96" s="3">
        <f>COUNTIFS(C:C,"&gt;="&amp;M89,C:C,"&lt;"&amp;N89,I:I,"=7",J:J,"=2",D:D,"&lt;&gt;x")</f>
        <v/>
      </c>
      <c r="AC96" s="7">
        <f>IF(Y96&gt;0,Z96/Y96,"-")</f>
        <v/>
      </c>
    </row>
    <row r="97">
      <c r="A97" t="n">
        <v>96</v>
      </c>
      <c r="B97" s="1" t="n">
        <v>45061</v>
      </c>
      <c r="C97" s="2" t="n">
        <v>0.9290856481481482</v>
      </c>
      <c r="D97">
        <f>'Identyfikacja'!D97</f>
        <v/>
      </c>
      <c r="E97" s="5" t="inlineStr">
        <is>
          <t>RT 51102</t>
        </is>
      </c>
      <c r="F97" t="n">
        <v>7</v>
      </c>
      <c r="G97" t="n">
        <v>0</v>
      </c>
      <c r="I97" t="n">
        <v>1</v>
      </c>
      <c r="J97" t="n">
        <v>0</v>
      </c>
      <c r="O97" s="3" t="inlineStr">
        <is>
          <t>Samochody ciężarowe z naczepami</t>
        </is>
      </c>
      <c r="P97" s="3">
        <f>Q97+R97</f>
        <v/>
      </c>
      <c r="Q97" s="3">
        <f>COUNTIFS(C:C,"&gt;="&amp;M89,C:C,"&lt;"&amp;N89,F:F,"=9",G:G,"=0",D:D,"&lt;&gt;x")</f>
        <v/>
      </c>
      <c r="R97" s="3">
        <f>COUNTIFS(C:C,"&gt;="&amp;M89,C:C,"&lt;"&amp;N89,F:F,"=9",G:G,"=1",D:D,"&lt;&gt;x")</f>
        <v/>
      </c>
      <c r="S97" s="3">
        <f>COUNTIFS(C:C,"&gt;="&amp;M89,C:C,"&lt;"&amp;N89,F:F,"=9",G:G,"=2",D:D,"&lt;&gt;x")</f>
        <v/>
      </c>
      <c r="T97" s="7">
        <f>IF(P97&gt;0,Q97/P97,"-")</f>
        <v/>
      </c>
      <c r="X97" s="3" t="inlineStr">
        <is>
          <t>Inne pojazdy</t>
        </is>
      </c>
      <c r="Y97" s="3">
        <f>Z97+AA97</f>
        <v/>
      </c>
      <c r="Z97" s="3">
        <f>COUNTIFS(C:C,"&gt;="&amp;M89,C:C,"&lt;"&amp;N89,I:I,"=8",J:J,"=0",D:D,"&lt;&gt;x")</f>
        <v/>
      </c>
      <c r="AA97" s="3">
        <f>COUNTIFS(C:C,"&gt;="&amp;M89,C:C,"&lt;"&amp;N89,I:I,"=8",J:J,"=1",D:D,"&lt;&gt;x")</f>
        <v/>
      </c>
      <c r="AB97" s="3">
        <f>COUNTIFS(C:C,"&gt;="&amp;M89,C:C,"&lt;"&amp;N89,I:I,"=8",J:J,"=2",D:D,"&lt;&gt;x")</f>
        <v/>
      </c>
      <c r="AC97" s="7">
        <f>IF(Y97&gt;0,Z97/Y97,"-")</f>
        <v/>
      </c>
    </row>
    <row r="98">
      <c r="A98" t="n">
        <v>97</v>
      </c>
      <c r="B98" s="1" t="n">
        <v>45061</v>
      </c>
      <c r="C98" s="2" t="n">
        <v>0.9294097222222222</v>
      </c>
      <c r="D98">
        <f>'Identyfikacja'!D98</f>
        <v/>
      </c>
      <c r="E98" s="5" t="inlineStr"/>
      <c r="F98" t="n">
        <v>9</v>
      </c>
      <c r="G98" t="n">
        <v>0</v>
      </c>
      <c r="I98" t="n">
        <v>5</v>
      </c>
      <c r="J98" t="n">
        <v>0</v>
      </c>
      <c r="O98" s="3" t="inlineStr">
        <is>
          <t>Autobusy</t>
        </is>
      </c>
      <c r="P98" s="3">
        <f>Q98+R98</f>
        <v/>
      </c>
      <c r="Q98" s="3">
        <f>COUNTIFS(C:C,"&gt;="&amp;M89,C:C,"&lt;"&amp;N89,F:F,"=5",G:G,"=0",D:D,"&lt;&gt;x")</f>
        <v/>
      </c>
      <c r="R98" s="3">
        <f>COUNTIFS(C:C,"&gt;="&amp;M89,C:C,"&lt;"&amp;N89,F:F,"=5",G:G,"=1",D:D,"&lt;&gt;x")</f>
        <v/>
      </c>
      <c r="S98" s="3">
        <f>COUNTIFS(C:C,"&gt;="&amp;M89,C:C,"&lt;"&amp;N89,F:F,"=5",G:G,"=2",D:D,"&lt;&gt;x")</f>
        <v/>
      </c>
      <c r="T98" s="7">
        <f>IF(P98&gt;0,Q98/P98,"-")</f>
        <v/>
      </c>
      <c r="X98" s="3" t="n"/>
      <c r="Y98" s="3" t="n"/>
      <c r="Z98" s="3" t="n"/>
      <c r="AA98" s="3" t="n"/>
      <c r="AB98" s="3" t="n"/>
      <c r="AC98" s="7" t="n"/>
    </row>
    <row r="99">
      <c r="A99" t="n">
        <v>98</v>
      </c>
      <c r="B99" s="1" t="n">
        <v>45061</v>
      </c>
      <c r="C99" s="2" t="n">
        <v>0.9300347222222223</v>
      </c>
      <c r="D99">
        <f>'Identyfikacja'!D99</f>
        <v/>
      </c>
      <c r="E99" s="5" t="inlineStr"/>
      <c r="F99" t="n">
        <v>9</v>
      </c>
      <c r="G99" t="n">
        <v>2</v>
      </c>
      <c r="H99" t="n">
        <v>9</v>
      </c>
      <c r="I99" t="n">
        <v>5</v>
      </c>
      <c r="J99" t="n">
        <v>2</v>
      </c>
      <c r="K99" t="n">
        <v>5</v>
      </c>
      <c r="O99" s="3" t="n"/>
      <c r="P99" s="3" t="n"/>
      <c r="Q99" s="3" t="n"/>
      <c r="R99" s="3" t="n"/>
      <c r="S99" s="3" t="n"/>
      <c r="T99" s="3" t="n"/>
      <c r="X99" s="3" t="n"/>
      <c r="Y99" s="3" t="n"/>
      <c r="Z99" s="3" t="n"/>
      <c r="AA99" s="3" t="n"/>
      <c r="AB99" s="3" t="n"/>
      <c r="AC99" s="3" t="n"/>
    </row>
    <row r="100">
      <c r="A100" t="n">
        <v>99</v>
      </c>
      <c r="B100" s="1" t="n">
        <v>45061</v>
      </c>
      <c r="C100" s="2" t="n">
        <v>0.9301273148148148</v>
      </c>
      <c r="D100">
        <f>'Identyfikacja'!D100</f>
        <v/>
      </c>
      <c r="E100" s="5" t="inlineStr"/>
      <c r="F100" t="n">
        <v>9</v>
      </c>
      <c r="G100" t="inlineStr">
        <is>
          <t>f</t>
        </is>
      </c>
      <c r="H100" t="n">
        <v>9</v>
      </c>
      <c r="I100" t="n">
        <v>5</v>
      </c>
      <c r="J100" t="inlineStr">
        <is>
          <t>f</t>
        </is>
      </c>
      <c r="K100" t="n">
        <v>5</v>
      </c>
      <c r="M100" s="8" t="n">
        <v>0.9688773148148148</v>
      </c>
      <c r="N100" s="8" t="n">
        <v>0.9792939814814815</v>
      </c>
      <c r="O100" s="3" t="inlineStr">
        <is>
          <t>Klasa pojazdu (8+1)</t>
        </is>
      </c>
      <c r="P100" s="3" t="inlineStr">
        <is>
          <t>Niid</t>
        </is>
      </c>
      <c r="Q100" s="3" t="inlineStr">
        <is>
          <t>Kiok</t>
        </is>
      </c>
      <c r="R100" s="3" t="inlineStr">
        <is>
          <t>Kinok</t>
        </is>
      </c>
      <c r="S100" s="3" t="inlineStr">
        <is>
          <t>Odrzucone</t>
        </is>
      </c>
      <c r="T100" s="3" t="inlineStr">
        <is>
          <t>%</t>
        </is>
      </c>
      <c r="V100" s="8" t="n">
        <v>0.9688773148148148</v>
      </c>
      <c r="W100" s="8" t="n">
        <v>0.9792939814814815</v>
      </c>
      <c r="X100" s="3" t="inlineStr">
        <is>
          <t>Klasa pojazdu (COST323)</t>
        </is>
      </c>
      <c r="Y100" s="3" t="inlineStr">
        <is>
          <t>Niid</t>
        </is>
      </c>
      <c r="Z100" s="3" t="inlineStr">
        <is>
          <t>Kiok</t>
        </is>
      </c>
      <c r="AA100" s="3" t="inlineStr">
        <is>
          <t>Kinok</t>
        </is>
      </c>
      <c r="AB100" s="3" t="inlineStr">
        <is>
          <t>Odrzucone</t>
        </is>
      </c>
      <c r="AC100" s="3" t="inlineStr">
        <is>
          <t>%</t>
        </is>
      </c>
    </row>
    <row r="101">
      <c r="A101" t="n">
        <v>100</v>
      </c>
      <c r="B101" s="1" t="n">
        <v>45061</v>
      </c>
      <c r="C101" s="2" t="n">
        <v>0.9302083333333333</v>
      </c>
      <c r="D101">
        <f>'Identyfikacja'!D101</f>
        <v/>
      </c>
      <c r="E101" s="5" t="inlineStr"/>
      <c r="F101" t="n">
        <v>9</v>
      </c>
      <c r="G101" t="n">
        <v>0</v>
      </c>
      <c r="I101" t="n">
        <v>5</v>
      </c>
      <c r="J101" t="n">
        <v>0</v>
      </c>
      <c r="O101" s="3" t="inlineStr">
        <is>
          <t>Niesklasyfikowane</t>
        </is>
      </c>
      <c r="P101" s="3">
        <f>Q101+R101</f>
        <v/>
      </c>
      <c r="Q101" s="3">
        <f>COUNTIFS(C:C,"&gt;="&amp;M100,C:C,"&lt;"&amp;N100,F:F,"=6",G:G,"=0",D:D,"&lt;&gt;x")</f>
        <v/>
      </c>
      <c r="R101" s="3">
        <f>COUNTIFS(C:C,"&gt;="&amp;M100,C:C,"&lt;"&amp;N100,F:F,"=6",G:G,"=1",D:D,"&lt;&gt;x")</f>
        <v/>
      </c>
      <c r="S101" s="3">
        <f>COUNTIFS(C:C,"&gt;="&amp;M100,C:C,"&lt;"&amp;N100,F:F,"=6",G:G,"=2",D:D,"&lt;&gt;x")</f>
        <v/>
      </c>
      <c r="T101" s="7">
        <f>IF(P101&gt;0,Q101/P101,"-")</f>
        <v/>
      </c>
      <c r="X101" s="3" t="inlineStr">
        <is>
          <t>Samochody osobowe, dostawcze &lt;35kN</t>
        </is>
      </c>
      <c r="Y101" s="3">
        <f>Z101+AA101</f>
        <v/>
      </c>
      <c r="Z101" s="3">
        <f>COUNTIFS(C:C,"&gt;="&amp;M100,C:C,"&lt;"&amp;N100,I:I,"=1",J:J,"=0",D:D,"&lt;&gt;x")</f>
        <v/>
      </c>
      <c r="AA101" s="3">
        <f>COUNTIFS(C:C,"&gt;="&amp;M100,C:C,"&lt;"&amp;N100,I:I,"=1",J:J,"=1",D:D,"&lt;&gt;x")</f>
        <v/>
      </c>
      <c r="AB101" s="3">
        <f>COUNTIFS(C:C,"&gt;="&amp;M100,C:C,"&lt;"&amp;N100,I:I,"=1",J:J,"=2",D:D,"&lt;&gt;x")</f>
        <v/>
      </c>
      <c r="AC101" s="7">
        <f>IF(Y101&gt;0,Z101/Y101,"-")</f>
        <v/>
      </c>
    </row>
    <row r="102">
      <c r="A102" t="n">
        <v>101</v>
      </c>
      <c r="B102" s="1" t="n">
        <v>45061</v>
      </c>
      <c r="C102" s="2" t="n">
        <v>0.9302662037037037</v>
      </c>
      <c r="D102">
        <f>'Identyfikacja'!D102</f>
        <v/>
      </c>
      <c r="E102" s="5" t="inlineStr">
        <is>
          <t>WI 834</t>
        </is>
      </c>
      <c r="F102" t="n">
        <v>7</v>
      </c>
      <c r="G102" t="n">
        <v>1</v>
      </c>
      <c r="H102" t="n">
        <v>11</v>
      </c>
      <c r="I102" t="n">
        <v>1</v>
      </c>
      <c r="J102" t="n">
        <v>0</v>
      </c>
      <c r="O102" s="3" t="inlineStr">
        <is>
          <t>Motocykle</t>
        </is>
      </c>
      <c r="P102" s="3">
        <f>Q102+R102</f>
        <v/>
      </c>
      <c r="Q102" s="3">
        <f>COUNTIFS(C:C,"&gt;="&amp;M100,C:C,"&lt;"&amp;N100,F:F,"=10",G:G,"=0",D:D,"&lt;&gt;x")</f>
        <v/>
      </c>
      <c r="R102" s="3">
        <f>COUNTIFS(C:C,"&gt;="&amp;M100,C:C,"&lt;"&amp;N100,F:F,"=10",G:G,"=1",D:D,"&lt;&gt;x")</f>
        <v/>
      </c>
      <c r="S102" s="3">
        <f>COUNTIFS(C:C,"&gt;="&amp;M100,C:C,"&lt;"&amp;N100,F:F,"=10",G:G,"=2",D:D,"&lt;&gt;x")</f>
        <v/>
      </c>
      <c r="T102" s="7">
        <f>IF(P102&gt;0,Q102/P102,"-")</f>
        <v/>
      </c>
      <c r="X102" s="3" t="inlineStr">
        <is>
          <t>Samochody ciężarowe 2-osiowe</t>
        </is>
      </c>
      <c r="Y102" s="3">
        <f>Z102+AA102</f>
        <v/>
      </c>
      <c r="Z102" s="3">
        <f>COUNTIFS(C:C,"&gt;="&amp;M100,C:C,"&lt;"&amp;N100,I:I,"=2",J:J,"=0",D:D,"&lt;&gt;x")</f>
        <v/>
      </c>
      <c r="AA102" s="3">
        <f>COUNTIFS(C:C,"&gt;="&amp;M100,C:C,"&lt;"&amp;N100,I:I,"=2",J:J,"=1",D:D,"&lt;&gt;x")</f>
        <v/>
      </c>
      <c r="AB102" s="3">
        <f>COUNTIFS(C:C,"&gt;="&amp;M100,C:C,"&lt;"&amp;N100,I:I,"=2",J:J,"=2",D:D,"&lt;&gt;x")</f>
        <v/>
      </c>
      <c r="AC102" s="7">
        <f>IF(Y102&gt;0,Z102/Y102,"-")</f>
        <v/>
      </c>
    </row>
    <row r="103">
      <c r="A103" t="n">
        <v>102</v>
      </c>
      <c r="B103" s="1" t="n">
        <v>45061</v>
      </c>
      <c r="C103" s="2" t="n">
        <v>0.9303472222222222</v>
      </c>
      <c r="D103">
        <f>'Identyfikacja'!D103</f>
        <v/>
      </c>
      <c r="E103" s="5" t="inlineStr">
        <is>
          <t>WE 912 UT</t>
        </is>
      </c>
      <c r="F103" t="n">
        <v>7</v>
      </c>
      <c r="G103" t="n">
        <v>1</v>
      </c>
      <c r="H103" t="n">
        <v>6</v>
      </c>
      <c r="I103" t="n">
        <v>1</v>
      </c>
      <c r="J103" t="n">
        <v>1</v>
      </c>
      <c r="K103" t="n">
        <v>8</v>
      </c>
      <c r="O103" s="3" t="inlineStr">
        <is>
          <t>Samochody osobowe</t>
        </is>
      </c>
      <c r="P103" s="3">
        <f>Q103+R103</f>
        <v/>
      </c>
      <c r="Q103" s="3">
        <f>COUNTIFS(C:C,"&gt;="&amp;M100,C:C,"&lt;"&amp;N100,F:F,"=7",G:G,"=0",D:D,"&lt;&gt;x")</f>
        <v/>
      </c>
      <c r="R103" s="3">
        <f>COUNTIFS(C:C,"&gt;="&amp;M100,C:C,"&lt;"&amp;N100,F:F,"=7",G:G,"=1",D:D,"&lt;&gt;x")</f>
        <v/>
      </c>
      <c r="S103" s="3">
        <f>COUNTIFS(C:C,"&gt;="&amp;M100,C:C,"&lt;"&amp;N100,F:F,"=7",G:G,"=2",D:D,"&lt;&gt;x")</f>
        <v/>
      </c>
      <c r="T103" s="7">
        <f>IF(P103&gt;0,Q103/P103,"-")</f>
        <v/>
      </c>
      <c r="X103" s="3" t="inlineStr">
        <is>
          <t>Samochody ciężarowe 3,4-osiowe</t>
        </is>
      </c>
      <c r="Y103" s="3">
        <f>Z103+AA103</f>
        <v/>
      </c>
      <c r="Z103" s="3">
        <f>COUNTIFS(C:C,"&gt;="&amp;M100,C:C,"&lt;"&amp;N100,I:I,"=3",J:J,"=0",D:D,"&lt;&gt;x")</f>
        <v/>
      </c>
      <c r="AA103" s="3">
        <f>COUNTIFS(C:C,"&gt;="&amp;M100,C:C,"&lt;"&amp;N100,I:I,"=3",J:J,"=1",D:D,"&lt;&gt;x")</f>
        <v/>
      </c>
      <c r="AB103" s="3">
        <f>COUNTIFS(C:C,"&gt;="&amp;M100,C:C,"&lt;"&amp;N100,I:I,"=3",J:J,"=2",D:D,"&lt;&gt;x")</f>
        <v/>
      </c>
      <c r="AC103" s="7">
        <f>IF(Y103&gt;0,Z103/Y103,"-")</f>
        <v/>
      </c>
    </row>
    <row r="104">
      <c r="A104" t="n">
        <v>103</v>
      </c>
      <c r="B104" s="1" t="n">
        <v>45061</v>
      </c>
      <c r="C104" s="2" t="n">
        <v>0.9303935185185185</v>
      </c>
      <c r="D104">
        <f>'Identyfikacja'!D104</f>
        <v/>
      </c>
      <c r="E104" s="5" t="inlineStr">
        <is>
          <t>WW 7107 A</t>
        </is>
      </c>
      <c r="F104" t="n">
        <v>7</v>
      </c>
      <c r="G104" t="n">
        <v>0</v>
      </c>
      <c r="I104" t="n">
        <v>1</v>
      </c>
      <c r="J104" t="n">
        <v>0</v>
      </c>
      <c r="O104" s="3" t="inlineStr">
        <is>
          <t>Samochody dostawcze do 3,5t</t>
        </is>
      </c>
      <c r="P104" s="3">
        <f>Q104+R104</f>
        <v/>
      </c>
      <c r="Q104" s="3">
        <f>COUNTIFS(C:C,"&gt;="&amp;M100,C:C,"&lt;"&amp;N100,F:F,"=11",G:G,"=0",D:D,"&lt;&gt;x")</f>
        <v/>
      </c>
      <c r="R104" s="3">
        <f>COUNTIFS(C:C,"&gt;="&amp;M100,C:C,"&lt;"&amp;N100,F:F,"=11",G:G,"=1",D:D,"&lt;&gt;x")</f>
        <v/>
      </c>
      <c r="S104" s="3">
        <f>COUNTIFS(C:C,"&gt;="&amp;M100,C:C,"&lt;"&amp;N100,F:F,"=11",G:G,"=2",D:D,"&lt;&gt;x")</f>
        <v/>
      </c>
      <c r="T104" s="7">
        <f>IF(P104&gt;0,Q104/P104,"-")</f>
        <v/>
      </c>
      <c r="X104" s="3" t="inlineStr">
        <is>
          <t>Ciągniki s. 3-6 osi, max 2 w grupie</t>
        </is>
      </c>
      <c r="Y104" s="3">
        <f>Z104+AA104</f>
        <v/>
      </c>
      <c r="Z104" s="3">
        <f>COUNTIFS(C:C,"&gt;="&amp;M100,C:C,"&lt;"&amp;N100,I:I,"=4",J:J,"=0",D:D,"&lt;&gt;x")</f>
        <v/>
      </c>
      <c r="AA104" s="3">
        <f>COUNTIFS(C:C,"&gt;="&amp;M100,C:C,"&lt;"&amp;N100,I:I,"=4",J:J,"=1",D:D,"&lt;&gt;x")</f>
        <v/>
      </c>
      <c r="AB104" s="3">
        <f>COUNTIFS(C:C,"&gt;="&amp;M100,C:C,"&lt;"&amp;N100,I:I,"=4",J:J,"=2",D:D,"&lt;&gt;x")</f>
        <v/>
      </c>
      <c r="AC104" s="7">
        <f>IF(Y104&gt;0,Z104/Y104,"-")</f>
        <v/>
      </c>
    </row>
    <row r="105">
      <c r="A105" t="n">
        <v>104</v>
      </c>
      <c r="B105" s="1" t="n">
        <v>45061</v>
      </c>
      <c r="C105" s="2" t="n">
        <v>0.9304282407407407</v>
      </c>
      <c r="D105">
        <f>'Identyfikacja'!D105</f>
        <v/>
      </c>
      <c r="E105" s="5" t="inlineStr">
        <is>
          <t>PQLIC A</t>
        </is>
      </c>
      <c r="F105" t="n">
        <v>11</v>
      </c>
      <c r="G105" t="n">
        <v>1</v>
      </c>
      <c r="H105" t="n">
        <v>6</v>
      </c>
      <c r="I105" t="n">
        <v>1</v>
      </c>
      <c r="J105" t="n">
        <v>1</v>
      </c>
      <c r="K105" t="n">
        <v>8</v>
      </c>
      <c r="O105" s="3" t="inlineStr">
        <is>
          <t>Samochody osobowe z przyczepami</t>
        </is>
      </c>
      <c r="P105" s="3">
        <f>Q105+R105</f>
        <v/>
      </c>
      <c r="Q105" s="3">
        <f>COUNTIFS(C:C,"&gt;="&amp;M100,C:C,"&lt;"&amp;N100,F:F,"=2",G:G,"=0",D:D,"&lt;&gt;x")</f>
        <v/>
      </c>
      <c r="R105" s="3">
        <f>COUNTIFS(C:C,"&gt;="&amp;M100,C:C,"&lt;"&amp;N100,F:F,"=2",G:G,"=1",D:D,"&lt;&gt;x")</f>
        <v/>
      </c>
      <c r="S105" s="3">
        <f>COUNTIFS(C:C,"&gt;="&amp;M100,C:C,"&lt;"&amp;N100,F:F,"=2",G:G,"=2",D:D,"&lt;&gt;x")</f>
        <v/>
      </c>
      <c r="T105" s="7">
        <f>IF(P105&gt;0,Q105/P105,"-")</f>
        <v/>
      </c>
      <c r="X105" s="3" t="inlineStr">
        <is>
          <t>Ciągniki s. 5- 7 osi, max 3 w grupie</t>
        </is>
      </c>
      <c r="Y105" s="3">
        <f>Z105+AA105</f>
        <v/>
      </c>
      <c r="Z105" s="3">
        <f>COUNTIFS(C:C,"&gt;="&amp;M100,C:C,"&lt;"&amp;N100,I:I,"=5",J:J,"=0",D:D,"&lt;&gt;x")</f>
        <v/>
      </c>
      <c r="AA105" s="3">
        <f>COUNTIFS(C:C,"&gt;="&amp;M100,C:C,"&lt;"&amp;N100,I:I,"=5",J:J,"=1",D:D,"&lt;&gt;x")</f>
        <v/>
      </c>
      <c r="AB105" s="3">
        <f>COUNTIFS(C:C,"&gt;="&amp;M100,C:C,"&lt;"&amp;N100,I:I,"=5",J:J,"=2",D:D,"&lt;&gt;x")</f>
        <v/>
      </c>
      <c r="AC105" s="7">
        <f>IF(Y105&gt;0,Z105/Y105,"-")</f>
        <v/>
      </c>
    </row>
    <row r="106">
      <c r="A106" t="n">
        <v>105</v>
      </c>
      <c r="B106" s="1" t="n">
        <v>45061</v>
      </c>
      <c r="C106" s="2" t="n">
        <v>0.9304745370370371</v>
      </c>
      <c r="D106">
        <f>'Identyfikacja'!D106</f>
        <v/>
      </c>
      <c r="E106" s="5" t="inlineStr">
        <is>
          <t>HPE A 671</t>
        </is>
      </c>
      <c r="F106" t="n">
        <v>11</v>
      </c>
      <c r="G106" t="n">
        <v>1</v>
      </c>
      <c r="H106" t="n">
        <v>6</v>
      </c>
      <c r="I106" t="n">
        <v>1</v>
      </c>
      <c r="J106" t="n">
        <v>1</v>
      </c>
      <c r="K106" t="n">
        <v>8</v>
      </c>
      <c r="O106" s="3" t="inlineStr">
        <is>
          <t>Samochody ciężarowe (jednoczłonowe)</t>
        </is>
      </c>
      <c r="P106" s="3">
        <f>Q106+R106</f>
        <v/>
      </c>
      <c r="Q106" s="3">
        <f>COUNTIFS(C:C,"&gt;="&amp;M100,C:C,"&lt;"&amp;N100,F:F,"=3",G:G,"=0",D:D,"&lt;&gt;x")</f>
        <v/>
      </c>
      <c r="R106" s="3">
        <f>COUNTIFS(C:C,"&gt;="&amp;M100,C:C,"&lt;"&amp;N100,F:F,"=3",G:G,"=1",D:D,"&lt;&gt;x")</f>
        <v/>
      </c>
      <c r="S106" s="3">
        <f>COUNTIFS(C:C,"&gt;="&amp;M100,C:C,"&lt;"&amp;N100,F:F,"=3",G:G,"=2",D:D,"&lt;&gt;x")</f>
        <v/>
      </c>
      <c r="T106" s="7">
        <f>IF(P106&gt;0,Q106/P106,"-")</f>
        <v/>
      </c>
      <c r="X106" s="3" t="inlineStr">
        <is>
          <t>Samochody ciężarowe z przyczepami</t>
        </is>
      </c>
      <c r="Y106" s="3">
        <f>Z106+AA106</f>
        <v/>
      </c>
      <c r="Z106" s="3">
        <f>COUNTIFS(C:C,"&gt;="&amp;M100,C:C,"&lt;"&amp;N100,I:I,"=6",J:J,"=0",D:D,"&lt;&gt;x")</f>
        <v/>
      </c>
      <c r="AA106" s="3">
        <f>COUNTIFS(C:C,"&gt;="&amp;M100,C:C,"&lt;"&amp;N100,I:I,"=6",J:J,"=1",D:D,"&lt;&gt;x")</f>
        <v/>
      </c>
      <c r="AB106" s="3">
        <f>COUNTIFS(C:C,"&gt;="&amp;M100,C:C,"&lt;"&amp;N100,I:I,"=6",J:J,"=2",D:D,"&lt;&gt;x")</f>
        <v/>
      </c>
      <c r="AC106" s="7">
        <f>IF(Y106&gt;0,Z106/Y106,"-")</f>
        <v/>
      </c>
    </row>
    <row r="107">
      <c r="A107" t="n">
        <v>106</v>
      </c>
      <c r="B107" s="1" t="n">
        <v>45061</v>
      </c>
      <c r="C107" s="2" t="n">
        <v>0.9305324074074074</v>
      </c>
      <c r="D107">
        <f>'Identyfikacja'!D107</f>
        <v/>
      </c>
      <c r="E107" s="5" t="inlineStr">
        <is>
          <t>RZ 485 CY</t>
        </is>
      </c>
      <c r="F107" t="n">
        <v>3</v>
      </c>
      <c r="G107" t="n">
        <v>1</v>
      </c>
      <c r="H107" t="n">
        <v>6</v>
      </c>
      <c r="I107" t="n">
        <v>3</v>
      </c>
      <c r="J107" t="n">
        <v>1</v>
      </c>
      <c r="K107" t="n">
        <v>8</v>
      </c>
      <c r="O107" s="3" t="inlineStr">
        <is>
          <t>Samochody ciężarowe z przyczepami</t>
        </is>
      </c>
      <c r="P107" s="3">
        <f>Q107+R107</f>
        <v/>
      </c>
      <c r="Q107" s="3">
        <f>COUNTIFS(C:C,"&gt;="&amp;M100,C:C,"&lt;"&amp;N100,F:F,"=8",G:G,"=0",D:D,"&lt;&gt;x")</f>
        <v/>
      </c>
      <c r="R107" s="3">
        <f>COUNTIFS(C:C,"&gt;="&amp;M100,C:C,"&lt;"&amp;N100,F:F,"=8",G:G,"=1",D:D,"&lt;&gt;x")</f>
        <v/>
      </c>
      <c r="S107" s="3">
        <f>COUNTIFS(C:C,"&gt;="&amp;M100,C:C,"&lt;"&amp;N100,F:F,"=8",G:G,"=2",D:D,"&lt;&gt;x")</f>
        <v/>
      </c>
      <c r="T107" s="7">
        <f>IF(P107&gt;0,Q107/P107,"-")</f>
        <v/>
      </c>
      <c r="X107" s="3" t="inlineStr">
        <is>
          <t>Autobusy</t>
        </is>
      </c>
      <c r="Y107" s="3">
        <f>Z107+AA107</f>
        <v/>
      </c>
      <c r="Z107" s="3">
        <f>COUNTIFS(C:C,"&gt;="&amp;M100,C:C,"&lt;"&amp;N100,I:I,"=7",J:J,"=0",D:D,"&lt;&gt;x")</f>
        <v/>
      </c>
      <c r="AA107" s="3">
        <f>COUNTIFS(C:C,"&gt;="&amp;M100,C:C,"&lt;"&amp;N100,I:I,"=7",J:J,"=1",D:D,"&lt;&gt;x")</f>
        <v/>
      </c>
      <c r="AB107" s="3">
        <f>COUNTIFS(C:C,"&gt;="&amp;M100,C:C,"&lt;"&amp;N100,I:I,"=7",J:J,"=2",D:D,"&lt;&gt;x")</f>
        <v/>
      </c>
      <c r="AC107" s="7">
        <f>IF(Y107&gt;0,Z107/Y107,"-")</f>
        <v/>
      </c>
    </row>
    <row r="108">
      <c r="A108" t="n">
        <v>107</v>
      </c>
      <c r="B108" s="1" t="n">
        <v>45061</v>
      </c>
      <c r="C108" s="2" t="n">
        <v>0.9306944444444445</v>
      </c>
      <c r="D108">
        <f>'Identyfikacja'!D108</f>
        <v/>
      </c>
      <c r="E108" s="5" t="inlineStr">
        <is>
          <t>TK 99392</t>
        </is>
      </c>
      <c r="F108" t="n">
        <v>3</v>
      </c>
      <c r="G108" t="n">
        <v>1</v>
      </c>
      <c r="H108" t="n">
        <v>6</v>
      </c>
      <c r="I108" t="n">
        <v>3</v>
      </c>
      <c r="J108" t="n">
        <v>1</v>
      </c>
      <c r="K108" t="n">
        <v>8</v>
      </c>
      <c r="O108" s="3" t="inlineStr">
        <is>
          <t>Samochody ciężarowe z naczepami</t>
        </is>
      </c>
      <c r="P108" s="3">
        <f>Q108+R108</f>
        <v/>
      </c>
      <c r="Q108" s="3">
        <f>COUNTIFS(C:C,"&gt;="&amp;M100,C:C,"&lt;"&amp;N100,F:F,"=9",G:G,"=0",D:D,"&lt;&gt;x")</f>
        <v/>
      </c>
      <c r="R108" s="3">
        <f>COUNTIFS(C:C,"&gt;="&amp;M100,C:C,"&lt;"&amp;N100,F:F,"=9",G:G,"=1",D:D,"&lt;&gt;x")</f>
        <v/>
      </c>
      <c r="S108" s="3">
        <f>COUNTIFS(C:C,"&gt;="&amp;M100,C:C,"&lt;"&amp;N100,F:F,"=9",G:G,"=2",D:D,"&lt;&gt;x")</f>
        <v/>
      </c>
      <c r="T108" s="7">
        <f>IF(P108&gt;0,Q108/P108,"-")</f>
        <v/>
      </c>
      <c r="X108" s="3" t="inlineStr">
        <is>
          <t>Inne pojazdy</t>
        </is>
      </c>
      <c r="Y108" s="3">
        <f>Z108+AA108</f>
        <v/>
      </c>
      <c r="Z108" s="3">
        <f>COUNTIFS(C:C,"&gt;="&amp;M100,C:C,"&lt;"&amp;N100,I:I,"=8",J:J,"=0",D:D,"&lt;&gt;x")</f>
        <v/>
      </c>
      <c r="AA108" s="3">
        <f>COUNTIFS(C:C,"&gt;="&amp;M100,C:C,"&lt;"&amp;N100,I:I,"=8",J:J,"=1",D:D,"&lt;&gt;x")</f>
        <v/>
      </c>
      <c r="AB108" s="3">
        <f>COUNTIFS(C:C,"&gt;="&amp;M100,C:C,"&lt;"&amp;N100,I:I,"=8",J:J,"=2",D:D,"&lt;&gt;x")</f>
        <v/>
      </c>
      <c r="AC108" s="7">
        <f>IF(Y108&gt;0,Z108/Y108,"-")</f>
        <v/>
      </c>
    </row>
    <row r="109">
      <c r="A109" t="n">
        <v>108</v>
      </c>
      <c r="B109" s="1" t="n">
        <v>45061</v>
      </c>
      <c r="C109" s="2" t="n">
        <v>0.9308449074074074</v>
      </c>
      <c r="D109">
        <f>'Identyfikacja'!D109</f>
        <v/>
      </c>
      <c r="E109" s="5" t="inlineStr">
        <is>
          <t>RZ 226 CX</t>
        </is>
      </c>
      <c r="F109" t="n">
        <v>7</v>
      </c>
      <c r="G109" t="n">
        <v>1</v>
      </c>
      <c r="H109" t="n">
        <v>6</v>
      </c>
      <c r="I109" t="n">
        <v>1</v>
      </c>
      <c r="J109" t="n">
        <v>1</v>
      </c>
      <c r="K109" t="n">
        <v>8</v>
      </c>
      <c r="O109" s="3" t="inlineStr">
        <is>
          <t>Autobusy</t>
        </is>
      </c>
      <c r="P109" s="3">
        <f>Q109+R109</f>
        <v/>
      </c>
      <c r="Q109" s="3">
        <f>COUNTIFS(C:C,"&gt;="&amp;M100,C:C,"&lt;"&amp;N100,F:F,"=5",G:G,"=0",D:D,"&lt;&gt;x")</f>
        <v/>
      </c>
      <c r="R109" s="3">
        <f>COUNTIFS(C:C,"&gt;="&amp;M100,C:C,"&lt;"&amp;N100,F:F,"=5",G:G,"=1",D:D,"&lt;&gt;x")</f>
        <v/>
      </c>
      <c r="S109" s="3">
        <f>COUNTIFS(C:C,"&gt;="&amp;M100,C:C,"&lt;"&amp;N100,F:F,"=5",G:G,"=2",D:D,"&lt;&gt;x")</f>
        <v/>
      </c>
      <c r="T109" s="7">
        <f>IF(P109&gt;0,Q109/P109,"-")</f>
        <v/>
      </c>
      <c r="X109" s="3" t="n"/>
      <c r="Y109" s="3" t="n"/>
      <c r="Z109" s="3" t="n"/>
      <c r="AA109" s="3" t="n"/>
      <c r="AB109" s="3" t="n"/>
      <c r="AC109" s="7" t="n"/>
    </row>
    <row r="110">
      <c r="A110" t="n">
        <v>109</v>
      </c>
      <c r="B110" s="1" t="n">
        <v>45061</v>
      </c>
      <c r="C110" s="2" t="n">
        <v>0.9309143518518519</v>
      </c>
      <c r="D110">
        <f>'Identyfikacja'!D110</f>
        <v/>
      </c>
      <c r="E110" s="5" t="inlineStr">
        <is>
          <t>RKL 66 VL</t>
        </is>
      </c>
      <c r="F110" t="n">
        <v>7</v>
      </c>
      <c r="G110" t="n">
        <v>1</v>
      </c>
      <c r="H110" t="n">
        <v>6</v>
      </c>
      <c r="I110" t="n">
        <v>1</v>
      </c>
      <c r="J110" t="n">
        <v>1</v>
      </c>
      <c r="K110" t="n">
        <v>8</v>
      </c>
      <c r="O110" s="3" t="n"/>
      <c r="P110" s="3" t="n"/>
      <c r="Q110" s="3" t="n"/>
      <c r="R110" s="3" t="n"/>
      <c r="S110" s="3" t="n"/>
      <c r="T110" s="3" t="n"/>
      <c r="X110" s="3" t="n"/>
      <c r="Y110" s="3" t="n"/>
      <c r="Z110" s="3" t="n"/>
      <c r="AA110" s="3" t="n"/>
      <c r="AB110" s="3" t="n"/>
      <c r="AC110" s="3" t="n"/>
    </row>
    <row r="111">
      <c r="A111" t="n">
        <v>110</v>
      </c>
      <c r="B111" s="1" t="n">
        <v>45061</v>
      </c>
      <c r="C111" s="2" t="n">
        <v>0.9309606481481482</v>
      </c>
      <c r="D111">
        <f>'Identyfikacja'!D111</f>
        <v/>
      </c>
      <c r="E111" s="5" t="inlineStr">
        <is>
          <t>KWI 5756 E</t>
        </is>
      </c>
      <c r="F111" t="n">
        <v>7</v>
      </c>
      <c r="G111" t="n">
        <v>1</v>
      </c>
      <c r="H111" t="n">
        <v>6</v>
      </c>
      <c r="I111" t="n">
        <v>1</v>
      </c>
      <c r="J111" t="n">
        <v>1</v>
      </c>
      <c r="K111" t="n">
        <v>8</v>
      </c>
      <c r="M111" s="8" t="n">
        <v>0.9792939814814815</v>
      </c>
      <c r="N111" s="8" t="n">
        <v>0.9897106481481481</v>
      </c>
      <c r="O111" s="3" t="inlineStr">
        <is>
          <t>Klasa pojazdu (8+1)</t>
        </is>
      </c>
      <c r="P111" s="3" t="inlineStr">
        <is>
          <t>Niid</t>
        </is>
      </c>
      <c r="Q111" s="3" t="inlineStr">
        <is>
          <t>Kiok</t>
        </is>
      </c>
      <c r="R111" s="3" t="inlineStr">
        <is>
          <t>Kinok</t>
        </is>
      </c>
      <c r="S111" s="3" t="inlineStr">
        <is>
          <t>Odrzucone</t>
        </is>
      </c>
      <c r="T111" s="3" t="inlineStr">
        <is>
          <t>%</t>
        </is>
      </c>
      <c r="V111" s="8" t="n">
        <v>0.9792939814814815</v>
      </c>
      <c r="W111" s="8" t="n">
        <v>0.9897106481481481</v>
      </c>
      <c r="X111" s="3" t="inlineStr">
        <is>
          <t>Klasa pojazdu (COST323)</t>
        </is>
      </c>
      <c r="Y111" s="3" t="inlineStr">
        <is>
          <t>Niid</t>
        </is>
      </c>
      <c r="Z111" s="3" t="inlineStr">
        <is>
          <t>Kiok</t>
        </is>
      </c>
      <c r="AA111" s="3" t="inlineStr">
        <is>
          <t>Kinok</t>
        </is>
      </c>
      <c r="AB111" s="3" t="inlineStr">
        <is>
          <t>Odrzucone</t>
        </is>
      </c>
      <c r="AC111" s="3" t="inlineStr">
        <is>
          <t>%</t>
        </is>
      </c>
    </row>
    <row r="112">
      <c r="A112" t="n">
        <v>111</v>
      </c>
      <c r="B112" s="1" t="n">
        <v>45061</v>
      </c>
      <c r="C112" s="2" t="n">
        <v>0.9309837962962964</v>
      </c>
      <c r="D112">
        <f>'Identyfikacja'!D112</f>
        <v/>
      </c>
      <c r="E112" s="5" t="inlineStr">
        <is>
          <t>RTA 51917</t>
        </is>
      </c>
      <c r="F112" t="n">
        <v>7</v>
      </c>
      <c r="G112" t="n">
        <v>1</v>
      </c>
      <c r="H112" t="n">
        <v>6</v>
      </c>
      <c r="I112" t="n">
        <v>1</v>
      </c>
      <c r="J112" t="n">
        <v>1</v>
      </c>
      <c r="K112" t="n">
        <v>8</v>
      </c>
      <c r="O112" s="3" t="inlineStr">
        <is>
          <t>Niesklasyfikowane</t>
        </is>
      </c>
      <c r="P112" s="3">
        <f>Q112+R112</f>
        <v/>
      </c>
      <c r="Q112" s="3">
        <f>COUNTIFS(C:C,"&gt;="&amp;M111,C:C,"&lt;"&amp;N111,F:F,"=6",G:G,"=0",D:D,"&lt;&gt;x")</f>
        <v/>
      </c>
      <c r="R112" s="3">
        <f>COUNTIFS(C:C,"&gt;="&amp;M111,C:C,"&lt;"&amp;N111,F:F,"=6",G:G,"=1",D:D,"&lt;&gt;x")</f>
        <v/>
      </c>
      <c r="S112" s="3">
        <f>COUNTIFS(C:C,"&gt;="&amp;M111,C:C,"&lt;"&amp;N111,F:F,"=6",G:G,"=2",D:D,"&lt;&gt;x")</f>
        <v/>
      </c>
      <c r="T112" s="7">
        <f>IF(P112&gt;0,Q112/P112,"-")</f>
        <v/>
      </c>
      <c r="X112" s="3" t="inlineStr">
        <is>
          <t>Samochody osobowe, dostawcze &lt;35kN</t>
        </is>
      </c>
      <c r="Y112" s="3">
        <f>Z112+AA112</f>
        <v/>
      </c>
      <c r="Z112" s="3">
        <f>COUNTIFS(C:C,"&gt;="&amp;M111,C:C,"&lt;"&amp;N111,I:I,"=1",J:J,"=0",D:D,"&lt;&gt;x")</f>
        <v/>
      </c>
      <c r="AA112" s="3">
        <f>COUNTIFS(C:C,"&gt;="&amp;M111,C:C,"&lt;"&amp;N111,I:I,"=1",J:J,"=1",D:D,"&lt;&gt;x")</f>
        <v/>
      </c>
      <c r="AB112" s="3">
        <f>COUNTIFS(C:C,"&gt;="&amp;M111,C:C,"&lt;"&amp;N111,I:I,"=1",J:J,"=2",D:D,"&lt;&gt;x")</f>
        <v/>
      </c>
      <c r="AC112" s="7">
        <f>IF(Y112&gt;0,Z112/Y112,"-")</f>
        <v/>
      </c>
    </row>
    <row r="113">
      <c r="A113" t="n">
        <v>112</v>
      </c>
      <c r="B113" s="1" t="n">
        <v>45061</v>
      </c>
      <c r="C113" s="2" t="n">
        <v>0.9310416666666667</v>
      </c>
      <c r="D113">
        <f>'Identyfikacja'!D113</f>
        <v/>
      </c>
      <c r="E113" s="5" t="inlineStr">
        <is>
          <t>RMI 14112</t>
        </is>
      </c>
      <c r="F113" t="n">
        <v>11</v>
      </c>
      <c r="G113" t="n">
        <v>1</v>
      </c>
      <c r="H113" t="n">
        <v>6</v>
      </c>
      <c r="I113" t="n">
        <v>1</v>
      </c>
      <c r="J113" t="n">
        <v>1</v>
      </c>
      <c r="K113" t="n">
        <v>8</v>
      </c>
      <c r="O113" s="3" t="inlineStr">
        <is>
          <t>Motocykle</t>
        </is>
      </c>
      <c r="P113" s="3">
        <f>Q113+R113</f>
        <v/>
      </c>
      <c r="Q113" s="3">
        <f>COUNTIFS(C:C,"&gt;="&amp;M111,C:C,"&lt;"&amp;N111,F:F,"=10",G:G,"=0",D:D,"&lt;&gt;x")</f>
        <v/>
      </c>
      <c r="R113" s="3">
        <f>COUNTIFS(C:C,"&gt;="&amp;M111,C:C,"&lt;"&amp;N111,F:F,"=10",G:G,"=1",D:D,"&lt;&gt;x")</f>
        <v/>
      </c>
      <c r="S113" s="3">
        <f>COUNTIFS(C:C,"&gt;="&amp;M111,C:C,"&lt;"&amp;N111,F:F,"=10",G:G,"=2",D:D,"&lt;&gt;x")</f>
        <v/>
      </c>
      <c r="T113" s="7">
        <f>IF(P113&gt;0,Q113/P113,"-")</f>
        <v/>
      </c>
      <c r="X113" s="3" t="inlineStr">
        <is>
          <t>Samochody ciężarowe 2-osiowe</t>
        </is>
      </c>
      <c r="Y113" s="3">
        <f>Z113+AA113</f>
        <v/>
      </c>
      <c r="Z113" s="3">
        <f>COUNTIFS(C:C,"&gt;="&amp;M111,C:C,"&lt;"&amp;N111,I:I,"=2",J:J,"=0",D:D,"&lt;&gt;x")</f>
        <v/>
      </c>
      <c r="AA113" s="3">
        <f>COUNTIFS(C:C,"&gt;="&amp;M111,C:C,"&lt;"&amp;N111,I:I,"=2",J:J,"=1",D:D,"&lt;&gt;x")</f>
        <v/>
      </c>
      <c r="AB113" s="3">
        <f>COUNTIFS(C:C,"&gt;="&amp;M111,C:C,"&lt;"&amp;N111,I:I,"=2",J:J,"=2",D:D,"&lt;&gt;x")</f>
        <v/>
      </c>
      <c r="AC113" s="7">
        <f>IF(Y113&gt;0,Z113/Y113,"-")</f>
        <v/>
      </c>
    </row>
    <row r="114">
      <c r="A114" t="n">
        <v>113</v>
      </c>
      <c r="B114" s="1" t="n">
        <v>45061</v>
      </c>
      <c r="C114" s="2" t="n">
        <v>0.9310763888888889</v>
      </c>
      <c r="D114">
        <f>'Identyfikacja'!D114</f>
        <v/>
      </c>
      <c r="E114" s="5" t="inlineStr">
        <is>
          <t>RZ 1 AN</t>
        </is>
      </c>
      <c r="F114" t="n">
        <v>7</v>
      </c>
      <c r="G114" t="n">
        <v>1</v>
      </c>
      <c r="H114" t="n">
        <v>11</v>
      </c>
      <c r="I114" t="n">
        <v>1</v>
      </c>
      <c r="J114" t="n">
        <v>0</v>
      </c>
      <c r="O114" s="3" t="inlineStr">
        <is>
          <t>Samochody osobowe</t>
        </is>
      </c>
      <c r="P114" s="3">
        <f>Q114+R114</f>
        <v/>
      </c>
      <c r="Q114" s="3">
        <f>COUNTIFS(C:C,"&gt;="&amp;M111,C:C,"&lt;"&amp;N111,F:F,"=7",G:G,"=0",D:D,"&lt;&gt;x")</f>
        <v/>
      </c>
      <c r="R114" s="3">
        <f>COUNTIFS(C:C,"&gt;="&amp;M111,C:C,"&lt;"&amp;N111,F:F,"=7",G:G,"=1",D:D,"&lt;&gt;x")</f>
        <v/>
      </c>
      <c r="S114" s="3">
        <f>COUNTIFS(C:C,"&gt;="&amp;M111,C:C,"&lt;"&amp;N111,F:F,"=7",G:G,"=2",D:D,"&lt;&gt;x")</f>
        <v/>
      </c>
      <c r="T114" s="7">
        <f>IF(P114&gt;0,Q114/P114,"-")</f>
        <v/>
      </c>
      <c r="X114" s="3" t="inlineStr">
        <is>
          <t>Samochody ciężarowe 3,4-osiowe</t>
        </is>
      </c>
      <c r="Y114" s="3">
        <f>Z114+AA114</f>
        <v/>
      </c>
      <c r="Z114" s="3">
        <f>COUNTIFS(C:C,"&gt;="&amp;M111,C:C,"&lt;"&amp;N111,I:I,"=3",J:J,"=0",D:D,"&lt;&gt;x")</f>
        <v/>
      </c>
      <c r="AA114" s="3">
        <f>COUNTIFS(C:C,"&gt;="&amp;M111,C:C,"&lt;"&amp;N111,I:I,"=3",J:J,"=1",D:D,"&lt;&gt;x")</f>
        <v/>
      </c>
      <c r="AB114" s="3">
        <f>COUNTIFS(C:C,"&gt;="&amp;M111,C:C,"&lt;"&amp;N111,I:I,"=3",J:J,"=2",D:D,"&lt;&gt;x")</f>
        <v/>
      </c>
      <c r="AC114" s="7">
        <f>IF(Y114&gt;0,Z114/Y114,"-")</f>
        <v/>
      </c>
    </row>
    <row r="115">
      <c r="A115" t="n">
        <v>114</v>
      </c>
      <c r="B115" s="1" t="n">
        <v>45061</v>
      </c>
      <c r="C115" s="2" t="n">
        <v>0.9311226851851852</v>
      </c>
      <c r="D115">
        <f>'Identyfikacja'!D115</f>
        <v/>
      </c>
      <c r="E115" s="5" t="inlineStr">
        <is>
          <t>RKL 24475</t>
        </is>
      </c>
      <c r="F115" t="n">
        <v>7</v>
      </c>
      <c r="G115" t="n">
        <v>1</v>
      </c>
      <c r="H115" t="n">
        <v>6</v>
      </c>
      <c r="I115" t="n">
        <v>1</v>
      </c>
      <c r="J115" t="n">
        <v>1</v>
      </c>
      <c r="K115" t="n">
        <v>8</v>
      </c>
      <c r="O115" s="3" t="inlineStr">
        <is>
          <t>Samochody dostawcze do 3,5t</t>
        </is>
      </c>
      <c r="P115" s="3">
        <f>Q115+R115</f>
        <v/>
      </c>
      <c r="Q115" s="3">
        <f>COUNTIFS(C:C,"&gt;="&amp;M111,C:C,"&lt;"&amp;N111,F:F,"=11",G:G,"=0",D:D,"&lt;&gt;x")</f>
        <v/>
      </c>
      <c r="R115" s="3">
        <f>COUNTIFS(C:C,"&gt;="&amp;M111,C:C,"&lt;"&amp;N111,F:F,"=11",G:G,"=1",D:D,"&lt;&gt;x")</f>
        <v/>
      </c>
      <c r="S115" s="3">
        <f>COUNTIFS(C:C,"&gt;="&amp;M111,C:C,"&lt;"&amp;N111,F:F,"=11",G:G,"=2",D:D,"&lt;&gt;x")</f>
        <v/>
      </c>
      <c r="T115" s="7">
        <f>IF(P115&gt;0,Q115/P115,"-")</f>
        <v/>
      </c>
      <c r="X115" s="3" t="inlineStr">
        <is>
          <t>Ciągniki s. 3-6 osi, max 2 w grupie</t>
        </is>
      </c>
      <c r="Y115" s="3">
        <f>Z115+AA115</f>
        <v/>
      </c>
      <c r="Z115" s="3">
        <f>COUNTIFS(C:C,"&gt;="&amp;M111,C:C,"&lt;"&amp;N111,I:I,"=4",J:J,"=0",D:D,"&lt;&gt;x")</f>
        <v/>
      </c>
      <c r="AA115" s="3">
        <f>COUNTIFS(C:C,"&gt;="&amp;M111,C:C,"&lt;"&amp;N111,I:I,"=4",J:J,"=1",D:D,"&lt;&gt;x")</f>
        <v/>
      </c>
      <c r="AB115" s="3">
        <f>COUNTIFS(C:C,"&gt;="&amp;M111,C:C,"&lt;"&amp;N111,I:I,"=4",J:J,"=2",D:D,"&lt;&gt;x")</f>
        <v/>
      </c>
      <c r="AC115" s="7">
        <f>IF(Y115&gt;0,Z115/Y115,"-")</f>
        <v/>
      </c>
    </row>
    <row r="116">
      <c r="A116" t="n">
        <v>115</v>
      </c>
      <c r="B116" s="1" t="n">
        <v>45061</v>
      </c>
      <c r="C116" s="2" t="n">
        <v>0.9311458333333333</v>
      </c>
      <c r="D116">
        <f>'Identyfikacja'!D116</f>
        <v/>
      </c>
      <c r="E116" s="5" t="inlineStr">
        <is>
          <t>WR 778 AN</t>
        </is>
      </c>
      <c r="F116" t="n">
        <v>7</v>
      </c>
      <c r="G116" t="n">
        <v>0</v>
      </c>
      <c r="I116" t="n">
        <v>1</v>
      </c>
      <c r="J116" t="n">
        <v>0</v>
      </c>
      <c r="O116" s="3" t="inlineStr">
        <is>
          <t>Samochody osobowe z przyczepami</t>
        </is>
      </c>
      <c r="P116" s="3">
        <f>Q116+R116</f>
        <v/>
      </c>
      <c r="Q116" s="3">
        <f>COUNTIFS(C:C,"&gt;="&amp;M111,C:C,"&lt;"&amp;N111,F:F,"=2",G:G,"=0",D:D,"&lt;&gt;x")</f>
        <v/>
      </c>
      <c r="R116" s="3">
        <f>COUNTIFS(C:C,"&gt;="&amp;M111,C:C,"&lt;"&amp;N111,F:F,"=2",G:G,"=1",D:D,"&lt;&gt;x")</f>
        <v/>
      </c>
      <c r="S116" s="3">
        <f>COUNTIFS(C:C,"&gt;="&amp;M111,C:C,"&lt;"&amp;N111,F:F,"=2",G:G,"=2",D:D,"&lt;&gt;x")</f>
        <v/>
      </c>
      <c r="T116" s="7">
        <f>IF(P116&gt;0,Q116/P116,"-")</f>
        <v/>
      </c>
      <c r="X116" s="3" t="inlineStr">
        <is>
          <t>Ciągniki s. 5- 7 osi, max 3 w grupie</t>
        </is>
      </c>
      <c r="Y116" s="3">
        <f>Z116+AA116</f>
        <v/>
      </c>
      <c r="Z116" s="3">
        <f>COUNTIFS(C:C,"&gt;="&amp;M111,C:C,"&lt;"&amp;N111,I:I,"=5",J:J,"=0",D:D,"&lt;&gt;x")</f>
        <v/>
      </c>
      <c r="AA116" s="3">
        <f>COUNTIFS(C:C,"&gt;="&amp;M111,C:C,"&lt;"&amp;N111,I:I,"=5",J:J,"=1",D:D,"&lt;&gt;x")</f>
        <v/>
      </c>
      <c r="AB116" s="3">
        <f>COUNTIFS(C:C,"&gt;="&amp;M111,C:C,"&lt;"&amp;N111,I:I,"=5",J:J,"=2",D:D,"&lt;&gt;x")</f>
        <v/>
      </c>
      <c r="AC116" s="7">
        <f>IF(Y116&gt;0,Z116/Y116,"-")</f>
        <v/>
      </c>
    </row>
    <row r="117">
      <c r="A117" t="n">
        <v>116</v>
      </c>
      <c r="B117" s="1" t="n">
        <v>45061</v>
      </c>
      <c r="C117" s="2" t="n">
        <v>0.9311805555555556</v>
      </c>
      <c r="D117">
        <f>'Identyfikacja'!D117</f>
        <v/>
      </c>
      <c r="E117" s="5" t="inlineStr">
        <is>
          <t>RKL 19469</t>
        </is>
      </c>
      <c r="F117" t="n">
        <v>7</v>
      </c>
      <c r="G117" t="n">
        <v>0</v>
      </c>
      <c r="I117" t="n">
        <v>1</v>
      </c>
      <c r="J117" t="n">
        <v>0</v>
      </c>
      <c r="O117" s="3" t="inlineStr">
        <is>
          <t>Samochody ciężarowe (jednoczłonowe)</t>
        </is>
      </c>
      <c r="P117" s="3">
        <f>Q117+R117</f>
        <v/>
      </c>
      <c r="Q117" s="3">
        <f>COUNTIFS(C:C,"&gt;="&amp;M111,C:C,"&lt;"&amp;N111,F:F,"=3",G:G,"=0",D:D,"&lt;&gt;x")</f>
        <v/>
      </c>
      <c r="R117" s="3">
        <f>COUNTIFS(C:C,"&gt;="&amp;M111,C:C,"&lt;"&amp;N111,F:F,"=3",G:G,"=1",D:D,"&lt;&gt;x")</f>
        <v/>
      </c>
      <c r="S117" s="3">
        <f>COUNTIFS(C:C,"&gt;="&amp;M111,C:C,"&lt;"&amp;N111,F:F,"=3",G:G,"=2",D:D,"&lt;&gt;x")</f>
        <v/>
      </c>
      <c r="T117" s="7">
        <f>IF(P117&gt;0,Q117/P117,"-")</f>
        <v/>
      </c>
      <c r="X117" s="3" t="inlineStr">
        <is>
          <t>Samochody ciężarowe z przyczepami</t>
        </is>
      </c>
      <c r="Y117" s="3">
        <f>Z117+AA117</f>
        <v/>
      </c>
      <c r="Z117" s="3">
        <f>COUNTIFS(C:C,"&gt;="&amp;M111,C:C,"&lt;"&amp;N111,I:I,"=6",J:J,"=0",D:D,"&lt;&gt;x")</f>
        <v/>
      </c>
      <c r="AA117" s="3">
        <f>COUNTIFS(C:C,"&gt;="&amp;M111,C:C,"&lt;"&amp;N111,I:I,"=6",J:J,"=1",D:D,"&lt;&gt;x")</f>
        <v/>
      </c>
      <c r="AB117" s="3">
        <f>COUNTIFS(C:C,"&gt;="&amp;M111,C:C,"&lt;"&amp;N111,I:I,"=6",J:J,"=2",D:D,"&lt;&gt;x")</f>
        <v/>
      </c>
      <c r="AC117" s="7">
        <f>IF(Y117&gt;0,Z117/Y117,"-")</f>
        <v/>
      </c>
    </row>
    <row r="118">
      <c r="A118" t="n">
        <v>117</v>
      </c>
      <c r="B118" s="1" t="n">
        <v>45061</v>
      </c>
      <c r="C118" s="2" t="n">
        <v>0.9312152777777778</v>
      </c>
      <c r="D118">
        <f>'Identyfikacja'!D118</f>
        <v/>
      </c>
      <c r="E118" s="5" t="inlineStr">
        <is>
          <t>RLE 47596</t>
        </is>
      </c>
      <c r="F118" t="n">
        <v>7</v>
      </c>
      <c r="G118" t="n">
        <v>0</v>
      </c>
      <c r="I118" t="n">
        <v>1</v>
      </c>
      <c r="J118" t="n">
        <v>0</v>
      </c>
      <c r="O118" s="3" t="inlineStr">
        <is>
          <t>Samochody ciężarowe z przyczepami</t>
        </is>
      </c>
      <c r="P118" s="3">
        <f>Q118+R118</f>
        <v/>
      </c>
      <c r="Q118" s="3">
        <f>COUNTIFS(C:C,"&gt;="&amp;M111,C:C,"&lt;"&amp;N111,F:F,"=8",G:G,"=0",D:D,"&lt;&gt;x")</f>
        <v/>
      </c>
      <c r="R118" s="3">
        <f>COUNTIFS(C:C,"&gt;="&amp;M111,C:C,"&lt;"&amp;N111,F:F,"=8",G:G,"=1",D:D,"&lt;&gt;x")</f>
        <v/>
      </c>
      <c r="S118" s="3">
        <f>COUNTIFS(C:C,"&gt;="&amp;M111,C:C,"&lt;"&amp;N111,F:F,"=8",G:G,"=2",D:D,"&lt;&gt;x")</f>
        <v/>
      </c>
      <c r="T118" s="7">
        <f>IF(P118&gt;0,Q118/P118,"-")</f>
        <v/>
      </c>
      <c r="X118" s="3" t="inlineStr">
        <is>
          <t>Autobusy</t>
        </is>
      </c>
      <c r="Y118" s="3">
        <f>Z118+AA118</f>
        <v/>
      </c>
      <c r="Z118" s="3">
        <f>COUNTIFS(C:C,"&gt;="&amp;M111,C:C,"&lt;"&amp;N111,I:I,"=7",J:J,"=0",D:D,"&lt;&gt;x")</f>
        <v/>
      </c>
      <c r="AA118" s="3">
        <f>COUNTIFS(C:C,"&gt;="&amp;M111,C:C,"&lt;"&amp;N111,I:I,"=7",J:J,"=1",D:D,"&lt;&gt;x")</f>
        <v/>
      </c>
      <c r="AB118" s="3">
        <f>COUNTIFS(C:C,"&gt;="&amp;M111,C:C,"&lt;"&amp;N111,I:I,"=7",J:J,"=2",D:D,"&lt;&gt;x")</f>
        <v/>
      </c>
      <c r="AC118" s="7">
        <f>IF(Y118&gt;0,Z118/Y118,"-")</f>
        <v/>
      </c>
    </row>
    <row r="119">
      <c r="A119" t="n">
        <v>118</v>
      </c>
      <c r="B119" s="1" t="n">
        <v>45061</v>
      </c>
      <c r="C119" s="2" t="n">
        <v>0.93125</v>
      </c>
      <c r="D119">
        <f>'Identyfikacja'!D119</f>
        <v/>
      </c>
      <c r="E119" s="5" t="inlineStr">
        <is>
          <t>RZ 0213 X</t>
        </is>
      </c>
      <c r="F119" t="n">
        <v>7</v>
      </c>
      <c r="G119" t="n">
        <v>0</v>
      </c>
      <c r="I119" t="n">
        <v>1</v>
      </c>
      <c r="J119" t="n">
        <v>0</v>
      </c>
      <c r="O119" s="3" t="inlineStr">
        <is>
          <t>Samochody ciężarowe z naczepami</t>
        </is>
      </c>
      <c r="P119" s="3">
        <f>Q119+R119</f>
        <v/>
      </c>
      <c r="Q119" s="3">
        <f>COUNTIFS(C:C,"&gt;="&amp;M111,C:C,"&lt;"&amp;N111,F:F,"=9",G:G,"=0",D:D,"&lt;&gt;x")</f>
        <v/>
      </c>
      <c r="R119" s="3">
        <f>COUNTIFS(C:C,"&gt;="&amp;M111,C:C,"&lt;"&amp;N111,F:F,"=9",G:G,"=1",D:D,"&lt;&gt;x")</f>
        <v/>
      </c>
      <c r="S119" s="3">
        <f>COUNTIFS(C:C,"&gt;="&amp;M111,C:C,"&lt;"&amp;N111,F:F,"=9",G:G,"=2",D:D,"&lt;&gt;x")</f>
        <v/>
      </c>
      <c r="T119" s="7">
        <f>IF(P119&gt;0,Q119/P119,"-")</f>
        <v/>
      </c>
      <c r="X119" s="3" t="inlineStr">
        <is>
          <t>Inne pojazdy</t>
        </is>
      </c>
      <c r="Y119" s="3">
        <f>Z119+AA119</f>
        <v/>
      </c>
      <c r="Z119" s="3">
        <f>COUNTIFS(C:C,"&gt;="&amp;M111,C:C,"&lt;"&amp;N111,I:I,"=8",J:J,"=0",D:D,"&lt;&gt;x")</f>
        <v/>
      </c>
      <c r="AA119" s="3">
        <f>COUNTIFS(C:C,"&gt;="&amp;M111,C:C,"&lt;"&amp;N111,I:I,"=8",J:J,"=1",D:D,"&lt;&gt;x")</f>
        <v/>
      </c>
      <c r="AB119" s="3">
        <f>COUNTIFS(C:C,"&gt;="&amp;M111,C:C,"&lt;"&amp;N111,I:I,"=8",J:J,"=2",D:D,"&lt;&gt;x")</f>
        <v/>
      </c>
      <c r="AC119" s="7">
        <f>IF(Y119&gt;0,Z119/Y119,"-")</f>
        <v/>
      </c>
    </row>
    <row r="120">
      <c r="A120" t="n">
        <v>119</v>
      </c>
      <c r="B120" s="1" t="n">
        <v>45061</v>
      </c>
      <c r="C120" s="2" t="n">
        <v>0.9312847222222222</v>
      </c>
      <c r="D120">
        <f>'Identyfikacja'!D120</f>
        <v/>
      </c>
      <c r="E120" s="5" t="inlineStr">
        <is>
          <t>RZE 39937</t>
        </is>
      </c>
      <c r="F120" t="n">
        <v>7</v>
      </c>
      <c r="G120" t="n">
        <v>1</v>
      </c>
      <c r="H120" t="n">
        <v>6</v>
      </c>
      <c r="I120" t="n">
        <v>1</v>
      </c>
      <c r="J120" t="n">
        <v>1</v>
      </c>
      <c r="K120" t="n">
        <v>8</v>
      </c>
      <c r="O120" s="3" t="inlineStr">
        <is>
          <t>Autobusy</t>
        </is>
      </c>
      <c r="P120" s="3">
        <f>Q120+R120</f>
        <v/>
      </c>
      <c r="Q120" s="3">
        <f>COUNTIFS(C:C,"&gt;="&amp;M111,C:C,"&lt;"&amp;N111,F:F,"=5",G:G,"=0",D:D,"&lt;&gt;x")</f>
        <v/>
      </c>
      <c r="R120" s="3">
        <f>COUNTIFS(C:C,"&gt;="&amp;M111,C:C,"&lt;"&amp;N111,F:F,"=5",G:G,"=1",D:D,"&lt;&gt;x")</f>
        <v/>
      </c>
      <c r="S120" s="3">
        <f>COUNTIFS(C:C,"&gt;="&amp;M111,C:C,"&lt;"&amp;N111,F:F,"=5",G:G,"=2",D:D,"&lt;&gt;x")</f>
        <v/>
      </c>
      <c r="T120" s="7">
        <f>IF(P120&gt;0,Q120/P120,"-")</f>
        <v/>
      </c>
      <c r="X120" s="3" t="n"/>
      <c r="Y120" s="3" t="n"/>
      <c r="Z120" s="3" t="n"/>
      <c r="AA120" s="3" t="n"/>
      <c r="AB120" s="3" t="n"/>
      <c r="AC120" s="7" t="n"/>
    </row>
    <row r="121">
      <c r="A121" t="n">
        <v>120</v>
      </c>
      <c r="B121" s="1" t="n">
        <v>45061</v>
      </c>
      <c r="C121" s="2" t="n">
        <v>0.9313194444444445</v>
      </c>
      <c r="D121">
        <f>'Identyfikacja'!D121</f>
        <v/>
      </c>
      <c r="E121" s="5" t="inlineStr">
        <is>
          <t>RZ 3299 X</t>
        </is>
      </c>
      <c r="F121" t="n">
        <v>7</v>
      </c>
      <c r="G121" t="n">
        <v>0</v>
      </c>
      <c r="I121" t="n">
        <v>1</v>
      </c>
      <c r="J121" t="n">
        <v>0</v>
      </c>
      <c r="O121" s="3" t="n"/>
      <c r="P121" s="3" t="n"/>
      <c r="Q121" s="3" t="n"/>
      <c r="R121" s="3" t="n"/>
      <c r="S121" s="3" t="n"/>
      <c r="T121" s="3" t="n"/>
      <c r="X121" s="3" t="n"/>
      <c r="Y121" s="3" t="n"/>
      <c r="Z121" s="3" t="n"/>
      <c r="AA121" s="3" t="n"/>
      <c r="AB121" s="3" t="n"/>
      <c r="AC121" s="3" t="n"/>
    </row>
    <row r="122">
      <c r="A122" t="n">
        <v>121</v>
      </c>
      <c r="B122" s="1" t="n">
        <v>45061</v>
      </c>
      <c r="C122" s="2" t="n">
        <v>0.9313541666666667</v>
      </c>
      <c r="D122">
        <f>'Identyfikacja'!D122</f>
        <v/>
      </c>
      <c r="E122" s="5" t="inlineStr">
        <is>
          <t>BC 7677 HM</t>
        </is>
      </c>
      <c r="F122" t="n">
        <v>7</v>
      </c>
      <c r="G122" t="n">
        <v>0</v>
      </c>
      <c r="I122" t="n">
        <v>1</v>
      </c>
      <c r="J122" t="n">
        <v>0</v>
      </c>
      <c r="M122" s="8" t="n">
        <v>0.9897106481481481</v>
      </c>
      <c r="N122" s="8" t="n">
        <v>0.0001273148148148148</v>
      </c>
      <c r="O122" s="3" t="inlineStr">
        <is>
          <t>Klasa pojazdu (8+1)</t>
        </is>
      </c>
      <c r="P122" s="3" t="inlineStr">
        <is>
          <t>Niid</t>
        </is>
      </c>
      <c r="Q122" s="3" t="inlineStr">
        <is>
          <t>Kiok</t>
        </is>
      </c>
      <c r="R122" s="3" t="inlineStr">
        <is>
          <t>Kinok</t>
        </is>
      </c>
      <c r="S122" s="3" t="inlineStr">
        <is>
          <t>Odrzucone</t>
        </is>
      </c>
      <c r="T122" s="3" t="inlineStr">
        <is>
          <t>%</t>
        </is>
      </c>
      <c r="V122" s="8" t="n">
        <v>0.9897106481481481</v>
      </c>
      <c r="W122" s="8" t="n">
        <v>0.0001273148148148148</v>
      </c>
      <c r="X122" s="3" t="inlineStr">
        <is>
          <t>Klasa pojazdu (COST323)</t>
        </is>
      </c>
      <c r="Y122" s="3" t="inlineStr">
        <is>
          <t>Niid</t>
        </is>
      </c>
      <c r="Z122" s="3" t="inlineStr">
        <is>
          <t>Kiok</t>
        </is>
      </c>
      <c r="AA122" s="3" t="inlineStr">
        <is>
          <t>Kinok</t>
        </is>
      </c>
      <c r="AB122" s="3" t="inlineStr">
        <is>
          <t>Odrzucone</t>
        </is>
      </c>
      <c r="AC122" s="3" t="inlineStr">
        <is>
          <t>%</t>
        </is>
      </c>
    </row>
    <row r="123">
      <c r="A123" t="n">
        <v>122</v>
      </c>
      <c r="B123" s="1" t="n">
        <v>45061</v>
      </c>
      <c r="C123" s="2" t="n">
        <v>0.9314583333333334</v>
      </c>
      <c r="D123">
        <f>'Identyfikacja'!D123</f>
        <v/>
      </c>
      <c r="E123" s="5" t="inlineStr">
        <is>
          <t>TKI 0544 H</t>
        </is>
      </c>
      <c r="F123" t="n">
        <v>9</v>
      </c>
      <c r="G123" t="n">
        <v>0</v>
      </c>
      <c r="I123" t="n">
        <v>4</v>
      </c>
      <c r="J123" t="n">
        <v>0</v>
      </c>
      <c r="O123" s="3" t="inlineStr">
        <is>
          <t>Niesklasyfikowane</t>
        </is>
      </c>
      <c r="P123" s="3">
        <f>Q123+R123</f>
        <v/>
      </c>
      <c r="Q123" s="3">
        <f>COUNTIFS(C:C,"&gt;="&amp;M122,F:F,"=6",G:G,"=0",D:D,"&lt;&gt;x")+COUNTIFS(C:C,"&lt;"&amp;N122,F:F,"=6",G:G,"=0",D:D,"&lt;&gt;x")</f>
        <v/>
      </c>
      <c r="R123" s="3">
        <f>COUNTIFS(C:C,"&gt;="&amp;M122,F:F,"=6",G:G,"=1",D:D,"&lt;&gt;x")+COUNTIFS(C:C,"&lt;"&amp;N122,F:F,"=6",G:G,"=1",D:D,"&lt;&gt;x")</f>
        <v/>
      </c>
      <c r="S123" s="3">
        <f>COUNTIFS(C:C,"&gt;="&amp;M122,F:F,"=6",G:G,"=2",D:D,"&lt;&gt;x")+COUNTIFS(C:C,"&lt;"&amp;N122,F:F,"=6",G:G,"=2",D:D,"&lt;&gt;x")</f>
        <v/>
      </c>
      <c r="T123" s="7">
        <f>IF(P123&gt;0,Q123/P123,"-")</f>
        <v/>
      </c>
      <c r="X123" s="3" t="inlineStr">
        <is>
          <t>Samochody osobowe, dostawcze &lt;35kN</t>
        </is>
      </c>
      <c r="Y123" s="3">
        <f>Z123+AA123</f>
        <v/>
      </c>
      <c r="Z123" s="3">
        <f>COUNTIFS(C:C,"&gt;="&amp;M122,I:I,"=1",J:J,"=0",D:D,"&lt;&gt;x")+COUNTIFS(C:C,"&lt;"&amp;N122,I:I,"=1",J:J,"=0",D:D,"&lt;&gt;x")</f>
        <v/>
      </c>
      <c r="AA123" s="3">
        <f>COUNTIFS(C:C,"&gt;="&amp;M122,I:I,"=1",J:J,"=1",D:D,"&lt;&gt;x")+COUNTIFS(C:C,"&lt;"&amp;N122,I:I,"=1",J:J,"=1",D:D,"&lt;&gt;x")</f>
        <v/>
      </c>
      <c r="AB123" s="3">
        <f>COUNTIFS(C:C,"&gt;="&amp;M122,I:I,"=1",J:J,"=2",D:D,"&lt;&gt;x")+COUNTIFS(C:C,"&lt;"&amp;N122,I:I,"=1",J:J,"=2",D:D,"&lt;&gt;x")</f>
        <v/>
      </c>
      <c r="AC123" s="7">
        <f>IF(Y123&gt;0,Z123/Y123,"-")</f>
        <v/>
      </c>
    </row>
    <row r="124">
      <c r="A124" t="n">
        <v>123</v>
      </c>
      <c r="B124" s="1" t="n">
        <v>45061</v>
      </c>
      <c r="C124" s="2" t="n">
        <v>0.9318055555555556</v>
      </c>
      <c r="D124">
        <f>'Identyfikacja'!D124</f>
        <v/>
      </c>
      <c r="E124" s="5" t="inlineStr">
        <is>
          <t>RK 74756</t>
        </is>
      </c>
      <c r="F124" t="n">
        <v>9</v>
      </c>
      <c r="G124" t="n">
        <v>0</v>
      </c>
      <c r="I124" t="n">
        <v>5</v>
      </c>
      <c r="J124" t="n">
        <v>0</v>
      </c>
      <c r="O124" s="3" t="inlineStr">
        <is>
          <t>Motocykle</t>
        </is>
      </c>
      <c r="P124" s="3">
        <f>Q124+R124</f>
        <v/>
      </c>
      <c r="Q124" s="3">
        <f>COUNTIFS(C:C,"&gt;="&amp;M122,F:F,"=10",G:G,"=0",D:D,"&lt;&gt;x")+COUNTIFS(C:C,"&lt;"&amp;N122,F:F,"=10",G:G,"=0",D:D,"&lt;&gt;x")</f>
        <v/>
      </c>
      <c r="R124" s="3">
        <f>COUNTIFS(C:C,"&gt;="&amp;M122,F:F,"=10",G:G,"=1",D:D,"&lt;&gt;x")+COUNTIFS(C:C,"&lt;"&amp;N122,F:F,"=10",G:G,"=1",D:D,"&lt;&gt;x")</f>
        <v/>
      </c>
      <c r="S124" s="3">
        <f>COUNTIFS(C:C,"&gt;="&amp;M122,F:F,"=10",G:G,"=2",D:D,"&lt;&gt;x")+COUNTIFS(C:C,"&lt;"&amp;N122,F:F,"=10",G:G,"=2",D:D,"&lt;&gt;x")</f>
        <v/>
      </c>
      <c r="T124" s="7">
        <f>IF(P124&gt;0,Q124/P124,"-")</f>
        <v/>
      </c>
      <c r="X124" s="3" t="inlineStr">
        <is>
          <t>Samochody ciężarowe 2-osiowe</t>
        </is>
      </c>
      <c r="Y124" s="3">
        <f>Z124+AA124</f>
        <v/>
      </c>
      <c r="Z124" s="3">
        <f>COUNTIFS(C:C,"&gt;="&amp;M122,I:I,"=2",J:J,"=0",D:D,"&lt;&gt;x")+COUNTIFS(C:C,"&lt;"&amp;N122,I:I,"=2",J:J,"=0",D:D,"&lt;&gt;x")</f>
        <v/>
      </c>
      <c r="AA124" s="3">
        <f>COUNTIFS(C:C,"&gt;="&amp;M122,I:I,"=2",J:J,"=1",D:D,"&lt;&gt;x")+COUNTIFS(C:C,"&lt;"&amp;N122,I:I,"=2",J:J,"=1",D:D,"&lt;&gt;x")</f>
        <v/>
      </c>
      <c r="AB124" s="3">
        <f>COUNTIFS(C:C,"&gt;="&amp;M122,I:I,"=2",J:J,"=2",D:D,"&lt;&gt;x")+COUNTIFS(C:C,"&lt;"&amp;N122,I:I,"=2",J:J,"=2",D:D,"&lt;&gt;x")</f>
        <v/>
      </c>
      <c r="AC124" s="7">
        <f>IF(Y124&gt;0,Z124/Y124,"-")</f>
        <v/>
      </c>
    </row>
    <row r="125">
      <c r="A125" t="n">
        <v>124</v>
      </c>
      <c r="B125" s="1" t="n">
        <v>45061</v>
      </c>
      <c r="C125" s="2" t="n">
        <v>0.9326851851851852</v>
      </c>
      <c r="D125">
        <f>'Identyfikacja'!D125</f>
        <v/>
      </c>
      <c r="E125" s="5" t="inlineStr">
        <is>
          <t>WR 0202 U</t>
        </is>
      </c>
      <c r="F125" t="n">
        <v>7</v>
      </c>
      <c r="G125" t="n">
        <v>0</v>
      </c>
      <c r="I125" t="n">
        <v>1</v>
      </c>
      <c r="J125" t="n">
        <v>0</v>
      </c>
      <c r="O125" s="3" t="inlineStr">
        <is>
          <t>Samochody osobowe</t>
        </is>
      </c>
      <c r="P125" s="3">
        <f>Q125+R125</f>
        <v/>
      </c>
      <c r="Q125" s="3">
        <f>COUNTIFS(C:C,"&gt;="&amp;M122,F:F,"=7",G:G,"=0",D:D,"&lt;&gt;x")+COUNTIFS(C:C,"&lt;"&amp;N122,F:F,"=7",G:G,"=0",D:D,"&lt;&gt;x")</f>
        <v/>
      </c>
      <c r="R125" s="3">
        <f>COUNTIFS(C:C,"&gt;="&amp;M122,F:F,"=7",G:G,"=1",D:D,"&lt;&gt;x")+COUNTIFS(C:C,"&lt;"&amp;N122,F:F,"=7",G:G,"=1",D:D,"&lt;&gt;x")</f>
        <v/>
      </c>
      <c r="S125" s="3">
        <f>COUNTIFS(C:C,"&gt;="&amp;M122,F:F,"=7",G:G,"=2",D:D,"&lt;&gt;x")+COUNTIFS(C:C,"&lt;"&amp;N122,F:F,"=7",G:G,"=2",D:D,"&lt;&gt;x")</f>
        <v/>
      </c>
      <c r="T125" s="7">
        <f>IF(P125&gt;0,Q125/P125,"-")</f>
        <v/>
      </c>
      <c r="X125" s="3" t="inlineStr">
        <is>
          <t>Samochody ciężarowe 3,4-osiowe</t>
        </is>
      </c>
      <c r="Y125" s="3">
        <f>Z125+AA125</f>
        <v/>
      </c>
      <c r="Z125" s="3">
        <f>COUNTIFS(C:C,"&gt;="&amp;M122,I:I,"=3",J:J,"=0",D:D,"&lt;&gt;x")+COUNTIFS(C:C,"&lt;"&amp;N122,I:I,"=3",J:J,"=0",D:D,"&lt;&gt;x")</f>
        <v/>
      </c>
      <c r="AA125" s="3">
        <f>COUNTIFS(C:C,"&gt;="&amp;M122,I:I,"=3",J:J,"=1",D:D,"&lt;&gt;x")+COUNTIFS(C:C,"&lt;"&amp;N122,I:I,"=3",J:J,"=1",D:D,"&lt;&gt;x")</f>
        <v/>
      </c>
      <c r="AB125" s="3">
        <f>COUNTIFS(C:C,"&gt;="&amp;M122,I:I,"=3",J:J,"=2",D:D,"&lt;&gt;x")+COUNTIFS(C:C,"&lt;"&amp;N122,I:I,"=3",J:J,"=2",D:D,"&lt;&gt;x")</f>
        <v/>
      </c>
      <c r="AC125" s="7">
        <f>IF(Y125&gt;0,Z125/Y125,"-")</f>
        <v/>
      </c>
    </row>
    <row r="126">
      <c r="A126" t="n">
        <v>125</v>
      </c>
      <c r="B126" s="1" t="n">
        <v>45061</v>
      </c>
      <c r="C126" s="2" t="n">
        <v>0.9327893518518519</v>
      </c>
      <c r="D126">
        <f>'Identyfikacja'!D126</f>
        <v/>
      </c>
      <c r="E126" s="5" t="inlineStr">
        <is>
          <t>RZ 9582 U</t>
        </is>
      </c>
      <c r="F126" t="n">
        <v>11</v>
      </c>
      <c r="G126" t="n">
        <v>1</v>
      </c>
      <c r="H126" t="n">
        <v>7</v>
      </c>
      <c r="I126" t="n">
        <v>1</v>
      </c>
      <c r="J126" t="n">
        <v>0</v>
      </c>
      <c r="O126" s="3" t="inlineStr">
        <is>
          <t>Samochody dostawcze do 3,5t</t>
        </is>
      </c>
      <c r="P126" s="3">
        <f>Q126+R126</f>
        <v/>
      </c>
      <c r="Q126" s="3">
        <f>COUNTIFS(C:C,"&gt;="&amp;M122,F:F,"=11",G:G,"=0",D:D,"&lt;&gt;x")+COUNTIFS(C:C,"&lt;"&amp;N122,F:F,"=11",G:G,"=0",D:D,"&lt;&gt;x")</f>
        <v/>
      </c>
      <c r="R126" s="3">
        <f>COUNTIFS(C:C,"&gt;="&amp;M122,F:F,"=11",G:G,"=1",D:D,"&lt;&gt;x")+COUNTIFS(C:C,"&lt;"&amp;N122,F:F,"=11",G:G,"=1",D:D,"&lt;&gt;x")</f>
        <v/>
      </c>
      <c r="S126" s="3">
        <f>COUNTIFS(C:C,"&gt;="&amp;M122,F:F,"=11",G:G,"=2",D:D,"&lt;&gt;x")+COUNTIFS(C:C,"&lt;"&amp;N122,F:F,"=11",G:G,"=2",D:D,"&lt;&gt;x")</f>
        <v/>
      </c>
      <c r="T126" s="7">
        <f>IF(P126&gt;0,Q126/P126,"-")</f>
        <v/>
      </c>
      <c r="X126" s="3" t="inlineStr">
        <is>
          <t>Ciągniki s. 3-6 osi, max 2 w grupie</t>
        </is>
      </c>
      <c r="Y126" s="3">
        <f>Z126+AA126</f>
        <v/>
      </c>
      <c r="Z126" s="3">
        <f>COUNTIFS(C:C,"&gt;="&amp;M122,I:I,"=4",J:J,"=0",D:D,"&lt;&gt;x")+COUNTIFS(C:C,"&lt;"&amp;N122,I:I,"=4",J:J,"=0",D:D,"&lt;&gt;x")</f>
        <v/>
      </c>
      <c r="AA126" s="3">
        <f>COUNTIFS(C:C,"&gt;="&amp;M122,I:I,"=4",J:J,"=1",D:D,"&lt;&gt;x")+COUNTIFS(C:C,"&lt;"&amp;N122,I:I,"=4",J:J,"=1",D:D,"&lt;&gt;x")</f>
        <v/>
      </c>
      <c r="AB126" s="3">
        <f>COUNTIFS(C:C,"&gt;="&amp;M122,I:I,"=4",J:J,"=2",D:D,"&lt;&gt;x")+COUNTIFS(C:C,"&lt;"&amp;N122,I:I,"=4",J:J,"=2",D:D,"&lt;&gt;x")</f>
        <v/>
      </c>
      <c r="AC126" s="7">
        <f>IF(Y126&gt;0,Z126/Y126,"-")</f>
        <v/>
      </c>
    </row>
    <row r="127">
      <c r="A127" t="n">
        <v>126</v>
      </c>
      <c r="B127" s="1" t="n">
        <v>45061</v>
      </c>
      <c r="C127" s="2" t="n">
        <v>0.9347337962962963</v>
      </c>
      <c r="D127">
        <f>'Identyfikacja'!D127</f>
        <v/>
      </c>
      <c r="E127" s="5" t="inlineStr">
        <is>
          <t>RKL 29578</t>
        </is>
      </c>
      <c r="F127" t="n">
        <v>7</v>
      </c>
      <c r="G127" t="n">
        <v>0</v>
      </c>
      <c r="I127" t="n">
        <v>1</v>
      </c>
      <c r="J127" t="n">
        <v>0</v>
      </c>
      <c r="O127" s="3" t="inlineStr">
        <is>
          <t>Samochody osobowe z przyczepami</t>
        </is>
      </c>
      <c r="P127" s="3">
        <f>Q127+R127</f>
        <v/>
      </c>
      <c r="Q127" s="3">
        <f>COUNTIFS(C:C,"&gt;="&amp;M122,F:F,"=2",G:G,"=0",D:D,"&lt;&gt;x")+COUNTIFS(C:C,"&lt;"&amp;N122,F:F,"=2",G:G,"=0",D:D,"&lt;&gt;x")</f>
        <v/>
      </c>
      <c r="R127" s="3">
        <f>COUNTIFS(C:C,"&gt;="&amp;M122,F:F,"=2",G:G,"=1",D:D,"&lt;&gt;x")+COUNTIFS(C:C,"&lt;"&amp;N122,F:F,"=2",G:G,"=1",D:D,"&lt;&gt;x")</f>
        <v/>
      </c>
      <c r="S127" s="3">
        <f>COUNTIFS(C:C,"&gt;="&amp;M122,F:F,"=2",G:G,"=2",D:D,"&lt;&gt;x")+COUNTIFS(C:C,"&lt;"&amp;N122,F:F,"=2",G:G,"=2",D:D,"&lt;&gt;x")</f>
        <v/>
      </c>
      <c r="T127" s="7">
        <f>IF(P127&gt;0,Q127/P127,"-")</f>
        <v/>
      </c>
      <c r="X127" s="3" t="inlineStr">
        <is>
          <t>Ciągniki s. 5-7 osi, max 3 w grupie</t>
        </is>
      </c>
      <c r="Y127" s="3">
        <f>Z127+AA127</f>
        <v/>
      </c>
      <c r="Z127" s="3">
        <f>COUNTIFS(C:C,"&gt;="&amp;M122,I:I,"=5",J:J,"=0",D:D,"&lt;&gt;x")+COUNTIFS(C:C,"&lt;"&amp;N122,I:I,"=5",J:J,"=0",D:D,"&lt;&gt;x")</f>
        <v/>
      </c>
      <c r="AA127" s="3">
        <f>COUNTIFS(C:C,"&gt;="&amp;M122,I:I,"=5",J:J,"=1",D:D,"&lt;&gt;x")+COUNTIFS(C:C,"&lt;"&amp;N122,I:I,"=5",J:J,"=1",D:D,"&lt;&gt;x")</f>
        <v/>
      </c>
      <c r="AB127" s="3">
        <f>COUNTIFS(C:C,"&gt;="&amp;M122,I:I,"=5",J:J,"=2",D:D,"&lt;&gt;x")+COUNTIFS(C:C,"&lt;"&amp;N122,I:I,"=5",J:J,"=2",D:D,"&lt;&gt;x")</f>
        <v/>
      </c>
      <c r="AC127" s="7">
        <f>IF(Y127&gt;0,Z127/Y127,"-")</f>
        <v/>
      </c>
    </row>
    <row r="128">
      <c r="A128" t="n">
        <v>127</v>
      </c>
      <c r="B128" s="1" t="n">
        <v>45061</v>
      </c>
      <c r="C128" s="2" t="n">
        <v>0.9351273148148148</v>
      </c>
      <c r="D128">
        <f>'Identyfikacja'!D128</f>
        <v/>
      </c>
      <c r="E128" s="5" t="inlineStr">
        <is>
          <t>RKL 31211</t>
        </is>
      </c>
      <c r="F128" t="n">
        <v>7</v>
      </c>
      <c r="G128" t="n">
        <v>0</v>
      </c>
      <c r="I128" t="n">
        <v>1</v>
      </c>
      <c r="J128" t="n">
        <v>0</v>
      </c>
      <c r="O128" s="3" t="inlineStr">
        <is>
          <t>Samochody ciężarowe (jednoczłonowe)</t>
        </is>
      </c>
      <c r="P128" s="3">
        <f>Q128+R128</f>
        <v/>
      </c>
      <c r="Q128" s="3">
        <f>COUNTIFS(C:C,"&gt;="&amp;M122,F:F,"=3",G:G,"=0",D:D,"&lt;&gt;x")+COUNTIFS(C:C,"&lt;"&amp;N122,F:F,"=3",G:G,"=0",D:D,"&lt;&gt;x")</f>
        <v/>
      </c>
      <c r="R128" s="3">
        <f>COUNTIFS(C:C,"&gt;="&amp;M122,F:F,"=3",G:G,"=1",D:D,"&lt;&gt;x")+COUNTIFS(C:C,"&lt;"&amp;N122,F:F,"=3",G:G,"=1",D:D,"&lt;&gt;x")</f>
        <v/>
      </c>
      <c r="S128" s="3">
        <f>COUNTIFS(C:C,"&gt;="&amp;M122,F:F,"=3",G:G,"=2",D:D,"&lt;&gt;x")+COUNTIFS(C:C,"&lt;"&amp;N122,F:F,"=3",G:G,"=2",D:D,"&lt;&gt;x")</f>
        <v/>
      </c>
      <c r="T128" s="7">
        <f>IF(P128&gt;0,Q128/P128,"-")</f>
        <v/>
      </c>
      <c r="X128" s="3" t="inlineStr">
        <is>
          <t>Samochody ciężarowe z przyczepami</t>
        </is>
      </c>
      <c r="Y128" s="3">
        <f>Z128+AA128</f>
        <v/>
      </c>
      <c r="Z128" s="3">
        <f>COUNTIFS(C:C,"&gt;="&amp;M122,I:I,"=6",J:J,"=0",D:D,"&lt;&gt;x")+COUNTIFS(C:C,"&lt;"&amp;N122,I:I,"=6",J:J,"=0",D:D,"&lt;&gt;x")</f>
        <v/>
      </c>
      <c r="AA128" s="3">
        <f>COUNTIFS(C:C,"&gt;="&amp;M122,I:I,"=6",J:J,"=1",D:D,"&lt;&gt;x")+COUNTIFS(C:C,"&lt;"&amp;N122,I:I,"=6",J:J,"=1",D:D,"&lt;&gt;x")</f>
        <v/>
      </c>
      <c r="AB128" s="3">
        <f>COUNTIFS(C:C,"&gt;="&amp;M122,I:I,"=6",J:J,"=2",D:D,"&lt;&gt;x")+COUNTIFS(C:C,"&lt;"&amp;N122,I:I,"=6",J:J,"=2",D:D,"&lt;&gt;x")</f>
        <v/>
      </c>
      <c r="AC128" s="7">
        <f>IF(Y128&gt;0,Z128/Y128,"-")</f>
        <v/>
      </c>
    </row>
    <row r="129">
      <c r="A129" t="n">
        <v>128</v>
      </c>
      <c r="B129" s="1" t="n">
        <v>45061</v>
      </c>
      <c r="C129" s="2" t="n">
        <v>0.9359953703703704</v>
      </c>
      <c r="D129">
        <f>'Identyfikacja'!D129</f>
        <v/>
      </c>
      <c r="E129" s="5" t="inlineStr">
        <is>
          <t>RKL 12586</t>
        </is>
      </c>
      <c r="F129" t="n">
        <v>7</v>
      </c>
      <c r="G129" t="n">
        <v>0</v>
      </c>
      <c r="I129" t="n">
        <v>1</v>
      </c>
      <c r="J129" t="n">
        <v>0</v>
      </c>
      <c r="O129" s="3" t="inlineStr">
        <is>
          <t>Samochody ciężarowe z przyczepami</t>
        </is>
      </c>
      <c r="P129" s="3">
        <f>Q129+R129</f>
        <v/>
      </c>
      <c r="Q129" s="3">
        <f>COUNTIFS(C:C,"&gt;="&amp;M122,F:F,"=8",G:G,"=0",D:D,"&lt;&gt;x")+COUNTIFS(C:C,"&lt;"&amp;N122,F:F,"=8",G:G,"=0",D:D,"&lt;&gt;x")</f>
        <v/>
      </c>
      <c r="R129" s="3">
        <f>COUNTIFS(C:C,"&gt;="&amp;M122,F:F,"=8",G:G,"=1",D:D,"&lt;&gt;x")+COUNTIFS(C:C,"&lt;"&amp;N122,F:F,"=8",G:G,"=1",D:D,"&lt;&gt;x")</f>
        <v/>
      </c>
      <c r="S129" s="3">
        <f>COUNTIFS(C:C,"&gt;="&amp;M122,F:F,"=8",G:G,"=2",D:D,"&lt;&gt;x")+COUNTIFS(C:C,"&lt;"&amp;N122,F:F,"=8",G:G,"=2",D:D,"&lt;&gt;x")</f>
        <v/>
      </c>
      <c r="T129" s="7">
        <f>IF(P129&gt;0,Q129/P129,"-")</f>
        <v/>
      </c>
      <c r="X129" s="3" t="inlineStr">
        <is>
          <t>Autobusy</t>
        </is>
      </c>
      <c r="Y129" s="3">
        <f>Z129+AA129</f>
        <v/>
      </c>
      <c r="Z129" s="3">
        <f>COUNTIFS(C:C,"&gt;="&amp;M122,I:I,"=7",J:J,"=0",D:D,"&lt;&gt;x")+COUNTIFS(C:C,"&lt;"&amp;N122,I:I,"=7",J:J,"=0",D:D,"&lt;&gt;x")</f>
        <v/>
      </c>
      <c r="AA129" s="3">
        <f>COUNTIFS(C:C,"&gt;="&amp;M122,I:I,"=7",J:J,"=1",D:D,"&lt;&gt;x")+COUNTIFS(C:C,"&lt;"&amp;N122,I:I,"=7",J:J,"=1",D:D,"&lt;&gt;x")</f>
        <v/>
      </c>
      <c r="AB129" s="3">
        <f>COUNTIFS(C:C,"&gt;="&amp;M122,I:I,"=7",J:J,"=2",D:D,"&lt;&gt;x")+COUNTIFS(C:C,"&lt;"&amp;N122,I:I,"=7",J:J,"=2",D:D,"&lt;&gt;x")</f>
        <v/>
      </c>
      <c r="AC129" s="7">
        <f>IF(Y129&gt;0,Z129/Y129,"-")</f>
        <v/>
      </c>
    </row>
    <row r="130">
      <c r="A130" t="n">
        <v>129</v>
      </c>
      <c r="B130" s="1" t="n">
        <v>45061</v>
      </c>
      <c r="C130" s="2" t="n">
        <v>0.9362731481481481</v>
      </c>
      <c r="D130">
        <f>'Identyfikacja'!D130</f>
        <v/>
      </c>
      <c r="E130" s="5" t="inlineStr">
        <is>
          <t>RZ 818 AR</t>
        </is>
      </c>
      <c r="F130" t="n">
        <v>11</v>
      </c>
      <c r="G130" t="n">
        <v>0</v>
      </c>
      <c r="I130" t="n">
        <v>1</v>
      </c>
      <c r="J130" t="n">
        <v>0</v>
      </c>
      <c r="O130" s="3" t="inlineStr">
        <is>
          <t>Samochody ciężarowe z naczepami</t>
        </is>
      </c>
      <c r="P130" s="3">
        <f>Q130+R130</f>
        <v/>
      </c>
      <c r="Q130" s="3">
        <f>COUNTIFS(C:C,"&gt;="&amp;M122,F:F,"=9",G:G,"=0",D:D,"&lt;&gt;x")+COUNTIFS(C:C,"&lt;"&amp;N122,F:F,"=9",G:G,"=0",D:D,"&lt;&gt;x")</f>
        <v/>
      </c>
      <c r="R130" s="3">
        <f>COUNTIFS(C:C,"&gt;="&amp;M122,F:F,"=9",G:G,"=1",D:D,"&lt;&gt;x")+COUNTIFS(C:C,"&lt;"&amp;N122,F:F,"=9",G:G,"=1",D:D,"&lt;&gt;x")</f>
        <v/>
      </c>
      <c r="S130" s="3">
        <f>COUNTIFS(C:C,"&gt;="&amp;M122,F:F,"=9",G:G,"=2",D:D,"&lt;&gt;x")+COUNTIFS(C:C,"&lt;"&amp;N122,F:F,"=9",G:G,"=2",D:D,"&lt;&gt;x")</f>
        <v/>
      </c>
      <c r="T130" s="7">
        <f>IF(P130&gt;0,Q130/P130,"-")</f>
        <v/>
      </c>
      <c r="X130" s="3" t="inlineStr">
        <is>
          <t>Inne pojazdy</t>
        </is>
      </c>
      <c r="Y130" s="3">
        <f>Z130+AA130</f>
        <v/>
      </c>
      <c r="Z130" s="3">
        <f>COUNTIFS(C:C,"&gt;="&amp;M122,I:I,"=8",J:J,"=0",D:D,"&lt;&gt;x")+COUNTIFS(C:C,"&lt;"&amp;N122,I:I,"=8",J:J,"=0",D:D,"&lt;&gt;x")</f>
        <v/>
      </c>
      <c r="AA130" s="3">
        <f>COUNTIFS(C:C,"&gt;="&amp;M122,I:I,"=8",J:J,"=1",D:D,"&lt;&gt;x")+COUNTIFS(C:C,"&lt;"&amp;N122,I:I,"=8",J:J,"=1",D:D,"&lt;&gt;x")</f>
        <v/>
      </c>
      <c r="AB130" s="3">
        <f>COUNTIFS(C:C,"&gt;="&amp;M122,I:I,"=8",J:J,"=2",D:D,"&lt;&gt;x")+COUNTIFS(C:C,"&lt;"&amp;N122,I:I,"=8",J:J,"=2",D:D,"&lt;&gt;x")</f>
        <v/>
      </c>
      <c r="AC130" s="7">
        <f>IF(Y130&gt;0,Z130/Y130,"-")</f>
        <v/>
      </c>
    </row>
    <row r="131">
      <c r="A131" t="n">
        <v>130</v>
      </c>
      <c r="B131" s="1" t="n">
        <v>45061</v>
      </c>
      <c r="C131" s="2" t="n">
        <v>0.9366319444444444</v>
      </c>
      <c r="D131">
        <f>'Identyfikacja'!D131</f>
        <v/>
      </c>
      <c r="E131" s="5" t="inlineStr">
        <is>
          <t>RPZ 61727</t>
        </is>
      </c>
      <c r="F131" t="n">
        <v>9</v>
      </c>
      <c r="G131" t="n">
        <v>0</v>
      </c>
      <c r="I131" t="n">
        <v>5</v>
      </c>
      <c r="J131" t="n">
        <v>0</v>
      </c>
      <c r="O131" s="3" t="inlineStr">
        <is>
          <t>Autobusy</t>
        </is>
      </c>
      <c r="P131" s="3">
        <f>Q131+R131</f>
        <v/>
      </c>
      <c r="Q131" s="3">
        <f>COUNTIFS(C:C,"&gt;="&amp;M122,F:F,"=5",G:G,"=0",D:D,"&lt;&gt;x")+COUNTIFS(C:C,"&lt;"&amp;N122,F:F,"=5",G:G,"=0",D:D,"&lt;&gt;x")</f>
        <v/>
      </c>
      <c r="R131" s="3">
        <f>COUNTIFS(C:C,"&gt;="&amp;M122,F:F,"=5",G:G,"=0",D:D,"&lt;&gt;x")+COUNTIFS(C:C,"&lt;"&amp;N122,F:F,"=5",G:G,"=0",D:D,"&lt;&gt;x")</f>
        <v/>
      </c>
      <c r="S131" s="3">
        <f>COUNTIFS(C:C,"&gt;="&amp;M122,F:F,"=5",G:G,"=0",D:D,"&lt;&gt;x")+COUNTIFS(C:C,"&lt;"&amp;N122,F:F,"=5",G:G,"=0",D:D,"&lt;&gt;x")</f>
        <v/>
      </c>
      <c r="T131" s="7">
        <f>IF(P131&gt;0,Q131/P131,"-")</f>
        <v/>
      </c>
      <c r="X131" s="3" t="n"/>
      <c r="Y131" s="3" t="n"/>
      <c r="Z131" s="3" t="n"/>
      <c r="AA131" s="3" t="n"/>
      <c r="AB131" s="3" t="n"/>
      <c r="AC131" s="7" t="n"/>
    </row>
    <row r="132">
      <c r="A132" t="n">
        <v>131</v>
      </c>
      <c r="B132" s="1" t="n">
        <v>45061</v>
      </c>
      <c r="C132" s="2" t="n">
        <v>0.9367245370370371</v>
      </c>
      <c r="D132">
        <f>'Identyfikacja'!D132</f>
        <v/>
      </c>
      <c r="E132" s="5" t="inlineStr">
        <is>
          <t>RPZ 54833</t>
        </is>
      </c>
      <c r="F132" t="n">
        <v>9</v>
      </c>
      <c r="G132" t="n">
        <v>0</v>
      </c>
      <c r="I132" t="n">
        <v>5</v>
      </c>
      <c r="J132" t="n">
        <v>0</v>
      </c>
      <c r="O132" s="3" t="n"/>
      <c r="P132" s="3" t="n"/>
      <c r="Q132" s="3" t="n"/>
      <c r="R132" s="3" t="n"/>
      <c r="S132" s="3" t="n"/>
      <c r="T132" s="3" t="n"/>
      <c r="X132" s="3" t="n"/>
      <c r="Y132" s="3" t="n"/>
      <c r="Z132" s="3" t="n"/>
      <c r="AA132" s="3" t="n"/>
      <c r="AB132" s="3" t="n"/>
      <c r="AC132" s="3" t="n"/>
    </row>
    <row r="133">
      <c r="A133" t="n">
        <v>132</v>
      </c>
      <c r="B133" s="1" t="n">
        <v>45061</v>
      </c>
      <c r="C133" s="2" t="n">
        <v>0.9370833333333334</v>
      </c>
      <c r="D133">
        <f>'Identyfikacja'!D133</f>
        <v/>
      </c>
      <c r="E133" s="5" t="inlineStr">
        <is>
          <t>RKL 30664</t>
        </is>
      </c>
      <c r="F133" t="n">
        <v>7</v>
      </c>
      <c r="G133" t="n">
        <v>0</v>
      </c>
      <c r="I133" t="n">
        <v>1</v>
      </c>
      <c r="J133" t="n">
        <v>0</v>
      </c>
      <c r="M133" s="8" t="n">
        <v>0.0001273148148148148</v>
      </c>
      <c r="N133" s="8" t="n">
        <v>0.01054398148148148</v>
      </c>
      <c r="O133" s="3" t="inlineStr">
        <is>
          <t>Klasa pojazdu (8+1)</t>
        </is>
      </c>
      <c r="P133" s="3" t="inlineStr">
        <is>
          <t>Niid</t>
        </is>
      </c>
      <c r="Q133" s="3" t="inlineStr">
        <is>
          <t>Kiok</t>
        </is>
      </c>
      <c r="R133" s="3" t="inlineStr">
        <is>
          <t>Kinok</t>
        </is>
      </c>
      <c r="S133" s="3" t="inlineStr">
        <is>
          <t>Odrzucone</t>
        </is>
      </c>
      <c r="T133" s="3" t="inlineStr">
        <is>
          <t>%</t>
        </is>
      </c>
      <c r="V133" s="8" t="n">
        <v>0.0001273148148148148</v>
      </c>
      <c r="W133" s="8" t="n">
        <v>0.01054398148148148</v>
      </c>
      <c r="X133" s="3" t="inlineStr">
        <is>
          <t>Klasa pojazdu (COST323)</t>
        </is>
      </c>
      <c r="Y133" s="3" t="inlineStr">
        <is>
          <t>Niid</t>
        </is>
      </c>
      <c r="Z133" s="3" t="inlineStr">
        <is>
          <t>Kiok</t>
        </is>
      </c>
      <c r="AA133" s="3" t="inlineStr">
        <is>
          <t>Kinok</t>
        </is>
      </c>
      <c r="AB133" s="3" t="inlineStr">
        <is>
          <t>Odrzucone</t>
        </is>
      </c>
      <c r="AC133" s="3" t="inlineStr">
        <is>
          <t>%</t>
        </is>
      </c>
    </row>
    <row r="134">
      <c r="A134" t="n">
        <v>133</v>
      </c>
      <c r="B134" s="1" t="n">
        <v>45061</v>
      </c>
      <c r="C134" s="2" t="n">
        <v>0.937337962962963</v>
      </c>
      <c r="D134">
        <f>'Identyfikacja'!D134</f>
        <v/>
      </c>
      <c r="E134" s="5" t="inlineStr">
        <is>
          <t>RKL 24430</t>
        </is>
      </c>
      <c r="F134" t="n">
        <v>7</v>
      </c>
      <c r="G134" t="n">
        <v>0</v>
      </c>
      <c r="I134" t="n">
        <v>1</v>
      </c>
      <c r="J134" t="n">
        <v>0</v>
      </c>
      <c r="O134" s="3" t="inlineStr">
        <is>
          <t>Niesklasyfikowane</t>
        </is>
      </c>
      <c r="P134" s="3">
        <f>Q134+R134</f>
        <v/>
      </c>
      <c r="Q134" s="3">
        <f>COUNTIFS(C:C,"&gt;="&amp;M133,C:C,"&lt;"&amp;N133,F:F,"=6",G:G,"=0",D:D,"&lt;&gt;x")</f>
        <v/>
      </c>
      <c r="R134" s="3">
        <f>COUNTIFS(C:C,"&gt;="&amp;M133,C:C,"&lt;"&amp;N133,F:F,"=6",G:G,"=1",D:D,"&lt;&gt;x")</f>
        <v/>
      </c>
      <c r="S134" s="3">
        <f>COUNTIFS(C:C,"&gt;="&amp;M133,C:C,"&lt;"&amp;N133,F:F,"=6",G:G,"=2",D:D,"&lt;&gt;x")</f>
        <v/>
      </c>
      <c r="T134" s="7">
        <f>IF(P134&gt;0,Q134/P134,"-")</f>
        <v/>
      </c>
      <c r="X134" s="3" t="inlineStr">
        <is>
          <t>Samochody osobowe, dostawcze &lt;35kN</t>
        </is>
      </c>
      <c r="Y134" s="3">
        <f>Z134+AA134</f>
        <v/>
      </c>
      <c r="Z134" s="3">
        <f>COUNTIFS(C:C,"&gt;="&amp;M133,C:C,"&lt;"&amp;N133,I:I,"=1",J:J,"=0",D:D,"&lt;&gt;x")</f>
        <v/>
      </c>
      <c r="AA134" s="3">
        <f>COUNTIFS(C:C,"&gt;="&amp;M133,C:C,"&lt;"&amp;N133,I:I,"=1",J:J,"=1",D:D,"&lt;&gt;x")</f>
        <v/>
      </c>
      <c r="AB134" s="3">
        <f>COUNTIFS(C:C,"&gt;="&amp;M133,C:C,"&lt;"&amp;N133,I:I,"=1",J:J,"=2",D:D,"&lt;&gt;x")</f>
        <v/>
      </c>
      <c r="AC134" s="7">
        <f>IF(Y134&gt;0,Z134/Y134,"-")</f>
        <v/>
      </c>
    </row>
    <row r="135">
      <c r="A135" t="n">
        <v>134</v>
      </c>
      <c r="B135" s="1" t="n">
        <v>45061</v>
      </c>
      <c r="C135" s="2" t="n">
        <v>0.9380208333333333</v>
      </c>
      <c r="D135">
        <f>'Identyfikacja'!D135</f>
        <v/>
      </c>
      <c r="E135" s="5" t="inlineStr">
        <is>
          <t>RZE 75016</t>
        </is>
      </c>
      <c r="F135" t="n">
        <v>7</v>
      </c>
      <c r="G135" t="n">
        <v>0</v>
      </c>
      <c r="I135" t="n">
        <v>1</v>
      </c>
      <c r="J135" t="n">
        <v>0</v>
      </c>
      <c r="O135" s="3" t="inlineStr">
        <is>
          <t>Motocykle</t>
        </is>
      </c>
      <c r="P135" s="3">
        <f>Q135+R135</f>
        <v/>
      </c>
      <c r="Q135" s="3">
        <f>COUNTIFS(C:C,"&gt;="&amp;M133,C:C,"&lt;"&amp;N133,F:F,"=10",G:G,"=0",D:D,"&lt;&gt;x")</f>
        <v/>
      </c>
      <c r="R135" s="3">
        <f>COUNTIFS(C:C,"&gt;="&amp;M133,C:C,"&lt;"&amp;N133,F:F,"=10",G:G,"=1",D:D,"&lt;&gt;x")</f>
        <v/>
      </c>
      <c r="S135" s="3">
        <f>COUNTIFS(C:C,"&gt;="&amp;M133,C:C,"&lt;"&amp;N133,F:F,"=10",G:G,"=2",D:D,"&lt;&gt;x")</f>
        <v/>
      </c>
      <c r="T135" s="7">
        <f>IF(P135&gt;0,Q135/P135,"-")</f>
        <v/>
      </c>
      <c r="X135" s="3" t="inlineStr">
        <is>
          <t>Samochody ciężarowe 2-osiowe</t>
        </is>
      </c>
      <c r="Y135" s="3">
        <f>Z135+AA135</f>
        <v/>
      </c>
      <c r="Z135" s="3">
        <f>COUNTIFS(C:C,"&gt;="&amp;M133,C:C,"&lt;"&amp;N133,I:I,"=2",J:J,"=0",D:D,"&lt;&gt;x")</f>
        <v/>
      </c>
      <c r="AA135" s="3">
        <f>COUNTIFS(C:C,"&gt;="&amp;M133,C:C,"&lt;"&amp;N133,I:I,"=2",J:J,"=1",D:D,"&lt;&gt;x")</f>
        <v/>
      </c>
      <c r="AB135" s="3">
        <f>COUNTIFS(C:C,"&gt;="&amp;M133,C:C,"&lt;"&amp;N133,I:I,"=2",J:J,"=2",D:D,"&lt;&gt;x")</f>
        <v/>
      </c>
      <c r="AC135" s="7">
        <f>IF(Y135&gt;0,Z135/Y135,"-")</f>
        <v/>
      </c>
    </row>
    <row r="136">
      <c r="A136" t="n">
        <v>135</v>
      </c>
      <c r="B136" s="1" t="n">
        <v>45061</v>
      </c>
      <c r="C136" s="2" t="n">
        <v>0.9391550925925926</v>
      </c>
      <c r="D136">
        <f>'Identyfikacja'!D136</f>
        <v/>
      </c>
      <c r="E136" s="5" t="inlineStr">
        <is>
          <t>R P 26561</t>
        </is>
      </c>
      <c r="F136" t="n">
        <v>7</v>
      </c>
      <c r="G136" t="n">
        <v>0</v>
      </c>
      <c r="I136" t="n">
        <v>1</v>
      </c>
      <c r="J136" t="n">
        <v>0</v>
      </c>
      <c r="O136" s="3" t="inlineStr">
        <is>
          <t>Samochody osobowe</t>
        </is>
      </c>
      <c r="P136" s="3">
        <f>Q136+R136</f>
        <v/>
      </c>
      <c r="Q136" s="3">
        <f>COUNTIFS(C:C,"&gt;="&amp;M133,C:C,"&lt;"&amp;N133,F:F,"=7",G:G,"=0",D:D,"&lt;&gt;x")</f>
        <v/>
      </c>
      <c r="R136" s="3">
        <f>COUNTIFS(C:C,"&gt;="&amp;M133,C:C,"&lt;"&amp;N133,F:F,"=7",G:G,"=1",D:D,"&lt;&gt;x")</f>
        <v/>
      </c>
      <c r="S136" s="3">
        <f>COUNTIFS(C:C,"&gt;="&amp;M133,C:C,"&lt;"&amp;N133,F:F,"=7",G:G,"=2",D:D,"&lt;&gt;x")</f>
        <v/>
      </c>
      <c r="T136" s="7">
        <f>IF(P136&gt;0,Q136/P136,"-")</f>
        <v/>
      </c>
      <c r="X136" s="3" t="inlineStr">
        <is>
          <t>Samochody ciężarowe 3,4-osiowe</t>
        </is>
      </c>
      <c r="Y136" s="3">
        <f>Z136+AA136</f>
        <v/>
      </c>
      <c r="Z136" s="3">
        <f>COUNTIFS(C:C,"&gt;="&amp;M133,C:C,"&lt;"&amp;N133,I:I,"=3",J:J,"=0",D:D,"&lt;&gt;x")</f>
        <v/>
      </c>
      <c r="AA136" s="3">
        <f>COUNTIFS(C:C,"&gt;="&amp;M133,C:C,"&lt;"&amp;N133,I:I,"=3",J:J,"=1",D:D,"&lt;&gt;x")</f>
        <v/>
      </c>
      <c r="AB136" s="3">
        <f>COUNTIFS(C:C,"&gt;="&amp;M133,C:C,"&lt;"&amp;N133,I:I,"=3",J:J,"=2",D:D,"&lt;&gt;x")</f>
        <v/>
      </c>
      <c r="AC136" s="7">
        <f>IF(Y136&gt;0,Z136/Y136,"-")</f>
        <v/>
      </c>
    </row>
    <row r="137">
      <c r="A137" t="n">
        <v>136</v>
      </c>
      <c r="B137" s="1" t="n">
        <v>45061</v>
      </c>
      <c r="C137" s="2" t="n">
        <v>0.9403356481481482</v>
      </c>
      <c r="D137">
        <f>'Identyfikacja'!D137</f>
        <v/>
      </c>
      <c r="E137" s="5" t="inlineStr">
        <is>
          <t>SBE HH 24</t>
        </is>
      </c>
      <c r="F137" t="n">
        <v>6</v>
      </c>
      <c r="G137" t="n">
        <v>2</v>
      </c>
      <c r="H137" t="n">
        <v>6</v>
      </c>
      <c r="I137" t="n">
        <v>8</v>
      </c>
      <c r="J137" t="n">
        <v>2</v>
      </c>
      <c r="K137" t="n">
        <v>8</v>
      </c>
      <c r="O137" s="3" t="inlineStr">
        <is>
          <t>Samochody dostawcze do 3,5t</t>
        </is>
      </c>
      <c r="P137" s="3">
        <f>Q137+R137</f>
        <v/>
      </c>
      <c r="Q137" s="3">
        <f>COUNTIFS(C:C,"&gt;="&amp;M133,C:C,"&lt;"&amp;N133,F:F,"=11",G:G,"=0",D:D,"&lt;&gt;x")</f>
        <v/>
      </c>
      <c r="R137" s="3">
        <f>COUNTIFS(C:C,"&gt;="&amp;M133,C:C,"&lt;"&amp;N133,F:F,"=11",G:G,"=1",D:D,"&lt;&gt;x")</f>
        <v/>
      </c>
      <c r="S137" s="3">
        <f>COUNTIFS(C:C,"&gt;="&amp;M133,C:C,"&lt;"&amp;N133,F:F,"=11",G:G,"=2",D:D,"&lt;&gt;x")</f>
        <v/>
      </c>
      <c r="T137" s="7">
        <f>IF(P137&gt;0,Q137/P137,"-")</f>
        <v/>
      </c>
      <c r="X137" s="3" t="inlineStr">
        <is>
          <t>Ciągniki s. 3-6 osi, max 2 w grupie</t>
        </is>
      </c>
      <c r="Y137" s="3">
        <f>Z137+AA137</f>
        <v/>
      </c>
      <c r="Z137" s="3">
        <f>COUNTIFS(C:C,"&gt;="&amp;M133,C:C,"&lt;"&amp;N133,I:I,"=4",J:J,"=0",D:D,"&lt;&gt;x")</f>
        <v/>
      </c>
      <c r="AA137" s="3">
        <f>COUNTIFS(C:C,"&gt;="&amp;M133,C:C,"&lt;"&amp;N133,I:I,"=4",J:J,"=1",D:D,"&lt;&gt;x")</f>
        <v/>
      </c>
      <c r="AB137" s="3">
        <f>COUNTIFS(C:C,"&gt;="&amp;M133,C:C,"&lt;"&amp;N133,I:I,"=4",J:J,"=2",D:D,"&lt;&gt;x")</f>
        <v/>
      </c>
      <c r="AC137" s="7">
        <f>IF(Y137&gt;0,Z137/Y137,"-")</f>
        <v/>
      </c>
    </row>
    <row r="138">
      <c r="A138" t="n">
        <v>137</v>
      </c>
      <c r="B138" s="1" t="n">
        <v>45061</v>
      </c>
      <c r="C138" s="2" t="n">
        <v>0.9403819444444445</v>
      </c>
      <c r="D138">
        <f>'Identyfikacja'!D138</f>
        <v/>
      </c>
      <c r="E138" s="5" t="inlineStr"/>
      <c r="F138" t="n">
        <v>7</v>
      </c>
      <c r="G138" t="n">
        <v>1</v>
      </c>
      <c r="H138" t="n">
        <v>11</v>
      </c>
      <c r="I138" t="n">
        <v>1</v>
      </c>
      <c r="J138" t="n">
        <v>0</v>
      </c>
      <c r="O138" s="3" t="inlineStr">
        <is>
          <t>Samochody osobowe z przyczepami</t>
        </is>
      </c>
      <c r="P138" s="3">
        <f>Q138+R138</f>
        <v/>
      </c>
      <c r="Q138" s="3">
        <f>COUNTIFS(C:C,"&gt;="&amp;M133,C:C,"&lt;"&amp;N133,F:F,"=2",G:G,"=0",D:D,"&lt;&gt;x")</f>
        <v/>
      </c>
      <c r="R138" s="3">
        <f>COUNTIFS(C:C,"&gt;="&amp;M133,C:C,"&lt;"&amp;N133,F:F,"=2",G:G,"=1",D:D,"&lt;&gt;x")</f>
        <v/>
      </c>
      <c r="S138" s="3">
        <f>COUNTIFS(C:C,"&gt;="&amp;M133,C:C,"&lt;"&amp;N133,F:F,"=2",G:G,"=2",D:D,"&lt;&gt;x")</f>
        <v/>
      </c>
      <c r="T138" s="7">
        <f>IF(P138&gt;0,Q138/P138,"-")</f>
        <v/>
      </c>
      <c r="X138" s="3" t="inlineStr">
        <is>
          <t>Ciągniki s. 5- 7 osi, max 3 w grupie</t>
        </is>
      </c>
      <c r="Y138" s="3">
        <f>Z138+AA138</f>
        <v/>
      </c>
      <c r="Z138" s="3">
        <f>COUNTIFS(C:C,"&gt;="&amp;M133,C:C,"&lt;"&amp;N133,I:I,"=5",J:J,"=0",D:D,"&lt;&gt;x")</f>
        <v/>
      </c>
      <c r="AA138" s="3">
        <f>COUNTIFS(C:C,"&gt;="&amp;M133,C:C,"&lt;"&amp;N133,I:I,"=5",J:J,"=1",D:D,"&lt;&gt;x")</f>
        <v/>
      </c>
      <c r="AB138" s="3">
        <f>COUNTIFS(C:C,"&gt;="&amp;M133,C:C,"&lt;"&amp;N133,I:I,"=5",J:J,"=2",D:D,"&lt;&gt;x")</f>
        <v/>
      </c>
      <c r="AC138" s="7">
        <f>IF(Y138&gt;0,Z138/Y138,"-")</f>
        <v/>
      </c>
    </row>
    <row r="139">
      <c r="A139" t="n">
        <v>138</v>
      </c>
      <c r="B139" s="1" t="n">
        <v>45061</v>
      </c>
      <c r="C139" s="2" t="n">
        <v>0.9404398148148149</v>
      </c>
      <c r="D139">
        <f>'Identyfikacja'!D139</f>
        <v/>
      </c>
      <c r="E139" s="5" t="inlineStr">
        <is>
          <t>KTA 8588 E</t>
        </is>
      </c>
      <c r="F139" t="n">
        <v>7</v>
      </c>
      <c r="G139" t="n">
        <v>0</v>
      </c>
      <c r="I139" t="n">
        <v>1</v>
      </c>
      <c r="J139" t="n">
        <v>0</v>
      </c>
      <c r="O139" s="3" t="inlineStr">
        <is>
          <t>Samochody ciężarowe (jednoczłonowe)</t>
        </is>
      </c>
      <c r="P139" s="3">
        <f>Q139+R139</f>
        <v/>
      </c>
      <c r="Q139" s="3">
        <f>COUNTIFS(C:C,"&gt;="&amp;M133,C:C,"&lt;"&amp;N133,F:F,"=3",G:G,"=0",D:D,"&lt;&gt;x")</f>
        <v/>
      </c>
      <c r="R139" s="3">
        <f>COUNTIFS(C:C,"&gt;="&amp;M133,C:C,"&lt;"&amp;N133,F:F,"=3",G:G,"=1",D:D,"&lt;&gt;x")</f>
        <v/>
      </c>
      <c r="S139" s="3">
        <f>COUNTIFS(C:C,"&gt;="&amp;M133,C:C,"&lt;"&amp;N133,F:F,"=3",G:G,"=2",D:D,"&lt;&gt;x")</f>
        <v/>
      </c>
      <c r="T139" s="7">
        <f>IF(P139&gt;0,Q139/P139,"-")</f>
        <v/>
      </c>
      <c r="X139" s="3" t="inlineStr">
        <is>
          <t>Samochody ciężarowe z przyczepami</t>
        </is>
      </c>
      <c r="Y139" s="3">
        <f>Z139+AA139</f>
        <v/>
      </c>
      <c r="Z139" s="3">
        <f>COUNTIFS(C:C,"&gt;="&amp;M133,C:C,"&lt;"&amp;N133,I:I,"=6",J:J,"=0",D:D,"&lt;&gt;x")</f>
        <v/>
      </c>
      <c r="AA139" s="3">
        <f>COUNTIFS(C:C,"&gt;="&amp;M133,C:C,"&lt;"&amp;N133,I:I,"=6",J:J,"=1",D:D,"&lt;&gt;x")</f>
        <v/>
      </c>
      <c r="AB139" s="3">
        <f>COUNTIFS(C:C,"&gt;="&amp;M133,C:C,"&lt;"&amp;N133,I:I,"=6",J:J,"=2",D:D,"&lt;&gt;x")</f>
        <v/>
      </c>
      <c r="AC139" s="7">
        <f>IF(Y139&gt;0,Z139/Y139,"-")</f>
        <v/>
      </c>
    </row>
    <row r="140">
      <c r="A140" t="n">
        <v>139</v>
      </c>
      <c r="B140" s="1" t="n">
        <v>45061</v>
      </c>
      <c r="C140" s="2" t="n">
        <v>0.9421875</v>
      </c>
      <c r="D140">
        <f>'Identyfikacja'!D140</f>
        <v/>
      </c>
      <c r="E140" s="5" t="inlineStr">
        <is>
          <t>DW 1 RC13</t>
        </is>
      </c>
      <c r="F140" t="n">
        <v>7</v>
      </c>
      <c r="G140" t="n">
        <v>0</v>
      </c>
      <c r="I140" t="n">
        <v>1</v>
      </c>
      <c r="J140" t="n">
        <v>0</v>
      </c>
      <c r="O140" s="3" t="inlineStr">
        <is>
          <t>Samochody ciężarowe z przyczepami</t>
        </is>
      </c>
      <c r="P140" s="3">
        <f>Q140+R140</f>
        <v/>
      </c>
      <c r="Q140" s="3">
        <f>COUNTIFS(C:C,"&gt;="&amp;M133,C:C,"&lt;"&amp;N133,F:F,"=8",G:G,"=0",D:D,"&lt;&gt;x")</f>
        <v/>
      </c>
      <c r="R140" s="3">
        <f>COUNTIFS(C:C,"&gt;="&amp;M133,C:C,"&lt;"&amp;N133,F:F,"=8",G:G,"=1",D:D,"&lt;&gt;x")</f>
        <v/>
      </c>
      <c r="S140" s="3">
        <f>COUNTIFS(C:C,"&gt;="&amp;M133,C:C,"&lt;"&amp;N133,F:F,"=8",G:G,"=2",D:D,"&lt;&gt;x")</f>
        <v/>
      </c>
      <c r="T140" s="7">
        <f>IF(P140&gt;0,Q140/P140,"-")</f>
        <v/>
      </c>
      <c r="X140" s="3" t="inlineStr">
        <is>
          <t>Autobusy</t>
        </is>
      </c>
      <c r="Y140" s="3">
        <f>Z140+AA140</f>
        <v/>
      </c>
      <c r="Z140" s="3">
        <f>COUNTIFS(C:C,"&gt;="&amp;M133,C:C,"&lt;"&amp;N133,I:I,"=7",J:J,"=0",D:D,"&lt;&gt;x")</f>
        <v/>
      </c>
      <c r="AA140" s="3">
        <f>COUNTIFS(C:C,"&gt;="&amp;M133,C:C,"&lt;"&amp;N133,I:I,"=7",J:J,"=1",D:D,"&lt;&gt;x")</f>
        <v/>
      </c>
      <c r="AB140" s="3">
        <f>COUNTIFS(C:C,"&gt;="&amp;M133,C:C,"&lt;"&amp;N133,I:I,"=7",J:J,"=2",D:D,"&lt;&gt;x")</f>
        <v/>
      </c>
      <c r="AC140" s="7">
        <f>IF(Y140&gt;0,Z140/Y140,"-")</f>
        <v/>
      </c>
    </row>
    <row r="141">
      <c r="A141" t="n">
        <v>140</v>
      </c>
      <c r="B141" s="1" t="n">
        <v>45061</v>
      </c>
      <c r="C141" s="2" t="n">
        <v>0.9428472222222222</v>
      </c>
      <c r="D141">
        <f>'Identyfikacja'!D141</f>
        <v/>
      </c>
      <c r="E141" s="5" t="inlineStr">
        <is>
          <t>RPR 37 MS</t>
        </is>
      </c>
      <c r="F141" t="n">
        <v>7</v>
      </c>
      <c r="G141" t="n">
        <v>0</v>
      </c>
      <c r="I141" t="n">
        <v>1</v>
      </c>
      <c r="J141" t="n">
        <v>0</v>
      </c>
      <c r="O141" s="3" t="inlineStr">
        <is>
          <t>Samochody ciężarowe z naczepami</t>
        </is>
      </c>
      <c r="P141" s="3">
        <f>Q141+R141</f>
        <v/>
      </c>
      <c r="Q141" s="3">
        <f>COUNTIFS(C:C,"&gt;="&amp;M133,C:C,"&lt;"&amp;N133,F:F,"=9",G:G,"=0",D:D,"&lt;&gt;x")</f>
        <v/>
      </c>
      <c r="R141" s="3">
        <f>COUNTIFS(C:C,"&gt;="&amp;M133,C:C,"&lt;"&amp;N133,F:F,"=9",G:G,"=1",D:D,"&lt;&gt;x")</f>
        <v/>
      </c>
      <c r="S141" s="3">
        <f>COUNTIFS(C:C,"&gt;="&amp;M133,C:C,"&lt;"&amp;N133,F:F,"=9",G:G,"=2",D:D,"&lt;&gt;x")</f>
        <v/>
      </c>
      <c r="T141" s="7">
        <f>IF(P141&gt;0,Q141/P141,"-")</f>
        <v/>
      </c>
      <c r="X141" s="3" t="inlineStr">
        <is>
          <t>Inne pojazdy</t>
        </is>
      </c>
      <c r="Y141" s="3">
        <f>Z141+AA141</f>
        <v/>
      </c>
      <c r="Z141" s="3">
        <f>COUNTIFS(C:C,"&gt;="&amp;M133,C:C,"&lt;"&amp;N133,I:I,"=8",J:J,"=0",D:D,"&lt;&gt;x")</f>
        <v/>
      </c>
      <c r="AA141" s="3">
        <f>COUNTIFS(C:C,"&gt;="&amp;M133,C:C,"&lt;"&amp;N133,I:I,"=8",J:J,"=1",D:D,"&lt;&gt;x")</f>
        <v/>
      </c>
      <c r="AB141" s="3">
        <f>COUNTIFS(C:C,"&gt;="&amp;M133,C:C,"&lt;"&amp;N133,I:I,"=8",J:J,"=2",D:D,"&lt;&gt;x")</f>
        <v/>
      </c>
      <c r="AC141" s="7">
        <f>IF(Y141&gt;0,Z141/Y141,"-")</f>
        <v/>
      </c>
    </row>
    <row r="142">
      <c r="A142" t="n">
        <v>141</v>
      </c>
      <c r="B142" s="1" t="n">
        <v>45061</v>
      </c>
      <c r="C142" s="2" t="n">
        <v>0.943136574074074</v>
      </c>
      <c r="D142">
        <f>'Identyfikacja'!D142</f>
        <v/>
      </c>
      <c r="E142" s="5" t="inlineStr">
        <is>
          <t>RKL 20169</t>
        </is>
      </c>
      <c r="F142" t="n">
        <v>7</v>
      </c>
      <c r="G142" t="n">
        <v>0</v>
      </c>
      <c r="I142" t="n">
        <v>1</v>
      </c>
      <c r="J142" t="n">
        <v>0</v>
      </c>
      <c r="O142" s="3" t="inlineStr">
        <is>
          <t>Autobusy</t>
        </is>
      </c>
      <c r="P142" s="3">
        <f>Q142+R142</f>
        <v/>
      </c>
      <c r="Q142" s="3">
        <f>COUNTIFS(C:C,"&gt;="&amp;M133,C:C,"&lt;"&amp;N133,F:F,"=5",G:G,"=0",D:D,"&lt;&gt;x")</f>
        <v/>
      </c>
      <c r="R142" s="3">
        <f>COUNTIFS(C:C,"&gt;="&amp;M133,C:C,"&lt;"&amp;N133,F:F,"=5",G:G,"=1",D:D,"&lt;&gt;x")</f>
        <v/>
      </c>
      <c r="S142" s="3">
        <f>COUNTIFS(C:C,"&gt;="&amp;M133,C:C,"&lt;"&amp;N133,F:F,"=5",G:G,"=2",D:D,"&lt;&gt;x")</f>
        <v/>
      </c>
      <c r="T142" s="7">
        <f>IF(P142&gt;0,Q142/P142,"-")</f>
        <v/>
      </c>
      <c r="X142" s="3" t="n"/>
      <c r="Y142" s="3" t="n"/>
      <c r="Z142" s="3" t="n"/>
      <c r="AA142" s="3" t="n"/>
      <c r="AB142" s="3" t="n"/>
      <c r="AC142" s="7" t="n"/>
    </row>
    <row r="143">
      <c r="A143" t="n">
        <v>142</v>
      </c>
      <c r="B143" s="1" t="n">
        <v>45061</v>
      </c>
      <c r="C143" s="2" t="n">
        <v>0.9434490740740741</v>
      </c>
      <c r="D143">
        <f>'Identyfikacja'!D143</f>
        <v/>
      </c>
      <c r="E143" s="5" t="inlineStr">
        <is>
          <t>RZ 70603</t>
        </is>
      </c>
      <c r="F143" t="n">
        <v>7</v>
      </c>
      <c r="G143" t="n">
        <v>0</v>
      </c>
      <c r="I143" t="n">
        <v>1</v>
      </c>
      <c r="J143" t="n">
        <v>0</v>
      </c>
      <c r="O143" s="3" t="n"/>
      <c r="P143" s="3" t="n"/>
      <c r="Q143" s="3" t="n"/>
      <c r="R143" s="3" t="n"/>
      <c r="S143" s="3" t="n"/>
      <c r="T143" s="3" t="n"/>
      <c r="X143" s="3" t="n"/>
      <c r="Y143" s="3" t="n"/>
      <c r="Z143" s="3" t="n"/>
      <c r="AA143" s="3" t="n"/>
      <c r="AB143" s="3" t="n"/>
      <c r="AC143" s="3" t="n"/>
    </row>
    <row r="144">
      <c r="A144" t="n">
        <v>143</v>
      </c>
      <c r="B144" s="1" t="n">
        <v>45061</v>
      </c>
      <c r="C144" s="2" t="n">
        <v>0.9437384259259259</v>
      </c>
      <c r="D144">
        <f>'Identyfikacja'!D144</f>
        <v/>
      </c>
      <c r="E144" s="5" t="inlineStr">
        <is>
          <t>RTA 49357</t>
        </is>
      </c>
      <c r="F144" t="n">
        <v>9</v>
      </c>
      <c r="G144" t="n">
        <v>0</v>
      </c>
      <c r="I144" t="n">
        <v>5</v>
      </c>
      <c r="J144" t="n">
        <v>0</v>
      </c>
      <c r="M144" s="8" t="n">
        <v>0.01054398148148148</v>
      </c>
      <c r="N144" s="8" t="n">
        <v>0.02096064814814815</v>
      </c>
      <c r="O144" s="3" t="inlineStr">
        <is>
          <t>Klasa pojazdu (8+1)</t>
        </is>
      </c>
      <c r="P144" s="3" t="inlineStr">
        <is>
          <t>Niid</t>
        </is>
      </c>
      <c r="Q144" s="3" t="inlineStr">
        <is>
          <t>Kiok</t>
        </is>
      </c>
      <c r="R144" s="3" t="inlineStr">
        <is>
          <t>Kinok</t>
        </is>
      </c>
      <c r="S144" s="3" t="inlineStr">
        <is>
          <t>Odrzucone</t>
        </is>
      </c>
      <c r="T144" s="3" t="inlineStr">
        <is>
          <t>%</t>
        </is>
      </c>
      <c r="V144" s="8" t="n">
        <v>0.01054398148148148</v>
      </c>
      <c r="W144" s="8" t="n">
        <v>0.02096064814814815</v>
      </c>
      <c r="X144" s="3" t="inlineStr">
        <is>
          <t>Klasa pojazdu (COST323)</t>
        </is>
      </c>
      <c r="Y144" s="3" t="inlineStr">
        <is>
          <t>Niid</t>
        </is>
      </c>
      <c r="Z144" s="3" t="inlineStr">
        <is>
          <t>Kiok</t>
        </is>
      </c>
      <c r="AA144" s="3" t="inlineStr">
        <is>
          <t>Kinok</t>
        </is>
      </c>
      <c r="AB144" s="3" t="inlineStr">
        <is>
          <t>Odrzucone</t>
        </is>
      </c>
      <c r="AC144" s="3" t="inlineStr">
        <is>
          <t>%</t>
        </is>
      </c>
    </row>
    <row r="145">
      <c r="A145" t="n">
        <v>144</v>
      </c>
      <c r="B145" s="1" t="n">
        <v>45061</v>
      </c>
      <c r="C145" s="2" t="n">
        <v>0.9443055555555555</v>
      </c>
      <c r="D145">
        <f>'Identyfikacja'!D145</f>
        <v/>
      </c>
      <c r="E145" s="5" t="inlineStr">
        <is>
          <t>WGM 3928 H</t>
        </is>
      </c>
      <c r="F145" t="n">
        <v>8</v>
      </c>
      <c r="G145" t="n">
        <v>0</v>
      </c>
      <c r="I145" t="n">
        <v>6</v>
      </c>
      <c r="J145" t="n">
        <v>0</v>
      </c>
      <c r="O145" s="3" t="inlineStr">
        <is>
          <t>Niesklasyfikowane</t>
        </is>
      </c>
      <c r="P145" s="3">
        <f>Q145+R145</f>
        <v/>
      </c>
      <c r="Q145" s="3">
        <f>COUNTIFS(C:C,"&gt;="&amp;M144,C:C,"&lt;"&amp;N144,F:F,"=6",G:G,"=0",D:D,"&lt;&gt;x")</f>
        <v/>
      </c>
      <c r="R145" s="3">
        <f>COUNTIFS(C:C,"&gt;="&amp;M144,C:C,"&lt;"&amp;N144,F:F,"=6",G:G,"=1",D:D,"&lt;&gt;x")</f>
        <v/>
      </c>
      <c r="S145" s="3">
        <f>COUNTIFS(C:C,"&gt;="&amp;M144,C:C,"&lt;"&amp;N144,F:F,"=6",G:G,"=2",D:D,"&lt;&gt;x")</f>
        <v/>
      </c>
      <c r="T145" s="7">
        <f>IF(P145&gt;0,Q145/P145,"-")</f>
        <v/>
      </c>
      <c r="X145" s="3" t="inlineStr">
        <is>
          <t>Samochody osobowe, dostawcze &lt;35kN</t>
        </is>
      </c>
      <c r="Y145" s="3">
        <f>Z145+AA145</f>
        <v/>
      </c>
      <c r="Z145" s="3">
        <f>COUNTIFS(C:C,"&gt;="&amp;M144,C:C,"&lt;"&amp;N144,I:I,"=1",J:J,"=0",D:D,"&lt;&gt;x")</f>
        <v/>
      </c>
      <c r="AA145" s="3">
        <f>COUNTIFS(C:C,"&gt;="&amp;M144,C:C,"&lt;"&amp;N144,I:I,"=1",J:J,"=1",D:D,"&lt;&gt;x")</f>
        <v/>
      </c>
      <c r="AB145" s="3">
        <f>COUNTIFS(C:C,"&gt;="&amp;M144,C:C,"&lt;"&amp;N144,I:I,"=1",J:J,"=2",D:D,"&lt;&gt;x")</f>
        <v/>
      </c>
      <c r="AC145" s="7">
        <f>IF(Y145&gt;0,Z145/Y145,"-")</f>
        <v/>
      </c>
    </row>
    <row r="146">
      <c r="A146" t="n">
        <v>145</v>
      </c>
      <c r="B146" s="1" t="n">
        <v>45061</v>
      </c>
      <c r="C146" s="2" t="n">
        <v>0.9460532407407407</v>
      </c>
      <c r="D146">
        <f>'Identyfikacja'!D146</f>
        <v/>
      </c>
      <c r="E146" s="5" t="inlineStr">
        <is>
          <t>RPR 24314</t>
        </is>
      </c>
      <c r="F146" t="n">
        <v>7</v>
      </c>
      <c r="G146" t="n">
        <v>0</v>
      </c>
      <c r="I146" t="n">
        <v>1</v>
      </c>
      <c r="J146" t="n">
        <v>0</v>
      </c>
      <c r="O146" s="3" t="inlineStr">
        <is>
          <t>Motocykle</t>
        </is>
      </c>
      <c r="P146" s="3">
        <f>Q146+R146</f>
        <v/>
      </c>
      <c r="Q146" s="3">
        <f>COUNTIFS(C:C,"&gt;="&amp;M144,C:C,"&lt;"&amp;N144,F:F,"=10",G:G,"=0",D:D,"&lt;&gt;x")</f>
        <v/>
      </c>
      <c r="R146" s="3">
        <f>COUNTIFS(C:C,"&gt;="&amp;M144,C:C,"&lt;"&amp;N144,F:F,"=10",G:G,"=1",D:D,"&lt;&gt;x")</f>
        <v/>
      </c>
      <c r="S146" s="3">
        <f>COUNTIFS(C:C,"&gt;="&amp;M144,C:C,"&lt;"&amp;N144,F:F,"=10",G:G,"=2",D:D,"&lt;&gt;x")</f>
        <v/>
      </c>
      <c r="T146" s="7">
        <f>IF(P146&gt;0,Q146/P146,"-")</f>
        <v/>
      </c>
      <c r="X146" s="3" t="inlineStr">
        <is>
          <t>Samochody ciężarowe 2-osiowe</t>
        </is>
      </c>
      <c r="Y146" s="3">
        <f>Z146+AA146</f>
        <v/>
      </c>
      <c r="Z146" s="3">
        <f>COUNTIFS(C:C,"&gt;="&amp;M144,C:C,"&lt;"&amp;N144,I:I,"=2",J:J,"=0",D:D,"&lt;&gt;x")</f>
        <v/>
      </c>
      <c r="AA146" s="3">
        <f>COUNTIFS(C:C,"&gt;="&amp;M144,C:C,"&lt;"&amp;N144,I:I,"=2",J:J,"=1",D:D,"&lt;&gt;x")</f>
        <v/>
      </c>
      <c r="AB146" s="3">
        <f>COUNTIFS(C:C,"&gt;="&amp;M144,C:C,"&lt;"&amp;N144,I:I,"=2",J:J,"=2",D:D,"&lt;&gt;x")</f>
        <v/>
      </c>
      <c r="AC146" s="7">
        <f>IF(Y146&gt;0,Z146/Y146,"-")</f>
        <v/>
      </c>
    </row>
    <row r="147">
      <c r="A147" t="n">
        <v>146</v>
      </c>
      <c r="B147" s="1" t="n">
        <v>45061</v>
      </c>
      <c r="C147" s="2" t="n">
        <v>0.9462384259259259</v>
      </c>
      <c r="D147">
        <f>'Identyfikacja'!D147</f>
        <v/>
      </c>
      <c r="E147" s="5" t="inlineStr">
        <is>
          <t>GKS FP 15</t>
        </is>
      </c>
      <c r="F147" t="n">
        <v>8</v>
      </c>
      <c r="G147" t="n">
        <v>0</v>
      </c>
      <c r="I147" t="n">
        <v>6</v>
      </c>
      <c r="J147" t="n">
        <v>0</v>
      </c>
      <c r="O147" s="3" t="inlineStr">
        <is>
          <t>Samochody osobowe</t>
        </is>
      </c>
      <c r="P147" s="3">
        <f>Q147+R147</f>
        <v/>
      </c>
      <c r="Q147" s="3">
        <f>COUNTIFS(C:C,"&gt;="&amp;M144,C:C,"&lt;"&amp;N144,F:F,"=7",G:G,"=0",D:D,"&lt;&gt;x")</f>
        <v/>
      </c>
      <c r="R147" s="3">
        <f>COUNTIFS(C:C,"&gt;="&amp;M144,C:C,"&lt;"&amp;N144,F:F,"=7",G:G,"=1",D:D,"&lt;&gt;x")</f>
        <v/>
      </c>
      <c r="S147" s="3">
        <f>COUNTIFS(C:C,"&gt;="&amp;M144,C:C,"&lt;"&amp;N144,F:F,"=7",G:G,"=2",D:D,"&lt;&gt;x")</f>
        <v/>
      </c>
      <c r="T147" s="7">
        <f>IF(P147&gt;0,Q147/P147,"-")</f>
        <v/>
      </c>
      <c r="X147" s="3" t="inlineStr">
        <is>
          <t>Samochody ciężarowe 3,4-osiowe</t>
        </is>
      </c>
      <c r="Y147" s="3">
        <f>Z147+AA147</f>
        <v/>
      </c>
      <c r="Z147" s="3">
        <f>COUNTIFS(C:C,"&gt;="&amp;M144,C:C,"&lt;"&amp;N144,I:I,"=3",J:J,"=0",D:D,"&lt;&gt;x")</f>
        <v/>
      </c>
      <c r="AA147" s="3">
        <f>COUNTIFS(C:C,"&gt;="&amp;M144,C:C,"&lt;"&amp;N144,I:I,"=3",J:J,"=1",D:D,"&lt;&gt;x")</f>
        <v/>
      </c>
      <c r="AB147" s="3">
        <f>COUNTIFS(C:C,"&gt;="&amp;M144,C:C,"&lt;"&amp;N144,I:I,"=3",J:J,"=2",D:D,"&lt;&gt;x")</f>
        <v/>
      </c>
      <c r="AC147" s="7">
        <f>IF(Y147&gt;0,Z147/Y147,"-")</f>
        <v/>
      </c>
    </row>
    <row r="148">
      <c r="A148" t="n">
        <v>147</v>
      </c>
      <c r="B148" s="1" t="n">
        <v>45061</v>
      </c>
      <c r="C148" s="2" t="n">
        <v>0.946412037037037</v>
      </c>
      <c r="D148">
        <f>'Identyfikacja'!D148</f>
        <v/>
      </c>
      <c r="E148" s="5" t="inlineStr">
        <is>
          <t>RZ 0548 S</t>
        </is>
      </c>
      <c r="F148" t="n">
        <v>11</v>
      </c>
      <c r="G148" t="n">
        <v>0</v>
      </c>
      <c r="I148" t="n">
        <v>1</v>
      </c>
      <c r="J148" t="n">
        <v>0</v>
      </c>
      <c r="O148" s="3" t="inlineStr">
        <is>
          <t>Samochody dostawcze do 3,5t</t>
        </is>
      </c>
      <c r="P148" s="3">
        <f>Q148+R148</f>
        <v/>
      </c>
      <c r="Q148" s="3">
        <f>COUNTIFS(C:C,"&gt;="&amp;M144,C:C,"&lt;"&amp;N144,F:F,"=11",G:G,"=0",D:D,"&lt;&gt;x")</f>
        <v/>
      </c>
      <c r="R148" s="3">
        <f>COUNTIFS(C:C,"&gt;="&amp;M144,C:C,"&lt;"&amp;N144,F:F,"=11",G:G,"=1",D:D,"&lt;&gt;x")</f>
        <v/>
      </c>
      <c r="S148" s="3">
        <f>COUNTIFS(C:C,"&gt;="&amp;M144,C:C,"&lt;"&amp;N144,F:F,"=11",G:G,"=2",D:D,"&lt;&gt;x")</f>
        <v/>
      </c>
      <c r="T148" s="7">
        <f>IF(P148&gt;0,Q148/P148,"-")</f>
        <v/>
      </c>
      <c r="X148" s="3" t="inlineStr">
        <is>
          <t>Ciągniki s. 3-6 osi, max 2 w grupie</t>
        </is>
      </c>
      <c r="Y148" s="3">
        <f>Z148+AA148</f>
        <v/>
      </c>
      <c r="Z148" s="3">
        <f>COUNTIFS(C:C,"&gt;="&amp;M144,C:C,"&lt;"&amp;N144,I:I,"=4",J:J,"=0",D:D,"&lt;&gt;x")</f>
        <v/>
      </c>
      <c r="AA148" s="3">
        <f>COUNTIFS(C:C,"&gt;="&amp;M144,C:C,"&lt;"&amp;N144,I:I,"=4",J:J,"=1",D:D,"&lt;&gt;x")</f>
        <v/>
      </c>
      <c r="AB148" s="3">
        <f>COUNTIFS(C:C,"&gt;="&amp;M144,C:C,"&lt;"&amp;N144,I:I,"=4",J:J,"=2",D:D,"&lt;&gt;x")</f>
        <v/>
      </c>
      <c r="AC148" s="7">
        <f>IF(Y148&gt;0,Z148/Y148,"-")</f>
        <v/>
      </c>
    </row>
    <row r="149">
      <c r="A149" t="n">
        <v>148</v>
      </c>
      <c r="B149" s="1" t="n">
        <v>45061</v>
      </c>
      <c r="C149" s="2" t="n">
        <v>0.9476967592592592</v>
      </c>
      <c r="D149">
        <f>'Identyfikacja'!D149</f>
        <v/>
      </c>
      <c r="E149" s="5" t="inlineStr">
        <is>
          <t>RZ 690 CY</t>
        </is>
      </c>
      <c r="F149" t="n">
        <v>7</v>
      </c>
      <c r="G149" t="n">
        <v>0</v>
      </c>
      <c r="I149" t="n">
        <v>1</v>
      </c>
      <c r="J149" t="n">
        <v>0</v>
      </c>
      <c r="O149" s="3" t="inlineStr">
        <is>
          <t>Samochody osobowe z przyczepami</t>
        </is>
      </c>
      <c r="P149" s="3">
        <f>Q149+R149</f>
        <v/>
      </c>
      <c r="Q149" s="3">
        <f>COUNTIFS(C:C,"&gt;="&amp;M144,C:C,"&lt;"&amp;N144,F:F,"=2",G:G,"=0",D:D,"&lt;&gt;x")</f>
        <v/>
      </c>
      <c r="R149" s="3">
        <f>COUNTIFS(C:C,"&gt;="&amp;M144,C:C,"&lt;"&amp;N144,F:F,"=2",G:G,"=1",D:D,"&lt;&gt;x")</f>
        <v/>
      </c>
      <c r="S149" s="3">
        <f>COUNTIFS(C:C,"&gt;="&amp;M144,C:C,"&lt;"&amp;N144,F:F,"=2",G:G,"=2",D:D,"&lt;&gt;x")</f>
        <v/>
      </c>
      <c r="T149" s="7">
        <f>IF(P149&gt;0,Q149/P149,"-")</f>
        <v/>
      </c>
      <c r="X149" s="3" t="inlineStr">
        <is>
          <t>Ciągniki s. 5- 7 osi, max 3 w grupie</t>
        </is>
      </c>
      <c r="Y149" s="3">
        <f>Z149+AA149</f>
        <v/>
      </c>
      <c r="Z149" s="3">
        <f>COUNTIFS(C:C,"&gt;="&amp;M144,C:C,"&lt;"&amp;N144,I:I,"=5",J:J,"=0",D:D,"&lt;&gt;x")</f>
        <v/>
      </c>
      <c r="AA149" s="3">
        <f>COUNTIFS(C:C,"&gt;="&amp;M144,C:C,"&lt;"&amp;N144,I:I,"=5",J:J,"=1",D:D,"&lt;&gt;x")</f>
        <v/>
      </c>
      <c r="AB149" s="3">
        <f>COUNTIFS(C:C,"&gt;="&amp;M144,C:C,"&lt;"&amp;N144,I:I,"=5",J:J,"=2",D:D,"&lt;&gt;x")</f>
        <v/>
      </c>
      <c r="AC149" s="7">
        <f>IF(Y149&gt;0,Z149/Y149,"-")</f>
        <v/>
      </c>
    </row>
    <row r="150">
      <c r="A150" t="n">
        <v>149</v>
      </c>
      <c r="B150" s="1" t="n">
        <v>45061</v>
      </c>
      <c r="C150" s="2" t="n">
        <v>0.9507060185185185</v>
      </c>
      <c r="D150">
        <f>'Identyfikacja'!D150</f>
        <v/>
      </c>
      <c r="E150" s="5" t="inlineStr">
        <is>
          <t>RKL 25092</t>
        </is>
      </c>
      <c r="F150" t="n">
        <v>11</v>
      </c>
      <c r="G150" t="n">
        <v>0</v>
      </c>
      <c r="I150" t="n">
        <v>1</v>
      </c>
      <c r="J150" t="n">
        <v>0</v>
      </c>
      <c r="O150" s="3" t="inlineStr">
        <is>
          <t>Samochody ciężarowe (jednoczłonowe)</t>
        </is>
      </c>
      <c r="P150" s="3">
        <f>Q150+R150</f>
        <v/>
      </c>
      <c r="Q150" s="3">
        <f>COUNTIFS(C:C,"&gt;="&amp;M144,C:C,"&lt;"&amp;N144,F:F,"=3",G:G,"=0",D:D,"&lt;&gt;x")</f>
        <v/>
      </c>
      <c r="R150" s="3">
        <f>COUNTIFS(C:C,"&gt;="&amp;M144,C:C,"&lt;"&amp;N144,F:F,"=3",G:G,"=1",D:D,"&lt;&gt;x")</f>
        <v/>
      </c>
      <c r="S150" s="3">
        <f>COUNTIFS(C:C,"&gt;="&amp;M144,C:C,"&lt;"&amp;N144,F:F,"=3",G:G,"=2",D:D,"&lt;&gt;x")</f>
        <v/>
      </c>
      <c r="T150" s="7">
        <f>IF(P150&gt;0,Q150/P150,"-")</f>
        <v/>
      </c>
      <c r="X150" s="3" t="inlineStr">
        <is>
          <t>Samochody ciężarowe z przyczepami</t>
        </is>
      </c>
      <c r="Y150" s="3">
        <f>Z150+AA150</f>
        <v/>
      </c>
      <c r="Z150" s="3">
        <f>COUNTIFS(C:C,"&gt;="&amp;M144,C:C,"&lt;"&amp;N144,I:I,"=6",J:J,"=0",D:D,"&lt;&gt;x")</f>
        <v/>
      </c>
      <c r="AA150" s="3">
        <f>COUNTIFS(C:C,"&gt;="&amp;M144,C:C,"&lt;"&amp;N144,I:I,"=6",J:J,"=1",D:D,"&lt;&gt;x")</f>
        <v/>
      </c>
      <c r="AB150" s="3">
        <f>COUNTIFS(C:C,"&gt;="&amp;M144,C:C,"&lt;"&amp;N144,I:I,"=6",J:J,"=2",D:D,"&lt;&gt;x")</f>
        <v/>
      </c>
      <c r="AC150" s="7">
        <f>IF(Y150&gt;0,Z150/Y150,"-")</f>
        <v/>
      </c>
    </row>
    <row r="151">
      <c r="A151" t="n">
        <v>150</v>
      </c>
      <c r="B151" s="1" t="n">
        <v>45061</v>
      </c>
      <c r="C151" s="2" t="n">
        <v>0.9518402777777778</v>
      </c>
      <c r="D151">
        <f>'Identyfikacja'!D151</f>
        <v/>
      </c>
      <c r="E151" s="5" t="inlineStr">
        <is>
          <t>CG 3625 F</t>
        </is>
      </c>
      <c r="F151" t="n">
        <v>7</v>
      </c>
      <c r="G151" t="n">
        <v>0</v>
      </c>
      <c r="I151" t="n">
        <v>1</v>
      </c>
      <c r="J151" t="n">
        <v>0</v>
      </c>
      <c r="O151" s="3" t="inlineStr">
        <is>
          <t>Samochody ciężarowe z przyczepami</t>
        </is>
      </c>
      <c r="P151" s="3">
        <f>Q151+R151</f>
        <v/>
      </c>
      <c r="Q151" s="3">
        <f>COUNTIFS(C:C,"&gt;="&amp;M144,C:C,"&lt;"&amp;N144,F:F,"=8",G:G,"=0",D:D,"&lt;&gt;x")</f>
        <v/>
      </c>
      <c r="R151" s="3">
        <f>COUNTIFS(C:C,"&gt;="&amp;M144,C:C,"&lt;"&amp;N144,F:F,"=8",G:G,"=1",D:D,"&lt;&gt;x")</f>
        <v/>
      </c>
      <c r="S151" s="3">
        <f>COUNTIFS(C:C,"&gt;="&amp;M144,C:C,"&lt;"&amp;N144,F:F,"=8",G:G,"=2",D:D,"&lt;&gt;x")</f>
        <v/>
      </c>
      <c r="T151" s="7">
        <f>IF(P151&gt;0,Q151/P151,"-")</f>
        <v/>
      </c>
      <c r="X151" s="3" t="inlineStr">
        <is>
          <t>Autobusy</t>
        </is>
      </c>
      <c r="Y151" s="3">
        <f>Z151+AA151</f>
        <v/>
      </c>
      <c r="Z151" s="3">
        <f>COUNTIFS(C:C,"&gt;="&amp;M144,C:C,"&lt;"&amp;N144,I:I,"=7",J:J,"=0",D:D,"&lt;&gt;x")</f>
        <v/>
      </c>
      <c r="AA151" s="3">
        <f>COUNTIFS(C:C,"&gt;="&amp;M144,C:C,"&lt;"&amp;N144,I:I,"=7",J:J,"=1",D:D,"&lt;&gt;x")</f>
        <v/>
      </c>
      <c r="AB151" s="3">
        <f>COUNTIFS(C:C,"&gt;="&amp;M144,C:C,"&lt;"&amp;N144,I:I,"=7",J:J,"=2",D:D,"&lt;&gt;x")</f>
        <v/>
      </c>
      <c r="AC151" s="7">
        <f>IF(Y151&gt;0,Z151/Y151,"-")</f>
        <v/>
      </c>
    </row>
    <row r="152">
      <c r="A152" t="n">
        <v>151</v>
      </c>
      <c r="B152" s="1" t="n">
        <v>45061</v>
      </c>
      <c r="C152" s="2" t="n">
        <v>0.9520023148148148</v>
      </c>
      <c r="D152">
        <f>'Identyfikacja'!D152</f>
        <v/>
      </c>
      <c r="E152" s="5" t="inlineStr">
        <is>
          <t>KWI Z 1058</t>
        </is>
      </c>
      <c r="F152" t="n">
        <v>7</v>
      </c>
      <c r="G152" t="n">
        <v>0</v>
      </c>
      <c r="I152" t="n">
        <v>1</v>
      </c>
      <c r="J152" t="n">
        <v>0</v>
      </c>
      <c r="O152" s="3" t="inlineStr">
        <is>
          <t>Samochody ciężarowe z naczepami</t>
        </is>
      </c>
      <c r="P152" s="3">
        <f>Q152+R152</f>
        <v/>
      </c>
      <c r="Q152" s="3">
        <f>COUNTIFS(C:C,"&gt;="&amp;M144,C:C,"&lt;"&amp;N144,F:F,"=9",G:G,"=0",D:D,"&lt;&gt;x")</f>
        <v/>
      </c>
      <c r="R152" s="3">
        <f>COUNTIFS(C:C,"&gt;="&amp;M144,C:C,"&lt;"&amp;N144,F:F,"=9",G:G,"=1",D:D,"&lt;&gt;x")</f>
        <v/>
      </c>
      <c r="S152" s="3">
        <f>COUNTIFS(C:C,"&gt;="&amp;M144,C:C,"&lt;"&amp;N144,F:F,"=9",G:G,"=2",D:D,"&lt;&gt;x")</f>
        <v/>
      </c>
      <c r="T152" s="7">
        <f>IF(P152&gt;0,Q152/P152,"-")</f>
        <v/>
      </c>
      <c r="X152" s="3" t="inlineStr">
        <is>
          <t>Inne pojazdy</t>
        </is>
      </c>
      <c r="Y152" s="3">
        <f>Z152+AA152</f>
        <v/>
      </c>
      <c r="Z152" s="3">
        <f>COUNTIFS(C:C,"&gt;="&amp;M144,C:C,"&lt;"&amp;N144,I:I,"=8",J:J,"=0",D:D,"&lt;&gt;x")</f>
        <v/>
      </c>
      <c r="AA152" s="3">
        <f>COUNTIFS(C:C,"&gt;="&amp;M144,C:C,"&lt;"&amp;N144,I:I,"=8",J:J,"=1",D:D,"&lt;&gt;x")</f>
        <v/>
      </c>
      <c r="AB152" s="3">
        <f>COUNTIFS(C:C,"&gt;="&amp;M144,C:C,"&lt;"&amp;N144,I:I,"=8",J:J,"=2",D:D,"&lt;&gt;x")</f>
        <v/>
      </c>
      <c r="AC152" s="7">
        <f>IF(Y152&gt;0,Z152/Y152,"-")</f>
        <v/>
      </c>
    </row>
    <row r="153">
      <c r="A153" t="n">
        <v>152</v>
      </c>
      <c r="B153" s="1" t="n">
        <v>45061</v>
      </c>
      <c r="C153" s="2" t="n">
        <v>0.9532638888888889</v>
      </c>
      <c r="D153">
        <f>'Identyfikacja'!D153</f>
        <v/>
      </c>
      <c r="E153" s="5" t="inlineStr">
        <is>
          <t>GPU 7 AU8</t>
        </is>
      </c>
      <c r="F153" t="n">
        <v>11</v>
      </c>
      <c r="G153" t="n">
        <v>0</v>
      </c>
      <c r="I153" t="n">
        <v>1</v>
      </c>
      <c r="J153" t="n">
        <v>0</v>
      </c>
      <c r="O153" s="3" t="inlineStr">
        <is>
          <t>Autobusy</t>
        </is>
      </c>
      <c r="P153" s="3">
        <f>Q153+R153</f>
        <v/>
      </c>
      <c r="Q153" s="3">
        <f>COUNTIFS(C:C,"&gt;="&amp;M144,C:C,"&lt;"&amp;N144,F:F,"=5",G:G,"=0",D:D,"&lt;&gt;x")</f>
        <v/>
      </c>
      <c r="R153" s="3">
        <f>COUNTIFS(C:C,"&gt;="&amp;M144,C:C,"&lt;"&amp;N144,F:F,"=5",G:G,"=1",D:D,"&lt;&gt;x")</f>
        <v/>
      </c>
      <c r="S153" s="3">
        <f>COUNTIFS(C:C,"&gt;="&amp;M144,C:C,"&lt;"&amp;N144,F:F,"=5",G:G,"=2",D:D,"&lt;&gt;x")</f>
        <v/>
      </c>
      <c r="T153" s="7">
        <f>IF(P153&gt;0,Q153/P153,"-")</f>
        <v/>
      </c>
      <c r="X153" s="3" t="n"/>
      <c r="Y153" s="3" t="n"/>
      <c r="Z153" s="3" t="n"/>
      <c r="AA153" s="3" t="n"/>
      <c r="AB153" s="3" t="n"/>
      <c r="AC153" s="7" t="n"/>
    </row>
    <row r="154">
      <c r="A154" t="n">
        <v>153</v>
      </c>
      <c r="B154" s="1" t="n">
        <v>45061</v>
      </c>
      <c r="C154" s="2" t="n">
        <v>0.9532986111111111</v>
      </c>
      <c r="D154">
        <f>'Identyfikacja'!D154</f>
        <v/>
      </c>
      <c r="E154" s="5" t="inlineStr"/>
      <c r="F154" t="n">
        <v>11</v>
      </c>
      <c r="G154" t="n">
        <v>0</v>
      </c>
      <c r="I154" t="n">
        <v>1</v>
      </c>
      <c r="J154" t="n">
        <v>0</v>
      </c>
      <c r="O154" s="3" t="n"/>
      <c r="P154" s="3" t="n"/>
      <c r="Q154" s="3" t="n"/>
      <c r="R154" s="3" t="n"/>
      <c r="S154" s="3" t="n"/>
      <c r="T154" s="3" t="n"/>
      <c r="X154" s="3" t="n"/>
      <c r="Y154" s="3" t="n"/>
      <c r="Z154" s="3" t="n"/>
      <c r="AA154" s="3" t="n"/>
      <c r="AB154" s="3" t="n"/>
      <c r="AC154" s="3" t="n"/>
    </row>
    <row r="155">
      <c r="A155" t="n">
        <v>154</v>
      </c>
      <c r="B155" s="1" t="n">
        <v>45061</v>
      </c>
      <c r="C155" s="2" t="n">
        <v>0.9534027777777778</v>
      </c>
      <c r="D155">
        <f>'Identyfikacja'!D155</f>
        <v/>
      </c>
      <c r="E155" s="5" t="inlineStr">
        <is>
          <t>W6 M 40633</t>
        </is>
      </c>
      <c r="F155" t="n">
        <v>9</v>
      </c>
      <c r="G155" t="n">
        <v>0</v>
      </c>
      <c r="I155" t="n">
        <v>4</v>
      </c>
      <c r="J155" t="n">
        <v>0</v>
      </c>
      <c r="M155" s="8" t="n">
        <v>0.02096064814814815</v>
      </c>
      <c r="N155" s="8" t="n">
        <v>0.03137731481481482</v>
      </c>
      <c r="O155" s="3" t="inlineStr">
        <is>
          <t>Klasa pojazdu (8+1)</t>
        </is>
      </c>
      <c r="P155" s="3" t="inlineStr">
        <is>
          <t>Niid</t>
        </is>
      </c>
      <c r="Q155" s="3" t="inlineStr">
        <is>
          <t>Kiok</t>
        </is>
      </c>
      <c r="R155" s="3" t="inlineStr">
        <is>
          <t>Kinok</t>
        </is>
      </c>
      <c r="S155" s="3" t="inlineStr">
        <is>
          <t>Odrzucone</t>
        </is>
      </c>
      <c r="T155" s="3" t="inlineStr">
        <is>
          <t>%</t>
        </is>
      </c>
      <c r="V155" s="8" t="n">
        <v>0.02096064814814815</v>
      </c>
      <c r="W155" s="8" t="n">
        <v>0.03137731481481482</v>
      </c>
      <c r="X155" s="3" t="inlineStr">
        <is>
          <t>Klasa pojazdu (COST323)</t>
        </is>
      </c>
      <c r="Y155" s="3" t="inlineStr">
        <is>
          <t>Niid</t>
        </is>
      </c>
      <c r="Z155" s="3" t="inlineStr">
        <is>
          <t>Kiok</t>
        </is>
      </c>
      <c r="AA155" s="3" t="inlineStr">
        <is>
          <t>Kinok</t>
        </is>
      </c>
      <c r="AB155" s="3" t="inlineStr">
        <is>
          <t>Odrzucone</t>
        </is>
      </c>
      <c r="AC155" s="3" t="inlineStr">
        <is>
          <t>%</t>
        </is>
      </c>
    </row>
    <row r="156">
      <c r="A156" t="n">
        <v>155</v>
      </c>
      <c r="B156" s="1" t="n">
        <v>45061</v>
      </c>
      <c r="C156" s="2" t="n">
        <v>0.9534490740740741</v>
      </c>
      <c r="D156">
        <f>'Identyfikacja'!D156</f>
        <v/>
      </c>
      <c r="E156" s="5" t="inlineStr">
        <is>
          <t>RZE UN 60</t>
        </is>
      </c>
      <c r="F156" t="n">
        <v>9</v>
      </c>
      <c r="G156" t="n">
        <v>0</v>
      </c>
      <c r="I156" t="n">
        <v>5</v>
      </c>
      <c r="J156" t="n">
        <v>0</v>
      </c>
      <c r="O156" s="3" t="inlineStr">
        <is>
          <t>Niesklasyfikowane</t>
        </is>
      </c>
      <c r="P156" s="3">
        <f>Q156+R156</f>
        <v/>
      </c>
      <c r="Q156" s="3">
        <f>COUNTIFS(C:C,"&gt;="&amp;M155,C:C,"&lt;"&amp;N155,F:F,"=6",G:G,"=0",D:D,"&lt;&gt;x")</f>
        <v/>
      </c>
      <c r="R156" s="3">
        <f>COUNTIFS(C:C,"&gt;="&amp;M155,C:C,"&lt;"&amp;N155,F:F,"=6",G:G,"=1",D:D,"&lt;&gt;x")</f>
        <v/>
      </c>
      <c r="S156" s="3">
        <f>COUNTIFS(C:C,"&gt;="&amp;M155,C:C,"&lt;"&amp;N155,F:F,"=6",G:G,"=2",D:D,"&lt;&gt;x")</f>
        <v/>
      </c>
      <c r="T156" s="7">
        <f>IF(P156&gt;0,Q156/P156,"-")</f>
        <v/>
      </c>
      <c r="X156" s="3" t="inlineStr">
        <is>
          <t>Samochody osobowe, dostawcze &lt;35kN</t>
        </is>
      </c>
      <c r="Y156" s="3">
        <f>Z156+AA156</f>
        <v/>
      </c>
      <c r="Z156" s="3">
        <f>COUNTIFS(C:C,"&gt;="&amp;M155,C:C,"&lt;"&amp;N155,I:I,"=1",J:J,"=0",D:D,"&lt;&gt;x")</f>
        <v/>
      </c>
      <c r="AA156" s="3">
        <f>COUNTIFS(C:C,"&gt;="&amp;M155,C:C,"&lt;"&amp;N155,I:I,"=1",J:J,"=1",D:D,"&lt;&gt;x")</f>
        <v/>
      </c>
      <c r="AB156" s="3">
        <f>COUNTIFS(C:C,"&gt;="&amp;M155,C:C,"&lt;"&amp;N155,I:I,"=1",J:J,"=2",D:D,"&lt;&gt;x")</f>
        <v/>
      </c>
      <c r="AC156" s="7">
        <f>IF(Y156&gt;0,Z156/Y156,"-")</f>
        <v/>
      </c>
    </row>
    <row r="157">
      <c r="A157" t="n">
        <v>156</v>
      </c>
      <c r="B157" s="1" t="n">
        <v>45061</v>
      </c>
      <c r="C157" s="2" t="n">
        <v>0.9554976851851852</v>
      </c>
      <c r="D157">
        <f>'Identyfikacja'!D157</f>
        <v/>
      </c>
      <c r="E157" s="5" t="inlineStr">
        <is>
          <t>RZE 37586</t>
        </is>
      </c>
      <c r="F157" t="n">
        <v>7</v>
      </c>
      <c r="G157" t="n">
        <v>0</v>
      </c>
      <c r="I157" t="n">
        <v>1</v>
      </c>
      <c r="J157" t="n">
        <v>0</v>
      </c>
      <c r="O157" s="3" t="inlineStr">
        <is>
          <t>Motocykle</t>
        </is>
      </c>
      <c r="P157" s="3">
        <f>Q157+R157</f>
        <v/>
      </c>
      <c r="Q157" s="3">
        <f>COUNTIFS(C:C,"&gt;="&amp;M155,C:C,"&lt;"&amp;N155,F:F,"=10",G:G,"=0",D:D,"&lt;&gt;x")</f>
        <v/>
      </c>
      <c r="R157" s="3">
        <f>COUNTIFS(C:C,"&gt;="&amp;M155,C:C,"&lt;"&amp;N155,F:F,"=10",G:G,"=1",D:D,"&lt;&gt;x")</f>
        <v/>
      </c>
      <c r="S157" s="3">
        <f>COUNTIFS(C:C,"&gt;="&amp;M155,C:C,"&lt;"&amp;N155,F:F,"=10",G:G,"=2",D:D,"&lt;&gt;x")</f>
        <v/>
      </c>
      <c r="T157" s="7">
        <f>IF(P157&gt;0,Q157/P157,"-")</f>
        <v/>
      </c>
      <c r="X157" s="3" t="inlineStr">
        <is>
          <t>Samochody ciężarowe 2-osiowe</t>
        </is>
      </c>
      <c r="Y157" s="3">
        <f>Z157+AA157</f>
        <v/>
      </c>
      <c r="Z157" s="3">
        <f>COUNTIFS(C:C,"&gt;="&amp;M155,C:C,"&lt;"&amp;N155,I:I,"=2",J:J,"=0",D:D,"&lt;&gt;x")</f>
        <v/>
      </c>
      <c r="AA157" s="3">
        <f>COUNTIFS(C:C,"&gt;="&amp;M155,C:C,"&lt;"&amp;N155,I:I,"=2",J:J,"=1",D:D,"&lt;&gt;x")</f>
        <v/>
      </c>
      <c r="AB157" s="3">
        <f>COUNTIFS(C:C,"&gt;="&amp;M155,C:C,"&lt;"&amp;N155,I:I,"=2",J:J,"=2",D:D,"&lt;&gt;x")</f>
        <v/>
      </c>
      <c r="AC157" s="7">
        <f>IF(Y157&gt;0,Z157/Y157,"-")</f>
        <v/>
      </c>
    </row>
    <row r="158">
      <c r="A158" t="n">
        <v>157</v>
      </c>
      <c r="B158" s="1" t="n">
        <v>45061</v>
      </c>
      <c r="C158" s="2" t="n">
        <v>0.9555902777777778</v>
      </c>
      <c r="D158">
        <f>'Identyfikacja'!D158</f>
        <v/>
      </c>
      <c r="E158" s="5" t="inlineStr">
        <is>
          <t>WPI 6863 F</t>
        </is>
      </c>
      <c r="F158" t="n">
        <v>9</v>
      </c>
      <c r="G158" t="n">
        <v>0</v>
      </c>
      <c r="I158" t="n">
        <v>5</v>
      </c>
      <c r="J158" t="n">
        <v>0</v>
      </c>
      <c r="O158" s="3" t="inlineStr">
        <is>
          <t>Samochody osobowe</t>
        </is>
      </c>
      <c r="P158" s="3">
        <f>Q158+R158</f>
        <v/>
      </c>
      <c r="Q158" s="3">
        <f>COUNTIFS(C:C,"&gt;="&amp;M155,C:C,"&lt;"&amp;N155,F:F,"=7",G:G,"=0",D:D,"&lt;&gt;x")</f>
        <v/>
      </c>
      <c r="R158" s="3">
        <f>COUNTIFS(C:C,"&gt;="&amp;M155,C:C,"&lt;"&amp;N155,F:F,"=7",G:G,"=1",D:D,"&lt;&gt;x")</f>
        <v/>
      </c>
      <c r="S158" s="3">
        <f>COUNTIFS(C:C,"&gt;="&amp;M155,C:C,"&lt;"&amp;N155,F:F,"=7",G:G,"=2",D:D,"&lt;&gt;x")</f>
        <v/>
      </c>
      <c r="T158" s="7">
        <f>IF(P158&gt;0,Q158/P158,"-")</f>
        <v/>
      </c>
      <c r="X158" s="3" t="inlineStr">
        <is>
          <t>Samochody ciężarowe 3,4-osiowe</t>
        </is>
      </c>
      <c r="Y158" s="3">
        <f>Z158+AA158</f>
        <v/>
      </c>
      <c r="Z158" s="3">
        <f>COUNTIFS(C:C,"&gt;="&amp;M155,C:C,"&lt;"&amp;N155,I:I,"=3",J:J,"=0",D:D,"&lt;&gt;x")</f>
        <v/>
      </c>
      <c r="AA158" s="3">
        <f>COUNTIFS(C:C,"&gt;="&amp;M155,C:C,"&lt;"&amp;N155,I:I,"=3",J:J,"=1",D:D,"&lt;&gt;x")</f>
        <v/>
      </c>
      <c r="AB158" s="3">
        <f>COUNTIFS(C:C,"&gt;="&amp;M155,C:C,"&lt;"&amp;N155,I:I,"=3",J:J,"=2",D:D,"&lt;&gt;x")</f>
        <v/>
      </c>
      <c r="AC158" s="7">
        <f>IF(Y158&gt;0,Z158/Y158,"-")</f>
        <v/>
      </c>
    </row>
    <row r="159">
      <c r="A159" t="n">
        <v>158</v>
      </c>
      <c r="B159" s="1" t="n">
        <v>45061</v>
      </c>
      <c r="C159" s="2" t="n">
        <v>0.9556712962962963</v>
      </c>
      <c r="D159">
        <f>'Identyfikacja'!D159</f>
        <v/>
      </c>
      <c r="E159" s="5" t="inlineStr">
        <is>
          <t>RSR 17362</t>
        </is>
      </c>
      <c r="F159" t="n">
        <v>11</v>
      </c>
      <c r="G159" t="n">
        <v>0</v>
      </c>
      <c r="I159" t="n">
        <v>1</v>
      </c>
      <c r="J159" t="n">
        <v>0</v>
      </c>
      <c r="O159" s="3" t="inlineStr">
        <is>
          <t>Samochody dostawcze do 3,5t</t>
        </is>
      </c>
      <c r="P159" s="3">
        <f>Q159+R159</f>
        <v/>
      </c>
      <c r="Q159" s="3">
        <f>COUNTIFS(C:C,"&gt;="&amp;M155,C:C,"&lt;"&amp;N155,F:F,"=11",G:G,"=0",D:D,"&lt;&gt;x")</f>
        <v/>
      </c>
      <c r="R159" s="3">
        <f>COUNTIFS(C:C,"&gt;="&amp;M155,C:C,"&lt;"&amp;N155,F:F,"=11",G:G,"=1",D:D,"&lt;&gt;x")</f>
        <v/>
      </c>
      <c r="S159" s="3">
        <f>COUNTIFS(C:C,"&gt;="&amp;M155,C:C,"&lt;"&amp;N155,F:F,"=11",G:G,"=2",D:D,"&lt;&gt;x")</f>
        <v/>
      </c>
      <c r="T159" s="7">
        <f>IF(P159&gt;0,Q159/P159,"-")</f>
        <v/>
      </c>
      <c r="X159" s="3" t="inlineStr">
        <is>
          <t>Ciągniki s. 3-6 osi, max 2 w grupie</t>
        </is>
      </c>
      <c r="Y159" s="3">
        <f>Z159+AA159</f>
        <v/>
      </c>
      <c r="Z159" s="3">
        <f>COUNTIFS(C:C,"&gt;="&amp;M155,C:C,"&lt;"&amp;N155,I:I,"=4",J:J,"=0",D:D,"&lt;&gt;x")</f>
        <v/>
      </c>
      <c r="AA159" s="3">
        <f>COUNTIFS(C:C,"&gt;="&amp;M155,C:C,"&lt;"&amp;N155,I:I,"=4",J:J,"=1",D:D,"&lt;&gt;x")</f>
        <v/>
      </c>
      <c r="AB159" s="3">
        <f>COUNTIFS(C:C,"&gt;="&amp;M155,C:C,"&lt;"&amp;N155,I:I,"=4",J:J,"=2",D:D,"&lt;&gt;x")</f>
        <v/>
      </c>
      <c r="AC159" s="7">
        <f>IF(Y159&gt;0,Z159/Y159,"-")</f>
        <v/>
      </c>
    </row>
    <row r="160">
      <c r="A160" t="n">
        <v>159</v>
      </c>
      <c r="B160" s="1" t="n">
        <v>45061</v>
      </c>
      <c r="C160" s="2" t="n">
        <v>0.9557175925925926</v>
      </c>
      <c r="D160">
        <f>'Identyfikacja'!D160</f>
        <v/>
      </c>
      <c r="E160" s="5" t="inlineStr">
        <is>
          <t>K 3 FLIX3</t>
        </is>
      </c>
      <c r="F160" t="n">
        <v>5</v>
      </c>
      <c r="G160" t="n">
        <v>0</v>
      </c>
      <c r="I160" t="n">
        <v>7</v>
      </c>
      <c r="J160" t="n">
        <v>0</v>
      </c>
      <c r="O160" s="3" t="inlineStr">
        <is>
          <t>Samochody osobowe z przyczepami</t>
        </is>
      </c>
      <c r="P160" s="3">
        <f>Q160+R160</f>
        <v/>
      </c>
      <c r="Q160" s="3">
        <f>COUNTIFS(C:C,"&gt;="&amp;M155,C:C,"&lt;"&amp;N155,F:F,"=2",G:G,"=0",D:D,"&lt;&gt;x")</f>
        <v/>
      </c>
      <c r="R160" s="3">
        <f>COUNTIFS(C:C,"&gt;="&amp;M155,C:C,"&lt;"&amp;N155,F:F,"=2",G:G,"=1",D:D,"&lt;&gt;x")</f>
        <v/>
      </c>
      <c r="S160" s="3">
        <f>COUNTIFS(C:C,"&gt;="&amp;M155,C:C,"&lt;"&amp;N155,F:F,"=2",G:G,"=2",D:D,"&lt;&gt;x")</f>
        <v/>
      </c>
      <c r="T160" s="7">
        <f>IF(P160&gt;0,Q160/P160,"-")</f>
        <v/>
      </c>
      <c r="X160" s="3" t="inlineStr">
        <is>
          <t>Ciągniki s. 5- 7 osi, max 3 w grupie</t>
        </is>
      </c>
      <c r="Y160" s="3">
        <f>Z160+AA160</f>
        <v/>
      </c>
      <c r="Z160" s="3">
        <f>COUNTIFS(C:C,"&gt;="&amp;M155,C:C,"&lt;"&amp;N155,I:I,"=5",J:J,"=0",D:D,"&lt;&gt;x")</f>
        <v/>
      </c>
      <c r="AA160" s="3">
        <f>COUNTIFS(C:C,"&gt;="&amp;M155,C:C,"&lt;"&amp;N155,I:I,"=5",J:J,"=1",D:D,"&lt;&gt;x")</f>
        <v/>
      </c>
      <c r="AB160" s="3">
        <f>COUNTIFS(C:C,"&gt;="&amp;M155,C:C,"&lt;"&amp;N155,I:I,"=5",J:J,"=2",D:D,"&lt;&gt;x")</f>
        <v/>
      </c>
      <c r="AC160" s="7">
        <f>IF(Y160&gt;0,Z160/Y160,"-")</f>
        <v/>
      </c>
    </row>
    <row r="161">
      <c r="A161" t="n">
        <v>160</v>
      </c>
      <c r="B161" s="1" t="n">
        <v>45061</v>
      </c>
      <c r="C161" s="2" t="n">
        <v>0.9557523148148148</v>
      </c>
      <c r="D161">
        <f>'Identyfikacja'!D161</f>
        <v/>
      </c>
      <c r="E161" s="5" t="inlineStr">
        <is>
          <t>RJA 6255 A</t>
        </is>
      </c>
      <c r="F161" t="n">
        <v>7</v>
      </c>
      <c r="G161" t="n">
        <v>0</v>
      </c>
      <c r="I161" t="n">
        <v>1</v>
      </c>
      <c r="J161" t="n">
        <v>0</v>
      </c>
      <c r="O161" s="3" t="inlineStr">
        <is>
          <t>Samochody ciężarowe (jednoczłonowe)</t>
        </is>
      </c>
      <c r="P161" s="3">
        <f>Q161+R161</f>
        <v/>
      </c>
      <c r="Q161" s="3">
        <f>COUNTIFS(C:C,"&gt;="&amp;M155,C:C,"&lt;"&amp;N155,F:F,"=3",G:G,"=0",D:D,"&lt;&gt;x")</f>
        <v/>
      </c>
      <c r="R161" s="3">
        <f>COUNTIFS(C:C,"&gt;="&amp;M155,C:C,"&lt;"&amp;N155,F:F,"=3",G:G,"=1",D:D,"&lt;&gt;x")</f>
        <v/>
      </c>
      <c r="S161" s="3">
        <f>COUNTIFS(C:C,"&gt;="&amp;M155,C:C,"&lt;"&amp;N155,F:F,"=3",G:G,"=2",D:D,"&lt;&gt;x")</f>
        <v/>
      </c>
      <c r="T161" s="7">
        <f>IF(P161&gt;0,Q161/P161,"-")</f>
        <v/>
      </c>
      <c r="X161" s="3" t="inlineStr">
        <is>
          <t>Samochody ciężarowe z przyczepami</t>
        </is>
      </c>
      <c r="Y161" s="3">
        <f>Z161+AA161</f>
        <v/>
      </c>
      <c r="Z161" s="3">
        <f>COUNTIFS(C:C,"&gt;="&amp;M155,C:C,"&lt;"&amp;N155,I:I,"=6",J:J,"=0",D:D,"&lt;&gt;x")</f>
        <v/>
      </c>
      <c r="AA161" s="3">
        <f>COUNTIFS(C:C,"&gt;="&amp;M155,C:C,"&lt;"&amp;N155,I:I,"=6",J:J,"=1",D:D,"&lt;&gt;x")</f>
        <v/>
      </c>
      <c r="AB161" s="3">
        <f>COUNTIFS(C:C,"&gt;="&amp;M155,C:C,"&lt;"&amp;N155,I:I,"=6",J:J,"=2",D:D,"&lt;&gt;x")</f>
        <v/>
      </c>
      <c r="AC161" s="7">
        <f>IF(Y161&gt;0,Z161/Y161,"-")</f>
        <v/>
      </c>
    </row>
    <row r="162">
      <c r="A162" t="n">
        <v>161</v>
      </c>
      <c r="B162" s="1" t="n">
        <v>45061</v>
      </c>
      <c r="C162" s="2" t="n">
        <v>0.9595833333333333</v>
      </c>
      <c r="D162">
        <f>'Identyfikacja'!D162</f>
        <v/>
      </c>
      <c r="E162" s="5" t="inlineStr">
        <is>
          <t>RRS 9 M71</t>
        </is>
      </c>
      <c r="F162" t="n">
        <v>9</v>
      </c>
      <c r="G162" t="n">
        <v>0</v>
      </c>
      <c r="I162" t="n">
        <v>5</v>
      </c>
      <c r="J162" t="n">
        <v>0</v>
      </c>
      <c r="O162" s="3" t="inlineStr">
        <is>
          <t>Samochody ciężarowe z przyczepami</t>
        </is>
      </c>
      <c r="P162" s="3">
        <f>Q162+R162</f>
        <v/>
      </c>
      <c r="Q162" s="3">
        <f>COUNTIFS(C:C,"&gt;="&amp;M155,C:C,"&lt;"&amp;N155,F:F,"=8",G:G,"=0",D:D,"&lt;&gt;x")</f>
        <v/>
      </c>
      <c r="R162" s="3">
        <f>COUNTIFS(C:C,"&gt;="&amp;M155,C:C,"&lt;"&amp;N155,F:F,"=8",G:G,"=1",D:D,"&lt;&gt;x")</f>
        <v/>
      </c>
      <c r="S162" s="3">
        <f>COUNTIFS(C:C,"&gt;="&amp;M155,C:C,"&lt;"&amp;N155,F:F,"=8",G:G,"=2",D:D,"&lt;&gt;x")</f>
        <v/>
      </c>
      <c r="T162" s="7">
        <f>IF(P162&gt;0,Q162/P162,"-")</f>
        <v/>
      </c>
      <c r="X162" s="3" t="inlineStr">
        <is>
          <t>Autobusy</t>
        </is>
      </c>
      <c r="Y162" s="3">
        <f>Z162+AA162</f>
        <v/>
      </c>
      <c r="Z162" s="3">
        <f>COUNTIFS(C:C,"&gt;="&amp;M155,C:C,"&lt;"&amp;N155,I:I,"=7",J:J,"=0",D:D,"&lt;&gt;x")</f>
        <v/>
      </c>
      <c r="AA162" s="3">
        <f>COUNTIFS(C:C,"&gt;="&amp;M155,C:C,"&lt;"&amp;N155,I:I,"=7",J:J,"=1",D:D,"&lt;&gt;x")</f>
        <v/>
      </c>
      <c r="AB162" s="3">
        <f>COUNTIFS(C:C,"&gt;="&amp;M155,C:C,"&lt;"&amp;N155,I:I,"=7",J:J,"=2",D:D,"&lt;&gt;x")</f>
        <v/>
      </c>
      <c r="AC162" s="7">
        <f>IF(Y162&gt;0,Z162/Y162,"-")</f>
        <v/>
      </c>
    </row>
    <row r="163">
      <c r="A163" t="n">
        <v>162</v>
      </c>
      <c r="B163" s="1" t="n">
        <v>45061</v>
      </c>
      <c r="C163" s="2" t="n">
        <v>0.9596180555555556</v>
      </c>
      <c r="D163">
        <f>'Identyfikacja'!D163</f>
        <v/>
      </c>
      <c r="E163" s="5" t="inlineStr">
        <is>
          <t>RZE 7817 A</t>
        </is>
      </c>
      <c r="F163" t="n">
        <v>8</v>
      </c>
      <c r="G163" t="n">
        <v>0</v>
      </c>
      <c r="I163" t="n">
        <v>6</v>
      </c>
      <c r="J163" t="n">
        <v>0</v>
      </c>
      <c r="O163" s="3" t="inlineStr">
        <is>
          <t>Samochody ciężarowe z naczepami</t>
        </is>
      </c>
      <c r="P163" s="3">
        <f>Q163+R163</f>
        <v/>
      </c>
      <c r="Q163" s="3">
        <f>COUNTIFS(C:C,"&gt;="&amp;M155,C:C,"&lt;"&amp;N155,F:F,"=9",G:G,"=0",D:D,"&lt;&gt;x")</f>
        <v/>
      </c>
      <c r="R163" s="3">
        <f>COUNTIFS(C:C,"&gt;="&amp;M155,C:C,"&lt;"&amp;N155,F:F,"=9",G:G,"=1",D:D,"&lt;&gt;x")</f>
        <v/>
      </c>
      <c r="S163" s="3">
        <f>COUNTIFS(C:C,"&gt;="&amp;M155,C:C,"&lt;"&amp;N155,F:F,"=9",G:G,"=2",D:D,"&lt;&gt;x")</f>
        <v/>
      </c>
      <c r="T163" s="7">
        <f>IF(P163&gt;0,Q163/P163,"-")</f>
        <v/>
      </c>
      <c r="X163" s="3" t="inlineStr">
        <is>
          <t>Inne pojazdy</t>
        </is>
      </c>
      <c r="Y163" s="3">
        <f>Z163+AA163</f>
        <v/>
      </c>
      <c r="Z163" s="3">
        <f>COUNTIFS(C:C,"&gt;="&amp;M155,C:C,"&lt;"&amp;N155,I:I,"=8",J:J,"=0",D:D,"&lt;&gt;x")</f>
        <v/>
      </c>
      <c r="AA163" s="3">
        <f>COUNTIFS(C:C,"&gt;="&amp;M155,C:C,"&lt;"&amp;N155,I:I,"=8",J:J,"=1",D:D,"&lt;&gt;x")</f>
        <v/>
      </c>
      <c r="AB163" s="3">
        <f>COUNTIFS(C:C,"&gt;="&amp;M155,C:C,"&lt;"&amp;N155,I:I,"=8",J:J,"=2",D:D,"&lt;&gt;x")</f>
        <v/>
      </c>
      <c r="AC163" s="7">
        <f>IF(Y163&gt;0,Z163/Y163,"-")</f>
        <v/>
      </c>
    </row>
    <row r="164">
      <c r="A164" t="n">
        <v>163</v>
      </c>
      <c r="B164" s="1" t="n">
        <v>45061</v>
      </c>
      <c r="C164" s="2" t="n">
        <v>0.9596412037037036</v>
      </c>
      <c r="D164">
        <f>'Identyfikacja'!D164</f>
        <v/>
      </c>
      <c r="E164" s="5" t="inlineStr">
        <is>
          <t>RLA 14296</t>
        </is>
      </c>
      <c r="F164" t="n">
        <v>7</v>
      </c>
      <c r="G164" t="n">
        <v>0</v>
      </c>
      <c r="I164" t="n">
        <v>1</v>
      </c>
      <c r="J164" t="n">
        <v>0</v>
      </c>
      <c r="O164" s="3" t="inlineStr">
        <is>
          <t>Autobusy</t>
        </is>
      </c>
      <c r="P164" s="3">
        <f>Q164+R164</f>
        <v/>
      </c>
      <c r="Q164" s="3">
        <f>COUNTIFS(C:C,"&gt;="&amp;M155,C:C,"&lt;"&amp;N155,F:F,"=5",G:G,"=0",D:D,"&lt;&gt;x")</f>
        <v/>
      </c>
      <c r="R164" s="3">
        <f>COUNTIFS(C:C,"&gt;="&amp;M155,C:C,"&lt;"&amp;N155,F:F,"=5",G:G,"=1",D:D,"&lt;&gt;x")</f>
        <v/>
      </c>
      <c r="S164" s="3">
        <f>COUNTIFS(C:C,"&gt;="&amp;M155,C:C,"&lt;"&amp;N155,F:F,"=5",G:G,"=2",D:D,"&lt;&gt;x")</f>
        <v/>
      </c>
      <c r="T164" s="7">
        <f>IF(P164&gt;0,Q164/P164,"-")</f>
        <v/>
      </c>
      <c r="X164" s="3" t="n"/>
      <c r="Y164" s="3" t="n"/>
      <c r="Z164" s="3" t="n"/>
      <c r="AA164" s="3" t="n"/>
      <c r="AB164" s="3" t="n"/>
      <c r="AC164" s="7" t="n"/>
    </row>
    <row r="165">
      <c r="A165" t="n">
        <v>164</v>
      </c>
      <c r="B165" s="1" t="n">
        <v>45061</v>
      </c>
      <c r="C165" s="2" t="n">
        <v>0.9596759259259259</v>
      </c>
      <c r="D165">
        <f>'Identyfikacja'!D165</f>
        <v/>
      </c>
      <c r="E165" s="5" t="inlineStr">
        <is>
          <t>UC 04780</t>
        </is>
      </c>
      <c r="F165" t="n">
        <v>11</v>
      </c>
      <c r="G165" t="n">
        <v>0</v>
      </c>
      <c r="I165" t="n">
        <v>1</v>
      </c>
      <c r="J165" t="n">
        <v>0</v>
      </c>
      <c r="O165" s="3" t="n"/>
      <c r="P165" s="3" t="n"/>
      <c r="Q165" s="3" t="n"/>
      <c r="R165" s="3" t="n"/>
      <c r="S165" s="3" t="n"/>
      <c r="T165" s="3" t="n"/>
      <c r="X165" s="3" t="n"/>
      <c r="Y165" s="3" t="n"/>
      <c r="Z165" s="3" t="n"/>
      <c r="AA165" s="3" t="n"/>
      <c r="AB165" s="3" t="n"/>
      <c r="AC165" s="3" t="n"/>
    </row>
    <row r="166">
      <c r="A166" t="n">
        <v>165</v>
      </c>
      <c r="B166" s="1" t="n">
        <v>45061</v>
      </c>
      <c r="C166" s="2" t="n">
        <v>0.9615277777777778</v>
      </c>
      <c r="D166">
        <f>'Identyfikacja'!D166</f>
        <v/>
      </c>
      <c r="E166" s="5" t="inlineStr">
        <is>
          <t>RBR 11736</t>
        </is>
      </c>
      <c r="F166" t="n">
        <v>3</v>
      </c>
      <c r="G166" t="n">
        <v>0</v>
      </c>
      <c r="I166" t="n">
        <v>2</v>
      </c>
      <c r="J166" t="n">
        <v>0</v>
      </c>
      <c r="M166" s="8" t="n">
        <v>0.03137731481481482</v>
      </c>
      <c r="N166" s="8" t="n">
        <v>0.03268518518518519</v>
      </c>
      <c r="O166" s="3" t="inlineStr">
        <is>
          <t>Klasa pojazdu (8+1)</t>
        </is>
      </c>
      <c r="P166" s="3" t="inlineStr">
        <is>
          <t>Niid</t>
        </is>
      </c>
      <c r="Q166" s="3" t="inlineStr">
        <is>
          <t>Kiok</t>
        </is>
      </c>
      <c r="R166" s="3" t="inlineStr">
        <is>
          <t>Kinok</t>
        </is>
      </c>
      <c r="S166" s="3" t="inlineStr">
        <is>
          <t>Odrzucone</t>
        </is>
      </c>
      <c r="T166" s="3" t="inlineStr">
        <is>
          <t>%</t>
        </is>
      </c>
      <c r="V166" s="8" t="n">
        <v>0.03137731481481482</v>
      </c>
      <c r="W166" s="8" t="n">
        <v>0.03268518518518519</v>
      </c>
      <c r="X166" s="3" t="inlineStr">
        <is>
          <t>Klasa pojazdu (COST323)</t>
        </is>
      </c>
      <c r="Y166" s="3" t="inlineStr">
        <is>
          <t>Niid</t>
        </is>
      </c>
      <c r="Z166" s="3" t="inlineStr">
        <is>
          <t>Kiok</t>
        </is>
      </c>
      <c r="AA166" s="3" t="inlineStr">
        <is>
          <t>Kinok</t>
        </is>
      </c>
      <c r="AB166" s="3" t="inlineStr">
        <is>
          <t>Odrzucone</t>
        </is>
      </c>
      <c r="AC166" s="3" t="inlineStr">
        <is>
          <t>%</t>
        </is>
      </c>
    </row>
    <row r="167">
      <c r="A167" t="n">
        <v>166</v>
      </c>
      <c r="B167" s="1" t="n">
        <v>45061</v>
      </c>
      <c r="C167" s="2" t="n">
        <v>0.9620949074074074</v>
      </c>
      <c r="D167">
        <f>'Identyfikacja'!D167</f>
        <v/>
      </c>
      <c r="E167" s="5" t="inlineStr">
        <is>
          <t>GD 160 US</t>
        </is>
      </c>
      <c r="F167" t="n">
        <v>9</v>
      </c>
      <c r="G167" t="n">
        <v>0</v>
      </c>
      <c r="I167" t="n">
        <v>5</v>
      </c>
      <c r="J167" t="n">
        <v>0</v>
      </c>
      <c r="O167" s="3" t="inlineStr">
        <is>
          <t>Niesklasyfikowane</t>
        </is>
      </c>
      <c r="P167" s="3">
        <f>Q167+R167</f>
        <v/>
      </c>
      <c r="Q167" s="3">
        <f>COUNTIFS(C:C,"&gt;="&amp;M166,C:C,"&lt;"&amp;N166,F:F,"=6",G:G,"=0",D:D,"&lt;&gt;x")</f>
        <v/>
      </c>
      <c r="R167" s="3">
        <f>COUNTIFS(C:C,"&gt;="&amp;M166,C:C,"&lt;"&amp;N166,F:F,"=6",G:G,"=1",D:D,"&lt;&gt;x")</f>
        <v/>
      </c>
      <c r="S167" s="3">
        <f>COUNTIFS(C:C,"&gt;="&amp;M166,C:C,"&lt;"&amp;N166,F:F,"=6",G:G,"=2",D:D,"&lt;&gt;x")</f>
        <v/>
      </c>
      <c r="T167" s="7">
        <f>IF(P167&gt;0,Q167/P167,"-")</f>
        <v/>
      </c>
      <c r="X167" s="3" t="inlineStr">
        <is>
          <t>Samochody osobowe, dostawcze &lt;35kN</t>
        </is>
      </c>
      <c r="Y167" s="3">
        <f>Z167+AA167</f>
        <v/>
      </c>
      <c r="Z167" s="3">
        <f>COUNTIFS(C:C,"&gt;="&amp;M166,C:C,"&lt;"&amp;N166,I:I,"=1",J:J,"=0",D:D,"&lt;&gt;x")</f>
        <v/>
      </c>
      <c r="AA167" s="3">
        <f>COUNTIFS(C:C,"&gt;="&amp;M166,C:C,"&lt;"&amp;N166,I:I,"=1",J:J,"=1",D:D,"&lt;&gt;x")</f>
        <v/>
      </c>
      <c r="AB167" s="3">
        <f>COUNTIFS(C:C,"&gt;="&amp;M166,C:C,"&lt;"&amp;N166,I:I,"=1",J:J,"=2",D:D,"&lt;&gt;x")</f>
        <v/>
      </c>
      <c r="AC167" s="7">
        <f>IF(Y167&gt;0,Z167/Y167,"-")</f>
        <v/>
      </c>
    </row>
    <row r="168">
      <c r="A168" t="n">
        <v>167</v>
      </c>
      <c r="B168" s="1" t="n">
        <v>45061</v>
      </c>
      <c r="C168" s="2" t="n">
        <v>0.9627893518518519</v>
      </c>
      <c r="D168">
        <f>'Identyfikacja'!D168</f>
        <v/>
      </c>
      <c r="E168" s="5" t="inlineStr">
        <is>
          <t>RZE 94138</t>
        </is>
      </c>
      <c r="F168" t="n">
        <v>7</v>
      </c>
      <c r="G168" t="n">
        <v>0</v>
      </c>
      <c r="I168" t="n">
        <v>1</v>
      </c>
      <c r="J168" t="n">
        <v>0</v>
      </c>
      <c r="O168" s="3" t="inlineStr">
        <is>
          <t>Motocykle</t>
        </is>
      </c>
      <c r="P168" s="3">
        <f>Q168+R168</f>
        <v/>
      </c>
      <c r="Q168" s="3">
        <f>COUNTIFS(C:C,"&gt;="&amp;M166,C:C,"&lt;"&amp;N166,F:F,"=10",G:G,"=0",D:D,"&lt;&gt;x")</f>
        <v/>
      </c>
      <c r="R168" s="3">
        <f>COUNTIFS(C:C,"&gt;="&amp;M166,C:C,"&lt;"&amp;N166,F:F,"=10",G:G,"=1",D:D,"&lt;&gt;x")</f>
        <v/>
      </c>
      <c r="S168" s="3">
        <f>COUNTIFS(C:C,"&gt;="&amp;M166,C:C,"&lt;"&amp;N166,F:F,"=10",G:G,"=2",D:D,"&lt;&gt;x")</f>
        <v/>
      </c>
      <c r="T168" s="7">
        <f>IF(P168&gt;0,Q168/P168,"-")</f>
        <v/>
      </c>
      <c r="X168" s="3" t="inlineStr">
        <is>
          <t>Samochody ciężarowe 2-osiowe</t>
        </is>
      </c>
      <c r="Y168" s="3">
        <f>Z168+AA168</f>
        <v/>
      </c>
      <c r="Z168" s="3">
        <f>COUNTIFS(C:C,"&gt;="&amp;M166,C:C,"&lt;"&amp;N166,I:I,"=2",J:J,"=0",D:D,"&lt;&gt;x")</f>
        <v/>
      </c>
      <c r="AA168" s="3">
        <f>COUNTIFS(C:C,"&gt;="&amp;M166,C:C,"&lt;"&amp;N166,I:I,"=2",J:J,"=1",D:D,"&lt;&gt;x")</f>
        <v/>
      </c>
      <c r="AB168" s="3">
        <f>COUNTIFS(C:C,"&gt;="&amp;M166,C:C,"&lt;"&amp;N166,I:I,"=2",J:J,"=2",D:D,"&lt;&gt;x")</f>
        <v/>
      </c>
      <c r="AC168" s="7">
        <f>IF(Y168&gt;0,Z168/Y168,"-")</f>
        <v/>
      </c>
    </row>
    <row r="169">
      <c r="A169" t="n">
        <v>168</v>
      </c>
      <c r="B169" s="1" t="n">
        <v>45061</v>
      </c>
      <c r="C169" s="2" t="n">
        <v>0.9628009259259259</v>
      </c>
      <c r="D169">
        <f>'Identyfikacja'!D169</f>
        <v/>
      </c>
      <c r="E169" s="5" t="inlineStr">
        <is>
          <t>RZ 1960 V</t>
        </is>
      </c>
      <c r="F169" t="n">
        <v>7</v>
      </c>
      <c r="G169" t="n">
        <v>0</v>
      </c>
      <c r="I169" t="n">
        <v>1</v>
      </c>
      <c r="J169" t="n">
        <v>0</v>
      </c>
      <c r="O169" s="3" t="inlineStr">
        <is>
          <t>Samochody osobowe</t>
        </is>
      </c>
      <c r="P169" s="3">
        <f>Q169+R169</f>
        <v/>
      </c>
      <c r="Q169" s="3">
        <f>COUNTIFS(C:C,"&gt;="&amp;M166,C:C,"&lt;"&amp;N166,F:F,"=7",G:G,"=0",D:D,"&lt;&gt;x")</f>
        <v/>
      </c>
      <c r="R169" s="3">
        <f>COUNTIFS(C:C,"&gt;="&amp;M166,C:C,"&lt;"&amp;N166,F:F,"=7",G:G,"=1",D:D,"&lt;&gt;x")</f>
        <v/>
      </c>
      <c r="S169" s="3">
        <f>COUNTIFS(C:C,"&gt;="&amp;M166,C:C,"&lt;"&amp;N166,F:F,"=7",G:G,"=2",D:D,"&lt;&gt;x")</f>
        <v/>
      </c>
      <c r="T169" s="7">
        <f>IF(P169&gt;0,Q169/P169,"-")</f>
        <v/>
      </c>
      <c r="X169" s="3" t="inlineStr">
        <is>
          <t>Samochody ciężarowe 3,4-osiowe</t>
        </is>
      </c>
      <c r="Y169" s="3">
        <f>Z169+AA169</f>
        <v/>
      </c>
      <c r="Z169" s="3">
        <f>COUNTIFS(C:C,"&gt;="&amp;M166,C:C,"&lt;"&amp;N166,I:I,"=3",J:J,"=0",D:D,"&lt;&gt;x")</f>
        <v/>
      </c>
      <c r="AA169" s="3">
        <f>COUNTIFS(C:C,"&gt;="&amp;M166,C:C,"&lt;"&amp;N166,I:I,"=3",J:J,"=1",D:D,"&lt;&gt;x")</f>
        <v/>
      </c>
      <c r="AB169" s="3">
        <f>COUNTIFS(C:C,"&gt;="&amp;M166,C:C,"&lt;"&amp;N166,I:I,"=3",J:J,"=2",D:D,"&lt;&gt;x")</f>
        <v/>
      </c>
      <c r="AC169" s="7">
        <f>IF(Y169&gt;0,Z169/Y169,"-")</f>
        <v/>
      </c>
    </row>
    <row r="170">
      <c r="A170" t="n">
        <v>169</v>
      </c>
      <c r="B170" s="1" t="n">
        <v>45061</v>
      </c>
      <c r="C170" s="2" t="n">
        <v>0.9655902777777777</v>
      </c>
      <c r="D170">
        <f>'Identyfikacja'!D170</f>
        <v/>
      </c>
      <c r="E170" s="5" t="inlineStr">
        <is>
          <t>WRA 1264 A</t>
        </is>
      </c>
      <c r="F170" t="n">
        <v>7</v>
      </c>
      <c r="G170" t="n">
        <v>1</v>
      </c>
      <c r="H170" t="n">
        <v>11</v>
      </c>
      <c r="I170" t="n">
        <v>1</v>
      </c>
      <c r="J170" t="n">
        <v>0</v>
      </c>
      <c r="O170" s="3" t="inlineStr">
        <is>
          <t>Samochody dostawcze do 3,5t</t>
        </is>
      </c>
      <c r="P170" s="3">
        <f>Q170+R170</f>
        <v/>
      </c>
      <c r="Q170" s="3">
        <f>COUNTIFS(C:C,"&gt;="&amp;M166,C:C,"&lt;"&amp;N166,F:F,"=11",G:G,"=0",D:D,"&lt;&gt;x")</f>
        <v/>
      </c>
      <c r="R170" s="3">
        <f>COUNTIFS(C:C,"&gt;="&amp;M166,C:C,"&lt;"&amp;N166,F:F,"=11",G:G,"=1",D:D,"&lt;&gt;x")</f>
        <v/>
      </c>
      <c r="S170" s="3">
        <f>COUNTIFS(C:C,"&gt;="&amp;M166,C:C,"&lt;"&amp;N166,F:F,"=11",G:G,"=2",D:D,"&lt;&gt;x")</f>
        <v/>
      </c>
      <c r="T170" s="7">
        <f>IF(P170&gt;0,Q170/P170,"-")</f>
        <v/>
      </c>
      <c r="X170" s="3" t="inlineStr">
        <is>
          <t>Ciągniki s. 3-6 osi, max 2 w grupie</t>
        </is>
      </c>
      <c r="Y170" s="3">
        <f>Z170+AA170</f>
        <v/>
      </c>
      <c r="Z170" s="3">
        <f>COUNTIFS(C:C,"&gt;="&amp;M166,C:C,"&lt;"&amp;N166,I:I,"=4",J:J,"=0",D:D,"&lt;&gt;x")</f>
        <v/>
      </c>
      <c r="AA170" s="3">
        <f>COUNTIFS(C:C,"&gt;="&amp;M166,C:C,"&lt;"&amp;N166,I:I,"=4",J:J,"=1",D:D,"&lt;&gt;x")</f>
        <v/>
      </c>
      <c r="AB170" s="3">
        <f>COUNTIFS(C:C,"&gt;="&amp;M166,C:C,"&lt;"&amp;N166,I:I,"=4",J:J,"=2",D:D,"&lt;&gt;x")</f>
        <v/>
      </c>
      <c r="AC170" s="7">
        <f>IF(Y170&gt;0,Z170/Y170,"-")</f>
        <v/>
      </c>
    </row>
    <row r="171">
      <c r="A171" t="n">
        <v>170</v>
      </c>
      <c r="B171" s="1" t="n">
        <v>45061</v>
      </c>
      <c r="C171" s="2" t="n">
        <v>0.965625</v>
      </c>
      <c r="D171">
        <f>'Identyfikacja'!D171</f>
        <v/>
      </c>
      <c r="E171" s="5" t="inlineStr">
        <is>
          <t>DGR 448 CF</t>
        </is>
      </c>
      <c r="F171" t="n">
        <v>7</v>
      </c>
      <c r="G171" t="n">
        <v>0</v>
      </c>
      <c r="I171" t="n">
        <v>1</v>
      </c>
      <c r="J171" t="n">
        <v>0</v>
      </c>
      <c r="O171" s="3" t="inlineStr">
        <is>
          <t>Samochody osobowe z przyczepami</t>
        </is>
      </c>
      <c r="P171" s="3">
        <f>Q171+R171</f>
        <v/>
      </c>
      <c r="Q171" s="3">
        <f>COUNTIFS(C:C,"&gt;="&amp;M166,C:C,"&lt;"&amp;N166,F:F,"=2",G:G,"=0",D:D,"&lt;&gt;x")</f>
        <v/>
      </c>
      <c r="R171" s="3">
        <f>COUNTIFS(C:C,"&gt;="&amp;M166,C:C,"&lt;"&amp;N166,F:F,"=2",G:G,"=1",D:D,"&lt;&gt;x")</f>
        <v/>
      </c>
      <c r="S171" s="3">
        <f>COUNTIFS(C:C,"&gt;="&amp;M166,C:C,"&lt;"&amp;N166,F:F,"=2",G:G,"=2",D:D,"&lt;&gt;x")</f>
        <v/>
      </c>
      <c r="T171" s="7">
        <f>IF(P171&gt;0,Q171/P171,"-")</f>
        <v/>
      </c>
      <c r="X171" s="3" t="inlineStr">
        <is>
          <t>Ciągniki s. 5- 7 osi, max 3 w grupie</t>
        </is>
      </c>
      <c r="Y171" s="3">
        <f>Z171+AA171</f>
        <v/>
      </c>
      <c r="Z171" s="3">
        <f>COUNTIFS(C:C,"&gt;="&amp;M166,C:C,"&lt;"&amp;N166,I:I,"=5",J:J,"=0",D:D,"&lt;&gt;x")</f>
        <v/>
      </c>
      <c r="AA171" s="3">
        <f>COUNTIFS(C:C,"&gt;="&amp;M166,C:C,"&lt;"&amp;N166,I:I,"=5",J:J,"=1",D:D,"&lt;&gt;x")</f>
        <v/>
      </c>
      <c r="AB171" s="3">
        <f>COUNTIFS(C:C,"&gt;="&amp;M166,C:C,"&lt;"&amp;N166,I:I,"=5",J:J,"=2",D:D,"&lt;&gt;x")</f>
        <v/>
      </c>
      <c r="AC171" s="7">
        <f>IF(Y171&gt;0,Z171/Y171,"-")</f>
        <v/>
      </c>
    </row>
    <row r="172">
      <c r="A172" t="n">
        <v>171</v>
      </c>
      <c r="B172" s="1" t="n">
        <v>45061</v>
      </c>
      <c r="C172" s="2" t="n">
        <v>0.9663541666666666</v>
      </c>
      <c r="D172">
        <f>'Identyfikacja'!D172</f>
        <v/>
      </c>
      <c r="E172" s="5" t="inlineStr">
        <is>
          <t>RBR 38680</t>
        </is>
      </c>
      <c r="F172" t="n">
        <v>3</v>
      </c>
      <c r="G172" t="n">
        <v>0</v>
      </c>
      <c r="I172" t="n">
        <v>2</v>
      </c>
      <c r="J172" t="n">
        <v>0</v>
      </c>
      <c r="O172" s="3" t="inlineStr">
        <is>
          <t>Samochody ciężarowe (jednoczłonowe)</t>
        </is>
      </c>
      <c r="P172" s="3">
        <f>Q172+R172</f>
        <v/>
      </c>
      <c r="Q172" s="3">
        <f>COUNTIFS(C:C,"&gt;="&amp;M166,C:C,"&lt;"&amp;N166,F:F,"=3",G:G,"=0",D:D,"&lt;&gt;x")</f>
        <v/>
      </c>
      <c r="R172" s="3">
        <f>COUNTIFS(C:C,"&gt;="&amp;M166,C:C,"&lt;"&amp;N166,F:F,"=3",G:G,"=1",D:D,"&lt;&gt;x")</f>
        <v/>
      </c>
      <c r="S172" s="3">
        <f>COUNTIFS(C:C,"&gt;="&amp;M166,C:C,"&lt;"&amp;N166,F:F,"=3",G:G,"=2",D:D,"&lt;&gt;x")</f>
        <v/>
      </c>
      <c r="T172" s="7">
        <f>IF(P172&gt;0,Q172/P172,"-")</f>
        <v/>
      </c>
      <c r="X172" s="3" t="inlineStr">
        <is>
          <t>Samochody ciężarowe z przyczepami</t>
        </is>
      </c>
      <c r="Y172" s="3">
        <f>Z172+AA172</f>
        <v/>
      </c>
      <c r="Z172" s="3">
        <f>COUNTIFS(C:C,"&gt;="&amp;M166,C:C,"&lt;"&amp;N166,I:I,"=6",J:J,"=0",D:D,"&lt;&gt;x")</f>
        <v/>
      </c>
      <c r="AA172" s="3">
        <f>COUNTIFS(C:C,"&gt;="&amp;M166,C:C,"&lt;"&amp;N166,I:I,"=6",J:J,"=1",D:D,"&lt;&gt;x")</f>
        <v/>
      </c>
      <c r="AB172" s="3">
        <f>COUNTIFS(C:C,"&gt;="&amp;M166,C:C,"&lt;"&amp;N166,I:I,"=6",J:J,"=2",D:D,"&lt;&gt;x")</f>
        <v/>
      </c>
      <c r="AC172" s="7">
        <f>IF(Y172&gt;0,Z172/Y172,"-")</f>
        <v/>
      </c>
    </row>
    <row r="173">
      <c r="A173" t="n">
        <v>172</v>
      </c>
      <c r="B173" s="1" t="n">
        <v>45061</v>
      </c>
      <c r="C173" s="2" t="n">
        <v>0.9676388888888889</v>
      </c>
      <c r="D173">
        <f>'Identyfikacja'!D173</f>
        <v/>
      </c>
      <c r="E173" s="5" t="inlineStr">
        <is>
          <t>TSA 6171 E</t>
        </is>
      </c>
      <c r="F173" t="n">
        <v>3</v>
      </c>
      <c r="G173" t="n">
        <v>0</v>
      </c>
      <c r="I173" t="n">
        <v>3</v>
      </c>
      <c r="J173" t="n">
        <v>0</v>
      </c>
      <c r="O173" s="3" t="inlineStr">
        <is>
          <t>Samochody ciężarowe z przyczepami</t>
        </is>
      </c>
      <c r="P173" s="3">
        <f>Q173+R173</f>
        <v/>
      </c>
      <c r="Q173" s="3">
        <f>COUNTIFS(C:C,"&gt;="&amp;M166,C:C,"&lt;"&amp;N166,F:F,"=8",G:G,"=0",D:D,"&lt;&gt;x")</f>
        <v/>
      </c>
      <c r="R173" s="3">
        <f>COUNTIFS(C:C,"&gt;="&amp;M166,C:C,"&lt;"&amp;N166,F:F,"=8",G:G,"=1",D:D,"&lt;&gt;x")</f>
        <v/>
      </c>
      <c r="S173" s="3">
        <f>COUNTIFS(C:C,"&gt;="&amp;M166,C:C,"&lt;"&amp;N166,F:F,"=8",G:G,"=2",D:D,"&lt;&gt;x")</f>
        <v/>
      </c>
      <c r="T173" s="7">
        <f>IF(P173&gt;0,Q173/P173,"-")</f>
        <v/>
      </c>
      <c r="X173" s="3" t="inlineStr">
        <is>
          <t>Autobusy</t>
        </is>
      </c>
      <c r="Y173" s="3">
        <f>Z173+AA173</f>
        <v/>
      </c>
      <c r="Z173" s="3">
        <f>COUNTIFS(C:C,"&gt;="&amp;M166,C:C,"&lt;"&amp;N166,I:I,"=7",J:J,"=0",D:D,"&lt;&gt;x")</f>
        <v/>
      </c>
      <c r="AA173" s="3">
        <f>COUNTIFS(C:C,"&gt;="&amp;M166,C:C,"&lt;"&amp;N166,I:I,"=7",J:J,"=1",D:D,"&lt;&gt;x")</f>
        <v/>
      </c>
      <c r="AB173" s="3">
        <f>COUNTIFS(C:C,"&gt;="&amp;M166,C:C,"&lt;"&amp;N166,I:I,"=7",J:J,"=2",D:D,"&lt;&gt;x")</f>
        <v/>
      </c>
      <c r="AC173" s="7">
        <f>IF(Y173&gt;0,Z173/Y173,"-")</f>
        <v/>
      </c>
    </row>
    <row r="174">
      <c r="A174" t="n">
        <v>173</v>
      </c>
      <c r="B174" s="1" t="n">
        <v>45061</v>
      </c>
      <c r="C174" s="2" t="n">
        <v>0.9704398148148148</v>
      </c>
      <c r="D174">
        <f>'Identyfikacja'!D174</f>
        <v/>
      </c>
      <c r="E174" s="5" t="inlineStr">
        <is>
          <t>RMI 60270</t>
        </is>
      </c>
      <c r="F174" t="n">
        <v>11</v>
      </c>
      <c r="G174" t="n">
        <v>0</v>
      </c>
      <c r="I174" t="n">
        <v>1</v>
      </c>
      <c r="J174" t="n">
        <v>0</v>
      </c>
      <c r="O174" s="3" t="inlineStr">
        <is>
          <t>Samochody ciężarowe z naczepami</t>
        </is>
      </c>
      <c r="P174" s="3">
        <f>Q174+R174</f>
        <v/>
      </c>
      <c r="Q174" s="3">
        <f>COUNTIFS(C:C,"&gt;="&amp;M166,C:C,"&lt;"&amp;N166,F:F,"=9",G:G,"=0",D:D,"&lt;&gt;x")</f>
        <v/>
      </c>
      <c r="R174" s="3">
        <f>COUNTIFS(C:C,"&gt;="&amp;M166,C:C,"&lt;"&amp;N166,F:F,"=9",G:G,"=1",D:D,"&lt;&gt;x")</f>
        <v/>
      </c>
      <c r="S174" s="3">
        <f>COUNTIFS(C:C,"&gt;="&amp;M166,C:C,"&lt;"&amp;N166,F:F,"=9",G:G,"=2",D:D,"&lt;&gt;x")</f>
        <v/>
      </c>
      <c r="T174" s="7">
        <f>IF(P174&gt;0,Q174/P174,"-")</f>
        <v/>
      </c>
      <c r="X174" s="3" t="inlineStr">
        <is>
          <t>Inne pojazdy</t>
        </is>
      </c>
      <c r="Y174" s="3">
        <f>Z174+AA174</f>
        <v/>
      </c>
      <c r="Z174" s="3">
        <f>COUNTIFS(C:C,"&gt;="&amp;M166,C:C,"&lt;"&amp;N166,I:I,"=8",J:J,"=0",D:D,"&lt;&gt;x")</f>
        <v/>
      </c>
      <c r="AA174" s="3">
        <f>COUNTIFS(C:C,"&gt;="&amp;M166,C:C,"&lt;"&amp;N166,I:I,"=8",J:J,"=1",D:D,"&lt;&gt;x")</f>
        <v/>
      </c>
      <c r="AB174" s="3">
        <f>COUNTIFS(C:C,"&gt;="&amp;M166,C:C,"&lt;"&amp;N166,I:I,"=8",J:J,"=2",D:D,"&lt;&gt;x")</f>
        <v/>
      </c>
      <c r="AC174" s="7">
        <f>IF(Y174&gt;0,Z174/Y174,"-")</f>
        <v/>
      </c>
    </row>
    <row r="175">
      <c r="A175" t="n">
        <v>174</v>
      </c>
      <c r="B175" s="1" t="n">
        <v>45061</v>
      </c>
      <c r="C175" s="2" t="n">
        <v>0.9716550925925926</v>
      </c>
      <c r="D175">
        <f>'Identyfikacja'!D175</f>
        <v/>
      </c>
      <c r="E175" s="5" t="inlineStr">
        <is>
          <t>RSAO 2 C</t>
        </is>
      </c>
      <c r="F175" t="n">
        <v>7</v>
      </c>
      <c r="G175" t="n">
        <v>0</v>
      </c>
      <c r="I175" t="n">
        <v>1</v>
      </c>
      <c r="J175" t="n">
        <v>0</v>
      </c>
      <c r="O175" s="3" t="inlineStr">
        <is>
          <t>Autobusy</t>
        </is>
      </c>
      <c r="P175" s="3">
        <f>Q175+R175</f>
        <v/>
      </c>
      <c r="Q175" s="3">
        <f>COUNTIFS(C:C,"&gt;="&amp;M166,C:C,"&lt;"&amp;N166,F:F,"=5",G:G,"=0",D:D,"&lt;&gt;x")</f>
        <v/>
      </c>
      <c r="R175" s="3">
        <f>COUNTIFS(C:C,"&gt;="&amp;M166,C:C,"&lt;"&amp;N166,F:F,"=5",G:G,"=1",D:D,"&lt;&gt;x")</f>
        <v/>
      </c>
      <c r="S175" s="3">
        <f>COUNTIFS(C:C,"&gt;="&amp;M166,C:C,"&lt;"&amp;N166,F:F,"=5",G:G,"=2",D:D,"&lt;&gt;x")</f>
        <v/>
      </c>
      <c r="T175" s="7">
        <f>IF(P175&gt;0,Q175/P175,"-")</f>
        <v/>
      </c>
      <c r="X175" s="3" t="n"/>
      <c r="Y175" s="3" t="n"/>
      <c r="Z175" s="3" t="n"/>
      <c r="AA175" s="3" t="n"/>
      <c r="AB175" s="3" t="n"/>
      <c r="AC175" s="7" t="n"/>
    </row>
    <row r="176">
      <c r="A176" t="n">
        <v>175</v>
      </c>
      <c r="B176" s="1" t="n">
        <v>45061</v>
      </c>
      <c r="C176" s="2" t="n">
        <v>0.9727893518518519</v>
      </c>
      <c r="D176">
        <f>'Identyfikacja'!D176</f>
        <v/>
      </c>
      <c r="E176" s="5" t="inlineStr">
        <is>
          <t>TKI 9916 K</t>
        </is>
      </c>
      <c r="F176" t="n">
        <v>9</v>
      </c>
      <c r="G176" t="n">
        <v>1</v>
      </c>
      <c r="H176" t="n">
        <v>8</v>
      </c>
      <c r="I176" t="n">
        <v>5</v>
      </c>
      <c r="J176" t="n">
        <v>1</v>
      </c>
      <c r="K176" t="n">
        <v>6</v>
      </c>
      <c r="O176" s="3" t="n"/>
      <c r="P176" s="3" t="n"/>
      <c r="Q176" s="3" t="n"/>
      <c r="R176" s="3" t="n"/>
      <c r="S176" s="3" t="n"/>
      <c r="T176" s="3" t="n"/>
      <c r="X176" s="3" t="n"/>
      <c r="Y176" s="3" t="n"/>
      <c r="Z176" s="3" t="n"/>
      <c r="AA176" s="3" t="n"/>
      <c r="AB176" s="3" t="n"/>
      <c r="AC176" s="3" t="n"/>
    </row>
    <row r="177">
      <c r="A177" t="n">
        <v>176</v>
      </c>
      <c r="B177" s="1" t="n">
        <v>45061</v>
      </c>
      <c r="C177" s="2" t="n">
        <v>0.9730787037037038</v>
      </c>
      <c r="D177">
        <f>'Identyfikacja'!D177</f>
        <v/>
      </c>
      <c r="E177" s="5" t="inlineStr">
        <is>
          <t>RMI 4223 C</t>
        </is>
      </c>
      <c r="F177" t="n">
        <v>11</v>
      </c>
      <c r="G177" t="n">
        <v>0</v>
      </c>
      <c r="I177" t="n">
        <v>1</v>
      </c>
      <c r="J177" t="n">
        <v>0</v>
      </c>
      <c r="M177" s="9" t="inlineStr">
        <is>
          <t>N200</t>
        </is>
      </c>
      <c r="N177" s="9" t="inlineStr">
        <is>
          <t>Suma</t>
        </is>
      </c>
      <c r="O177" s="3" t="inlineStr">
        <is>
          <t>Klasa pojazdu (8+1)</t>
        </is>
      </c>
      <c r="P177" s="3" t="inlineStr">
        <is>
          <t>Niid</t>
        </is>
      </c>
      <c r="Q177" s="3" t="inlineStr">
        <is>
          <t>Kiok</t>
        </is>
      </c>
      <c r="R177" s="3" t="inlineStr">
        <is>
          <t>Kinok</t>
        </is>
      </c>
      <c r="S177" s="3" t="inlineStr">
        <is>
          <t>Odrzucone</t>
        </is>
      </c>
      <c r="T177" s="3" t="inlineStr">
        <is>
          <t>%</t>
        </is>
      </c>
      <c r="V177" s="9" t="inlineStr">
        <is>
          <t>N200</t>
        </is>
      </c>
      <c r="W177" s="9" t="inlineStr">
        <is>
          <t>Suma</t>
        </is>
      </c>
      <c r="X177" s="3" t="inlineStr">
        <is>
          <t>Klasa pojazdu (COST323)</t>
        </is>
      </c>
      <c r="Y177" s="3" t="inlineStr">
        <is>
          <t>Niid</t>
        </is>
      </c>
      <c r="Z177" s="3" t="inlineStr">
        <is>
          <t>Kiok</t>
        </is>
      </c>
      <c r="AA177" s="3" t="inlineStr">
        <is>
          <t>Kinok</t>
        </is>
      </c>
      <c r="AB177" s="3" t="inlineStr">
        <is>
          <t>Odrzucone</t>
        </is>
      </c>
      <c r="AC177" s="3" t="inlineStr">
        <is>
          <t>%</t>
        </is>
      </c>
    </row>
    <row r="178">
      <c r="A178" t="n">
        <v>177</v>
      </c>
      <c r="B178" s="1" t="n">
        <v>45061</v>
      </c>
      <c r="C178" s="2" t="n">
        <v>0.9731018518518518</v>
      </c>
      <c r="D178">
        <f>'Identyfikacja'!D178</f>
        <v/>
      </c>
      <c r="E178" s="5" t="inlineStr">
        <is>
          <t>RZ 3993 V</t>
        </is>
      </c>
      <c r="F178" t="n">
        <v>7</v>
      </c>
      <c r="G178" t="n">
        <v>0</v>
      </c>
      <c r="I178" t="n">
        <v>1</v>
      </c>
      <c r="J178" t="n">
        <v>0</v>
      </c>
      <c r="O178" s="3" t="inlineStr">
        <is>
          <t>Niesklasyfikowane</t>
        </is>
      </c>
      <c r="P178" s="3">
        <f>Q178+R178</f>
        <v/>
      </c>
      <c r="Q178" s="3">
        <f>COUNTIFS(F:F,"=6",G:G,"=0",D:D,"&lt;&gt;x")</f>
        <v/>
      </c>
      <c r="R178" s="3">
        <f>COUNTIFS(F:F,"=6",G:G,"=1",D:D,"&lt;&gt;x")</f>
        <v/>
      </c>
      <c r="S178" s="3">
        <f>COUNTIFS(F:F,"=6",G:G,"=2",D:D,"&lt;&gt;x")</f>
        <v/>
      </c>
      <c r="T178" s="7">
        <f>IF(P178&gt;0,Q178/P178,"-")</f>
        <v/>
      </c>
      <c r="X178" s="3" t="inlineStr">
        <is>
          <t>Samochody osobowe, dostawcze &lt;35kN</t>
        </is>
      </c>
      <c r="Y178" s="3">
        <f>Z178+AA178</f>
        <v/>
      </c>
      <c r="Z178" s="3">
        <f>COUNTIFS(I:I,"=1",J:J,"=0",D:D,"&lt;&gt;x")</f>
        <v/>
      </c>
      <c r="AA178" s="3">
        <f>COUNTIFS(I:I,"=1",J:J,"=1",D:D,"&lt;&gt;x")</f>
        <v/>
      </c>
      <c r="AB178" s="3">
        <f>COUNTIFS(I:I,"=1",J:J,"=2",D:D,"&lt;&gt;x")</f>
        <v/>
      </c>
      <c r="AC178" s="7">
        <f>IF(Y178&gt;0,Z178/Y178,"-")</f>
        <v/>
      </c>
    </row>
    <row r="179">
      <c r="A179" t="n">
        <v>178</v>
      </c>
      <c r="B179" s="1" t="n">
        <v>45061</v>
      </c>
      <c r="C179" s="2" t="n">
        <v>0.9747222222222223</v>
      </c>
      <c r="D179">
        <f>'Identyfikacja'!D179</f>
        <v/>
      </c>
      <c r="E179" s="5" t="inlineStr">
        <is>
          <t>RLA 15617</t>
        </is>
      </c>
      <c r="F179" t="n">
        <v>11</v>
      </c>
      <c r="G179" t="n">
        <v>1</v>
      </c>
      <c r="H179" t="n">
        <v>7</v>
      </c>
      <c r="I179" t="n">
        <v>1</v>
      </c>
      <c r="J179" t="n">
        <v>0</v>
      </c>
      <c r="O179" s="3" t="inlineStr">
        <is>
          <t>Motocykle</t>
        </is>
      </c>
      <c r="P179" s="3">
        <f>Q179+R179</f>
        <v/>
      </c>
      <c r="Q179" s="3">
        <f>COUNTIFS(F:F,"=10",G:G,"=0",D:D,"&lt;&gt;x")</f>
        <v/>
      </c>
      <c r="R179" s="3">
        <f>COUNTIFS(F:F,"=10",G:G,"=1",D:D,"&lt;&gt;x")</f>
        <v/>
      </c>
      <c r="S179" s="3">
        <f>COUNTIFS(F:F,"=10",G:G,"=2",D:D,"&lt;&gt;x")</f>
        <v/>
      </c>
      <c r="T179" s="7">
        <f>IF(P179&gt;0,Q179/P179,"-")</f>
        <v/>
      </c>
      <c r="X179" s="3" t="inlineStr">
        <is>
          <t>Samochody ciężarowe 2-osiowe</t>
        </is>
      </c>
      <c r="Y179" s="3">
        <f>Z179+AA179</f>
        <v/>
      </c>
      <c r="Z179" s="3">
        <f>COUNTIFS(I:I,"=2",J:J,"=0",D:D,"&lt;&gt;x")</f>
        <v/>
      </c>
      <c r="AA179" s="3">
        <f>COUNTIFS(I:I,"=2",J:J,"=1",D:D,"&lt;&gt;x")</f>
        <v/>
      </c>
      <c r="AB179" s="3">
        <f>COUNTIFS(I:I,"=2",J:J,"=2",D:D,"&lt;&gt;x")</f>
        <v/>
      </c>
      <c r="AC179" s="7">
        <f>IF(Y179&gt;0,Z179/Y179,"-")</f>
        <v/>
      </c>
    </row>
    <row r="180">
      <c r="A180" t="n">
        <v>179</v>
      </c>
      <c r="B180" s="1" t="n">
        <v>45061</v>
      </c>
      <c r="C180" s="2" t="n">
        <v>0.976574074074074</v>
      </c>
      <c r="D180">
        <f>'Identyfikacja'!D180</f>
        <v/>
      </c>
      <c r="E180" s="5" t="inlineStr">
        <is>
          <t>PK 4795 L</t>
        </is>
      </c>
      <c r="F180" t="n">
        <v>9</v>
      </c>
      <c r="G180" t="n">
        <v>0</v>
      </c>
      <c r="I180" t="n">
        <v>5</v>
      </c>
      <c r="J180" t="n">
        <v>0</v>
      </c>
      <c r="O180" s="3" t="inlineStr">
        <is>
          <t>Samochody osobowe</t>
        </is>
      </c>
      <c r="P180" s="3">
        <f>Q180+R180</f>
        <v/>
      </c>
      <c r="Q180" s="3">
        <f>COUNTIFS(F:F,"=7",G:G,"=0",D:D,"&lt;&gt;x")</f>
        <v/>
      </c>
      <c r="R180" s="3">
        <f>COUNTIFS(F:F,"=7",G:G,"=1",D:D,"&lt;&gt;x")</f>
        <v/>
      </c>
      <c r="S180" s="3">
        <f>COUNTIFS(F:F,"=7",G:G,"=2",D:D,"&lt;&gt;x")</f>
        <v/>
      </c>
      <c r="T180" s="7">
        <f>IF(P180&gt;0,Q180/P180,"-")</f>
        <v/>
      </c>
      <c r="X180" s="3" t="inlineStr">
        <is>
          <t>Samochody ciężarowe 3,4-osiowe</t>
        </is>
      </c>
      <c r="Y180" s="3">
        <f>Z180+AA180</f>
        <v/>
      </c>
      <c r="Z180" s="3">
        <f>COUNTIFS(I:I,"=3",J:J,"=0",D:D,"&lt;&gt;x")</f>
        <v/>
      </c>
      <c r="AA180" s="3">
        <f>COUNTIFS(I:I,"=3",J:J,"=1",D:D,"&lt;&gt;x")</f>
        <v/>
      </c>
      <c r="AB180" s="3">
        <f>COUNTIFS(I:I,"=3",J:J,"=2",D:D,"&lt;&gt;x")</f>
        <v/>
      </c>
      <c r="AC180" s="7">
        <f>IF(Y180&gt;0,Z180/Y180,"-")</f>
        <v/>
      </c>
    </row>
    <row r="181">
      <c r="A181" t="n">
        <v>180</v>
      </c>
      <c r="B181" s="1" t="n">
        <v>45061</v>
      </c>
      <c r="C181" s="2" t="n">
        <v>0.9766550925925926</v>
      </c>
      <c r="D181">
        <f>'Identyfikacja'!D181</f>
        <v/>
      </c>
      <c r="E181" s="5" t="inlineStr"/>
      <c r="F181" t="n">
        <v>8</v>
      </c>
      <c r="G181" t="n">
        <v>0</v>
      </c>
      <c r="I181" t="n">
        <v>6</v>
      </c>
      <c r="J181" t="n">
        <v>0</v>
      </c>
      <c r="O181" s="3" t="inlineStr">
        <is>
          <t>Samochody dostawcze do 3,5t</t>
        </is>
      </c>
      <c r="P181" s="3">
        <f>Q181+R181</f>
        <v/>
      </c>
      <c r="Q181" s="3">
        <f>COUNTIFS(F:F,"=11",G:G,"=0",D:D,"&lt;&gt;x")</f>
        <v/>
      </c>
      <c r="R181" s="3">
        <f>COUNTIFS(F:F,"=11",G:G,"=1",D:D,"&lt;&gt;x")</f>
        <v/>
      </c>
      <c r="S181" s="3">
        <f>COUNTIFS(F:F,"=11",G:G,"=2",D:D,"&lt;&gt;x")</f>
        <v/>
      </c>
      <c r="T181" s="7">
        <f>IF(P181&gt;0,Q181/P181,"-")</f>
        <v/>
      </c>
      <c r="X181" s="3" t="inlineStr">
        <is>
          <t>Ciągniki s. 3-6 osi, max 2 w grupie</t>
        </is>
      </c>
      <c r="Y181" s="3">
        <f>Z181+AA181</f>
        <v/>
      </c>
      <c r="Z181" s="3">
        <f>COUNTIFS(I:I,"=4",J:J,"=0",D:D,"&lt;&gt;x")</f>
        <v/>
      </c>
      <c r="AA181" s="3">
        <f>COUNTIFS(I:I,"=4",J:J,"=1",D:D,"&lt;&gt;x")</f>
        <v/>
      </c>
      <c r="AB181" s="3">
        <f>COUNTIFS(I:I,"=4",J:J,"=2",D:D,"&lt;&gt;x")</f>
        <v/>
      </c>
      <c r="AC181" s="7">
        <f>IF(Y181&gt;0,Z181/Y181,"-")</f>
        <v/>
      </c>
    </row>
    <row r="182">
      <c r="A182" t="n">
        <v>181</v>
      </c>
      <c r="B182" s="1" t="n">
        <v>45061</v>
      </c>
      <c r="C182" s="2" t="n">
        <v>0.9767476851851852</v>
      </c>
      <c r="D182">
        <f>'Identyfikacja'!D182</f>
        <v/>
      </c>
      <c r="E182" s="5" t="inlineStr">
        <is>
          <t>WGM 73839</t>
        </is>
      </c>
      <c r="F182" t="n">
        <v>8</v>
      </c>
      <c r="G182" t="n">
        <v>0</v>
      </c>
      <c r="I182" t="n">
        <v>6</v>
      </c>
      <c r="J182" t="n">
        <v>0</v>
      </c>
      <c r="O182" s="3" t="inlineStr">
        <is>
          <t>Samochody osobowe z przyczepami</t>
        </is>
      </c>
      <c r="P182" s="3">
        <f>Q182+R182</f>
        <v/>
      </c>
      <c r="Q182" s="3">
        <f>COUNTIFS(F:F,"=2",G:G,"=0",D:D,"&lt;&gt;x")</f>
        <v/>
      </c>
      <c r="R182" s="3">
        <f>COUNTIFS(F:F,"=2",G:G,"=1",D:D,"&lt;&gt;x")</f>
        <v/>
      </c>
      <c r="S182" s="3">
        <f>COUNTIFS(F:F,"=2",G:G,"=2",D:D,"&lt;&gt;x")</f>
        <v/>
      </c>
      <c r="T182" s="7">
        <f>IF(P182&gt;0,Q182/P182,"-")</f>
        <v/>
      </c>
      <c r="X182" s="3" t="inlineStr">
        <is>
          <t>Ciągniki s. 5- 7 osi, max 3 w grupie</t>
        </is>
      </c>
      <c r="Y182" s="3">
        <f>Z182+AA182</f>
        <v/>
      </c>
      <c r="Z182" s="3">
        <f>COUNTIFS(I:I,"=5",J:J,"=0",D:D,"&lt;&gt;x")</f>
        <v/>
      </c>
      <c r="AA182" s="3">
        <f>COUNTIFS(I:I,"=5",J:J,"=1",D:D,"&lt;&gt;x")</f>
        <v/>
      </c>
      <c r="AB182" s="3">
        <f>COUNTIFS(I:I,"=5",J:J,"=2",D:D,"&lt;&gt;x")</f>
        <v/>
      </c>
      <c r="AC182" s="7">
        <f>IF(Y182&gt;0,Z182/Y182,"-")</f>
        <v/>
      </c>
    </row>
    <row r="183">
      <c r="A183" t="n">
        <v>182</v>
      </c>
      <c r="B183" s="1" t="n">
        <v>45061</v>
      </c>
      <c r="C183" s="2" t="n">
        <v>0.9770023148148148</v>
      </c>
      <c r="D183">
        <f>'Identyfikacja'!D183</f>
        <v/>
      </c>
      <c r="E183" s="5" t="inlineStr">
        <is>
          <t>RTA 49050</t>
        </is>
      </c>
      <c r="F183" t="n">
        <v>3</v>
      </c>
      <c r="G183" t="n">
        <v>0</v>
      </c>
      <c r="I183" t="n">
        <v>3</v>
      </c>
      <c r="J183" t="n">
        <v>0</v>
      </c>
      <c r="O183" s="3" t="inlineStr">
        <is>
          <t>Samochody ciężarowe (jednoczłonowe)</t>
        </is>
      </c>
      <c r="P183" s="3">
        <f>Q183+R183</f>
        <v/>
      </c>
      <c r="Q183" s="3">
        <f>COUNTIFS(F:F,"=3",G:G,"=0",D:D,"&lt;&gt;x")</f>
        <v/>
      </c>
      <c r="R183" s="3">
        <f>COUNTIFS(F:F,"=3",G:G,"=1",D:D,"&lt;&gt;x")</f>
        <v/>
      </c>
      <c r="S183" s="3">
        <f>COUNTIFS(F:F,"=3",G:G,"=2",D:D,"&lt;&gt;x")</f>
        <v/>
      </c>
      <c r="T183" s="7">
        <f>IF(P183&gt;0,Q183/P183,"-")</f>
        <v/>
      </c>
      <c r="X183" s="3" t="inlineStr">
        <is>
          <t>Samochody ciężarowe z przyczepami</t>
        </is>
      </c>
      <c r="Y183" s="3">
        <f>Z183+AA183</f>
        <v/>
      </c>
      <c r="Z183" s="3">
        <f>COUNTIFS(I:I,"=6",J:J,"=0",D:D,"&lt;&gt;x")</f>
        <v/>
      </c>
      <c r="AA183" s="3">
        <f>COUNTIFS(I:I,"=6",J:J,"=1",D:D,"&lt;&gt;x")</f>
        <v/>
      </c>
      <c r="AB183" s="3">
        <f>COUNTIFS(I:I,"=6",J:J,"=2",D:D,"&lt;&gt;x")</f>
        <v/>
      </c>
      <c r="AC183" s="7">
        <f>IF(Y183&gt;0,Z183/Y183,"-")</f>
        <v/>
      </c>
    </row>
    <row r="184">
      <c r="A184" t="n">
        <v>183</v>
      </c>
      <c r="B184" s="1" t="n">
        <v>45061</v>
      </c>
      <c r="C184" s="2" t="n">
        <v>0.9781944444444445</v>
      </c>
      <c r="D184">
        <f>'Identyfikacja'!D184</f>
        <v/>
      </c>
      <c r="E184" s="5" t="inlineStr">
        <is>
          <t>RPZ 47038</t>
        </is>
      </c>
      <c r="F184" t="n">
        <v>11</v>
      </c>
      <c r="G184" t="n">
        <v>0</v>
      </c>
      <c r="I184" t="n">
        <v>1</v>
      </c>
      <c r="J184" t="n">
        <v>0</v>
      </c>
      <c r="O184" s="3" t="inlineStr">
        <is>
          <t>Samochody ciężarowe z przyczepami</t>
        </is>
      </c>
      <c r="P184" s="3">
        <f>Q184+R184</f>
        <v/>
      </c>
      <c r="Q184" s="3">
        <f>COUNTIFS(F:F,"=8",G:G,"=0",D:D,"&lt;&gt;x")</f>
        <v/>
      </c>
      <c r="R184" s="3">
        <f>COUNTIFS(F:F,"=8",G:G,"=1",D:D,"&lt;&gt;x")</f>
        <v/>
      </c>
      <c r="S184" s="3">
        <f>COUNTIFS(F:F,"=8",G:G,"=2",D:D,"&lt;&gt;x")</f>
        <v/>
      </c>
      <c r="T184" s="7">
        <f>IF(P184&gt;0,Q184/P184,"-")</f>
        <v/>
      </c>
      <c r="X184" s="3" t="inlineStr">
        <is>
          <t>Autobusy</t>
        </is>
      </c>
      <c r="Y184" s="3">
        <f>Z184+AA184</f>
        <v/>
      </c>
      <c r="Z184" s="3">
        <f>COUNTIFS(I:I,"=7",J:J,"=0",D:D,"&lt;&gt;x")</f>
        <v/>
      </c>
      <c r="AA184" s="3">
        <f>COUNTIFS(I:I,"=7",J:J,"=1",D:D,"&lt;&gt;x")</f>
        <v/>
      </c>
      <c r="AB184" s="3">
        <f>COUNTIFS(I:I,"=7",J:J,"=2",D:D,"&lt;&gt;x")</f>
        <v/>
      </c>
      <c r="AC184" s="7">
        <f>IF(Y184&gt;0,Z184/Y184,"-")</f>
        <v/>
      </c>
    </row>
    <row r="185">
      <c r="A185" t="n">
        <v>184</v>
      </c>
      <c r="B185" s="1" t="n">
        <v>45061</v>
      </c>
      <c r="C185" s="2" t="n">
        <v>0.9784143518518519</v>
      </c>
      <c r="D185">
        <f>'Identyfikacja'!D185</f>
        <v/>
      </c>
      <c r="E185" s="5" t="inlineStr">
        <is>
          <t>CBR JM 13</t>
        </is>
      </c>
      <c r="F185" t="n">
        <v>11</v>
      </c>
      <c r="G185" t="n">
        <v>0</v>
      </c>
      <c r="I185" t="n">
        <v>1</v>
      </c>
      <c r="J185" t="n">
        <v>0</v>
      </c>
      <c r="O185" s="3" t="inlineStr">
        <is>
          <t>Samochody ciężarowe z naczepami</t>
        </is>
      </c>
      <c r="P185" s="3">
        <f>Q185+R185</f>
        <v/>
      </c>
      <c r="Q185" s="3">
        <f>COUNTIFS(F:F,"=9",G:G,"=0",D:D,"&lt;&gt;x")</f>
        <v/>
      </c>
      <c r="R185" s="3">
        <f>COUNTIFS(F:F,"=9",G:G,"=1",D:D,"&lt;&gt;x")</f>
        <v/>
      </c>
      <c r="S185" s="3">
        <f>COUNTIFS(F:F,"=9",G:G,"=2",D:D,"&lt;&gt;x")</f>
        <v/>
      </c>
      <c r="T185" s="7">
        <f>IF(P185&gt;0,Q185/P185,"-")</f>
        <v/>
      </c>
      <c r="X185" s="3" t="inlineStr">
        <is>
          <t>Inne pojazdy</t>
        </is>
      </c>
      <c r="Y185" s="3">
        <f>Z185+AA185</f>
        <v/>
      </c>
      <c r="Z185" s="3">
        <f>COUNTIFS(I:I,"=8",J:J,"=0",D:D,"&lt;&gt;x")</f>
        <v/>
      </c>
      <c r="AA185" s="3">
        <f>COUNTIFS(I:I,"=8",J:J,"=1",D:D,"&lt;&gt;x")</f>
        <v/>
      </c>
      <c r="AB185" s="3">
        <f>COUNTIFS(I:I,"=8",J:J,"=2",D:D,"&lt;&gt;x")</f>
        <v/>
      </c>
      <c r="AC185" s="7">
        <f>IF(Y185&gt;0,Z185/Y185,"-")</f>
        <v/>
      </c>
    </row>
    <row r="186">
      <c r="A186" t="n">
        <v>185</v>
      </c>
      <c r="B186" s="1" t="n">
        <v>45061</v>
      </c>
      <c r="C186" s="2" t="n">
        <v>0.9795949074074074</v>
      </c>
      <c r="D186">
        <f>'Identyfikacja'!D186</f>
        <v/>
      </c>
      <c r="E186" s="5" t="inlineStr">
        <is>
          <t>OPO 22142</t>
        </is>
      </c>
      <c r="F186" t="n">
        <v>7</v>
      </c>
      <c r="G186" t="n">
        <v>0</v>
      </c>
      <c r="I186" t="n">
        <v>1</v>
      </c>
      <c r="J186" t="n">
        <v>0</v>
      </c>
      <c r="O186" s="3" t="inlineStr">
        <is>
          <t>Autobusy</t>
        </is>
      </c>
      <c r="P186" s="3">
        <f>Q186+R186</f>
        <v/>
      </c>
      <c r="Q186" s="3">
        <f>COUNTIFS(F:F,"=5",G:G,"=0",D:D,"&lt;&gt;x")</f>
        <v/>
      </c>
      <c r="R186" s="3">
        <f>COUNTIFS(F:F,"=5",G:G,"=1",D:D,"&lt;&gt;x")</f>
        <v/>
      </c>
      <c r="S186" s="3">
        <f>COUNTIFS(F:F,"=5",G:G,"=2",D:D,"&lt;&gt;x")</f>
        <v/>
      </c>
      <c r="T186" s="7">
        <f>IF(P186&gt;0,Q186/P186,"-")</f>
        <v/>
      </c>
      <c r="X186" s="3" t="n"/>
      <c r="Y186" s="3" t="n"/>
      <c r="Z186" s="3" t="n"/>
      <c r="AA186" s="3" t="n"/>
      <c r="AB186" s="3" t="n"/>
      <c r="AC186" s="7" t="n"/>
    </row>
    <row r="187">
      <c r="A187" t="n">
        <v>186</v>
      </c>
      <c r="B187" s="1" t="n">
        <v>45061</v>
      </c>
      <c r="C187" s="2" t="n">
        <v>0.9796064814814814</v>
      </c>
      <c r="D187">
        <f>'Identyfikacja'!D187</f>
        <v/>
      </c>
      <c r="E187" s="5" t="inlineStr">
        <is>
          <t>RZ 7710 W</t>
        </is>
      </c>
      <c r="F187" t="n">
        <v>3</v>
      </c>
      <c r="G187" t="n">
        <v>0</v>
      </c>
      <c r="I187" t="n">
        <v>2</v>
      </c>
      <c r="J187" t="n">
        <v>0</v>
      </c>
    </row>
    <row r="188">
      <c r="A188" t="n">
        <v>187</v>
      </c>
      <c r="B188" s="1" t="n">
        <v>45061</v>
      </c>
      <c r="C188" s="2" t="n">
        <v>0.9802199074074074</v>
      </c>
      <c r="D188">
        <f>'Identyfikacja'!D188</f>
        <v/>
      </c>
      <c r="E188" s="5" t="inlineStr">
        <is>
          <t>TOP 21626</t>
        </is>
      </c>
      <c r="F188" t="n">
        <v>7</v>
      </c>
      <c r="G188" t="n">
        <v>0</v>
      </c>
      <c r="I188" t="n">
        <v>1</v>
      </c>
      <c r="J188" t="n">
        <v>0</v>
      </c>
    </row>
    <row r="189">
      <c r="A189" t="n">
        <v>188</v>
      </c>
      <c r="B189" s="1" t="n">
        <v>45061</v>
      </c>
      <c r="C189" s="2" t="n">
        <v>0.9802546296296296</v>
      </c>
      <c r="D189">
        <f>'Identyfikacja'!D189</f>
        <v/>
      </c>
      <c r="E189" s="5" t="inlineStr">
        <is>
          <t>RZE 32490</t>
        </is>
      </c>
      <c r="F189" t="n">
        <v>7</v>
      </c>
      <c r="G189" t="n">
        <v>0</v>
      </c>
      <c r="I189" t="n">
        <v>1</v>
      </c>
      <c r="J189" t="n">
        <v>0</v>
      </c>
    </row>
    <row r="190">
      <c r="A190" t="n">
        <v>189</v>
      </c>
      <c r="B190" s="1" t="n">
        <v>45061</v>
      </c>
      <c r="C190" s="2" t="n">
        <v>0.9810763888888889</v>
      </c>
      <c r="D190">
        <f>'Identyfikacja'!D190</f>
        <v/>
      </c>
      <c r="E190" s="5" t="inlineStr">
        <is>
          <t>RZ 980 EE</t>
        </is>
      </c>
      <c r="F190" t="n">
        <v>8</v>
      </c>
      <c r="G190" t="n">
        <v>0</v>
      </c>
      <c r="I190" t="n">
        <v>6</v>
      </c>
      <c r="J190" t="n">
        <v>0</v>
      </c>
    </row>
    <row r="191">
      <c r="A191" t="n">
        <v>190</v>
      </c>
      <c r="B191" s="1" t="n">
        <v>45061</v>
      </c>
      <c r="C191" s="2" t="n">
        <v>0.981099537037037</v>
      </c>
      <c r="D191">
        <f>'Identyfikacja'!D191</f>
        <v/>
      </c>
      <c r="E191" s="5" t="inlineStr">
        <is>
          <t>RST 19246</t>
        </is>
      </c>
      <c r="F191" t="n">
        <v>7</v>
      </c>
      <c r="G191" t="n">
        <v>0</v>
      </c>
      <c r="I191" t="n">
        <v>1</v>
      </c>
      <c r="J191" t="n">
        <v>0</v>
      </c>
    </row>
    <row r="192">
      <c r="A192" t="n">
        <v>191</v>
      </c>
      <c r="B192" s="1" t="n">
        <v>45061</v>
      </c>
      <c r="C192" s="2" t="n">
        <v>0.9833680555555555</v>
      </c>
      <c r="D192">
        <f>'Identyfikacja'!D192</f>
        <v/>
      </c>
      <c r="E192" s="5" t="inlineStr">
        <is>
          <t>TOS 27225</t>
        </is>
      </c>
      <c r="F192" t="n">
        <v>3</v>
      </c>
      <c r="G192" t="n">
        <v>0</v>
      </c>
      <c r="I192" t="n">
        <v>2</v>
      </c>
      <c r="J192" t="n">
        <v>0</v>
      </c>
    </row>
    <row r="193">
      <c r="A193" t="n">
        <v>192</v>
      </c>
      <c r="B193" s="1" t="n">
        <v>45061</v>
      </c>
      <c r="C193" s="2" t="n">
        <v>0.9854513888888888</v>
      </c>
      <c r="D193">
        <f>'Identyfikacja'!D193</f>
        <v/>
      </c>
      <c r="E193" s="5" t="inlineStr">
        <is>
          <t>RKL 40 NN</t>
        </is>
      </c>
      <c r="F193" t="n">
        <v>7</v>
      </c>
      <c r="G193" t="n">
        <v>0</v>
      </c>
      <c r="I193" t="n">
        <v>1</v>
      </c>
      <c r="J193" t="n">
        <v>0</v>
      </c>
    </row>
    <row r="194">
      <c r="A194" t="n">
        <v>193</v>
      </c>
      <c r="B194" s="1" t="n">
        <v>45061</v>
      </c>
      <c r="C194" s="2" t="n">
        <v>0.9854861111111111</v>
      </c>
      <c r="D194">
        <f>'Identyfikacja'!D194</f>
        <v/>
      </c>
      <c r="E194" s="5" t="inlineStr">
        <is>
          <t>RDE 72754</t>
        </is>
      </c>
      <c r="F194" t="n">
        <v>8</v>
      </c>
      <c r="G194" t="n">
        <v>0</v>
      </c>
      <c r="I194" t="n">
        <v>6</v>
      </c>
      <c r="J194" t="n">
        <v>0</v>
      </c>
    </row>
    <row r="195">
      <c r="A195" t="n">
        <v>194</v>
      </c>
      <c r="B195" s="1" t="n">
        <v>45061</v>
      </c>
      <c r="C195" s="2" t="n">
        <v>0.9855208333333333</v>
      </c>
      <c r="D195">
        <f>'Identyfikacja'!D195</f>
        <v/>
      </c>
      <c r="E195" s="5" t="inlineStr">
        <is>
          <t>WND 76099</t>
        </is>
      </c>
      <c r="F195" t="n">
        <v>9</v>
      </c>
      <c r="G195" t="n">
        <v>0</v>
      </c>
      <c r="I195" t="n">
        <v>5</v>
      </c>
      <c r="J195" t="n">
        <v>0</v>
      </c>
    </row>
    <row r="196">
      <c r="A196" t="n">
        <v>195</v>
      </c>
      <c r="B196" s="1" t="n">
        <v>45061</v>
      </c>
      <c r="C196" s="2" t="n">
        <v>0.9855555555555555</v>
      </c>
      <c r="D196">
        <f>'Identyfikacja'!D196</f>
        <v/>
      </c>
      <c r="E196" s="5" t="inlineStr">
        <is>
          <t>RZ 416 AK</t>
        </is>
      </c>
      <c r="F196" t="n">
        <v>7</v>
      </c>
      <c r="G196" t="n">
        <v>0</v>
      </c>
      <c r="I196" t="n">
        <v>1</v>
      </c>
      <c r="J196" t="n">
        <v>0</v>
      </c>
    </row>
    <row r="197">
      <c r="A197" t="n">
        <v>196</v>
      </c>
      <c r="B197" s="1" t="n">
        <v>45061</v>
      </c>
      <c r="C197" s="2" t="n">
        <v>0.9886805555555556</v>
      </c>
      <c r="D197">
        <f>'Identyfikacja'!D197</f>
        <v/>
      </c>
      <c r="E197" s="5" t="inlineStr">
        <is>
          <t>HH TH 940</t>
        </is>
      </c>
      <c r="F197" t="n">
        <v>7</v>
      </c>
      <c r="G197" t="n">
        <v>1</v>
      </c>
      <c r="H197" t="n">
        <v>11</v>
      </c>
      <c r="I197" t="n">
        <v>1</v>
      </c>
      <c r="J197" t="n">
        <v>0</v>
      </c>
    </row>
    <row r="198">
      <c r="A198" t="n">
        <v>197</v>
      </c>
      <c r="B198" s="1" t="n">
        <v>45061</v>
      </c>
      <c r="C198" s="2" t="n">
        <v>0.9888194444444445</v>
      </c>
      <c r="D198">
        <f>'Identyfikacja'!D198</f>
        <v/>
      </c>
      <c r="E198" s="5" t="inlineStr">
        <is>
          <t>RZ 7709 W</t>
        </is>
      </c>
      <c r="F198" t="n">
        <v>11</v>
      </c>
      <c r="G198" t="n">
        <v>0</v>
      </c>
      <c r="I198" t="n">
        <v>1</v>
      </c>
      <c r="J198" t="n">
        <v>0</v>
      </c>
    </row>
    <row r="199">
      <c r="A199" t="n">
        <v>198</v>
      </c>
      <c r="B199" s="1" t="n">
        <v>45061</v>
      </c>
      <c r="C199" s="2" t="n">
        <v>0.9910648148148148</v>
      </c>
      <c r="D199">
        <f>'Identyfikacja'!D199</f>
        <v/>
      </c>
      <c r="E199" s="5" t="inlineStr"/>
      <c r="F199" t="n">
        <v>9</v>
      </c>
      <c r="G199" t="n">
        <v>1</v>
      </c>
      <c r="H199" t="n">
        <v>6</v>
      </c>
      <c r="I199" t="n">
        <v>5</v>
      </c>
      <c r="J199" t="n">
        <v>1</v>
      </c>
      <c r="K199" t="n">
        <v>8</v>
      </c>
    </row>
    <row r="200">
      <c r="A200" t="n">
        <v>199</v>
      </c>
      <c r="B200" s="1" t="n">
        <v>45061</v>
      </c>
      <c r="C200" s="2" t="n">
        <v>0.9912847222222222</v>
      </c>
      <c r="D200">
        <f>'Identyfikacja'!D200</f>
        <v/>
      </c>
      <c r="E200" s="5" t="inlineStr">
        <is>
          <t>SBE TP 27</t>
        </is>
      </c>
      <c r="F200" t="n">
        <v>7</v>
      </c>
      <c r="G200" t="n">
        <v>0</v>
      </c>
      <c r="I200" t="n">
        <v>1</v>
      </c>
      <c r="J200" t="n">
        <v>0</v>
      </c>
    </row>
    <row r="201">
      <c r="A201" t="n">
        <v>200</v>
      </c>
      <c r="B201" s="1" t="n">
        <v>45061</v>
      </c>
      <c r="C201" s="2" t="n">
        <v>0.9937268518518518</v>
      </c>
      <c r="D201">
        <f>'Identyfikacja'!D201</f>
        <v/>
      </c>
      <c r="E201" s="5" t="inlineStr">
        <is>
          <t>RT 56373</t>
        </is>
      </c>
      <c r="F201" t="n">
        <v>7</v>
      </c>
      <c r="G201" t="n">
        <v>0</v>
      </c>
      <c r="I201" t="n">
        <v>1</v>
      </c>
      <c r="J201" t="n">
        <v>0</v>
      </c>
    </row>
    <row r="202">
      <c r="A202" t="n">
        <v>201</v>
      </c>
      <c r="B202" s="1" t="n">
        <v>45061</v>
      </c>
      <c r="C202" s="2" t="n">
        <v>0.9941435185185186</v>
      </c>
      <c r="D202">
        <f>'Identyfikacja'!D202</f>
        <v/>
      </c>
      <c r="E202" s="5" t="inlineStr">
        <is>
          <t>WGM 5213 H</t>
        </is>
      </c>
      <c r="F202" t="n">
        <v>9</v>
      </c>
      <c r="G202" t="n">
        <v>0</v>
      </c>
      <c r="I202" t="n">
        <v>4</v>
      </c>
      <c r="J202" t="n">
        <v>0</v>
      </c>
    </row>
    <row r="203">
      <c r="A203" t="n">
        <v>202</v>
      </c>
      <c r="B203" s="1" t="n">
        <v>45061</v>
      </c>
      <c r="C203" s="2" t="n">
        <v>0.9963773148148148</v>
      </c>
      <c r="D203">
        <f>'Identyfikacja'!D203</f>
        <v/>
      </c>
      <c r="E203" s="5" t="inlineStr">
        <is>
          <t>RZB 189 A</t>
        </is>
      </c>
      <c r="F203" t="n">
        <v>9</v>
      </c>
      <c r="G203" t="n">
        <v>0</v>
      </c>
      <c r="I203" t="n">
        <v>5</v>
      </c>
      <c r="J203" t="n">
        <v>0</v>
      </c>
    </row>
    <row r="204">
      <c r="A204" t="n">
        <v>203</v>
      </c>
      <c r="B204" s="1" t="n">
        <v>45061</v>
      </c>
      <c r="C204" s="2" t="n">
        <v>0.9974305555555556</v>
      </c>
      <c r="D204">
        <f>'Identyfikacja'!D204</f>
        <v/>
      </c>
      <c r="E204" s="5" t="inlineStr">
        <is>
          <t>RDE 10533</t>
        </is>
      </c>
      <c r="F204" t="n">
        <v>9</v>
      </c>
      <c r="G204" t="n">
        <v>0</v>
      </c>
      <c r="I204" t="n">
        <v>4</v>
      </c>
      <c r="J204" t="n">
        <v>0</v>
      </c>
    </row>
    <row r="205">
      <c r="A205" t="n">
        <v>204</v>
      </c>
      <c r="B205" s="1" t="n">
        <v>45061</v>
      </c>
      <c r="C205" s="2" t="n">
        <v>0.9986342592592593</v>
      </c>
      <c r="D205">
        <f>'Identyfikacja'!D205</f>
        <v/>
      </c>
      <c r="E205" s="5" t="inlineStr">
        <is>
          <t>RZ 725 CE</t>
        </is>
      </c>
      <c r="F205" t="n">
        <v>7</v>
      </c>
      <c r="G205" t="n">
        <v>0</v>
      </c>
      <c r="I205" t="n">
        <v>1</v>
      </c>
      <c r="J205" t="n">
        <v>0</v>
      </c>
    </row>
    <row r="206">
      <c r="A206" t="n">
        <v>205</v>
      </c>
      <c r="B206" s="1" t="n">
        <v>45061</v>
      </c>
      <c r="C206" s="2" t="n">
        <v>0.9986805555555556</v>
      </c>
      <c r="D206">
        <f>'Identyfikacja'!D206</f>
        <v/>
      </c>
      <c r="E206" s="5" t="inlineStr">
        <is>
          <t>TKI 5735 C</t>
        </is>
      </c>
      <c r="F206" t="n">
        <v>9</v>
      </c>
      <c r="G206" t="n">
        <v>0</v>
      </c>
      <c r="I206" t="n">
        <v>5</v>
      </c>
      <c r="J206" t="n">
        <v>0</v>
      </c>
    </row>
    <row r="207">
      <c r="A207" t="n">
        <v>206</v>
      </c>
      <c r="B207" s="1" t="n">
        <v>45061</v>
      </c>
      <c r="C207" s="2" t="n">
        <v>0.9991666666666666</v>
      </c>
      <c r="D207">
        <f>'Identyfikacja'!D207</f>
        <v/>
      </c>
      <c r="E207" s="5" t="inlineStr">
        <is>
          <t>BC 1641 PM</t>
        </is>
      </c>
      <c r="F207" t="n">
        <v>3</v>
      </c>
      <c r="G207" t="n">
        <v>0</v>
      </c>
      <c r="I207" t="n">
        <v>2</v>
      </c>
      <c r="J207" t="n">
        <v>0</v>
      </c>
    </row>
    <row r="208">
      <c r="A208" t="n">
        <v>207</v>
      </c>
      <c r="B208" s="1" t="n">
        <v>45061</v>
      </c>
      <c r="C208" s="2" t="n">
        <v>0.9992013888888889</v>
      </c>
      <c r="D208">
        <f>'Identyfikacja'!D208</f>
        <v/>
      </c>
      <c r="E208" s="5" t="inlineStr">
        <is>
          <t>KR 1 PR20</t>
        </is>
      </c>
      <c r="F208" t="n">
        <v>3</v>
      </c>
      <c r="G208" t="n">
        <v>0</v>
      </c>
      <c r="I208" t="n">
        <v>2</v>
      </c>
      <c r="J208" t="n">
        <v>0</v>
      </c>
    </row>
    <row r="209">
      <c r="A209" t="n">
        <v>208</v>
      </c>
      <c r="B209" s="1" t="n">
        <v>45062</v>
      </c>
      <c r="C209" s="2" t="n">
        <v>0.00125</v>
      </c>
      <c r="D209">
        <f>'Identyfikacja'!D209</f>
        <v/>
      </c>
      <c r="E209" s="5" t="inlineStr">
        <is>
          <t>RZ 1135 H</t>
        </is>
      </c>
      <c r="F209" t="n">
        <v>7</v>
      </c>
      <c r="G209" t="n">
        <v>0</v>
      </c>
      <c r="I209" t="n">
        <v>1</v>
      </c>
      <c r="J209" t="n">
        <v>0</v>
      </c>
    </row>
    <row r="210">
      <c r="A210" t="n">
        <v>209</v>
      </c>
      <c r="B210" s="1" t="n">
        <v>45062</v>
      </c>
      <c r="C210" s="2" t="n">
        <v>0.001608796296296296</v>
      </c>
      <c r="D210">
        <f>'Identyfikacja'!D210</f>
        <v/>
      </c>
      <c r="E210" s="5" t="inlineStr">
        <is>
          <t>RKL 24225</t>
        </is>
      </c>
      <c r="F210" t="n">
        <v>3</v>
      </c>
      <c r="G210" t="n">
        <v>0</v>
      </c>
      <c r="I210" t="n">
        <v>2</v>
      </c>
      <c r="J210" t="n">
        <v>0</v>
      </c>
    </row>
    <row r="211">
      <c r="A211" t="n">
        <v>210</v>
      </c>
      <c r="B211" s="1" t="n">
        <v>45062</v>
      </c>
      <c r="C211" s="2" t="n">
        <v>0.004050925925925926</v>
      </c>
      <c r="D211">
        <f>'Identyfikacja'!D211</f>
        <v/>
      </c>
      <c r="E211" s="5" t="inlineStr">
        <is>
          <t>HB 06193</t>
        </is>
      </c>
      <c r="F211" t="n">
        <v>3</v>
      </c>
      <c r="G211" t="n">
        <v>0</v>
      </c>
      <c r="I211" t="n">
        <v>3</v>
      </c>
      <c r="J211" t="n">
        <v>0</v>
      </c>
    </row>
    <row r="212">
      <c r="A212" t="n">
        <v>211</v>
      </c>
      <c r="B212" s="1" t="n">
        <v>45062</v>
      </c>
      <c r="C212" s="2" t="n">
        <v>0.005972222222222223</v>
      </c>
      <c r="D212">
        <f>'Identyfikacja'!D212</f>
        <v/>
      </c>
      <c r="E212" s="5" t="inlineStr">
        <is>
          <t>TK 5756 M</t>
        </is>
      </c>
      <c r="F212" t="n">
        <v>7</v>
      </c>
      <c r="G212" t="n">
        <v>0</v>
      </c>
      <c r="I212" t="n">
        <v>1</v>
      </c>
      <c r="J212" t="n">
        <v>0</v>
      </c>
    </row>
    <row r="213">
      <c r="A213" t="n">
        <v>212</v>
      </c>
      <c r="B213" s="1" t="n">
        <v>45062</v>
      </c>
      <c r="C213" s="2" t="n">
        <v>0.006030092592592593</v>
      </c>
      <c r="D213">
        <f>'Identyfikacja'!D213</f>
        <v/>
      </c>
      <c r="E213" s="5" t="inlineStr">
        <is>
          <t>KA 4627 CX</t>
        </is>
      </c>
      <c r="F213" t="n">
        <v>7</v>
      </c>
      <c r="G213" t="n">
        <v>0</v>
      </c>
      <c r="I213" t="n">
        <v>1</v>
      </c>
      <c r="J213" t="n">
        <v>0</v>
      </c>
    </row>
    <row r="214">
      <c r="A214" t="n">
        <v>213</v>
      </c>
      <c r="B214" s="1" t="n">
        <v>45062</v>
      </c>
      <c r="C214" s="2" t="n">
        <v>0.006331018518518519</v>
      </c>
      <c r="D214">
        <f>'Identyfikacja'!D214</f>
        <v/>
      </c>
      <c r="E214" s="5" t="inlineStr">
        <is>
          <t>RZE 3330 A</t>
        </is>
      </c>
      <c r="F214" t="n">
        <v>7</v>
      </c>
      <c r="G214" t="n">
        <v>0</v>
      </c>
      <c r="I214" t="n">
        <v>1</v>
      </c>
      <c r="J214" t="n">
        <v>0</v>
      </c>
    </row>
    <row r="215">
      <c r="A215" t="n">
        <v>214</v>
      </c>
      <c r="B215" s="1" t="n">
        <v>45062</v>
      </c>
      <c r="C215" s="2" t="n">
        <v>0.00636574074074074</v>
      </c>
      <c r="D215">
        <f>'Identyfikacja'!D215</f>
        <v/>
      </c>
      <c r="E215" s="5" t="inlineStr">
        <is>
          <t>WE 308 VV</t>
        </is>
      </c>
      <c r="F215" t="n">
        <v>3</v>
      </c>
      <c r="G215" t="n">
        <v>0</v>
      </c>
      <c r="I215" t="n">
        <v>2</v>
      </c>
      <c r="J215" t="n">
        <v>0</v>
      </c>
    </row>
    <row r="216">
      <c r="A216" t="n">
        <v>215</v>
      </c>
      <c r="B216" s="1" t="n">
        <v>45062</v>
      </c>
      <c r="C216" s="2" t="n">
        <v>0.006655092592592593</v>
      </c>
      <c r="D216">
        <f>'Identyfikacja'!D216</f>
        <v/>
      </c>
      <c r="E216" s="5" t="inlineStr">
        <is>
          <t>RRS 1 FO1</t>
        </is>
      </c>
      <c r="F216" t="n">
        <v>9</v>
      </c>
      <c r="G216" t="n">
        <v>0</v>
      </c>
      <c r="I216" t="n">
        <v>5</v>
      </c>
      <c r="J216" t="n">
        <v>0</v>
      </c>
    </row>
    <row r="217">
      <c r="A217" t="n">
        <v>216</v>
      </c>
      <c r="B217" s="1" t="n">
        <v>45062</v>
      </c>
      <c r="C217" s="2" t="n">
        <v>0.006678240740740741</v>
      </c>
      <c r="D217">
        <f>'Identyfikacja'!D217</f>
        <v/>
      </c>
      <c r="E217" s="5" t="inlineStr">
        <is>
          <t>CB 752 PE</t>
        </is>
      </c>
      <c r="F217" t="n">
        <v>9</v>
      </c>
      <c r="G217" t="n">
        <v>0</v>
      </c>
      <c r="I217" t="n">
        <v>4</v>
      </c>
      <c r="J217" t="n">
        <v>0</v>
      </c>
    </row>
    <row r="218">
      <c r="A218" t="n">
        <v>217</v>
      </c>
      <c r="B218" s="1" t="n">
        <v>45062</v>
      </c>
      <c r="C218" s="2" t="n">
        <v>0.007777777777777778</v>
      </c>
      <c r="D218">
        <f>'Identyfikacja'!D218</f>
        <v/>
      </c>
      <c r="E218" s="5" t="inlineStr">
        <is>
          <t>RLA 27148</t>
        </is>
      </c>
      <c r="F218" t="n">
        <v>7</v>
      </c>
      <c r="G218" t="n">
        <v>1</v>
      </c>
      <c r="H218" t="n">
        <v>11</v>
      </c>
      <c r="I218" t="n">
        <v>1</v>
      </c>
      <c r="J218" t="n">
        <v>0</v>
      </c>
    </row>
    <row r="219">
      <c r="A219" t="n">
        <v>218</v>
      </c>
      <c r="B219" s="1" t="n">
        <v>45062</v>
      </c>
      <c r="C219" s="2" t="n">
        <v>0.009016203703703703</v>
      </c>
      <c r="D219">
        <f>'Identyfikacja'!D219</f>
        <v/>
      </c>
      <c r="E219" s="5" t="inlineStr">
        <is>
          <t>CB 912 LM</t>
        </is>
      </c>
      <c r="F219" t="n">
        <v>9</v>
      </c>
      <c r="G219" t="n">
        <v>0</v>
      </c>
      <c r="I219" t="n">
        <v>5</v>
      </c>
      <c r="J219" t="n">
        <v>0</v>
      </c>
    </row>
    <row r="220">
      <c r="A220" t="n">
        <v>219</v>
      </c>
      <c r="B220" s="1" t="n">
        <v>45062</v>
      </c>
      <c r="C220" s="2" t="n">
        <v>0.009467592592592593</v>
      </c>
      <c r="D220">
        <f>'Identyfikacja'!D220</f>
        <v/>
      </c>
      <c r="E220" s="5" t="inlineStr">
        <is>
          <t>RZ 6204 A</t>
        </is>
      </c>
      <c r="F220" t="n">
        <v>11</v>
      </c>
      <c r="G220" t="n">
        <v>0</v>
      </c>
      <c r="I220" t="n">
        <v>1</v>
      </c>
      <c r="J220" t="n">
        <v>0</v>
      </c>
    </row>
    <row r="221">
      <c r="A221" t="n">
        <v>220</v>
      </c>
      <c r="B221" s="1" t="n">
        <v>45062</v>
      </c>
      <c r="C221" s="2" t="n">
        <v>0.009814814814814814</v>
      </c>
      <c r="D221">
        <f>'Identyfikacja'!D221</f>
        <v/>
      </c>
      <c r="E221" s="5" t="inlineStr">
        <is>
          <t>EL 3GU 69</t>
        </is>
      </c>
      <c r="F221" t="n">
        <v>11</v>
      </c>
      <c r="G221" t="n">
        <v>0</v>
      </c>
      <c r="I221" t="n">
        <v>1</v>
      </c>
      <c r="J221" t="n">
        <v>0</v>
      </c>
    </row>
    <row r="222">
      <c r="A222" t="n">
        <v>221</v>
      </c>
      <c r="B222" s="1" t="n">
        <v>45062</v>
      </c>
      <c r="C222" s="2" t="n">
        <v>0.0118287037037037</v>
      </c>
      <c r="D222">
        <f>'Identyfikacja'!D222</f>
        <v/>
      </c>
      <c r="E222" s="5" t="inlineStr">
        <is>
          <t>BRH 297</t>
        </is>
      </c>
      <c r="F222" t="n">
        <v>9</v>
      </c>
      <c r="G222" t="n">
        <v>0</v>
      </c>
      <c r="I222" t="n">
        <v>4</v>
      </c>
      <c r="J222" t="n">
        <v>0</v>
      </c>
    </row>
    <row r="223">
      <c r="A223" t="n">
        <v>222</v>
      </c>
      <c r="B223" s="1" t="n">
        <v>45062</v>
      </c>
      <c r="C223" s="2" t="n">
        <v>0.01434027777777778</v>
      </c>
      <c r="D223">
        <f>'Identyfikacja'!D223</f>
        <v/>
      </c>
      <c r="E223" s="5" t="inlineStr">
        <is>
          <t>RLE 46997</t>
        </is>
      </c>
      <c r="F223" t="n">
        <v>9</v>
      </c>
      <c r="G223" t="n">
        <v>0</v>
      </c>
      <c r="I223" t="n">
        <v>5</v>
      </c>
      <c r="J223" t="n">
        <v>0</v>
      </c>
    </row>
    <row r="224">
      <c r="A224" t="n">
        <v>223</v>
      </c>
      <c r="B224" s="1" t="n">
        <v>45062</v>
      </c>
      <c r="C224" s="2" t="n">
        <v>0.01880787037037037</v>
      </c>
      <c r="D224">
        <f>'Identyfikacja'!D224</f>
        <v/>
      </c>
      <c r="E224" s="5" t="inlineStr">
        <is>
          <t>PNT 81396</t>
        </is>
      </c>
      <c r="F224" t="n">
        <v>9</v>
      </c>
      <c r="G224" t="n">
        <v>0</v>
      </c>
      <c r="I224" t="n">
        <v>5</v>
      </c>
      <c r="J224" t="n">
        <v>0</v>
      </c>
    </row>
    <row r="225">
      <c r="A225" t="n">
        <v>224</v>
      </c>
      <c r="B225" s="1" t="n">
        <v>45062</v>
      </c>
      <c r="C225" s="2" t="n">
        <v>0.01966435185185185</v>
      </c>
      <c r="D225">
        <f>'Identyfikacja'!D225</f>
        <v/>
      </c>
      <c r="E225" s="5" t="inlineStr">
        <is>
          <t>RZE 85228</t>
        </is>
      </c>
      <c r="F225" t="n">
        <v>7</v>
      </c>
      <c r="G225" t="n">
        <v>0</v>
      </c>
      <c r="I225" t="n">
        <v>1</v>
      </c>
      <c r="J225" t="n">
        <v>0</v>
      </c>
    </row>
    <row r="226">
      <c r="A226" t="n">
        <v>225</v>
      </c>
      <c r="B226" s="1" t="n">
        <v>45062</v>
      </c>
      <c r="C226" s="2" t="n">
        <v>0.02108796296296296</v>
      </c>
      <c r="D226">
        <f>'Identyfikacja'!D226</f>
        <v/>
      </c>
      <c r="E226" s="5" t="inlineStr">
        <is>
          <t>WGM 1474 H</t>
        </is>
      </c>
      <c r="F226" t="n">
        <v>9</v>
      </c>
      <c r="G226" t="n">
        <v>0</v>
      </c>
      <c r="I226" t="n">
        <v>5</v>
      </c>
      <c r="J226" t="n">
        <v>0</v>
      </c>
    </row>
    <row r="227">
      <c r="A227" t="n">
        <v>226</v>
      </c>
      <c r="B227" s="1" t="n">
        <v>45062</v>
      </c>
      <c r="C227" s="2" t="n">
        <v>0.02194444444444444</v>
      </c>
      <c r="D227">
        <f>'Identyfikacja'!D227</f>
        <v/>
      </c>
      <c r="E227" s="5" t="inlineStr">
        <is>
          <t>RZE LM 92</t>
        </is>
      </c>
      <c r="F227" t="n">
        <v>7</v>
      </c>
      <c r="G227" t="n">
        <v>0</v>
      </c>
      <c r="I227" t="n">
        <v>1</v>
      </c>
      <c r="J227" t="n">
        <v>0</v>
      </c>
    </row>
    <row r="228">
      <c r="A228" t="n">
        <v>227</v>
      </c>
      <c r="B228" s="1" t="n">
        <v>45062</v>
      </c>
      <c r="C228" s="2" t="n">
        <v>0.02373842592592593</v>
      </c>
      <c r="D228">
        <f>'Identyfikacja'!D228</f>
        <v/>
      </c>
      <c r="E228" s="5" t="inlineStr">
        <is>
          <t>RKL 29 GC</t>
        </is>
      </c>
      <c r="F228" t="n">
        <v>7</v>
      </c>
      <c r="G228" t="n">
        <v>0</v>
      </c>
      <c r="I228" t="n">
        <v>1</v>
      </c>
      <c r="J228" t="n">
        <v>0</v>
      </c>
    </row>
    <row r="229">
      <c r="A229" t="n">
        <v>228</v>
      </c>
      <c r="B229" s="1" t="n">
        <v>45062</v>
      </c>
      <c r="C229" s="2" t="n">
        <v>0.02449074074074074</v>
      </c>
      <c r="D229">
        <f>'Identyfikacja'!D229</f>
        <v/>
      </c>
      <c r="E229" s="5" t="inlineStr">
        <is>
          <t>RDE 36774</t>
        </is>
      </c>
      <c r="F229" t="n">
        <v>8</v>
      </c>
      <c r="G229" t="n">
        <v>0</v>
      </c>
      <c r="I229" t="n">
        <v>6</v>
      </c>
      <c r="J229" t="n">
        <v>0</v>
      </c>
    </row>
    <row r="230">
      <c r="A230" t="n">
        <v>229</v>
      </c>
      <c r="B230" s="1" t="n">
        <v>45062</v>
      </c>
      <c r="C230" s="2" t="n">
        <v>0.02856481481481481</v>
      </c>
      <c r="D230">
        <f>'Identyfikacja'!D230</f>
        <v/>
      </c>
      <c r="E230" s="5" t="inlineStr">
        <is>
          <t>TOP 04642</t>
        </is>
      </c>
      <c r="F230" t="n">
        <v>11</v>
      </c>
      <c r="G230" t="n">
        <v>0</v>
      </c>
      <c r="I230" t="n">
        <v>1</v>
      </c>
      <c r="J230" t="n">
        <v>0</v>
      </c>
    </row>
    <row r="231">
      <c r="A231" t="n">
        <v>230</v>
      </c>
      <c r="B231" s="1" t="n">
        <v>45062</v>
      </c>
      <c r="C231" s="2" t="n">
        <v>0.0308912037037037</v>
      </c>
      <c r="D231">
        <f>'Identyfikacja'!D231</f>
        <v/>
      </c>
      <c r="E231" s="5" t="inlineStr">
        <is>
          <t>RZ 3013 S</t>
        </is>
      </c>
      <c r="F231" t="n">
        <v>7</v>
      </c>
      <c r="G231" t="n">
        <v>0</v>
      </c>
      <c r="I231" t="n">
        <v>1</v>
      </c>
      <c r="J231" t="n">
        <v>0</v>
      </c>
    </row>
    <row r="232">
      <c r="A232" t="n">
        <v>231</v>
      </c>
      <c r="B232" s="1" t="n">
        <v>45062</v>
      </c>
      <c r="C232" s="2" t="n">
        <v>0.0312037037037037</v>
      </c>
      <c r="D232">
        <f>'Identyfikacja'!D232</f>
        <v/>
      </c>
      <c r="E232" s="5" t="inlineStr">
        <is>
          <t>WGM 8789 F</t>
        </is>
      </c>
      <c r="F232" t="n">
        <v>6</v>
      </c>
      <c r="G232" t="n">
        <v>0</v>
      </c>
      <c r="I232" t="n">
        <v>8</v>
      </c>
      <c r="J232" t="n">
        <v>0</v>
      </c>
    </row>
    <row r="233">
      <c r="A233" t="n">
        <v>232</v>
      </c>
      <c r="B233" s="1" t="n">
        <v>45062</v>
      </c>
      <c r="C233" s="2" t="n">
        <v>0.03267361111111111</v>
      </c>
      <c r="D233">
        <f>'Identyfikacja'!D233</f>
        <v/>
      </c>
      <c r="E233" s="5" t="inlineStr">
        <is>
          <t>WE 854 XT</t>
        </is>
      </c>
      <c r="F233" t="n">
        <v>8</v>
      </c>
      <c r="G233" t="n">
        <v>0</v>
      </c>
      <c r="I233" t="n">
        <v>6</v>
      </c>
      <c r="J233" t="n">
        <v>0</v>
      </c>
    </row>
    <row r="234">
      <c r="E234" s="5" t="n"/>
    </row>
    <row r="235">
      <c r="E235" s="5" t="n"/>
    </row>
    <row r="236">
      <c r="E236" s="5" t="n"/>
    </row>
    <row r="237">
      <c r="E237" s="5" t="n"/>
    </row>
    <row r="238">
      <c r="E238" s="5" t="n"/>
    </row>
    <row r="239">
      <c r="E239" s="5" t="n"/>
    </row>
    <row r="240">
      <c r="E240" s="5" t="n"/>
    </row>
    <row r="241">
      <c r="E241" s="5" t="n"/>
    </row>
    <row r="242">
      <c r="E242" s="5" t="n"/>
    </row>
    <row r="243">
      <c r="E243" s="5" t="n"/>
    </row>
    <row r="244">
      <c r="E244" s="5" t="n"/>
    </row>
    <row r="245">
      <c r="E245" s="5" t="n"/>
    </row>
    <row r="246">
      <c r="E246" s="5" t="n"/>
    </row>
    <row r="247">
      <c r="E247" s="5" t="n"/>
    </row>
    <row r="248">
      <c r="E248" s="5" t="n"/>
    </row>
    <row r="249">
      <c r="E249" s="5" t="n"/>
    </row>
    <row r="250">
      <c r="E250" s="5" t="n"/>
    </row>
    <row r="251">
      <c r="E251" s="5" t="n"/>
    </row>
    <row r="252">
      <c r="E252" s="5" t="n"/>
    </row>
    <row r="253">
      <c r="E253" s="5" t="n"/>
    </row>
    <row r="254">
      <c r="E254" s="5" t="n"/>
    </row>
    <row r="255">
      <c r="E255" s="5" t="n"/>
    </row>
    <row r="256">
      <c r="E256" s="5" t="n"/>
    </row>
    <row r="257">
      <c r="E257" s="5" t="n"/>
    </row>
    <row r="258">
      <c r="E258" s="5" t="n"/>
    </row>
    <row r="259">
      <c r="E259" s="5" t="n"/>
    </row>
    <row r="260">
      <c r="E260" s="5" t="n"/>
    </row>
    <row r="261">
      <c r="E261" s="5" t="n"/>
    </row>
    <row r="262">
      <c r="E262" s="5" t="n"/>
    </row>
    <row r="263">
      <c r="E263" s="5" t="n"/>
    </row>
    <row r="264">
      <c r="E264" s="5" t="n"/>
    </row>
    <row r="265">
      <c r="E265" s="5" t="n"/>
    </row>
    <row r="266">
      <c r="E266" s="5" t="n"/>
    </row>
    <row r="267">
      <c r="E267" s="5" t="n"/>
    </row>
    <row r="268">
      <c r="E268" s="5" t="n"/>
    </row>
    <row r="269">
      <c r="E269" s="5" t="n"/>
    </row>
    <row r="270">
      <c r="E270" s="5" t="n"/>
    </row>
    <row r="271">
      <c r="E271" s="5" t="n"/>
    </row>
    <row r="272">
      <c r="E272" s="5" t="n"/>
    </row>
    <row r="273">
      <c r="E273" s="5" t="n"/>
    </row>
    <row r="274">
      <c r="E274" s="5" t="n"/>
    </row>
    <row r="275">
      <c r="E275" s="5" t="n"/>
    </row>
    <row r="276">
      <c r="E276" s="5" t="n"/>
    </row>
    <row r="277">
      <c r="E277" s="5" t="n"/>
    </row>
    <row r="278">
      <c r="E278" s="5" t="n"/>
    </row>
    <row r="279">
      <c r="E279" s="5" t="n"/>
    </row>
    <row r="280">
      <c r="E280" s="5" t="n"/>
    </row>
    <row r="281">
      <c r="E281" s="5" t="n"/>
    </row>
    <row r="282">
      <c r="E282" s="5" t="n"/>
    </row>
    <row r="283">
      <c r="E283" s="5" t="n"/>
    </row>
    <row r="284">
      <c r="E284" s="5" t="n"/>
    </row>
    <row r="285">
      <c r="E285" s="5" t="n"/>
    </row>
    <row r="286">
      <c r="E286" s="5" t="n"/>
    </row>
    <row r="287">
      <c r="E287" s="5" t="n"/>
    </row>
    <row r="288">
      <c r="E288" s="5" t="n"/>
    </row>
    <row r="289">
      <c r="E289" s="5" t="n"/>
    </row>
    <row r="290">
      <c r="E290" s="5" t="n"/>
    </row>
    <row r="291">
      <c r="E291" s="5" t="n"/>
    </row>
    <row r="292">
      <c r="E292" s="5" t="n"/>
    </row>
    <row r="293">
      <c r="E293" s="5" t="n"/>
    </row>
    <row r="294">
      <c r="E294" s="5" t="n"/>
    </row>
    <row r="295">
      <c r="E295" s="5" t="n"/>
    </row>
    <row r="296">
      <c r="E296" s="5" t="n"/>
    </row>
    <row r="297">
      <c r="E297" s="5" t="n"/>
    </row>
    <row r="298">
      <c r="E298" s="5" t="n"/>
    </row>
    <row r="299">
      <c r="E299" s="5" t="n"/>
    </row>
    <row r="300">
      <c r="E300" s="5" t="n"/>
    </row>
    <row r="301">
      <c r="E301" s="5" t="n"/>
    </row>
    <row r="302">
      <c r="E302" s="5" t="n"/>
    </row>
    <row r="303">
      <c r="E303" s="5" t="n"/>
    </row>
    <row r="304">
      <c r="E304" s="5" t="n"/>
    </row>
    <row r="305">
      <c r="E305" s="5" t="n"/>
    </row>
    <row r="306">
      <c r="E306" s="5" t="n"/>
    </row>
    <row r="307">
      <c r="E307" s="5" t="n"/>
    </row>
    <row r="308">
      <c r="E308" s="5" t="n"/>
    </row>
    <row r="309">
      <c r="E309" s="5" t="n"/>
    </row>
    <row r="310">
      <c r="E310" s="5" t="n"/>
    </row>
    <row r="311">
      <c r="E311" s="5" t="n"/>
    </row>
    <row r="312">
      <c r="E312" s="5" t="n"/>
    </row>
    <row r="313">
      <c r="E313" s="5" t="n"/>
    </row>
    <row r="314">
      <c r="E314" s="5" t="n"/>
    </row>
    <row r="315">
      <c r="E315" s="5" t="n"/>
    </row>
    <row r="316">
      <c r="E316" s="5" t="n"/>
    </row>
    <row r="317">
      <c r="E317" s="5" t="n"/>
    </row>
    <row r="318">
      <c r="E318" s="5" t="n"/>
    </row>
    <row r="319">
      <c r="E319" s="5" t="n"/>
    </row>
    <row r="320">
      <c r="E320" s="5" t="n"/>
    </row>
    <row r="321">
      <c r="E321" s="5" t="n"/>
    </row>
    <row r="322">
      <c r="E322" s="5" t="n"/>
    </row>
    <row r="323">
      <c r="E323" s="5" t="n"/>
    </row>
    <row r="324">
      <c r="E324" s="5" t="n"/>
    </row>
    <row r="325">
      <c r="E325" s="5" t="n"/>
    </row>
    <row r="326">
      <c r="E326" s="5" t="n"/>
    </row>
    <row r="327">
      <c r="E327" s="5" t="n"/>
    </row>
    <row r="328">
      <c r="E328" s="5" t="n"/>
    </row>
    <row r="329">
      <c r="E329" s="5" t="n"/>
    </row>
    <row r="330">
      <c r="E330" s="5" t="n"/>
    </row>
    <row r="331">
      <c r="E331" s="5" t="n"/>
    </row>
    <row r="332">
      <c r="E332" s="5" t="n"/>
    </row>
    <row r="333">
      <c r="E333" s="5" t="n"/>
    </row>
    <row r="334">
      <c r="E334" s="5" t="n"/>
    </row>
    <row r="335">
      <c r="E335" s="5" t="n"/>
    </row>
    <row r="336">
      <c r="E336" s="5" t="n"/>
    </row>
    <row r="337">
      <c r="E337" s="5" t="n"/>
    </row>
    <row r="338">
      <c r="E338" s="5" t="n"/>
    </row>
    <row r="339">
      <c r="E339" s="5" t="n"/>
    </row>
    <row r="340">
      <c r="E340" s="5" t="n"/>
    </row>
    <row r="341">
      <c r="E341" s="5" t="n"/>
    </row>
    <row r="342">
      <c r="E342" s="5" t="n"/>
    </row>
    <row r="343">
      <c r="E343" s="5" t="n"/>
    </row>
    <row r="344">
      <c r="E344" s="5" t="n"/>
    </row>
    <row r="345">
      <c r="E345" s="5" t="n"/>
    </row>
    <row r="346">
      <c r="E346" s="5" t="n"/>
    </row>
    <row r="347">
      <c r="E347" s="5" t="n"/>
    </row>
    <row r="348">
      <c r="E348" s="5" t="n"/>
    </row>
    <row r="349">
      <c r="E349" s="5" t="n"/>
    </row>
    <row r="350">
      <c r="E350" s="5" t="n"/>
    </row>
    <row r="351">
      <c r="E351" s="5" t="n"/>
    </row>
    <row r="352">
      <c r="E352" s="5" t="n"/>
    </row>
    <row r="353">
      <c r="E353" s="5" t="n"/>
    </row>
    <row r="354">
      <c r="E354" s="5" t="n"/>
    </row>
    <row r="355">
      <c r="E355" s="5" t="n"/>
    </row>
    <row r="356">
      <c r="E356" s="5" t="n"/>
    </row>
    <row r="357">
      <c r="E357" s="5" t="n"/>
    </row>
    <row r="358">
      <c r="E358" s="5" t="n"/>
    </row>
    <row r="359">
      <c r="E359" s="5" t="n"/>
    </row>
    <row r="360">
      <c r="E360" s="5" t="n"/>
    </row>
    <row r="361">
      <c r="E361" s="5" t="n"/>
    </row>
    <row r="362">
      <c r="E362" s="5" t="n"/>
    </row>
    <row r="363">
      <c r="E363" s="5" t="n"/>
    </row>
    <row r="364">
      <c r="E364" s="5" t="n"/>
    </row>
    <row r="365">
      <c r="E365" s="5" t="n"/>
    </row>
    <row r="366">
      <c r="E366" s="5" t="n"/>
    </row>
    <row r="367">
      <c r="E367" s="5" t="n"/>
    </row>
    <row r="368">
      <c r="E368" s="5" t="n"/>
    </row>
    <row r="369">
      <c r="E369" s="5" t="n"/>
    </row>
    <row r="370">
      <c r="E370" s="5" t="n"/>
    </row>
    <row r="371">
      <c r="E371" s="5" t="n"/>
    </row>
    <row r="372">
      <c r="E372" s="5" t="n"/>
    </row>
    <row r="373">
      <c r="E373" s="5" t="n"/>
    </row>
    <row r="374">
      <c r="E374" s="5" t="n"/>
    </row>
    <row r="375">
      <c r="E375" s="5" t="n"/>
    </row>
    <row r="376">
      <c r="E376" s="5" t="n"/>
    </row>
    <row r="377">
      <c r="E377" s="5" t="n"/>
    </row>
    <row r="378">
      <c r="E378" s="5" t="n"/>
    </row>
    <row r="379">
      <c r="E379" s="5" t="n"/>
    </row>
    <row r="380">
      <c r="E380" s="5" t="n"/>
    </row>
    <row r="381">
      <c r="E381" s="5" t="n"/>
    </row>
    <row r="382">
      <c r="E382" s="5" t="n"/>
    </row>
    <row r="383">
      <c r="E383" s="5" t="n"/>
    </row>
    <row r="384">
      <c r="E384" s="5" t="n"/>
    </row>
    <row r="385">
      <c r="E385" s="5" t="n"/>
    </row>
    <row r="386">
      <c r="E386" s="5" t="n"/>
    </row>
    <row r="387">
      <c r="E387" s="5" t="n"/>
    </row>
    <row r="388">
      <c r="E388" s="5" t="n"/>
    </row>
    <row r="389">
      <c r="E389" s="5" t="n"/>
    </row>
    <row r="390">
      <c r="E390" s="5" t="n"/>
    </row>
    <row r="391">
      <c r="E391" s="5" t="n"/>
    </row>
    <row r="392">
      <c r="E392" s="5" t="n"/>
    </row>
    <row r="393">
      <c r="E393" s="5" t="n"/>
    </row>
    <row r="394">
      <c r="E394" s="5" t="n"/>
    </row>
    <row r="395">
      <c r="E395" s="5" t="n"/>
    </row>
    <row r="396">
      <c r="E396" s="5" t="n"/>
    </row>
    <row r="397">
      <c r="E397" s="5" t="n"/>
    </row>
    <row r="398">
      <c r="E398" s="5" t="n"/>
    </row>
    <row r="399">
      <c r="E399" s="5" t="n"/>
    </row>
    <row r="400">
      <c r="E400" s="5" t="n"/>
    </row>
    <row r="401">
      <c r="E401" s="5" t="n"/>
    </row>
    <row r="402">
      <c r="E402" s="5" t="n"/>
    </row>
    <row r="403">
      <c r="E403" s="5" t="n"/>
    </row>
    <row r="404">
      <c r="E404" s="5" t="n"/>
    </row>
    <row r="405">
      <c r="E405" s="5" t="n"/>
    </row>
    <row r="406">
      <c r="E406" s="5" t="n"/>
    </row>
    <row r="407">
      <c r="E407" s="5" t="n"/>
    </row>
    <row r="408">
      <c r="E408" s="5" t="n"/>
    </row>
    <row r="409">
      <c r="E409" s="5" t="n"/>
    </row>
    <row r="410">
      <c r="E410" s="5" t="n"/>
    </row>
    <row r="411">
      <c r="E411" s="5" t="n"/>
    </row>
    <row r="412">
      <c r="E412" s="5" t="n"/>
    </row>
    <row r="413">
      <c r="E413" s="5" t="n"/>
    </row>
    <row r="414">
      <c r="E414" s="5" t="n"/>
    </row>
    <row r="415">
      <c r="E415" s="5" t="n"/>
    </row>
    <row r="416">
      <c r="E416" s="5" t="n"/>
    </row>
    <row r="417">
      <c r="E417" s="5" t="n"/>
    </row>
    <row r="418">
      <c r="E418" s="5" t="n"/>
    </row>
    <row r="419">
      <c r="E419" s="5" t="n"/>
    </row>
    <row r="420">
      <c r="E420" s="5" t="n"/>
    </row>
    <row r="421">
      <c r="E421" s="5" t="n"/>
    </row>
    <row r="422">
      <c r="E422" s="5" t="n"/>
    </row>
    <row r="423">
      <c r="E423" s="5" t="n"/>
    </row>
    <row r="424">
      <c r="E424" s="5" t="n"/>
    </row>
    <row r="425">
      <c r="E425" s="5" t="n"/>
    </row>
    <row r="426">
      <c r="E426" s="5" t="n"/>
    </row>
    <row r="427">
      <c r="E427" s="5" t="n"/>
    </row>
    <row r="428">
      <c r="E428" s="5" t="n"/>
    </row>
    <row r="429">
      <c r="E429" s="5" t="n"/>
    </row>
    <row r="430">
      <c r="E430" s="5" t="n"/>
    </row>
    <row r="431">
      <c r="E431" s="5" t="n"/>
    </row>
    <row r="432">
      <c r="E432" s="5" t="n"/>
    </row>
    <row r="433">
      <c r="E433" s="5" t="n"/>
    </row>
    <row r="434">
      <c r="E434" s="5" t="n"/>
    </row>
    <row r="435">
      <c r="E435" s="5" t="n"/>
    </row>
    <row r="436">
      <c r="E436" s="5" t="n"/>
    </row>
    <row r="437">
      <c r="E437" s="5" t="n"/>
    </row>
    <row r="438">
      <c r="E438" s="5" t="n"/>
    </row>
    <row r="439">
      <c r="E439" s="5" t="n"/>
    </row>
    <row r="440">
      <c r="E440" s="5" t="n"/>
    </row>
    <row r="441">
      <c r="E441" s="5" t="n"/>
    </row>
    <row r="442">
      <c r="E442" s="5" t="n"/>
    </row>
    <row r="443">
      <c r="E443" s="5" t="n"/>
    </row>
    <row r="444">
      <c r="E444" s="5" t="n"/>
    </row>
    <row r="445">
      <c r="E445" s="5" t="n"/>
    </row>
    <row r="446">
      <c r="E446" s="5" t="n"/>
    </row>
    <row r="447">
      <c r="E447" s="5" t="n"/>
    </row>
    <row r="448">
      <c r="E448" s="5" t="n"/>
    </row>
    <row r="449">
      <c r="E449" s="5" t="n"/>
    </row>
    <row r="450">
      <c r="E450" s="5" t="n"/>
    </row>
    <row r="451">
      <c r="E451" s="5" t="n"/>
    </row>
    <row r="452">
      <c r="E452" s="5" t="n"/>
    </row>
    <row r="453">
      <c r="E453" s="5" t="n"/>
    </row>
    <row r="454">
      <c r="E454" s="5" t="n"/>
    </row>
    <row r="455">
      <c r="E455" s="5" t="n"/>
    </row>
    <row r="456">
      <c r="E456" s="5" t="n"/>
    </row>
    <row r="457">
      <c r="E457" s="5" t="n"/>
    </row>
    <row r="458">
      <c r="E458" s="5" t="n"/>
    </row>
    <row r="459">
      <c r="E459" s="5" t="n"/>
    </row>
    <row r="460">
      <c r="E460" s="5" t="n"/>
    </row>
    <row r="461">
      <c r="E461" s="5" t="n"/>
    </row>
    <row r="462">
      <c r="E462" s="5" t="n"/>
    </row>
    <row r="463">
      <c r="E463" s="5" t="n"/>
    </row>
    <row r="464">
      <c r="E464" s="5" t="n"/>
    </row>
    <row r="465">
      <c r="E465" s="5" t="n"/>
    </row>
    <row r="466">
      <c r="E466" s="5" t="n"/>
    </row>
    <row r="467">
      <c r="E467" s="5" t="n"/>
    </row>
    <row r="468">
      <c r="E468" s="5" t="n"/>
    </row>
    <row r="469">
      <c r="E469" s="5" t="n"/>
    </row>
    <row r="470">
      <c r="E470" s="5" t="n"/>
    </row>
    <row r="471">
      <c r="E471" s="5" t="n"/>
    </row>
    <row r="472">
      <c r="E472" s="5" t="n"/>
    </row>
    <row r="473">
      <c r="E473" s="5" t="n"/>
    </row>
    <row r="474">
      <c r="E474" s="5" t="n"/>
    </row>
    <row r="475">
      <c r="E475" s="5" t="n"/>
    </row>
    <row r="476">
      <c r="E476" s="5" t="n"/>
    </row>
    <row r="477">
      <c r="E477" s="5" t="n"/>
    </row>
    <row r="478">
      <c r="E478" s="5" t="n"/>
    </row>
    <row r="479">
      <c r="E479" s="5" t="n"/>
    </row>
    <row r="480">
      <c r="E480" s="5" t="n"/>
    </row>
    <row r="481">
      <c r="E481" s="5" t="n"/>
    </row>
    <row r="482">
      <c r="E482" s="5" t="n"/>
    </row>
    <row r="483">
      <c r="E483" s="5" t="n"/>
    </row>
    <row r="484">
      <c r="E484" s="5" t="n"/>
    </row>
    <row r="485">
      <c r="E485" s="5" t="n"/>
    </row>
    <row r="486">
      <c r="E486" s="5" t="n"/>
    </row>
    <row r="487">
      <c r="E487" s="5" t="n"/>
    </row>
    <row r="488">
      <c r="E488" s="5" t="n"/>
    </row>
    <row r="489">
      <c r="E489" s="5" t="n"/>
    </row>
    <row r="490">
      <c r="E490" s="5" t="n"/>
    </row>
    <row r="491">
      <c r="E491" s="5" t="n"/>
    </row>
    <row r="492">
      <c r="E492" s="5" t="n"/>
    </row>
    <row r="493">
      <c r="E493" s="5" t="n"/>
    </row>
    <row r="494">
      <c r="E494" s="5" t="n"/>
    </row>
    <row r="495">
      <c r="E495" s="5" t="n"/>
    </row>
    <row r="496">
      <c r="E496" s="5" t="n"/>
    </row>
    <row r="497">
      <c r="E497" s="5" t="n"/>
    </row>
    <row r="498">
      <c r="E498" s="5" t="n"/>
    </row>
    <row r="499">
      <c r="E499" s="5" t="n"/>
    </row>
    <row r="500">
      <c r="E500" s="5" t="n"/>
    </row>
    <row r="501">
      <c r="E501" s="5" t="n"/>
    </row>
    <row r="502">
      <c r="E502" s="5" t="n"/>
    </row>
    <row r="503">
      <c r="E503" s="5" t="n"/>
    </row>
    <row r="504">
      <c r="E504" s="5" t="n"/>
    </row>
    <row r="505">
      <c r="E505" s="5" t="n"/>
    </row>
    <row r="506">
      <c r="E506" s="5" t="n"/>
    </row>
    <row r="507">
      <c r="E507" s="5" t="n"/>
    </row>
    <row r="508">
      <c r="E508" s="5" t="n"/>
    </row>
    <row r="509">
      <c r="E509" s="5" t="n"/>
    </row>
    <row r="510">
      <c r="E510" s="5" t="n"/>
    </row>
    <row r="511">
      <c r="E511" s="5" t="n"/>
    </row>
    <row r="512">
      <c r="E512" s="5" t="n"/>
    </row>
    <row r="513">
      <c r="E513" s="5" t="n"/>
    </row>
    <row r="514">
      <c r="E514" s="5" t="n"/>
    </row>
    <row r="515">
      <c r="E515" s="5" t="n"/>
    </row>
    <row r="516">
      <c r="E516" s="5" t="n"/>
    </row>
    <row r="517">
      <c r="E517" s="5" t="n"/>
    </row>
    <row r="518">
      <c r="E518" s="5" t="n"/>
    </row>
    <row r="519">
      <c r="E519" s="5" t="n"/>
    </row>
    <row r="520">
      <c r="E520" s="5" t="n"/>
    </row>
    <row r="521">
      <c r="E521" s="5" t="n"/>
    </row>
    <row r="522">
      <c r="E522" s="5" t="n"/>
    </row>
    <row r="523">
      <c r="E523" s="5" t="n"/>
    </row>
    <row r="524">
      <c r="E524" s="5" t="n"/>
    </row>
    <row r="525">
      <c r="E525" s="5" t="n"/>
    </row>
    <row r="526">
      <c r="E526" s="5" t="n"/>
    </row>
    <row r="527">
      <c r="E527" s="5" t="n"/>
    </row>
    <row r="528">
      <c r="E528" s="5" t="n"/>
    </row>
    <row r="529">
      <c r="E529" s="5" t="n"/>
    </row>
    <row r="530">
      <c r="E530" s="5" t="n"/>
    </row>
    <row r="531">
      <c r="E531" s="5" t="n"/>
    </row>
    <row r="532">
      <c r="E532" s="5" t="n"/>
    </row>
    <row r="533">
      <c r="E533" s="5" t="n"/>
    </row>
    <row r="534">
      <c r="E534" s="5" t="n"/>
    </row>
    <row r="535">
      <c r="E535" s="5" t="n"/>
    </row>
    <row r="536">
      <c r="E536" s="5" t="n"/>
    </row>
    <row r="537">
      <c r="E537" s="5" t="n"/>
    </row>
    <row r="538">
      <c r="E538" s="5" t="n"/>
    </row>
    <row r="539">
      <c r="E539" s="5" t="n"/>
    </row>
    <row r="540">
      <c r="E540" s="5" t="n"/>
    </row>
    <row r="541">
      <c r="E541" s="5" t="n"/>
    </row>
    <row r="542">
      <c r="E542" s="5" t="n"/>
    </row>
    <row r="543">
      <c r="E543" s="5" t="n"/>
    </row>
    <row r="544">
      <c r="E544" s="5" t="n"/>
    </row>
    <row r="545">
      <c r="E545" s="5" t="n"/>
    </row>
    <row r="546">
      <c r="E546" s="5" t="n"/>
    </row>
    <row r="547">
      <c r="E547" s="5" t="n"/>
    </row>
    <row r="548">
      <c r="E548" s="5" t="n"/>
    </row>
    <row r="549">
      <c r="E549" s="5" t="n"/>
    </row>
    <row r="550">
      <c r="E550" s="5" t="n"/>
    </row>
    <row r="551">
      <c r="E551" s="5" t="n"/>
    </row>
    <row r="552">
      <c r="E552" s="5" t="n"/>
    </row>
    <row r="553">
      <c r="E553" s="5" t="n"/>
    </row>
    <row r="554">
      <c r="E554" s="5" t="n"/>
    </row>
    <row r="555">
      <c r="E555" s="5" t="n"/>
    </row>
    <row r="556">
      <c r="E556" s="5" t="n"/>
    </row>
    <row r="557">
      <c r="E557" s="5" t="n"/>
    </row>
    <row r="558">
      <c r="E558" s="5" t="n"/>
    </row>
    <row r="559">
      <c r="E559" s="5" t="n"/>
    </row>
    <row r="560">
      <c r="E560" s="5" t="n"/>
    </row>
    <row r="561">
      <c r="E561" s="5" t="n"/>
    </row>
    <row r="562">
      <c r="E562" s="5" t="n"/>
    </row>
    <row r="563">
      <c r="E563" s="5" t="n"/>
    </row>
    <row r="564">
      <c r="E564" s="5" t="n"/>
    </row>
    <row r="565">
      <c r="E565" s="5" t="n"/>
    </row>
    <row r="566">
      <c r="E566" s="5" t="n"/>
    </row>
    <row r="567">
      <c r="E567" s="5" t="n"/>
    </row>
    <row r="568">
      <c r="E568" s="5" t="n"/>
    </row>
    <row r="569">
      <c r="E569" s="5" t="n"/>
    </row>
    <row r="570">
      <c r="E570" s="5" t="n"/>
    </row>
    <row r="571">
      <c r="E571" s="5" t="n"/>
    </row>
    <row r="572">
      <c r="E572" s="5" t="n"/>
    </row>
    <row r="573">
      <c r="E573" s="5" t="n"/>
    </row>
    <row r="574">
      <c r="E574" s="5" t="n"/>
    </row>
    <row r="575">
      <c r="E575" s="5" t="n"/>
    </row>
    <row r="576">
      <c r="E576" s="5" t="n"/>
    </row>
    <row r="577">
      <c r="E577" s="5" t="n"/>
    </row>
    <row r="578">
      <c r="E578" s="5" t="n"/>
    </row>
    <row r="579">
      <c r="E579" s="5" t="n"/>
    </row>
    <row r="580">
      <c r="E580" s="5" t="n"/>
    </row>
    <row r="581">
      <c r="E581" s="5" t="n"/>
    </row>
    <row r="582">
      <c r="E582" s="5" t="n"/>
    </row>
    <row r="583">
      <c r="E583" s="5" t="n"/>
    </row>
    <row r="584">
      <c r="E584" s="5" t="n"/>
    </row>
    <row r="585">
      <c r="E585" s="5" t="n"/>
    </row>
    <row r="586">
      <c r="E586" s="5" t="n"/>
    </row>
    <row r="587">
      <c r="E587" s="5" t="n"/>
    </row>
    <row r="588">
      <c r="E588" s="5" t="n"/>
    </row>
    <row r="589">
      <c r="E589" s="5" t="n"/>
    </row>
    <row r="590">
      <c r="E590" s="5" t="n"/>
    </row>
    <row r="591">
      <c r="E591" s="5" t="n"/>
    </row>
    <row r="592">
      <c r="E592" s="5" t="n"/>
    </row>
    <row r="593">
      <c r="E593" s="5" t="n"/>
    </row>
    <row r="594">
      <c r="E594" s="5" t="n"/>
    </row>
    <row r="595">
      <c r="E595" s="5" t="n"/>
    </row>
    <row r="596">
      <c r="E596" s="5" t="n"/>
    </row>
    <row r="597">
      <c r="E597" s="5" t="n"/>
    </row>
    <row r="598">
      <c r="E598" s="5" t="n"/>
    </row>
    <row r="599">
      <c r="E599" s="5" t="n"/>
    </row>
    <row r="600">
      <c r="E600" s="5" t="n"/>
    </row>
    <row r="601">
      <c r="E601" s="5" t="n"/>
    </row>
    <row r="602">
      <c r="E602" s="5" t="n"/>
    </row>
    <row r="603">
      <c r="E603" s="5" t="n"/>
    </row>
    <row r="604">
      <c r="E604" s="5" t="n"/>
    </row>
    <row r="605">
      <c r="E605" s="5" t="n"/>
    </row>
    <row r="606">
      <c r="E606" s="5" t="n"/>
    </row>
    <row r="607">
      <c r="E607" s="5" t="n"/>
    </row>
    <row r="608">
      <c r="E608" s="5" t="n"/>
    </row>
    <row r="609">
      <c r="E609" s="5" t="n"/>
    </row>
    <row r="610">
      <c r="E610" s="5" t="n"/>
    </row>
    <row r="611">
      <c r="E611" s="5" t="n"/>
    </row>
    <row r="612">
      <c r="E612" s="5" t="n"/>
    </row>
    <row r="613">
      <c r="E613" s="5" t="n"/>
    </row>
    <row r="614">
      <c r="E614" s="5" t="n"/>
    </row>
    <row r="615">
      <c r="E615" s="5" t="n"/>
    </row>
    <row r="616">
      <c r="E616" s="5" t="n"/>
    </row>
    <row r="617">
      <c r="E617" s="5" t="n"/>
    </row>
    <row r="618">
      <c r="E618" s="5" t="n"/>
    </row>
    <row r="619">
      <c r="E619" s="5" t="n"/>
    </row>
    <row r="620">
      <c r="E620" s="5" t="n"/>
    </row>
    <row r="621">
      <c r="E621" s="5" t="n"/>
    </row>
    <row r="622">
      <c r="E622" s="5" t="n"/>
    </row>
    <row r="623">
      <c r="E623" s="5" t="n"/>
    </row>
    <row r="624">
      <c r="E624" s="5" t="n"/>
    </row>
    <row r="625">
      <c r="E625" s="5" t="n"/>
    </row>
    <row r="626">
      <c r="E626" s="5" t="n"/>
    </row>
    <row r="627">
      <c r="E627" s="5" t="n"/>
    </row>
    <row r="628">
      <c r="E628" s="5" t="n"/>
    </row>
    <row r="629">
      <c r="E629" s="5" t="n"/>
    </row>
    <row r="630">
      <c r="E630" s="5" t="n"/>
    </row>
    <row r="631">
      <c r="E631" s="5" t="n"/>
    </row>
    <row r="632">
      <c r="E632" s="5" t="n"/>
    </row>
    <row r="633">
      <c r="E633" s="5" t="n"/>
    </row>
    <row r="634">
      <c r="E634" s="5" t="n"/>
    </row>
    <row r="635">
      <c r="E635" s="5" t="n"/>
    </row>
    <row r="636">
      <c r="E636" s="5" t="n"/>
    </row>
    <row r="637">
      <c r="E637" s="5" t="n"/>
    </row>
    <row r="638">
      <c r="E638" s="5" t="n"/>
    </row>
    <row r="639">
      <c r="E639" s="5" t="n"/>
    </row>
    <row r="640">
      <c r="E640" s="5" t="n"/>
    </row>
    <row r="641">
      <c r="E641" s="5" t="n"/>
    </row>
    <row r="642">
      <c r="E642" s="5" t="n"/>
    </row>
    <row r="643">
      <c r="E643" s="5" t="n"/>
    </row>
    <row r="644">
      <c r="E644" s="5" t="n"/>
    </row>
    <row r="645">
      <c r="E645" s="5" t="n"/>
    </row>
    <row r="646">
      <c r="E646" s="5" t="n"/>
    </row>
    <row r="647">
      <c r="E647" s="5" t="n"/>
    </row>
    <row r="648">
      <c r="E648" s="5" t="n"/>
    </row>
    <row r="649">
      <c r="E649" s="5" t="n"/>
    </row>
    <row r="650">
      <c r="E650" s="5" t="n"/>
    </row>
    <row r="651">
      <c r="E651" s="5" t="n"/>
    </row>
    <row r="652">
      <c r="E652" s="5" t="n"/>
    </row>
    <row r="653">
      <c r="E653" s="5" t="n"/>
    </row>
    <row r="654">
      <c r="E654" s="5" t="n"/>
    </row>
    <row r="655">
      <c r="E655" s="5" t="n"/>
    </row>
    <row r="656">
      <c r="E656" s="5" t="n"/>
    </row>
    <row r="657">
      <c r="E657" s="5" t="n"/>
    </row>
    <row r="658">
      <c r="E658" s="5" t="n"/>
    </row>
    <row r="659">
      <c r="E659" s="5" t="n"/>
    </row>
    <row r="660">
      <c r="E660" s="5" t="n"/>
    </row>
    <row r="661">
      <c r="E661" s="5" t="n"/>
    </row>
    <row r="662">
      <c r="E662" s="5" t="n"/>
    </row>
    <row r="663">
      <c r="E663" s="5" t="n"/>
    </row>
    <row r="664">
      <c r="E664" s="5" t="n"/>
    </row>
    <row r="665">
      <c r="E665" s="5" t="n"/>
    </row>
    <row r="666">
      <c r="E666" s="5" t="n"/>
    </row>
    <row r="667">
      <c r="E667" s="5" t="n"/>
    </row>
    <row r="668">
      <c r="E668" s="5" t="n"/>
    </row>
    <row r="669">
      <c r="E669" s="5" t="n"/>
    </row>
    <row r="670">
      <c r="E670" s="5" t="n"/>
    </row>
    <row r="671">
      <c r="E671" s="5" t="n"/>
    </row>
    <row r="672">
      <c r="E672" s="5" t="n"/>
    </row>
    <row r="673">
      <c r="E673" s="5" t="n"/>
    </row>
    <row r="674">
      <c r="E674" s="5" t="n"/>
    </row>
    <row r="675">
      <c r="E675" s="5" t="n"/>
    </row>
    <row r="676">
      <c r="E676" s="5" t="n"/>
    </row>
    <row r="677">
      <c r="E677" s="5" t="n"/>
    </row>
    <row r="678">
      <c r="E678" s="5" t="n"/>
    </row>
    <row r="679">
      <c r="E679" s="5" t="n"/>
    </row>
    <row r="680">
      <c r="E680" s="5" t="n"/>
    </row>
    <row r="681">
      <c r="E681" s="5" t="n"/>
    </row>
    <row r="682">
      <c r="E682" s="5" t="n"/>
    </row>
    <row r="683">
      <c r="E683" s="5" t="n"/>
    </row>
    <row r="684">
      <c r="E684" s="5" t="n"/>
    </row>
    <row r="685">
      <c r="E685" s="5" t="n"/>
    </row>
    <row r="686">
      <c r="E686" s="5" t="n"/>
    </row>
    <row r="687">
      <c r="E687" s="5" t="n"/>
    </row>
    <row r="688">
      <c r="E688" s="5" t="n"/>
    </row>
    <row r="689">
      <c r="E689" s="5" t="n"/>
    </row>
    <row r="690">
      <c r="E690" s="5" t="n"/>
    </row>
    <row r="691">
      <c r="E691" s="5" t="n"/>
    </row>
    <row r="692">
      <c r="E692" s="5" t="n"/>
    </row>
    <row r="693">
      <c r="E693" s="5" t="n"/>
    </row>
    <row r="694">
      <c r="E694" s="5" t="n"/>
    </row>
    <row r="695">
      <c r="E695" s="5" t="n"/>
    </row>
    <row r="696">
      <c r="E696" s="5" t="n"/>
    </row>
    <row r="697">
      <c r="E697" s="5" t="n"/>
    </row>
    <row r="698">
      <c r="E698" s="5" t="n"/>
    </row>
    <row r="699">
      <c r="E699" s="5" t="n"/>
    </row>
    <row r="700">
      <c r="E700" s="5" t="n"/>
    </row>
    <row r="701">
      <c r="E701" s="5" t="n"/>
    </row>
    <row r="702">
      <c r="E702" s="5" t="n"/>
    </row>
    <row r="703">
      <c r="E703" s="5" t="n"/>
    </row>
    <row r="704">
      <c r="E704" s="5" t="n"/>
    </row>
    <row r="705">
      <c r="E705" s="5" t="n"/>
    </row>
    <row r="706">
      <c r="E706" s="5" t="n"/>
    </row>
    <row r="707">
      <c r="E707" s="5" t="n"/>
    </row>
    <row r="708">
      <c r="E708" s="5" t="n"/>
    </row>
    <row r="709">
      <c r="E709" s="5" t="n"/>
    </row>
    <row r="710">
      <c r="E710" s="5" t="n"/>
    </row>
    <row r="711">
      <c r="E711" s="5" t="n"/>
    </row>
    <row r="712">
      <c r="E712" s="5" t="n"/>
    </row>
    <row r="713">
      <c r="E713" s="5" t="n"/>
    </row>
    <row r="714">
      <c r="E714" s="5" t="n"/>
    </row>
    <row r="715">
      <c r="E715" s="5" t="n"/>
    </row>
    <row r="716">
      <c r="E716" s="5" t="n"/>
    </row>
    <row r="717">
      <c r="E717" s="5" t="n"/>
    </row>
    <row r="718">
      <c r="E718" s="5" t="n"/>
    </row>
    <row r="719">
      <c r="E719" s="5" t="n"/>
    </row>
    <row r="720">
      <c r="E720" s="5" t="n"/>
    </row>
    <row r="721">
      <c r="E721" s="5" t="n"/>
    </row>
    <row r="722">
      <c r="E722" s="5" t="n"/>
    </row>
    <row r="723">
      <c r="E723" s="5" t="n"/>
    </row>
    <row r="724">
      <c r="E724" s="5" t="n"/>
    </row>
    <row r="725">
      <c r="E725" s="5" t="n"/>
    </row>
    <row r="726">
      <c r="E726" s="5" t="n"/>
    </row>
    <row r="727">
      <c r="E727" s="5" t="n"/>
    </row>
    <row r="728">
      <c r="E728" s="5" t="n"/>
    </row>
    <row r="729">
      <c r="E729" s="5" t="n"/>
    </row>
    <row r="730">
      <c r="E730" s="5" t="n"/>
    </row>
    <row r="731">
      <c r="E731" s="5" t="n"/>
    </row>
    <row r="732">
      <c r="E732" s="5" t="n"/>
    </row>
    <row r="733">
      <c r="E733" s="5" t="n"/>
    </row>
    <row r="734">
      <c r="E734" s="5" t="n"/>
    </row>
    <row r="735">
      <c r="E735" s="5" t="n"/>
    </row>
    <row r="736">
      <c r="E736" s="5" t="n"/>
    </row>
    <row r="737">
      <c r="E737" s="5" t="n"/>
    </row>
    <row r="738">
      <c r="E738" s="5" t="n"/>
    </row>
    <row r="739">
      <c r="E739" s="5" t="n"/>
    </row>
    <row r="740">
      <c r="E740" s="5" t="n"/>
    </row>
    <row r="741">
      <c r="E741" s="5" t="n"/>
    </row>
    <row r="742">
      <c r="E742" s="5" t="n"/>
    </row>
    <row r="743">
      <c r="E743" s="5" t="n"/>
    </row>
    <row r="744">
      <c r="E744" s="5" t="n"/>
    </row>
    <row r="745">
      <c r="E745" s="5" t="n"/>
    </row>
    <row r="746">
      <c r="E746" s="5" t="n"/>
    </row>
    <row r="747">
      <c r="E747" s="5" t="n"/>
    </row>
    <row r="748">
      <c r="E748" s="5" t="n"/>
    </row>
    <row r="749">
      <c r="E749" s="5" t="n"/>
    </row>
    <row r="750">
      <c r="E750" s="5" t="n"/>
    </row>
    <row r="751">
      <c r="E751" s="5" t="n"/>
    </row>
    <row r="752">
      <c r="E752" s="5" t="n"/>
    </row>
    <row r="753">
      <c r="E753" s="5" t="n"/>
    </row>
    <row r="754">
      <c r="E754" s="5" t="n"/>
    </row>
    <row r="755">
      <c r="E755" s="5" t="n"/>
    </row>
    <row r="756">
      <c r="E756" s="5" t="n"/>
    </row>
    <row r="757">
      <c r="E757" s="5" t="n"/>
    </row>
    <row r="758">
      <c r="E758" s="5" t="n"/>
    </row>
    <row r="759">
      <c r="E759" s="5" t="n"/>
    </row>
    <row r="760">
      <c r="E760" s="5" t="n"/>
    </row>
    <row r="761">
      <c r="E761" s="5" t="n"/>
    </row>
    <row r="762">
      <c r="E762" s="5" t="n"/>
    </row>
    <row r="763">
      <c r="E763" s="5" t="n"/>
    </row>
    <row r="764">
      <c r="E764" s="5" t="n"/>
    </row>
    <row r="765">
      <c r="E765" s="5" t="n"/>
    </row>
    <row r="766">
      <c r="E766" s="5" t="n"/>
    </row>
    <row r="767">
      <c r="E767" s="5" t="n"/>
    </row>
    <row r="768">
      <c r="E768" s="5" t="n"/>
    </row>
    <row r="769">
      <c r="E769" s="5" t="n"/>
    </row>
    <row r="770">
      <c r="E770" s="5" t="n"/>
    </row>
    <row r="771">
      <c r="E771" s="5" t="n"/>
    </row>
    <row r="772">
      <c r="E772" s="5" t="n"/>
    </row>
    <row r="773">
      <c r="E773" s="5" t="n"/>
    </row>
    <row r="774">
      <c r="E774" s="5" t="n"/>
    </row>
    <row r="775">
      <c r="E775" s="5" t="n"/>
    </row>
    <row r="776">
      <c r="E776" s="5" t="n"/>
    </row>
    <row r="777">
      <c r="E777" s="5" t="n"/>
    </row>
    <row r="778">
      <c r="E778" s="5" t="n"/>
    </row>
    <row r="779">
      <c r="E779" s="5" t="n"/>
    </row>
    <row r="780">
      <c r="E780" s="5" t="n"/>
    </row>
    <row r="781">
      <c r="E781" s="5" t="n"/>
    </row>
    <row r="782">
      <c r="E782" s="5" t="n"/>
    </row>
    <row r="783">
      <c r="E783" s="5" t="n"/>
    </row>
    <row r="784">
      <c r="E784" s="5" t="n"/>
    </row>
    <row r="785">
      <c r="E785" s="5" t="n"/>
    </row>
    <row r="786">
      <c r="E786" s="5" t="n"/>
    </row>
    <row r="787">
      <c r="E787" s="5" t="n"/>
    </row>
    <row r="788">
      <c r="E788" s="5" t="n"/>
    </row>
    <row r="789">
      <c r="E789" s="5" t="n"/>
    </row>
    <row r="790">
      <c r="E790" s="5" t="n"/>
    </row>
    <row r="791">
      <c r="E791" s="5" t="n"/>
    </row>
    <row r="792">
      <c r="E792" s="5" t="n"/>
    </row>
    <row r="793">
      <c r="E793" s="5" t="n"/>
    </row>
    <row r="794">
      <c r="E794" s="5" t="n"/>
    </row>
    <row r="795">
      <c r="E795" s="5" t="n"/>
    </row>
    <row r="796">
      <c r="E796" s="5" t="n"/>
    </row>
    <row r="797">
      <c r="E797" s="5" t="n"/>
    </row>
    <row r="798">
      <c r="E798" s="5" t="n"/>
    </row>
    <row r="799">
      <c r="E799" s="5" t="n"/>
    </row>
    <row r="800">
      <c r="E800" s="5" t="n"/>
    </row>
    <row r="801">
      <c r="E801" s="5" t="n"/>
    </row>
    <row r="802">
      <c r="E802" s="5" t="n"/>
    </row>
    <row r="803">
      <c r="E803" s="5" t="n"/>
    </row>
    <row r="804">
      <c r="E804" s="5" t="n"/>
    </row>
    <row r="805">
      <c r="E805" s="5" t="n"/>
    </row>
    <row r="806">
      <c r="E806" s="5" t="n"/>
    </row>
    <row r="807">
      <c r="E807" s="5" t="n"/>
    </row>
    <row r="808">
      <c r="E808" s="5" t="n"/>
    </row>
    <row r="809">
      <c r="E809" s="5" t="n"/>
    </row>
    <row r="810">
      <c r="E810" s="5" t="n"/>
    </row>
    <row r="811">
      <c r="E811" s="5" t="n"/>
    </row>
    <row r="812">
      <c r="E812" s="5" t="n"/>
    </row>
    <row r="813">
      <c r="E813" s="5" t="n"/>
    </row>
    <row r="814">
      <c r="E814" s="5" t="n"/>
    </row>
    <row r="815">
      <c r="E815" s="5" t="n"/>
    </row>
    <row r="816">
      <c r="E816" s="5" t="n"/>
    </row>
    <row r="817">
      <c r="E817" s="5" t="n"/>
    </row>
    <row r="818">
      <c r="E818" s="5" t="n"/>
    </row>
    <row r="819">
      <c r="E819" s="5" t="n"/>
    </row>
    <row r="820">
      <c r="E820" s="5" t="n"/>
    </row>
    <row r="821">
      <c r="E821" s="5" t="n"/>
    </row>
    <row r="822">
      <c r="E822" s="5" t="n"/>
    </row>
    <row r="823">
      <c r="E823" s="5" t="n"/>
    </row>
    <row r="824">
      <c r="E824" s="5" t="n"/>
    </row>
    <row r="825">
      <c r="E825" s="5" t="n"/>
    </row>
    <row r="826">
      <c r="E826" s="5" t="n"/>
    </row>
    <row r="827">
      <c r="E827" s="5" t="n"/>
    </row>
    <row r="828">
      <c r="E828" s="5" t="n"/>
    </row>
    <row r="829">
      <c r="E829" s="5" t="n"/>
    </row>
    <row r="830">
      <c r="E830" s="5" t="n"/>
    </row>
    <row r="831">
      <c r="E831" s="5" t="n"/>
    </row>
    <row r="832">
      <c r="E832" s="5" t="n"/>
    </row>
    <row r="833">
      <c r="E833" s="5" t="n"/>
    </row>
    <row r="834">
      <c r="E834" s="5" t="n"/>
    </row>
    <row r="835">
      <c r="E835" s="5" t="n"/>
    </row>
    <row r="836">
      <c r="E836" s="5" t="n"/>
    </row>
    <row r="837">
      <c r="E837" s="5" t="n"/>
    </row>
    <row r="838">
      <c r="E838" s="5" t="n"/>
    </row>
    <row r="839">
      <c r="E839" s="5" t="n"/>
    </row>
    <row r="840">
      <c r="E840" s="5" t="n"/>
    </row>
    <row r="841">
      <c r="E841" s="5" t="n"/>
    </row>
    <row r="842">
      <c r="E842" s="5" t="n"/>
    </row>
    <row r="843">
      <c r="E843" s="5" t="n"/>
    </row>
    <row r="844">
      <c r="E844" s="5" t="n"/>
    </row>
    <row r="845">
      <c r="E845" s="5" t="n"/>
    </row>
    <row r="846">
      <c r="E846" s="5" t="n"/>
    </row>
    <row r="847">
      <c r="E847" s="5" t="n"/>
    </row>
    <row r="848">
      <c r="E848" s="5" t="n"/>
    </row>
    <row r="849">
      <c r="E849" s="5" t="n"/>
    </row>
    <row r="850">
      <c r="E850" s="5" t="n"/>
    </row>
    <row r="851">
      <c r="E851" s="5" t="n"/>
    </row>
    <row r="852">
      <c r="E852" s="5" t="n"/>
    </row>
    <row r="853">
      <c r="E853" s="5" t="n"/>
    </row>
    <row r="854">
      <c r="E854" s="5" t="n"/>
    </row>
    <row r="855">
      <c r="E855" s="5" t="n"/>
    </row>
    <row r="856">
      <c r="E856" s="5" t="n"/>
    </row>
    <row r="857">
      <c r="E857" s="5" t="n"/>
    </row>
    <row r="858">
      <c r="E858" s="5" t="n"/>
    </row>
    <row r="859">
      <c r="E859" s="5" t="n"/>
    </row>
    <row r="860">
      <c r="E860" s="5" t="n"/>
    </row>
    <row r="861">
      <c r="E861" s="5" t="n"/>
    </row>
    <row r="862">
      <c r="E862" s="5" t="n"/>
    </row>
    <row r="863">
      <c r="E863" s="5" t="n"/>
    </row>
    <row r="864">
      <c r="E864" s="5" t="n"/>
    </row>
    <row r="865">
      <c r="E865" s="5" t="n"/>
    </row>
    <row r="866">
      <c r="E866" s="5" t="n"/>
    </row>
    <row r="867">
      <c r="E867" s="5" t="n"/>
    </row>
    <row r="868">
      <c r="E868" s="5" t="n"/>
    </row>
    <row r="869">
      <c r="E869" s="5" t="n"/>
    </row>
    <row r="870">
      <c r="E870" s="5" t="n"/>
    </row>
    <row r="871">
      <c r="E871" s="5" t="n"/>
    </row>
    <row r="872">
      <c r="E872" s="5" t="n"/>
    </row>
    <row r="873">
      <c r="E873" s="5" t="n"/>
    </row>
    <row r="874">
      <c r="E874" s="5" t="n"/>
    </row>
    <row r="875">
      <c r="E875" s="5" t="n"/>
    </row>
    <row r="876">
      <c r="E876" s="5" t="n"/>
    </row>
    <row r="877">
      <c r="E877" s="5" t="n"/>
    </row>
    <row r="878">
      <c r="E878" s="5" t="n"/>
    </row>
    <row r="879">
      <c r="E879" s="5" t="n"/>
    </row>
    <row r="880">
      <c r="E880" s="5" t="n"/>
    </row>
    <row r="881">
      <c r="E881" s="5" t="n"/>
    </row>
    <row r="882">
      <c r="E882" s="5" t="n"/>
    </row>
    <row r="883">
      <c r="E883" s="5" t="n"/>
    </row>
    <row r="884">
      <c r="E884" s="5" t="n"/>
    </row>
    <row r="885">
      <c r="E885" s="5" t="n"/>
    </row>
    <row r="886">
      <c r="E886" s="5" t="n"/>
    </row>
    <row r="887">
      <c r="E887" s="5" t="n"/>
    </row>
    <row r="888">
      <c r="E888" s="5" t="n"/>
    </row>
    <row r="889">
      <c r="E889" s="5" t="n"/>
    </row>
    <row r="890">
      <c r="E890" s="5" t="n"/>
    </row>
    <row r="891">
      <c r="E891" s="5" t="n"/>
    </row>
    <row r="892">
      <c r="E892" s="5" t="n"/>
    </row>
    <row r="893">
      <c r="E893" s="5" t="n"/>
    </row>
    <row r="894">
      <c r="E894" s="5" t="n"/>
    </row>
    <row r="895">
      <c r="E895" s="5" t="n"/>
    </row>
    <row r="896">
      <c r="E896" s="5" t="n"/>
    </row>
    <row r="897">
      <c r="E897" s="5" t="n"/>
    </row>
    <row r="898">
      <c r="E898" s="5" t="n"/>
    </row>
    <row r="899">
      <c r="E899" s="5" t="n"/>
    </row>
    <row r="900">
      <c r="E900" s="5" t="n"/>
    </row>
    <row r="901">
      <c r="E901" s="5" t="n"/>
    </row>
    <row r="902">
      <c r="E902" s="5" t="n"/>
    </row>
    <row r="903">
      <c r="E903" s="5" t="n"/>
    </row>
    <row r="904">
      <c r="E904" s="5" t="n"/>
    </row>
    <row r="905">
      <c r="E905" s="5" t="n"/>
    </row>
    <row r="906">
      <c r="E906" s="5" t="n"/>
    </row>
    <row r="907">
      <c r="E907" s="5" t="n"/>
    </row>
    <row r="908">
      <c r="E908" s="5" t="n"/>
    </row>
    <row r="909">
      <c r="E909" s="5" t="n"/>
    </row>
    <row r="910">
      <c r="E910" s="5" t="n"/>
    </row>
    <row r="911">
      <c r="E911" s="5" t="n"/>
    </row>
    <row r="912">
      <c r="E912" s="5" t="n"/>
    </row>
    <row r="913">
      <c r="E913" s="5" t="n"/>
    </row>
    <row r="914">
      <c r="E914" s="5" t="n"/>
    </row>
    <row r="915">
      <c r="E915" s="5" t="n"/>
    </row>
    <row r="916">
      <c r="E916" s="5" t="n"/>
    </row>
    <row r="917">
      <c r="E917" s="5" t="n"/>
    </row>
    <row r="918">
      <c r="E918" s="5" t="n"/>
    </row>
    <row r="919">
      <c r="E919" s="5" t="n"/>
    </row>
    <row r="920">
      <c r="E920" s="5" t="n"/>
    </row>
    <row r="921">
      <c r="E921" s="5" t="n"/>
    </row>
    <row r="922">
      <c r="E922" s="5" t="n"/>
    </row>
    <row r="923">
      <c r="E923" s="5" t="n"/>
    </row>
    <row r="924">
      <c r="E924" s="5" t="n"/>
    </row>
    <row r="925">
      <c r="E925" s="5" t="n"/>
    </row>
    <row r="926">
      <c r="E926" s="5" t="n"/>
    </row>
    <row r="927">
      <c r="E927" s="5" t="n"/>
    </row>
    <row r="928">
      <c r="E928" s="5" t="n"/>
    </row>
    <row r="929">
      <c r="E929" s="5" t="n"/>
    </row>
    <row r="930">
      <c r="E930" s="5" t="n"/>
    </row>
    <row r="931">
      <c r="E931" s="5" t="n"/>
    </row>
    <row r="932">
      <c r="E932" s="5" t="n"/>
    </row>
    <row r="933">
      <c r="E933" s="5" t="n"/>
    </row>
    <row r="934">
      <c r="E934" s="5" t="n"/>
    </row>
    <row r="935">
      <c r="E935" s="5" t="n"/>
    </row>
    <row r="936">
      <c r="E936" s="5" t="n"/>
    </row>
    <row r="937">
      <c r="E937" s="5" t="n"/>
    </row>
    <row r="938">
      <c r="E938" s="5" t="n"/>
    </row>
    <row r="939">
      <c r="E939" s="5" t="n"/>
    </row>
    <row r="940">
      <c r="E940" s="5" t="n"/>
    </row>
    <row r="941">
      <c r="E941" s="5" t="n"/>
    </row>
    <row r="942">
      <c r="E942" s="5" t="n"/>
    </row>
    <row r="943">
      <c r="E943" s="5" t="n"/>
    </row>
    <row r="944">
      <c r="E944" s="5" t="n"/>
    </row>
    <row r="945">
      <c r="E945" s="5" t="n"/>
    </row>
    <row r="946">
      <c r="E946" s="5" t="n"/>
    </row>
    <row r="947">
      <c r="E947" s="5" t="n"/>
    </row>
    <row r="948">
      <c r="E948" s="5" t="n"/>
    </row>
    <row r="949">
      <c r="E949" s="5" t="n"/>
    </row>
    <row r="950">
      <c r="E950" s="5" t="n"/>
    </row>
    <row r="951">
      <c r="E951" s="5" t="n"/>
    </row>
    <row r="952">
      <c r="E952" s="5" t="n"/>
    </row>
    <row r="953">
      <c r="E953" s="5" t="n"/>
    </row>
    <row r="954">
      <c r="E954" s="5" t="n"/>
    </row>
    <row r="955">
      <c r="E955" s="5" t="n"/>
    </row>
    <row r="956">
      <c r="E956" s="5" t="n"/>
    </row>
    <row r="957">
      <c r="E957" s="5" t="n"/>
    </row>
    <row r="958">
      <c r="E958" s="5" t="n"/>
    </row>
    <row r="959">
      <c r="E959" s="5" t="n"/>
    </row>
    <row r="960">
      <c r="E960" s="5" t="n"/>
    </row>
    <row r="961">
      <c r="E961" s="5" t="n"/>
    </row>
    <row r="962">
      <c r="E962" s="5" t="n"/>
    </row>
    <row r="963">
      <c r="E963" s="5" t="n"/>
    </row>
    <row r="964">
      <c r="E964" s="5" t="n"/>
    </row>
    <row r="965">
      <c r="E965" s="5" t="n"/>
    </row>
    <row r="966">
      <c r="E966" s="5" t="n"/>
    </row>
    <row r="967">
      <c r="E967" s="5" t="n"/>
    </row>
    <row r="968">
      <c r="E968" s="5" t="n"/>
    </row>
    <row r="969">
      <c r="E969" s="5" t="n"/>
    </row>
    <row r="970">
      <c r="E970" s="5" t="n"/>
    </row>
    <row r="971">
      <c r="E971" s="5" t="n"/>
    </row>
    <row r="972">
      <c r="E972" s="5" t="n"/>
    </row>
    <row r="973">
      <c r="E973" s="5" t="n"/>
    </row>
    <row r="974">
      <c r="E974" s="5" t="n"/>
    </row>
    <row r="975">
      <c r="E975" s="5" t="n"/>
    </row>
    <row r="976">
      <c r="E976" s="5" t="n"/>
    </row>
    <row r="977">
      <c r="E977" s="5" t="n"/>
    </row>
    <row r="978">
      <c r="E978" s="5" t="n"/>
    </row>
    <row r="979">
      <c r="E979" s="5" t="n"/>
    </row>
    <row r="980">
      <c r="E980" s="5" t="n"/>
    </row>
    <row r="981">
      <c r="E981" s="5" t="n"/>
    </row>
    <row r="982">
      <c r="E982" s="5" t="n"/>
    </row>
    <row r="983">
      <c r="E983" s="5" t="n"/>
    </row>
    <row r="984">
      <c r="E984" s="5" t="n"/>
    </row>
    <row r="985">
      <c r="E985" s="5" t="n"/>
    </row>
    <row r="986">
      <c r="E986" s="5" t="n"/>
    </row>
    <row r="987">
      <c r="E987" s="5" t="n"/>
    </row>
    <row r="988">
      <c r="E988" s="5" t="n"/>
    </row>
    <row r="989">
      <c r="E989" s="5" t="n"/>
    </row>
    <row r="990">
      <c r="E990" s="5" t="n"/>
    </row>
    <row r="991">
      <c r="E991" s="5" t="n"/>
    </row>
    <row r="992">
      <c r="E992" s="5" t="n"/>
    </row>
    <row r="993">
      <c r="E993" s="5" t="n"/>
    </row>
    <row r="994">
      <c r="E994" s="5" t="n"/>
    </row>
    <row r="995">
      <c r="E995" s="5" t="n"/>
    </row>
    <row r="996">
      <c r="E996" s="5" t="n"/>
    </row>
    <row r="997">
      <c r="E997" s="5" t="n"/>
    </row>
    <row r="998">
      <c r="E998" s="5" t="n"/>
    </row>
    <row r="999">
      <c r="E999" s="5" t="n"/>
    </row>
  </sheetData>
  <mergeCells count="68">
    <mergeCell ref="M1:M10"/>
    <mergeCell ref="V1:V9"/>
    <mergeCell ref="N1:N10"/>
    <mergeCell ref="W1:W9"/>
    <mergeCell ref="M12:M21"/>
    <mergeCell ref="V12:V20"/>
    <mergeCell ref="N12:N21"/>
    <mergeCell ref="W12:W20"/>
    <mergeCell ref="M23:M32"/>
    <mergeCell ref="V23:V31"/>
    <mergeCell ref="N23:N32"/>
    <mergeCell ref="W23:W31"/>
    <mergeCell ref="M34:M43"/>
    <mergeCell ref="V34:V42"/>
    <mergeCell ref="N34:N43"/>
    <mergeCell ref="W34:W42"/>
    <mergeCell ref="M45:M54"/>
    <mergeCell ref="V45:V53"/>
    <mergeCell ref="N45:N54"/>
    <mergeCell ref="W45:W53"/>
    <mergeCell ref="M56:M65"/>
    <mergeCell ref="V56:V64"/>
    <mergeCell ref="N56:N65"/>
    <mergeCell ref="W56:W64"/>
    <mergeCell ref="M67:M76"/>
    <mergeCell ref="N67:N76"/>
    <mergeCell ref="V67:V75"/>
    <mergeCell ref="W67:W75"/>
    <mergeCell ref="M78:M87"/>
    <mergeCell ref="V78:V86"/>
    <mergeCell ref="N78:N87"/>
    <mergeCell ref="W78:W86"/>
    <mergeCell ref="M89:M98"/>
    <mergeCell ref="V89:V97"/>
    <mergeCell ref="N89:N98"/>
    <mergeCell ref="W89:W97"/>
    <mergeCell ref="M100:M109"/>
    <mergeCell ref="V100:V108"/>
    <mergeCell ref="N100:N109"/>
    <mergeCell ref="W100:W108"/>
    <mergeCell ref="M111:M120"/>
    <mergeCell ref="V111:V119"/>
    <mergeCell ref="N111:N120"/>
    <mergeCell ref="W111:W119"/>
    <mergeCell ref="M122:M131"/>
    <mergeCell ref="V122:V130"/>
    <mergeCell ref="N122:N131"/>
    <mergeCell ref="W122:W130"/>
    <mergeCell ref="M133:M142"/>
    <mergeCell ref="N133:N142"/>
    <mergeCell ref="V133:V141"/>
    <mergeCell ref="W133:W141"/>
    <mergeCell ref="M144:M153"/>
    <mergeCell ref="V144:V152"/>
    <mergeCell ref="N144:N153"/>
    <mergeCell ref="W144:W152"/>
    <mergeCell ref="M155:M164"/>
    <mergeCell ref="V155:V163"/>
    <mergeCell ref="N155:N164"/>
    <mergeCell ref="W155:W163"/>
    <mergeCell ref="M166:M175"/>
    <mergeCell ref="N166:N175"/>
    <mergeCell ref="V166:V174"/>
    <mergeCell ref="W166:W174"/>
    <mergeCell ref="M177:M186"/>
    <mergeCell ref="N177:N186"/>
    <mergeCell ref="V177:V185"/>
    <mergeCell ref="W177:W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2023-05-20T11:39:32Z</dcterms:created>
  <dcterms:modified xsi:type="dcterms:W3CDTF">2023-05-20T11:39:32Z</dcterms:modified>
</cp:coreProperties>
</file>