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yfikacja" sheetId="1" state="visible" r:id="rId3"/>
    <sheet name="Klasyfikacj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<sst xmlns="http://schemas.openxmlformats.org/spreadsheetml/2006/main" count="990" uniqueCount="276">
  <si>
    <t xml:space="preserve">Lp. rekordu</t>
  </si>
  <si>
    <t xml:space="preserve">Data</t>
  </si>
  <si>
    <t xml:space="preserve">Czas</t>
  </si>
  <si>
    <t xml:space="preserve">Lp. pojazdu</t>
  </si>
  <si>
    <t xml:space="preserve">Numer rej.</t>
  </si>
  <si>
    <t xml:space="preserve">Błąd identyfikacji</t>
  </si>
  <si>
    <t xml:space="preserve">Komentarz</t>
  </si>
  <si>
    <t xml:space="preserve">Od</t>
  </si>
  <si>
    <t xml:space="preserve">Do</t>
  </si>
  <si>
    <t xml:space="preserve">N</t>
  </si>
  <si>
    <t xml:space="preserve">εm</t>
  </si>
  <si>
    <t xml:space="preserve">εf</t>
  </si>
  <si>
    <t xml:space="preserve">d</t>
  </si>
  <si>
    <t xml:space="preserve">x</t>
  </si>
  <si>
    <t xml:space="preserve">Nid</t>
  </si>
  <si>
    <t xml:space="preserve">Kok</t>
  </si>
  <si>
    <t xml:space="preserve">Nok</t>
  </si>
  <si>
    <t xml:space="preserve">Odrzucone</t>
  </si>
  <si>
    <t xml:space="preserve">r</t>
  </si>
  <si>
    <t xml:space="preserve">RZ 932 EC</t>
  </si>
  <si>
    <t xml:space="preserve">RKL 32096</t>
  </si>
  <si>
    <t xml:space="preserve">RKL 22247</t>
  </si>
  <si>
    <t xml:space="preserve">RJA 92381</t>
  </si>
  <si>
    <t xml:space="preserve">RZ 413 CT</t>
  </si>
  <si>
    <t xml:space="preserve">RZ 222 CA</t>
  </si>
  <si>
    <t xml:space="preserve">WGM 67793</t>
  </si>
  <si>
    <t xml:space="preserve">Suma:</t>
  </si>
  <si>
    <t xml:space="preserve">LKR 41941</t>
  </si>
  <si>
    <t xml:space="preserve">RZE 0260 A</t>
  </si>
  <si>
    <t xml:space="preserve">RP 86560</t>
  </si>
  <si>
    <t xml:space="preserve">RZ 5240 J</t>
  </si>
  <si>
    <t xml:space="preserve">RZE 68148</t>
  </si>
  <si>
    <t xml:space="preserve">RZE 92029</t>
  </si>
  <si>
    <t xml:space="preserve">RZ 0668 V</t>
  </si>
  <si>
    <t xml:space="preserve">CE 2976 EM</t>
  </si>
  <si>
    <t xml:space="preserve">RZE 70174</t>
  </si>
  <si>
    <t xml:space="preserve">KRA 5 XH1</t>
  </si>
  <si>
    <t xml:space="preserve">RTA 44043</t>
  </si>
  <si>
    <t xml:space="preserve">RZE 1379 A</t>
  </si>
  <si>
    <t xml:space="preserve">RZE 09180</t>
  </si>
  <si>
    <t xml:space="preserve"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</si>
  <si>
    <t xml:space="preserve">RZ 6605 S</t>
  </si>
  <si>
    <t xml:space="preserve">ETM 13681</t>
  </si>
  <si>
    <t xml:space="preserve">RZE 59312</t>
  </si>
  <si>
    <t xml:space="preserve">WN 6893 P</t>
  </si>
  <si>
    <t xml:space="preserve">CT 7134 G</t>
  </si>
  <si>
    <t xml:space="preserve">RK 11969</t>
  </si>
  <si>
    <t xml:space="preserve">RZ 290 CR</t>
  </si>
  <si>
    <t xml:space="preserve">RZE 75412</t>
  </si>
  <si>
    <t xml:space="preserve">RZE 41163</t>
  </si>
  <si>
    <t xml:space="preserve">DSR 65116</t>
  </si>
  <si>
    <t xml:space="preserve">RZE 97488</t>
  </si>
  <si>
    <t xml:space="preserve">TSAO 188 C</t>
  </si>
  <si>
    <t xml:space="preserve">RKL 32278</t>
  </si>
  <si>
    <t xml:space="preserve">RLS 19071</t>
  </si>
  <si>
    <t xml:space="preserve">RKL 32672</t>
  </si>
  <si>
    <t xml:space="preserve">RKL 24774</t>
  </si>
  <si>
    <t xml:space="preserve">RZQ 12 CK</t>
  </si>
  <si>
    <t xml:space="preserve">RKL 12739</t>
  </si>
  <si>
    <t xml:space="preserve">LJA 07273</t>
  </si>
  <si>
    <t xml:space="preserve">DSR 57113</t>
  </si>
  <si>
    <t xml:space="preserve">LBL 67840</t>
  </si>
  <si>
    <t xml:space="preserve">RZ 9782 X</t>
  </si>
  <si>
    <t xml:space="preserve">RLS 14791</t>
  </si>
  <si>
    <t xml:space="preserve">ZPL 87037</t>
  </si>
  <si>
    <t xml:space="preserve">RKL 22065</t>
  </si>
  <si>
    <t xml:space="preserve">RKL 20150</t>
  </si>
  <si>
    <t xml:space="preserve">RZE 63733</t>
  </si>
  <si>
    <t xml:space="preserve">RMI 84670</t>
  </si>
  <si>
    <t xml:space="preserve">RZE 1229 C</t>
  </si>
  <si>
    <t xml:space="preserve">RLA 48897</t>
  </si>
  <si>
    <t xml:space="preserve">RZ 397 AF</t>
  </si>
  <si>
    <t xml:space="preserve">RPZ 35564</t>
  </si>
  <si>
    <t xml:space="preserve">R 4I 1840A</t>
  </si>
  <si>
    <t xml:space="preserve">RZ 077 CV</t>
  </si>
  <si>
    <t xml:space="preserve">RZ 786 AX</t>
  </si>
  <si>
    <t xml:space="preserve">WND 94531</t>
  </si>
  <si>
    <t xml:space="preserve">RZ 318 CX</t>
  </si>
  <si>
    <t xml:space="preserve">RKL 24722</t>
  </si>
  <si>
    <t xml:space="preserve">6 M 50920</t>
  </si>
  <si>
    <t xml:space="preserve">RP 95234</t>
  </si>
  <si>
    <t xml:space="preserve">RZ 5994 Y</t>
  </si>
  <si>
    <t xml:space="preserve">RZE 5708 A</t>
  </si>
  <si>
    <t xml:space="preserve">KWA EG 86</t>
  </si>
  <si>
    <t xml:space="preserve">RKL 28046</t>
  </si>
  <si>
    <t xml:space="preserve">RZ 767 AT</t>
  </si>
  <si>
    <t xml:space="preserve">PGN 724 G</t>
  </si>
  <si>
    <t xml:space="preserve">RZ 604 CC</t>
  </si>
  <si>
    <t xml:space="preserve">RKL 03201</t>
  </si>
  <si>
    <t xml:space="preserve">RKL 17 UV</t>
  </si>
  <si>
    <t xml:space="preserve">RZE 34456</t>
  </si>
  <si>
    <t xml:space="preserve">RT 22584</t>
  </si>
  <si>
    <t xml:space="preserve">RKL 37 YE</t>
  </si>
  <si>
    <t xml:space="preserve">RZ 632 CU</t>
  </si>
  <si>
    <t xml:space="preserve">WPR 7112 P</t>
  </si>
  <si>
    <t xml:space="preserve">RKL O 1593</t>
  </si>
  <si>
    <t xml:space="preserve">WE 6S 665</t>
  </si>
  <si>
    <t xml:space="preserve">RZE SK 36</t>
  </si>
  <si>
    <t xml:space="preserve">RZ 865 CX</t>
  </si>
  <si>
    <t xml:space="preserve">RZE 95213</t>
  </si>
  <si>
    <t xml:space="preserve">RKL 36 US</t>
  </si>
  <si>
    <t xml:space="preserve">CB 586 MG</t>
  </si>
  <si>
    <t xml:space="preserve">R Z 71407</t>
  </si>
  <si>
    <t xml:space="preserve">RLU 73 L6</t>
  </si>
  <si>
    <t xml:space="preserve">RKL 27756</t>
  </si>
  <si>
    <t xml:space="preserve">RKL 16 HJ</t>
  </si>
  <si>
    <t xml:space="preserve">RBR OO 158</t>
  </si>
  <si>
    <t xml:space="preserve">RMI 96071</t>
  </si>
  <si>
    <t xml:space="preserve">RZE 21077</t>
  </si>
  <si>
    <t xml:space="preserve">RMI 1233 C</t>
  </si>
  <si>
    <t xml:space="preserve">RZE 5108 C</t>
  </si>
  <si>
    <t xml:space="preserve">WND 99447</t>
  </si>
  <si>
    <t xml:space="preserve">RZE 80321</t>
  </si>
  <si>
    <t xml:space="preserve">RKL 95 MW</t>
  </si>
  <si>
    <t xml:space="preserve">RKL 33288</t>
  </si>
  <si>
    <t xml:space="preserve">RKL 09995</t>
  </si>
  <si>
    <t xml:space="preserve">RT 51102</t>
  </si>
  <si>
    <t xml:space="preserve">f</t>
  </si>
  <si>
    <t xml:space="preserve">fałszywa detekcja</t>
  </si>
  <si>
    <t xml:space="preserve">WI 834</t>
  </si>
  <si>
    <t xml:space="preserve">WE 912 UT</t>
  </si>
  <si>
    <t xml:space="preserve">WW 7107 A</t>
  </si>
  <si>
    <t xml:space="preserve">PQLIC A</t>
  </si>
  <si>
    <t xml:space="preserve">HPE A 671</t>
  </si>
  <si>
    <t xml:space="preserve">RZ 485 CY</t>
  </si>
  <si>
    <t xml:space="preserve">TK 99392</t>
  </si>
  <si>
    <t xml:space="preserve">RZ 226 CX</t>
  </si>
  <si>
    <t xml:space="preserve">RKL 66 VL</t>
  </si>
  <si>
    <t xml:space="preserve">KWI 5756 E</t>
  </si>
  <si>
    <t xml:space="preserve">RTA 51917</t>
  </si>
  <si>
    <t xml:space="preserve">RMI 14112</t>
  </si>
  <si>
    <t xml:space="preserve">RZ 1 AN</t>
  </si>
  <si>
    <t xml:space="preserve">RKL 24475</t>
  </si>
  <si>
    <t xml:space="preserve">WR 778 AN</t>
  </si>
  <si>
    <t xml:space="preserve">RKL 19469</t>
  </si>
  <si>
    <t xml:space="preserve">RLE 47596</t>
  </si>
  <si>
    <t xml:space="preserve">RZ 0213 X</t>
  </si>
  <si>
    <t xml:space="preserve">RZE 39937</t>
  </si>
  <si>
    <t xml:space="preserve">RZ 3299 X</t>
  </si>
  <si>
    <t xml:space="preserve">BC 7677 HM</t>
  </si>
  <si>
    <t xml:space="preserve">TKI 0544 H</t>
  </si>
  <si>
    <t xml:space="preserve">RK 74756</t>
  </si>
  <si>
    <t xml:space="preserve">WR 0202 U</t>
  </si>
  <si>
    <t xml:space="preserve">RZ 9582 U</t>
  </si>
  <si>
    <t xml:space="preserve">RKL 29578</t>
  </si>
  <si>
    <t xml:space="preserve">RKL 31211</t>
  </si>
  <si>
    <t xml:space="preserve">RKL 12586</t>
  </si>
  <si>
    <t xml:space="preserve">RZ 818 AR</t>
  </si>
  <si>
    <t xml:space="preserve">RPZ 61727</t>
  </si>
  <si>
    <t xml:space="preserve">RPZ 54833</t>
  </si>
  <si>
    <t xml:space="preserve">RKL 30664</t>
  </si>
  <si>
    <t xml:space="preserve">RKL 24430</t>
  </si>
  <si>
    <t xml:space="preserve">RZE 75016</t>
  </si>
  <si>
    <t xml:space="preserve">R P 26561</t>
  </si>
  <si>
    <t xml:space="preserve">SBE HH 24</t>
  </si>
  <si>
    <t xml:space="preserve">KTA 8588 E</t>
  </si>
  <si>
    <t xml:space="preserve">DW 1 RC13</t>
  </si>
  <si>
    <t xml:space="preserve">RPR 37 MS</t>
  </si>
  <si>
    <t xml:space="preserve">RKL 20169</t>
  </si>
  <si>
    <t xml:space="preserve">RZ 70603</t>
  </si>
  <si>
    <t xml:space="preserve">RTA 49357</t>
  </si>
  <si>
    <t xml:space="preserve">WGM 3928 H</t>
  </si>
  <si>
    <t xml:space="preserve">RPR 24314</t>
  </si>
  <si>
    <t xml:space="preserve">GKS FP 15</t>
  </si>
  <si>
    <t xml:space="preserve">RZ 0548 S</t>
  </si>
  <si>
    <t xml:space="preserve">RZ 690 CY</t>
  </si>
  <si>
    <t xml:space="preserve">RKL 25092</t>
  </si>
  <si>
    <t xml:space="preserve">CG 3625 F</t>
  </si>
  <si>
    <t xml:space="preserve">KWI Z 1058</t>
  </si>
  <si>
    <t xml:space="preserve">GPU 7 AU8</t>
  </si>
  <si>
    <t xml:space="preserve">W6 M 40633</t>
  </si>
  <si>
    <t xml:space="preserve">RZE UN 60</t>
  </si>
  <si>
    <t xml:space="preserve">RZE 37586</t>
  </si>
  <si>
    <t xml:space="preserve">WPI 6863 F</t>
  </si>
  <si>
    <t xml:space="preserve">RSR 17362</t>
  </si>
  <si>
    <t xml:space="preserve">K 3 FLIX3</t>
  </si>
  <si>
    <t xml:space="preserve">RJA 6255 A</t>
  </si>
  <si>
    <t xml:space="preserve">RRS 9 M71</t>
  </si>
  <si>
    <t xml:space="preserve">RZE 7817 A</t>
  </si>
  <si>
    <t xml:space="preserve">RLA 14296</t>
  </si>
  <si>
    <t xml:space="preserve">UC 04780</t>
  </si>
  <si>
    <t xml:space="preserve">RBR 11736</t>
  </si>
  <si>
    <t xml:space="preserve">GD 160 US</t>
  </si>
  <si>
    <t xml:space="preserve">RZE 94138</t>
  </si>
  <si>
    <t xml:space="preserve">RZ 1960 V</t>
  </si>
  <si>
    <t xml:space="preserve">WRA 1264 A</t>
  </si>
  <si>
    <t xml:space="preserve">DGR 448 CF</t>
  </si>
  <si>
    <t xml:space="preserve">RBR 38680</t>
  </si>
  <si>
    <t xml:space="preserve">TSA 6171 E</t>
  </si>
  <si>
    <t xml:space="preserve">RMI 60270</t>
  </si>
  <si>
    <t xml:space="preserve">RSAO 2 C</t>
  </si>
  <si>
    <t xml:space="preserve">TKI 9916 K</t>
  </si>
  <si>
    <t xml:space="preserve">RMI 4223 C</t>
  </si>
  <si>
    <t xml:space="preserve">RZ 3993 V</t>
  </si>
  <si>
    <t xml:space="preserve">RLA 15617</t>
  </si>
  <si>
    <t xml:space="preserve">PK 4795 L</t>
  </si>
  <si>
    <t xml:space="preserve">WGM 73839</t>
  </si>
  <si>
    <t xml:space="preserve">RTA 49050</t>
  </si>
  <si>
    <t xml:space="preserve">RPZ 47038</t>
  </si>
  <si>
    <t xml:space="preserve">CBR JM 13</t>
  </si>
  <si>
    <t xml:space="preserve">OPO 22142</t>
  </si>
  <si>
    <t xml:space="preserve">RZ 7710 W</t>
  </si>
  <si>
    <t xml:space="preserve">TOP 21626</t>
  </si>
  <si>
    <t xml:space="preserve">RZE 32490</t>
  </si>
  <si>
    <t xml:space="preserve">RZ 980 EE</t>
  </si>
  <si>
    <t xml:space="preserve">RST 19246</t>
  </si>
  <si>
    <t xml:space="preserve">TOS 27225</t>
  </si>
  <si>
    <t xml:space="preserve">RKL 40 NN</t>
  </si>
  <si>
    <t xml:space="preserve">RDE 72754</t>
  </si>
  <si>
    <t xml:space="preserve">WND 76099</t>
  </si>
  <si>
    <t xml:space="preserve">RZ 416 AK</t>
  </si>
  <si>
    <t xml:space="preserve">HH TH 940</t>
  </si>
  <si>
    <t xml:space="preserve">RZ 7709 W</t>
  </si>
  <si>
    <t xml:space="preserve">SBE TP 27</t>
  </si>
  <si>
    <t xml:space="preserve">RT 56373</t>
  </si>
  <si>
    <t xml:space="preserve">WGM 5213 H</t>
  </si>
  <si>
    <t xml:space="preserve">RZB 189 A</t>
  </si>
  <si>
    <t xml:space="preserve">RDE 10533</t>
  </si>
  <si>
    <t xml:space="preserve">RZ 725 CE</t>
  </si>
  <si>
    <t xml:space="preserve">TKI 5735 C</t>
  </si>
  <si>
    <t xml:space="preserve">BC 1641 PM</t>
  </si>
  <si>
    <t xml:space="preserve">KR 1 PR20</t>
  </si>
  <si>
    <t xml:space="preserve">RZ 1135 H</t>
  </si>
  <si>
    <t xml:space="preserve">RKL 24225</t>
  </si>
  <si>
    <t xml:space="preserve">HB 06193</t>
  </si>
  <si>
    <t xml:space="preserve">TK 5756 M</t>
  </si>
  <si>
    <t xml:space="preserve">KA 4627 CX</t>
  </si>
  <si>
    <t xml:space="preserve">RZE 3330 A</t>
  </si>
  <si>
    <t xml:space="preserve">WE 308 VV</t>
  </si>
  <si>
    <t xml:space="preserve">RRS 1 FO1</t>
  </si>
  <si>
    <t xml:space="preserve">CB 752 PE</t>
  </si>
  <si>
    <t xml:space="preserve">RLA 27148</t>
  </si>
  <si>
    <t xml:space="preserve">CB 912 LM</t>
  </si>
  <si>
    <t xml:space="preserve">RZ 6204 A</t>
  </si>
  <si>
    <t xml:space="preserve">EL 3GU 69</t>
  </si>
  <si>
    <t xml:space="preserve">BRH 297</t>
  </si>
  <si>
    <t xml:space="preserve">RLE 46997</t>
  </si>
  <si>
    <t xml:space="preserve">PNT 81396</t>
  </si>
  <si>
    <t xml:space="preserve">RZE 85228</t>
  </si>
  <si>
    <t xml:space="preserve">WGM 1474 H</t>
  </si>
  <si>
    <t xml:space="preserve">RZE LM 92</t>
  </si>
  <si>
    <t xml:space="preserve">RKL 29 GC</t>
  </si>
  <si>
    <t xml:space="preserve">RDE 36774</t>
  </si>
  <si>
    <t xml:space="preserve">TOP 04642</t>
  </si>
  <si>
    <t xml:space="preserve">RZ 3013 S</t>
  </si>
  <si>
    <t xml:space="preserve">WGM 8789 F</t>
  </si>
  <si>
    <t xml:space="preserve">WE 854 XT</t>
  </si>
  <si>
    <t xml:space="preserve">Lp.</t>
  </si>
  <si>
    <t xml:space="preserve">Typ 8+1</t>
  </si>
  <si>
    <t xml:space="preserve">Błąd klasyfikacji</t>
  </si>
  <si>
    <t xml:space="preserve">Odczyt z systemu</t>
  </si>
  <si>
    <t xml:space="preserve">Typ COST323</t>
  </si>
  <si>
    <t xml:space="preserve">Klasa pojazdu (8+1)</t>
  </si>
  <si>
    <t xml:space="preserve">Niid</t>
  </si>
  <si>
    <t xml:space="preserve">Kiok</t>
  </si>
  <si>
    <t xml:space="preserve">Kinok</t>
  </si>
  <si>
    <t xml:space="preserve">%</t>
  </si>
  <si>
    <t xml:space="preserve">Klasa pojazdu (COST323)</t>
  </si>
  <si>
    <t xml:space="preserve">Niesklasyfikowane</t>
  </si>
  <si>
    <t xml:space="preserve">Samochody osobowe, dostawcze &lt;35kN</t>
  </si>
  <si>
    <t xml:space="preserve">Motocykle</t>
  </si>
  <si>
    <t xml:space="preserve">Samochody ciężarowe 2-osiowe</t>
  </si>
  <si>
    <t xml:space="preserve">Samochody osobowe</t>
  </si>
  <si>
    <t xml:space="preserve">Samochody ciężarowe 3,4-osiowe</t>
  </si>
  <si>
    <t xml:space="preserve">Samochody dostawcze do 3,5t</t>
  </si>
  <si>
    <t xml:space="preserve">Ciągniki s. 3-6 osi, max 2 w grupie</t>
  </si>
  <si>
    <t xml:space="preserve">Samochody osobowe z przyczepami</t>
  </si>
  <si>
    <t xml:space="preserve">Ciągniki s. 5- 7 osi, max 3 w grupie</t>
  </si>
  <si>
    <t xml:space="preserve">Samochody ciężarowe (jednoczłonowe)</t>
  </si>
  <si>
    <t xml:space="preserve">Samochody ciężarowe z przyczepami</t>
  </si>
  <si>
    <t xml:space="preserve">Autobusy</t>
  </si>
  <si>
    <t xml:space="preserve">Samochody ciężarowe z naczepami</t>
  </si>
  <si>
    <t xml:space="preserve">Inne pojazdy</t>
  </si>
  <si>
    <t xml:space="preserve">Ciągniki s. 5-7 osi, max 3 w grupie</t>
  </si>
  <si>
    <t xml:space="preserve">N200</t>
  </si>
  <si>
    <t xml:space="preserve">Suma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</si>
</sst>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2"/>
    <col collapsed="false" customWidth="true" hidden="false" outlineLevel="0" max="7" min="6" style="0" width="15"/>
    <col collapsed="false" customWidth="true" hidden="false" outlineLevel="0" max="10" min="9" style="0" width="15"/>
    <col collapsed="false" customWidth="true" hidden="false" outlineLevel="0" max="14" min="11" style="0" width="12"/>
    <col collapsed="false" customWidth="true" hidden="false" outlineLevel="0" max="16" min="16" style="0" width="12"/>
    <col collapsed="false" customWidth="true" hidden="false" outlineLevel="0" max="29" min="18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13</v>
      </c>
      <c r="R1" s="1" t="s">
        <v>7</v>
      </c>
      <c r="S1" s="1" t="s">
        <v>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</row>
    <row r="2" customFormat="false" ht="15" hidden="false" customHeight="false" outlineLevel="0" collapsed="false">
      <c r="A2" s="0" t="n">
        <v>1</v>
      </c>
      <c r="B2" s="3" t="n">
        <v>45061</v>
      </c>
      <c r="C2" s="4" t="n">
        <v>0.875127314814815</v>
      </c>
      <c r="D2" s="0" t="n">
        <v>1</v>
      </c>
      <c r="E2" s="5" t="s">
        <v>19</v>
      </c>
      <c r="F2" s="0" t="n">
        <v>0</v>
      </c>
      <c r="I2" s="6" t="n">
        <v>0.875127314814815</v>
      </c>
      <c r="J2" s="6" t="n">
        <v>0.885543981481482</v>
      </c>
      <c r="K2" s="1" t="n">
        <v>27</v>
      </c>
      <c r="L2" s="1" t="n">
        <v>0</v>
      </c>
      <c r="M2" s="1" t="n">
        <v>0</v>
      </c>
      <c r="N2" s="7" t="n">
        <v>1</v>
      </c>
      <c r="P2" s="2" t="n">
        <v>0</v>
      </c>
      <c r="R2" s="6" t="n">
        <v>0.875127314814815</v>
      </c>
      <c r="S2" s="6" t="n">
        <v>0.885543981481482</v>
      </c>
      <c r="T2" s="1" t="n">
        <v>27</v>
      </c>
      <c r="U2" s="1" t="n">
        <v>27</v>
      </c>
      <c r="V2" s="1" t="n">
        <v>0</v>
      </c>
      <c r="W2" s="1" t="n">
        <v>0</v>
      </c>
      <c r="X2" s="7" t="n">
        <v>1</v>
      </c>
      <c r="Y2" s="1"/>
      <c r="Z2" s="1"/>
      <c r="AA2" s="1"/>
      <c r="AB2" s="1"/>
      <c r="AC2" s="7"/>
    </row>
    <row r="3" customFormat="false" ht="15" hidden="false" customHeight="false" outlineLevel="0" collapsed="false">
      <c r="A3" s="0" t="n">
        <v>2</v>
      </c>
      <c r="B3" s="3" t="n">
        <v>45061</v>
      </c>
      <c r="C3" s="4" t="n">
        <v>0.875150462962963</v>
      </c>
      <c r="D3" s="0" t="n">
        <v>2</v>
      </c>
      <c r="E3" s="5" t="s">
        <v>20</v>
      </c>
      <c r="F3" s="0" t="n">
        <v>0</v>
      </c>
      <c r="I3" s="6" t="n">
        <v>0.885543981481482</v>
      </c>
      <c r="J3" s="6" t="n">
        <v>0.895960648148148</v>
      </c>
      <c r="K3" s="1" t="n">
        <v>27</v>
      </c>
      <c r="L3" s="1" t="n">
        <v>0</v>
      </c>
      <c r="M3" s="1" t="n">
        <v>0</v>
      </c>
      <c r="N3" s="7" t="n">
        <v>1</v>
      </c>
      <c r="P3" s="2" t="n">
        <v>0</v>
      </c>
      <c r="R3" s="6" t="n">
        <v>0.885543981481482</v>
      </c>
      <c r="S3" s="6" t="n">
        <v>0.895960648148148</v>
      </c>
      <c r="T3" s="1" t="n">
        <v>27</v>
      </c>
      <c r="U3" s="1" t="n">
        <v>26</v>
      </c>
      <c r="V3" s="1" t="n">
        <v>1</v>
      </c>
      <c r="W3" s="1" t="n">
        <v>0</v>
      </c>
      <c r="X3" s="7" t="n">
        <v>0.963</v>
      </c>
      <c r="Y3" s="1"/>
      <c r="Z3" s="1"/>
      <c r="AA3" s="1"/>
      <c r="AB3" s="1"/>
      <c r="AC3" s="7"/>
    </row>
    <row r="4" customFormat="false" ht="15" hidden="false" customHeight="false" outlineLevel="0" collapsed="false">
      <c r="A4" s="0" t="n">
        <v>3</v>
      </c>
      <c r="B4" s="3" t="n">
        <v>45061</v>
      </c>
      <c r="C4" s="4" t="n">
        <v>0.875405092592593</v>
      </c>
      <c r="D4" s="0" t="n">
        <v>3</v>
      </c>
      <c r="E4" s="5" t="s">
        <v>21</v>
      </c>
      <c r="F4" s="0" t="n">
        <v>0</v>
      </c>
      <c r="I4" s="6" t="n">
        <v>0.895960648148148</v>
      </c>
      <c r="J4" s="6" t="n">
        <v>0.906377314814815</v>
      </c>
      <c r="K4" s="1" t="n">
        <v>22</v>
      </c>
      <c r="L4" s="1" t="n">
        <v>0</v>
      </c>
      <c r="M4" s="1" t="n">
        <v>0</v>
      </c>
      <c r="N4" s="7" t="n">
        <v>1</v>
      </c>
      <c r="P4" s="2" t="n">
        <v>0</v>
      </c>
      <c r="R4" s="6" t="n">
        <v>0.895960648148148</v>
      </c>
      <c r="S4" s="6" t="n">
        <v>0.906377314814815</v>
      </c>
      <c r="T4" s="1" t="n">
        <v>22</v>
      </c>
      <c r="U4" s="1" t="n">
        <v>22</v>
      </c>
      <c r="V4" s="1" t="n">
        <v>0</v>
      </c>
      <c r="W4" s="1" t="n">
        <v>0</v>
      </c>
      <c r="X4" s="7" t="n">
        <v>1</v>
      </c>
      <c r="Y4" s="1"/>
      <c r="Z4" s="1"/>
      <c r="AA4" s="1"/>
      <c r="AB4" s="1"/>
      <c r="AC4" s="7"/>
    </row>
    <row r="5" customFormat="false" ht="15" hidden="false" customHeight="false" outlineLevel="0" collapsed="false">
      <c r="A5" s="0" t="n">
        <v>4</v>
      </c>
      <c r="B5" s="3" t="n">
        <v>45061</v>
      </c>
      <c r="C5" s="4" t="n">
        <v>0.875856481481481</v>
      </c>
      <c r="D5" s="0" t="n">
        <v>4</v>
      </c>
      <c r="E5" s="5" t="s">
        <v>22</v>
      </c>
      <c r="F5" s="0" t="n">
        <v>0</v>
      </c>
      <c r="I5" s="6" t="n">
        <v>0.906377314814815</v>
      </c>
      <c r="J5" s="6" t="n">
        <v>0.916793981481482</v>
      </c>
      <c r="K5" s="1" t="n">
        <v>12</v>
      </c>
      <c r="L5" s="1" t="n">
        <v>0</v>
      </c>
      <c r="M5" s="1" t="n">
        <v>0</v>
      </c>
      <c r="N5" s="7" t="n">
        <v>1</v>
      </c>
      <c r="P5" s="2" t="n">
        <v>0</v>
      </c>
      <c r="R5" s="6" t="n">
        <v>0.906377314814815</v>
      </c>
      <c r="S5" s="6" t="n">
        <v>0.916793981481482</v>
      </c>
      <c r="T5" s="1" t="n">
        <v>12</v>
      </c>
      <c r="U5" s="1" t="n">
        <v>12</v>
      </c>
      <c r="V5" s="1" t="n">
        <v>0</v>
      </c>
      <c r="W5" s="1" t="n">
        <v>0</v>
      </c>
      <c r="X5" s="7" t="n">
        <v>1</v>
      </c>
      <c r="Y5" s="1"/>
      <c r="Z5" s="1"/>
      <c r="AA5" s="1"/>
      <c r="AB5" s="1"/>
      <c r="AC5" s="7"/>
    </row>
    <row r="6" customFormat="false" ht="15" hidden="false" customHeight="false" outlineLevel="0" collapsed="false">
      <c r="A6" s="0" t="n">
        <v>5</v>
      </c>
      <c r="B6" s="3" t="n">
        <v>45061</v>
      </c>
      <c r="C6" s="4" t="n">
        <v>0.876261574074074</v>
      </c>
      <c r="D6" s="0" t="n">
        <v>5</v>
      </c>
      <c r="E6" s="5" t="s">
        <v>23</v>
      </c>
      <c r="F6" s="0" t="n">
        <v>0</v>
      </c>
      <c r="I6" s="6" t="n">
        <v>0.916793981481482</v>
      </c>
      <c r="J6" s="6" t="n">
        <v>0.927210648148148</v>
      </c>
      <c r="K6" s="1" t="n">
        <v>7</v>
      </c>
      <c r="L6" s="1" t="n">
        <v>0</v>
      </c>
      <c r="M6" s="1" t="n">
        <v>0</v>
      </c>
      <c r="N6" s="7" t="n">
        <v>1</v>
      </c>
      <c r="P6" s="2" t="n">
        <v>0</v>
      </c>
      <c r="R6" s="6" t="n">
        <v>0.916793981481482</v>
      </c>
      <c r="S6" s="6" t="n">
        <v>0.927210648148148</v>
      </c>
      <c r="T6" s="1" t="n">
        <v>7</v>
      </c>
      <c r="U6" s="1" t="n">
        <v>7</v>
      </c>
      <c r="V6" s="1" t="n">
        <v>0</v>
      </c>
      <c r="W6" s="1" t="n">
        <v>0</v>
      </c>
      <c r="X6" s="7" t="n">
        <v>1</v>
      </c>
      <c r="Y6" s="1"/>
      <c r="Z6" s="1"/>
      <c r="AA6" s="1"/>
      <c r="AB6" s="1"/>
      <c r="AC6" s="7"/>
    </row>
    <row r="7" customFormat="false" ht="15" hidden="false" customHeight="false" outlineLevel="0" collapsed="false">
      <c r="A7" s="0" t="n">
        <v>6</v>
      </c>
      <c r="B7" s="3" t="n">
        <v>45061</v>
      </c>
      <c r="C7" s="4" t="n">
        <v>0.877118055555556</v>
      </c>
      <c r="D7" s="0" t="n">
        <v>6</v>
      </c>
      <c r="E7" s="5" t="s">
        <v>24</v>
      </c>
      <c r="F7" s="0" t="n">
        <v>0</v>
      </c>
      <c r="I7" s="6" t="n">
        <v>0.927210648148148</v>
      </c>
      <c r="J7" s="6" t="n">
        <v>0.937627314814815</v>
      </c>
      <c r="K7" s="1" t="n">
        <v>37</v>
      </c>
      <c r="L7" s="1" t="n">
        <v>0</v>
      </c>
      <c r="M7" s="1" t="n">
        <v>1</v>
      </c>
      <c r="N7" s="7" t="n">
        <v>0.973</v>
      </c>
      <c r="P7" s="2" t="n">
        <v>0</v>
      </c>
      <c r="R7" s="6" t="n">
        <v>0.927210648148148</v>
      </c>
      <c r="S7" s="6" t="n">
        <v>0.937627314814815</v>
      </c>
      <c r="T7" s="1" t="n">
        <v>36</v>
      </c>
      <c r="U7" s="1" t="n">
        <v>30</v>
      </c>
      <c r="V7" s="1" t="n">
        <v>6</v>
      </c>
      <c r="W7" s="1" t="n">
        <v>1</v>
      </c>
      <c r="X7" s="7" t="n">
        <v>0.8333</v>
      </c>
      <c r="Y7" s="1"/>
      <c r="Z7" s="1"/>
      <c r="AA7" s="1"/>
      <c r="AB7" s="1"/>
      <c r="AC7" s="7"/>
    </row>
    <row r="8" customFormat="false" ht="15" hidden="false" customHeight="false" outlineLevel="0" collapsed="false">
      <c r="A8" s="0" t="n">
        <v>7</v>
      </c>
      <c r="B8" s="3" t="n">
        <v>45061</v>
      </c>
      <c r="C8" s="4" t="n">
        <v>0.877627314814815</v>
      </c>
      <c r="D8" s="0" t="n">
        <v>7</v>
      </c>
      <c r="E8" s="5" t="s">
        <v>25</v>
      </c>
      <c r="F8" s="0" t="n">
        <v>0</v>
      </c>
      <c r="I8" s="6" t="n">
        <v>0.937627314814815</v>
      </c>
      <c r="J8" s="6" t="n">
        <v>0.948043981481482</v>
      </c>
      <c r="K8" s="1" t="n">
        <v>15</v>
      </c>
      <c r="L8" s="1" t="n">
        <v>0</v>
      </c>
      <c r="M8" s="1" t="n">
        <v>0</v>
      </c>
      <c r="N8" s="7" t="n">
        <v>1</v>
      </c>
      <c r="P8" s="2" t="n">
        <v>0</v>
      </c>
      <c r="R8" s="6" t="n">
        <v>0.937627314814815</v>
      </c>
      <c r="S8" s="6" t="n">
        <v>0.948043981481482</v>
      </c>
      <c r="T8" s="1" t="n">
        <v>15</v>
      </c>
      <c r="U8" s="1" t="n">
        <v>14</v>
      </c>
      <c r="V8" s="1" t="n">
        <v>1</v>
      </c>
      <c r="W8" s="1" t="n">
        <v>0</v>
      </c>
      <c r="X8" s="7" t="n">
        <v>0.9333</v>
      </c>
      <c r="Y8" s="1"/>
      <c r="Z8" s="1" t="s">
        <v>26</v>
      </c>
      <c r="AA8" s="1"/>
      <c r="AB8" s="1"/>
      <c r="AC8" s="7"/>
    </row>
    <row r="9" customFormat="false" ht="15" hidden="false" customHeight="false" outlineLevel="0" collapsed="false">
      <c r="A9" s="0" t="n">
        <v>8</v>
      </c>
      <c r="B9" s="3" t="n">
        <v>45061</v>
      </c>
      <c r="C9" s="4" t="n">
        <v>0.877638888888889</v>
      </c>
      <c r="D9" s="0" t="n">
        <v>8</v>
      </c>
      <c r="E9" s="5" t="s">
        <v>27</v>
      </c>
      <c r="F9" s="0" t="n">
        <v>0</v>
      </c>
      <c r="I9" s="6" t="n">
        <v>0.948043981481482</v>
      </c>
      <c r="J9" s="6" t="n">
        <v>0.958460648148148</v>
      </c>
      <c r="K9" s="1" t="n">
        <v>12</v>
      </c>
      <c r="L9" s="1" t="n">
        <v>0</v>
      </c>
      <c r="M9" s="1" t="n">
        <v>0</v>
      </c>
      <c r="N9" s="7" t="n">
        <v>1</v>
      </c>
      <c r="P9" s="2" t="n">
        <v>0</v>
      </c>
      <c r="R9" s="6" t="n">
        <v>0.948043981481482</v>
      </c>
      <c r="S9" s="6" t="n">
        <v>0.958460648148148</v>
      </c>
      <c r="T9" s="1" t="n">
        <v>12</v>
      </c>
      <c r="U9" s="1" t="n">
        <v>11</v>
      </c>
      <c r="V9" s="1" t="n">
        <v>1</v>
      </c>
      <c r="W9" s="1" t="n">
        <v>0</v>
      </c>
      <c r="X9" s="7" t="n">
        <v>0.9167</v>
      </c>
      <c r="Y9" s="1"/>
      <c r="Z9" s="1"/>
      <c r="AA9" s="1"/>
      <c r="AB9" s="1"/>
      <c r="AC9" s="7"/>
    </row>
    <row r="10" customFormat="false" ht="15" hidden="false" customHeight="false" outlineLevel="0" collapsed="false">
      <c r="A10" s="0" t="n">
        <v>9</v>
      </c>
      <c r="B10" s="3" t="n">
        <v>45061</v>
      </c>
      <c r="C10" s="4" t="n">
        <v>0.877650462962963</v>
      </c>
      <c r="D10" s="0" t="n">
        <v>9</v>
      </c>
      <c r="E10" s="5" t="s">
        <v>28</v>
      </c>
      <c r="F10" s="0" t="n">
        <v>0</v>
      </c>
      <c r="I10" s="6" t="n">
        <v>0.958460648148148</v>
      </c>
      <c r="J10" s="6" t="n">
        <v>0.968877314814815</v>
      </c>
      <c r="K10" s="1" t="n">
        <v>12</v>
      </c>
      <c r="L10" s="1" t="n">
        <v>0</v>
      </c>
      <c r="M10" s="1" t="n">
        <v>0</v>
      </c>
      <c r="N10" s="7" t="n">
        <v>1</v>
      </c>
      <c r="P10" s="2" t="n">
        <v>0</v>
      </c>
      <c r="R10" s="6" t="n">
        <v>0.958460648148148</v>
      </c>
      <c r="S10" s="6" t="n">
        <v>0.968877314814815</v>
      </c>
      <c r="T10" s="1" t="n">
        <v>12</v>
      </c>
      <c r="U10" s="1" t="n">
        <v>12</v>
      </c>
      <c r="V10" s="1" t="n">
        <v>0</v>
      </c>
      <c r="W10" s="1" t="n">
        <v>0</v>
      </c>
      <c r="X10" s="7" t="n">
        <v>1</v>
      </c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45061</v>
      </c>
      <c r="C11" s="4" t="n">
        <v>0.87806712962963</v>
      </c>
      <c r="D11" s="0" t="n">
        <v>10</v>
      </c>
      <c r="E11" s="5" t="s">
        <v>29</v>
      </c>
      <c r="F11" s="0" t="n">
        <v>0</v>
      </c>
      <c r="I11" s="6" t="n">
        <v>0.968877314814815</v>
      </c>
      <c r="J11" s="6" t="n">
        <v>0.979293981481482</v>
      </c>
      <c r="K11" s="1" t="n">
        <v>12</v>
      </c>
      <c r="L11" s="1" t="n">
        <v>0</v>
      </c>
      <c r="M11" s="1" t="n">
        <v>0</v>
      </c>
      <c r="N11" s="7" t="n">
        <v>1</v>
      </c>
      <c r="P11" s="2" t="n">
        <v>0</v>
      </c>
      <c r="R11" s="6" t="n">
        <v>0.968877314814815</v>
      </c>
      <c r="S11" s="6" t="n">
        <v>0.979293981481482</v>
      </c>
      <c r="T11" s="1" t="n">
        <v>12</v>
      </c>
      <c r="U11" s="1" t="n">
        <v>11</v>
      </c>
      <c r="V11" s="1" t="n">
        <v>1</v>
      </c>
      <c r="W11" s="1" t="n">
        <v>0</v>
      </c>
      <c r="X11" s="7" t="n">
        <v>0.9167</v>
      </c>
      <c r="Y11" s="1"/>
      <c r="Z11" s="1"/>
      <c r="AA11" s="1"/>
      <c r="AB11" s="1"/>
      <c r="AC11" s="7"/>
    </row>
    <row r="12" customFormat="false" ht="15" hidden="false" customHeight="false" outlineLevel="0" collapsed="false">
      <c r="A12" s="0" t="n">
        <v>11</v>
      </c>
      <c r="B12" s="3" t="n">
        <v>45061</v>
      </c>
      <c r="C12" s="4" t="n">
        <v>0.878275462962963</v>
      </c>
      <c r="D12" s="0" t="n">
        <v>11</v>
      </c>
      <c r="E12" s="5" t="s">
        <v>30</v>
      </c>
      <c r="F12" s="0" t="n">
        <v>0</v>
      </c>
      <c r="I12" s="6" t="n">
        <v>0.979293981481482</v>
      </c>
      <c r="J12" s="6" t="n">
        <v>0.989710648148148</v>
      </c>
      <c r="K12" s="1" t="n">
        <v>13</v>
      </c>
      <c r="L12" s="1" t="n">
        <v>0</v>
      </c>
      <c r="M12" s="1" t="n">
        <v>0</v>
      </c>
      <c r="N12" s="7" t="n">
        <v>1</v>
      </c>
      <c r="P12" s="2" t="n">
        <v>0</v>
      </c>
      <c r="R12" s="6" t="n">
        <v>0.979293981481482</v>
      </c>
      <c r="S12" s="6" t="n">
        <v>0.989710648148148</v>
      </c>
      <c r="T12" s="1" t="n">
        <v>13</v>
      </c>
      <c r="U12" s="1" t="n">
        <v>13</v>
      </c>
      <c r="V12" s="1" t="n">
        <v>0</v>
      </c>
      <c r="W12" s="1" t="n">
        <v>0</v>
      </c>
      <c r="X12" s="7" t="n">
        <v>1</v>
      </c>
      <c r="Y12" s="1"/>
      <c r="Z12" s="1"/>
      <c r="AA12" s="1"/>
      <c r="AB12" s="1"/>
      <c r="AC12" s="7"/>
    </row>
    <row r="13" customFormat="false" ht="15" hidden="false" customHeight="false" outlineLevel="0" collapsed="false">
      <c r="A13" s="0" t="n">
        <v>12</v>
      </c>
      <c r="B13" s="3" t="n">
        <v>45061</v>
      </c>
      <c r="C13" s="4" t="n">
        <v>0.878576388888889</v>
      </c>
      <c r="D13" s="0" t="n">
        <v>12</v>
      </c>
      <c r="E13" s="5" t="s">
        <v>31</v>
      </c>
      <c r="F13" s="0" t="n">
        <v>0</v>
      </c>
      <c r="I13" s="6" t="n">
        <v>0.989710648148148</v>
      </c>
      <c r="J13" s="6" t="n">
        <v>0.000127314814814815</v>
      </c>
      <c r="K13" s="1" t="n">
        <v>10</v>
      </c>
      <c r="L13" s="1" t="n">
        <v>0</v>
      </c>
      <c r="M13" s="1" t="n">
        <v>0</v>
      </c>
      <c r="N13" s="7" t="n">
        <v>1</v>
      </c>
      <c r="P13" s="2" t="n">
        <v>0</v>
      </c>
      <c r="R13" s="6" t="n">
        <v>0.989710648148148</v>
      </c>
      <c r="S13" s="6" t="n">
        <v>0.000127314814814815</v>
      </c>
      <c r="T13" s="1" t="n">
        <v>10</v>
      </c>
      <c r="U13" s="1" t="n">
        <v>9</v>
      </c>
      <c r="V13" s="1" t="n">
        <v>1</v>
      </c>
      <c r="W13" s="1" t="n">
        <v>0</v>
      </c>
      <c r="X13" s="7" t="n">
        <v>0.9</v>
      </c>
      <c r="Y13" s="1"/>
      <c r="Z13" s="1"/>
      <c r="AA13" s="1"/>
      <c r="AB13" s="1"/>
      <c r="AC13" s="7"/>
    </row>
    <row r="14" customFormat="false" ht="15" hidden="false" customHeight="false" outlineLevel="0" collapsed="false">
      <c r="A14" s="0" t="n">
        <v>13</v>
      </c>
      <c r="B14" s="3" t="n">
        <v>45061</v>
      </c>
      <c r="C14" s="4" t="n">
        <v>0.878888888888889</v>
      </c>
      <c r="D14" s="0" t="n">
        <v>13</v>
      </c>
      <c r="E14" s="5" t="s">
        <v>32</v>
      </c>
      <c r="F14" s="0" t="n">
        <v>0</v>
      </c>
      <c r="I14" s="6" t="n">
        <v>0.000127314814814815</v>
      </c>
      <c r="J14" s="6" t="n">
        <v>0.0105439814814815</v>
      </c>
      <c r="K14" s="1" t="n">
        <v>13</v>
      </c>
      <c r="L14" s="1" t="n">
        <v>0</v>
      </c>
      <c r="M14" s="1" t="n">
        <v>0</v>
      </c>
      <c r="N14" s="7" t="n">
        <v>1</v>
      </c>
      <c r="P14" s="2" t="n">
        <v>0</v>
      </c>
      <c r="R14" s="6" t="n">
        <v>0.000127314814814815</v>
      </c>
      <c r="S14" s="6" t="n">
        <v>0.0105439814814815</v>
      </c>
      <c r="T14" s="1" t="n">
        <v>13</v>
      </c>
      <c r="U14" s="1" t="n">
        <v>13</v>
      </c>
      <c r="V14" s="1" t="n">
        <v>0</v>
      </c>
      <c r="W14" s="1" t="n">
        <v>0</v>
      </c>
      <c r="X14" s="7" t="n">
        <v>1</v>
      </c>
      <c r="Y14" s="1"/>
      <c r="Z14" s="1" t="s">
        <v>26</v>
      </c>
      <c r="AA14" s="1"/>
      <c r="AB14" s="1"/>
      <c r="AC14" s="7"/>
    </row>
    <row r="15" customFormat="false" ht="15" hidden="false" customHeight="false" outlineLevel="0" collapsed="false">
      <c r="A15" s="0" t="n">
        <v>14</v>
      </c>
      <c r="B15" s="3" t="n">
        <v>45061</v>
      </c>
      <c r="C15" s="4" t="n">
        <v>0.879664351851852</v>
      </c>
      <c r="D15" s="0" t="n">
        <v>14</v>
      </c>
      <c r="E15" s="5" t="s">
        <v>33</v>
      </c>
      <c r="F15" s="0" t="n">
        <v>0</v>
      </c>
      <c r="I15" s="6" t="n">
        <v>0.0105439814814815</v>
      </c>
      <c r="J15" s="6" t="n">
        <v>0.0209606481481482</v>
      </c>
      <c r="K15" s="1" t="n">
        <v>4</v>
      </c>
      <c r="L15" s="1" t="n">
        <v>0</v>
      </c>
      <c r="M15" s="1" t="n">
        <v>0</v>
      </c>
      <c r="N15" s="7" t="n">
        <v>1</v>
      </c>
      <c r="P15" s="2" t="n">
        <v>0</v>
      </c>
      <c r="R15" s="6" t="n">
        <v>0.0105439814814815</v>
      </c>
      <c r="S15" s="6" t="n">
        <v>0.0209606481481482</v>
      </c>
      <c r="T15" s="1" t="n">
        <v>4</v>
      </c>
      <c r="U15" s="1" t="n">
        <v>4</v>
      </c>
      <c r="V15" s="1" t="n">
        <v>0</v>
      </c>
      <c r="W15" s="1" t="n">
        <v>0</v>
      </c>
      <c r="X15" s="7" t="n">
        <v>1</v>
      </c>
      <c r="Y15" s="1"/>
      <c r="Z15" s="1"/>
      <c r="AA15" s="1"/>
      <c r="AB15" s="1"/>
      <c r="AC15" s="7"/>
    </row>
    <row r="16" customFormat="false" ht="15" hidden="false" customHeight="false" outlineLevel="0" collapsed="false">
      <c r="A16" s="0" t="n">
        <v>15</v>
      </c>
      <c r="B16" s="3" t="n">
        <v>45061</v>
      </c>
      <c r="C16" s="4" t="n">
        <v>0.880300925925926</v>
      </c>
      <c r="D16" s="0" t="n">
        <v>15</v>
      </c>
      <c r="E16" s="5" t="s">
        <v>34</v>
      </c>
      <c r="F16" s="0" t="n">
        <v>0</v>
      </c>
      <c r="I16" s="6" t="n">
        <v>0.0209606481481482</v>
      </c>
      <c r="J16" s="6" t="n">
        <v>0.0313773148148148</v>
      </c>
      <c r="K16" s="1" t="n">
        <v>7</v>
      </c>
      <c r="L16" s="1" t="n">
        <v>0</v>
      </c>
      <c r="M16" s="1" t="n">
        <v>0</v>
      </c>
      <c r="N16" s="7" t="n">
        <v>1</v>
      </c>
      <c r="P16" s="2" t="n">
        <v>0</v>
      </c>
      <c r="R16" s="6" t="n">
        <v>0.0209606481481482</v>
      </c>
      <c r="S16" s="6" t="n">
        <v>0.0313773148148148</v>
      </c>
      <c r="T16" s="1" t="n">
        <v>7</v>
      </c>
      <c r="U16" s="1" t="n">
        <v>7</v>
      </c>
      <c r="V16" s="1" t="n">
        <v>0</v>
      </c>
      <c r="W16" s="1" t="n">
        <v>0</v>
      </c>
      <c r="X16" s="7" t="n">
        <v>1</v>
      </c>
      <c r="Y16" s="1"/>
      <c r="Z16" s="1"/>
      <c r="AA16" s="1"/>
      <c r="AB16" s="1"/>
      <c r="AC16" s="7"/>
    </row>
    <row r="17" customFormat="false" ht="15" hidden="false" customHeight="false" outlineLevel="0" collapsed="false">
      <c r="A17" s="0" t="n">
        <v>16</v>
      </c>
      <c r="B17" s="3" t="n">
        <v>45061</v>
      </c>
      <c r="C17" s="4" t="n">
        <v>0.881215277777778</v>
      </c>
      <c r="D17" s="0" t="n">
        <v>16</v>
      </c>
      <c r="E17" s="5" t="s">
        <v>35</v>
      </c>
      <c r="F17" s="0" t="n">
        <v>0</v>
      </c>
      <c r="I17" s="6" t="n">
        <v>0.0313773148148148</v>
      </c>
      <c r="J17" s="6" t="n">
        <v>0.0326851851851852</v>
      </c>
      <c r="K17" s="1" t="n">
        <v>1</v>
      </c>
      <c r="L17" s="1" t="n">
        <v>0</v>
      </c>
      <c r="M17" s="1" t="n">
        <v>0</v>
      </c>
      <c r="N17" s="7" t="n">
        <v>1</v>
      </c>
      <c r="P17" s="2" t="n">
        <v>0</v>
      </c>
      <c r="R17" s="6" t="n">
        <v>0.0313773148148148</v>
      </c>
      <c r="S17" s="6" t="n">
        <v>0.0326851851851852</v>
      </c>
      <c r="T17" s="1" t="n">
        <v>1</v>
      </c>
      <c r="U17" s="1" t="n">
        <v>1</v>
      </c>
      <c r="V17" s="1" t="n">
        <v>0</v>
      </c>
      <c r="W17" s="1" t="n">
        <v>0</v>
      </c>
      <c r="X17" s="7" t="n">
        <v>1</v>
      </c>
      <c r="Y17" s="1"/>
      <c r="Z17" s="1" t="s">
        <v>26</v>
      </c>
      <c r="AA17" s="1"/>
      <c r="AB17" s="1"/>
      <c r="AC17" s="7"/>
    </row>
    <row r="18" customFormat="false" ht="15" hidden="false" customHeight="false" outlineLevel="0" collapsed="false">
      <c r="A18" s="0" t="n">
        <v>17</v>
      </c>
      <c r="B18" s="3" t="n">
        <v>45061</v>
      </c>
      <c r="C18" s="4" t="n">
        <v>0.881516203703704</v>
      </c>
      <c r="D18" s="0" t="n">
        <v>17</v>
      </c>
      <c r="E18" s="5" t="s">
        <v>36</v>
      </c>
      <c r="F18" s="0" t="n">
        <v>0</v>
      </c>
      <c r="I18" s="1"/>
      <c r="J18" s="1" t="s">
        <v>26</v>
      </c>
      <c r="K18" s="1" t="n">
        <v>231</v>
      </c>
      <c r="L18" s="1" t="n">
        <v>0</v>
      </c>
      <c r="M18" s="1" t="n">
        <v>1</v>
      </c>
      <c r="N18" s="7" t="n">
        <v>0.9957</v>
      </c>
      <c r="P18" s="2" t="n">
        <v>0</v>
      </c>
      <c r="R18" s="1"/>
      <c r="S18" s="1" t="s">
        <v>26</v>
      </c>
      <c r="T18" s="1" t="n">
        <v>230</v>
      </c>
      <c r="U18" s="1" t="n">
        <v>219</v>
      </c>
      <c r="V18" s="1" t="n">
        <v>11</v>
      </c>
      <c r="W18" s="1" t="n">
        <v>1</v>
      </c>
      <c r="X18" s="7" t="n">
        <v>0.9522</v>
      </c>
      <c r="Y18" s="1"/>
      <c r="Z18" s="1" t="s">
        <v>26</v>
      </c>
      <c r="AA18" s="1"/>
      <c r="AB18" s="1"/>
      <c r="AC18" s="7"/>
    </row>
    <row r="19" customFormat="false" ht="15" hidden="false" customHeight="false" outlineLevel="0" collapsed="false">
      <c r="A19" s="0" t="n">
        <v>18</v>
      </c>
      <c r="B19" s="3" t="n">
        <v>45061</v>
      </c>
      <c r="C19" s="4" t="n">
        <v>0.881539351851852</v>
      </c>
      <c r="D19" s="0" t="n">
        <v>18</v>
      </c>
      <c r="E19" s="5" t="s">
        <v>37</v>
      </c>
      <c r="F19" s="0" t="n">
        <v>0</v>
      </c>
    </row>
    <row r="20" customFormat="false" ht="15" hidden="false" customHeight="false" outlineLevel="0" collapsed="false">
      <c r="A20" s="0" t="n">
        <v>19</v>
      </c>
      <c r="B20" s="3" t="n">
        <v>45061</v>
      </c>
      <c r="C20" s="4" t="n">
        <v>0.8815625</v>
      </c>
      <c r="D20" s="0" t="n">
        <v>19</v>
      </c>
      <c r="E20" s="5" t="s">
        <v>38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3" t="n">
        <v>45061</v>
      </c>
      <c r="C21" s="4" t="n">
        <v>0.881956018518519</v>
      </c>
      <c r="D21" s="0" t="n">
        <v>20</v>
      </c>
      <c r="E21" s="5" t="s">
        <v>39</v>
      </c>
      <c r="F21" s="0" t="n">
        <v>0</v>
      </c>
      <c r="M21" s="8" t="s">
        <v>40</v>
      </c>
    </row>
    <row r="22" customFormat="false" ht="15" hidden="false" customHeight="false" outlineLevel="0" collapsed="false">
      <c r="A22" s="0" t="n">
        <v>21</v>
      </c>
      <c r="B22" s="3" t="n">
        <v>45061</v>
      </c>
      <c r="C22" s="4" t="n">
        <v>0.882627314814815</v>
      </c>
      <c r="D22" s="0" t="n">
        <v>21</v>
      </c>
      <c r="E22" s="5" t="s">
        <v>41</v>
      </c>
      <c r="F22" s="0" t="n">
        <v>0</v>
      </c>
    </row>
    <row r="23" customFormat="false" ht="15" hidden="false" customHeight="false" outlineLevel="0" collapsed="false">
      <c r="A23" s="0" t="n">
        <v>22</v>
      </c>
      <c r="B23" s="3" t="n">
        <v>45061</v>
      </c>
      <c r="C23" s="4" t="n">
        <v>0.883240740740741</v>
      </c>
      <c r="D23" s="0" t="n">
        <v>22</v>
      </c>
      <c r="E23" s="5" t="s">
        <v>42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3" t="n">
        <v>45061</v>
      </c>
      <c r="C24" s="4" t="n">
        <v>0.883900462962963</v>
      </c>
      <c r="D24" s="0" t="n">
        <v>23</v>
      </c>
      <c r="E24" s="5" t="s">
        <v>43</v>
      </c>
      <c r="F24" s="0" t="n">
        <v>0</v>
      </c>
    </row>
    <row r="25" customFormat="false" ht="15" hidden="false" customHeight="false" outlineLevel="0" collapsed="false">
      <c r="A25" s="0" t="n">
        <v>24</v>
      </c>
      <c r="B25" s="3" t="n">
        <v>45061</v>
      </c>
      <c r="C25" s="4" t="n">
        <v>0.88443287037037</v>
      </c>
      <c r="D25" s="0" t="n">
        <v>24</v>
      </c>
      <c r="E25" s="5" t="s">
        <v>44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3" t="n">
        <v>45061</v>
      </c>
      <c r="C26" s="4" t="n">
        <v>0.884756944444444</v>
      </c>
      <c r="D26" s="0" t="n">
        <v>25</v>
      </c>
      <c r="E26" s="5" t="s">
        <v>45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3" t="n">
        <v>45061</v>
      </c>
      <c r="C27" s="4" t="n">
        <v>0.885138888888889</v>
      </c>
      <c r="D27" s="0" t="n">
        <v>26</v>
      </c>
      <c r="E27" s="5" t="s">
        <v>46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3" t="n">
        <v>45061</v>
      </c>
      <c r="C28" s="4" t="n">
        <v>0.885196759259259</v>
      </c>
      <c r="D28" s="0" t="n">
        <v>27</v>
      </c>
      <c r="E28" s="5" t="s">
        <v>47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3" t="n">
        <v>45061</v>
      </c>
      <c r="C29" s="4" t="n">
        <v>0.88599537037037</v>
      </c>
      <c r="D29" s="0" t="n">
        <v>28</v>
      </c>
      <c r="E29" s="5" t="s">
        <v>48</v>
      </c>
      <c r="F29" s="0" t="n">
        <v>0</v>
      </c>
    </row>
    <row r="30" customFormat="false" ht="15" hidden="false" customHeight="false" outlineLevel="0" collapsed="false">
      <c r="A30" s="0" t="n">
        <v>29</v>
      </c>
      <c r="B30" s="3" t="n">
        <v>45061</v>
      </c>
      <c r="C30" s="4" t="n">
        <v>0.886018518518519</v>
      </c>
      <c r="D30" s="0" t="n">
        <v>29</v>
      </c>
      <c r="E30" s="5" t="s">
        <v>49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3" t="n">
        <v>45061</v>
      </c>
      <c r="C31" s="4" t="n">
        <v>0.886203703703704</v>
      </c>
      <c r="D31" s="0" t="n">
        <v>30</v>
      </c>
      <c r="E31" s="5" t="s">
        <v>50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3" t="n">
        <v>45061</v>
      </c>
      <c r="C32" s="4" t="n">
        <v>0.887071759259259</v>
      </c>
      <c r="D32" s="0" t="n">
        <v>31</v>
      </c>
      <c r="E32" s="5" t="s">
        <v>51</v>
      </c>
      <c r="F32" s="0" t="n">
        <v>0</v>
      </c>
    </row>
    <row r="33" customFormat="false" ht="15" hidden="false" customHeight="false" outlineLevel="0" collapsed="false">
      <c r="A33" s="0" t="n">
        <v>32</v>
      </c>
      <c r="B33" s="3" t="n">
        <v>45061</v>
      </c>
      <c r="C33" s="4" t="n">
        <v>0.887337962962963</v>
      </c>
      <c r="D33" s="0" t="n">
        <v>32</v>
      </c>
      <c r="E33" s="5" t="s">
        <v>52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3" t="n">
        <v>45061</v>
      </c>
      <c r="C34" s="4" t="n">
        <v>0.887430555555556</v>
      </c>
      <c r="D34" s="0" t="n">
        <v>33</v>
      </c>
      <c r="E34" s="5" t="s">
        <v>53</v>
      </c>
      <c r="F34" s="0" t="n">
        <v>0</v>
      </c>
    </row>
    <row r="35" customFormat="false" ht="15" hidden="false" customHeight="false" outlineLevel="0" collapsed="false">
      <c r="A35" s="0" t="n">
        <v>34</v>
      </c>
      <c r="B35" s="3" t="n">
        <v>45061</v>
      </c>
      <c r="C35" s="4" t="n">
        <v>0.888321759259259</v>
      </c>
      <c r="D35" s="0" t="n">
        <v>34</v>
      </c>
      <c r="E35" s="5" t="s">
        <v>54</v>
      </c>
      <c r="F35" s="0" t="n">
        <v>0</v>
      </c>
    </row>
    <row r="36" customFormat="false" ht="15" hidden="false" customHeight="false" outlineLevel="0" collapsed="false">
      <c r="A36" s="0" t="n">
        <v>35</v>
      </c>
      <c r="B36" s="3" t="n">
        <v>45061</v>
      </c>
      <c r="C36" s="4" t="n">
        <v>0.888368055555556</v>
      </c>
      <c r="D36" s="0" t="n">
        <v>35</v>
      </c>
      <c r="E36" s="5" t="s">
        <v>55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3" t="n">
        <v>45061</v>
      </c>
      <c r="C37" s="4" t="n">
        <v>0.888865740740741</v>
      </c>
      <c r="D37" s="0" t="n">
        <v>36</v>
      </c>
      <c r="E37" s="5" t="s">
        <v>56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3" t="n">
        <v>45061</v>
      </c>
      <c r="C38" s="4" t="n">
        <v>0.889444444444445</v>
      </c>
      <c r="D38" s="0" t="n">
        <v>37</v>
      </c>
      <c r="E38" s="5" t="s">
        <v>57</v>
      </c>
      <c r="F38" s="0" t="n">
        <v>0</v>
      </c>
    </row>
    <row r="39" customFormat="false" ht="15" hidden="false" customHeight="false" outlineLevel="0" collapsed="false">
      <c r="A39" s="0" t="n">
        <v>38</v>
      </c>
      <c r="B39" s="3" t="n">
        <v>45061</v>
      </c>
      <c r="C39" s="4" t="n">
        <v>0.889502314814815</v>
      </c>
      <c r="D39" s="0" t="n">
        <v>38</v>
      </c>
      <c r="E39" s="5" t="s">
        <v>58</v>
      </c>
      <c r="F39" s="0" t="n">
        <v>0</v>
      </c>
    </row>
    <row r="40" customFormat="false" ht="15" hidden="false" customHeight="false" outlineLevel="0" collapsed="false">
      <c r="A40" s="0" t="n">
        <v>39</v>
      </c>
      <c r="B40" s="3" t="n">
        <v>45061</v>
      </c>
      <c r="C40" s="4" t="n">
        <v>0.890358796296296</v>
      </c>
      <c r="D40" s="0" t="n">
        <v>39</v>
      </c>
      <c r="E40" s="5" t="s">
        <v>59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3" t="n">
        <v>45061</v>
      </c>
      <c r="C41" s="4" t="n">
        <v>0.890405092592593</v>
      </c>
      <c r="D41" s="0" t="n">
        <v>40</v>
      </c>
      <c r="E41" s="5" t="s">
        <v>60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3" t="n">
        <v>45061</v>
      </c>
      <c r="C42" s="4" t="n">
        <v>0.891284722222222</v>
      </c>
      <c r="D42" s="0" t="n">
        <v>41</v>
      </c>
      <c r="E42" s="5" t="s">
        <v>61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3" t="n">
        <v>45061</v>
      </c>
      <c r="C43" s="4" t="n">
        <v>0.891377314814815</v>
      </c>
      <c r="D43" s="0" t="n">
        <v>42</v>
      </c>
      <c r="E43" s="5" t="s">
        <v>62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3" t="n">
        <v>45061</v>
      </c>
      <c r="C44" s="4" t="n">
        <v>0.891539351851852</v>
      </c>
      <c r="D44" s="0" t="n">
        <v>43</v>
      </c>
      <c r="E44" s="5" t="s">
        <v>63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3" t="n">
        <v>45061</v>
      </c>
      <c r="C45" s="4" t="n">
        <v>0.8915625</v>
      </c>
      <c r="D45" s="0" t="n">
        <v>44</v>
      </c>
      <c r="E45" s="5" t="s">
        <v>64</v>
      </c>
      <c r="F45" s="0" t="n">
        <v>0</v>
      </c>
    </row>
    <row r="46" customFormat="false" ht="15" hidden="false" customHeight="false" outlineLevel="0" collapsed="false">
      <c r="A46" s="0" t="n">
        <v>45</v>
      </c>
      <c r="B46" s="3" t="n">
        <v>45061</v>
      </c>
      <c r="C46" s="4" t="n">
        <v>0.892685185185185</v>
      </c>
      <c r="D46" s="0" t="n">
        <v>45</v>
      </c>
      <c r="E46" s="5" t="s">
        <v>65</v>
      </c>
      <c r="F46" s="0" t="n">
        <v>0</v>
      </c>
    </row>
    <row r="47" customFormat="false" ht="15" hidden="false" customHeight="false" outlineLevel="0" collapsed="false">
      <c r="A47" s="0" t="n">
        <v>46</v>
      </c>
      <c r="B47" s="3" t="n">
        <v>45061</v>
      </c>
      <c r="C47" s="4" t="n">
        <v>0.893657407407407</v>
      </c>
      <c r="D47" s="0" t="n">
        <v>46</v>
      </c>
      <c r="E47" s="5" t="s">
        <v>66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3" t="n">
        <v>45061</v>
      </c>
      <c r="C48" s="4" t="n">
        <v>0.893715277777778</v>
      </c>
      <c r="D48" s="0" t="n">
        <v>47</v>
      </c>
      <c r="E48" s="5" t="s">
        <v>67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3" t="n">
        <v>45061</v>
      </c>
      <c r="C49" s="4" t="n">
        <v>0.89375</v>
      </c>
      <c r="D49" s="0" t="n">
        <v>48</v>
      </c>
      <c r="E49" s="5" t="s">
        <v>68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3" t="n">
        <v>45061</v>
      </c>
      <c r="C50" s="4" t="n">
        <v>0.893831018518519</v>
      </c>
      <c r="D50" s="0" t="n">
        <v>49</v>
      </c>
      <c r="E50" s="5" t="s">
        <v>69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3" t="n">
        <v>45061</v>
      </c>
      <c r="C51" s="4" t="n">
        <v>0.89431712962963</v>
      </c>
      <c r="D51" s="0" t="n">
        <v>50</v>
      </c>
      <c r="E51" s="5" t="s">
        <v>70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3" t="n">
        <v>45061</v>
      </c>
      <c r="C52" s="4" t="n">
        <v>0.894328703703704</v>
      </c>
      <c r="D52" s="0" t="n">
        <v>51</v>
      </c>
      <c r="E52" s="5" t="s">
        <v>71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3" t="n">
        <v>45061</v>
      </c>
      <c r="C53" s="4" t="n">
        <v>0.894849537037037</v>
      </c>
      <c r="D53" s="0" t="n">
        <v>52</v>
      </c>
      <c r="E53" s="5" t="s">
        <v>72</v>
      </c>
      <c r="F53" s="0" t="n">
        <v>0</v>
      </c>
    </row>
    <row r="54" customFormat="false" ht="15" hidden="false" customHeight="false" outlineLevel="0" collapsed="false">
      <c r="A54" s="0" t="n">
        <v>53</v>
      </c>
      <c r="B54" s="3" t="n">
        <v>45061</v>
      </c>
      <c r="C54" s="4" t="n">
        <v>0.894884259259259</v>
      </c>
      <c r="D54" s="0" t="n">
        <v>53</v>
      </c>
      <c r="E54" s="5" t="s">
        <v>73</v>
      </c>
      <c r="F54" s="0" t="n">
        <v>1</v>
      </c>
    </row>
    <row r="55" customFormat="false" ht="15" hidden="false" customHeight="false" outlineLevel="0" collapsed="false">
      <c r="A55" s="0" t="n">
        <v>54</v>
      </c>
      <c r="B55" s="3" t="n">
        <v>45061</v>
      </c>
      <c r="C55" s="4" t="n">
        <v>0.895775462962963</v>
      </c>
      <c r="D55" s="0" t="n">
        <v>54</v>
      </c>
      <c r="E55" s="5" t="s">
        <v>74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3" t="n">
        <v>45061</v>
      </c>
      <c r="C56" s="4" t="n">
        <v>0.896365740740741</v>
      </c>
      <c r="D56" s="0" t="n">
        <v>55</v>
      </c>
      <c r="E56" s="5" t="s">
        <v>75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3" t="n">
        <v>45061</v>
      </c>
      <c r="C57" s="4" t="n">
        <v>0.896805555555556</v>
      </c>
      <c r="D57" s="0" t="n">
        <v>56</v>
      </c>
      <c r="E57" s="5" t="s">
        <v>76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3" t="n">
        <v>45061</v>
      </c>
      <c r="C58" s="4" t="n">
        <v>0.897407407407407</v>
      </c>
      <c r="D58" s="0" t="n">
        <v>57</v>
      </c>
      <c r="E58" s="5" t="s">
        <v>77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3" t="n">
        <v>45061</v>
      </c>
      <c r="C59" s="4" t="n">
        <v>0.897986111111111</v>
      </c>
      <c r="D59" s="0" t="n">
        <v>58</v>
      </c>
      <c r="E59" s="5" t="s">
        <v>78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3" t="n">
        <v>45061</v>
      </c>
      <c r="C60" s="4" t="n">
        <v>0.898553240740741</v>
      </c>
      <c r="D60" s="0" t="n">
        <v>59</v>
      </c>
      <c r="E60" s="5" t="s">
        <v>79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3" t="n">
        <v>45061</v>
      </c>
      <c r="C61" s="4" t="n">
        <v>0.898773148148148</v>
      </c>
      <c r="D61" s="0" t="n">
        <v>60</v>
      </c>
      <c r="E61" s="5" t="s">
        <v>80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3" t="n">
        <v>45061</v>
      </c>
      <c r="C62" s="4" t="n">
        <v>0.898796296296296</v>
      </c>
      <c r="D62" s="0" t="n">
        <v>61</v>
      </c>
      <c r="E62" s="5" t="s">
        <v>81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3" t="n">
        <v>45061</v>
      </c>
      <c r="C63" s="4" t="n">
        <v>0.8990625</v>
      </c>
      <c r="D63" s="0" t="n">
        <v>62</v>
      </c>
      <c r="E63" s="5" t="s">
        <v>82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3" t="n">
        <v>45061</v>
      </c>
      <c r="C64" s="4" t="n">
        <v>0.89962962962963</v>
      </c>
      <c r="D64" s="0" t="n">
        <v>63</v>
      </c>
      <c r="E64" s="5" t="s">
        <v>83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3" t="n">
        <v>45061</v>
      </c>
      <c r="C65" s="4" t="n">
        <v>0.899837962962963</v>
      </c>
      <c r="D65" s="0" t="n">
        <v>64</v>
      </c>
      <c r="E65" s="5" t="s">
        <v>84</v>
      </c>
      <c r="F65" s="0" t="n">
        <v>0</v>
      </c>
    </row>
    <row r="66" customFormat="false" ht="15" hidden="false" customHeight="false" outlineLevel="0" collapsed="false">
      <c r="A66" s="0" t="n">
        <v>65</v>
      </c>
      <c r="B66" s="3" t="n">
        <v>45061</v>
      </c>
      <c r="C66" s="4" t="n">
        <v>0.900509259259259</v>
      </c>
      <c r="D66" s="0" t="n">
        <v>65</v>
      </c>
      <c r="E66" s="5" t="s">
        <v>85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3" t="n">
        <v>45061</v>
      </c>
      <c r="C67" s="4" t="n">
        <v>0.901608796296296</v>
      </c>
      <c r="D67" s="0" t="n">
        <v>66</v>
      </c>
      <c r="E67" s="5" t="s">
        <v>86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3" t="n">
        <v>45061</v>
      </c>
      <c r="C68" s="4" t="n">
        <v>0.901631944444445</v>
      </c>
      <c r="D68" s="0" t="n">
        <v>67</v>
      </c>
      <c r="E68" s="5" t="s">
        <v>87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3" t="n">
        <v>45061</v>
      </c>
      <c r="C69" s="4" t="n">
        <v>0.9021875</v>
      </c>
      <c r="D69" s="0" t="n">
        <v>68</v>
      </c>
      <c r="E69" s="5" t="s">
        <v>88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3" t="n">
        <v>45061</v>
      </c>
      <c r="C70" s="4" t="n">
        <v>0.902604166666667</v>
      </c>
      <c r="D70" s="0" t="n">
        <v>69</v>
      </c>
      <c r="E70" s="5" t="s">
        <v>89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3" t="n">
        <v>45061</v>
      </c>
      <c r="C71" s="4" t="n">
        <v>0.902916666666667</v>
      </c>
      <c r="D71" s="0" t="n">
        <v>70</v>
      </c>
      <c r="E71" s="5" t="s">
        <v>90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3" t="n">
        <v>45061</v>
      </c>
      <c r="C72" s="4" t="n">
        <v>0.903518518518519</v>
      </c>
      <c r="D72" s="0" t="n">
        <v>71</v>
      </c>
      <c r="E72" s="5" t="s">
        <v>91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3" t="n">
        <v>45061</v>
      </c>
      <c r="C73" s="4" t="n">
        <v>0.903530092592593</v>
      </c>
      <c r="D73" s="0" t="n">
        <v>72</v>
      </c>
      <c r="E73" s="5" t="s">
        <v>92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3" t="n">
        <v>45061</v>
      </c>
      <c r="C74" s="4" t="n">
        <v>0.904097222222222</v>
      </c>
      <c r="D74" s="0" t="n">
        <v>73</v>
      </c>
      <c r="E74" s="5" t="s">
        <v>93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3" t="n">
        <v>45061</v>
      </c>
      <c r="C75" s="4" t="n">
        <v>0.904571759259259</v>
      </c>
      <c r="D75" s="0" t="n">
        <v>74</v>
      </c>
      <c r="E75" s="5" t="s">
        <v>94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3" t="n">
        <v>45061</v>
      </c>
      <c r="C76" s="4" t="n">
        <v>0.905752314814815</v>
      </c>
      <c r="D76" s="0" t="n">
        <v>75</v>
      </c>
      <c r="E76" s="5" t="s">
        <v>95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3" t="n">
        <v>45061</v>
      </c>
      <c r="C77" s="4" t="n">
        <v>0.905763888888889</v>
      </c>
      <c r="D77" s="0" t="n">
        <v>76</v>
      </c>
      <c r="E77" s="5" t="s">
        <v>96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3" t="n">
        <v>45061</v>
      </c>
      <c r="C78" s="4" t="n">
        <v>0.906377314814815</v>
      </c>
      <c r="D78" s="0" t="n">
        <v>77</v>
      </c>
      <c r="E78" s="5" t="s">
        <v>97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3" t="n">
        <v>45061</v>
      </c>
      <c r="C79" s="4" t="n">
        <v>0.906550925925926</v>
      </c>
      <c r="D79" s="0" t="n">
        <v>78</v>
      </c>
      <c r="E79" s="5" t="s">
        <v>98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3" t="n">
        <v>45061</v>
      </c>
      <c r="C80" s="4" t="n">
        <v>0.908333333333333</v>
      </c>
      <c r="D80" s="0" t="n">
        <v>79</v>
      </c>
      <c r="E80" s="5" t="s">
        <v>99</v>
      </c>
      <c r="F80" s="0" t="n">
        <v>0</v>
      </c>
    </row>
    <row r="81" customFormat="false" ht="15" hidden="false" customHeight="false" outlineLevel="0" collapsed="false">
      <c r="A81" s="0" t="n">
        <v>80</v>
      </c>
      <c r="B81" s="3" t="n">
        <v>45061</v>
      </c>
      <c r="C81" s="4" t="n">
        <v>0.908611111111111</v>
      </c>
      <c r="D81" s="0" t="n">
        <v>80</v>
      </c>
      <c r="E81" s="5" t="s">
        <v>100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3" t="n">
        <v>45061</v>
      </c>
      <c r="C82" s="4" t="n">
        <v>0.909236111111111</v>
      </c>
      <c r="D82" s="0" t="n">
        <v>81</v>
      </c>
      <c r="E82" s="5" t="s">
        <v>101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3" t="n">
        <v>45061</v>
      </c>
      <c r="C83" s="4" t="n">
        <v>0.912164351851852</v>
      </c>
      <c r="D83" s="0" t="n">
        <v>82</v>
      </c>
      <c r="E83" s="5" t="s">
        <v>102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3" t="n">
        <v>45061</v>
      </c>
      <c r="C84" s="4" t="n">
        <v>0.913425925925926</v>
      </c>
      <c r="D84" s="0" t="n">
        <v>83</v>
      </c>
      <c r="E84" s="5" t="s">
        <v>103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3" t="n">
        <v>45061</v>
      </c>
      <c r="C85" s="4" t="n">
        <v>0.91400462962963</v>
      </c>
      <c r="D85" s="0" t="n">
        <v>84</v>
      </c>
      <c r="E85" s="5" t="s">
        <v>104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3" t="n">
        <v>45061</v>
      </c>
      <c r="C86" s="4" t="n">
        <v>0.91443287037037</v>
      </c>
      <c r="D86" s="0" t="n">
        <v>85</v>
      </c>
      <c r="E86" s="5" t="s">
        <v>105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3" t="n">
        <v>45061</v>
      </c>
      <c r="C87" s="4" t="n">
        <v>0.914467592592593</v>
      </c>
      <c r="D87" s="0" t="n">
        <v>86</v>
      </c>
      <c r="E87" s="5" t="s">
        <v>106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3" t="n">
        <v>45061</v>
      </c>
      <c r="C88" s="4" t="n">
        <v>0.914560185185185</v>
      </c>
      <c r="D88" s="0" t="n">
        <v>87</v>
      </c>
      <c r="E88" s="5" t="s">
        <v>107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3" t="n">
        <v>45061</v>
      </c>
      <c r="C89" s="4" t="n">
        <v>0.916481481481482</v>
      </c>
      <c r="D89" s="0" t="n">
        <v>88</v>
      </c>
      <c r="E89" s="5" t="s">
        <v>108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3" t="n">
        <v>45061</v>
      </c>
      <c r="C90" s="4" t="n">
        <v>0.916840277777778</v>
      </c>
      <c r="D90" s="0" t="n">
        <v>89</v>
      </c>
      <c r="E90" s="5" t="s">
        <v>109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3" t="n">
        <v>45061</v>
      </c>
      <c r="C91" s="4" t="n">
        <v>0.917638888888889</v>
      </c>
      <c r="D91" s="0" t="n">
        <v>90</v>
      </c>
      <c r="E91" s="5" t="s">
        <v>110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3" t="n">
        <v>45061</v>
      </c>
      <c r="C92" s="4" t="n">
        <v>0.91818287037037</v>
      </c>
      <c r="D92" s="0" t="n">
        <v>91</v>
      </c>
      <c r="E92" s="5" t="s">
        <v>111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3" t="n">
        <v>45061</v>
      </c>
      <c r="C93" s="4" t="n">
        <v>0.919375</v>
      </c>
      <c r="D93" s="0" t="n">
        <v>92</v>
      </c>
      <c r="E93" s="5" t="s">
        <v>112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3" t="n">
        <v>45061</v>
      </c>
      <c r="C94" s="4" t="n">
        <v>0.92130787037037</v>
      </c>
      <c r="D94" s="0" t="n">
        <v>93</v>
      </c>
      <c r="E94" s="5" t="s">
        <v>113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3" t="n">
        <v>45061</v>
      </c>
      <c r="C95" s="4" t="n">
        <v>0.923287037037037</v>
      </c>
      <c r="D95" s="0" t="n">
        <v>94</v>
      </c>
      <c r="E95" s="5" t="s">
        <v>114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3" t="n">
        <v>45061</v>
      </c>
      <c r="C96" s="4" t="n">
        <v>0.924178240740741</v>
      </c>
      <c r="D96" s="0" t="n">
        <v>95</v>
      </c>
      <c r="E96" s="5" t="s">
        <v>115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3" t="n">
        <v>45061</v>
      </c>
      <c r="C97" s="4" t="n">
        <v>0.929085648148148</v>
      </c>
      <c r="D97" s="0" t="n">
        <v>96</v>
      </c>
      <c r="E97" s="5" t="s">
        <v>116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3" t="n">
        <v>45061</v>
      </c>
      <c r="C98" s="4" t="n">
        <v>0.929409722222222</v>
      </c>
      <c r="D98" s="0" t="n">
        <v>97</v>
      </c>
      <c r="E98" s="5"/>
      <c r="F98" s="0" t="n">
        <v>1</v>
      </c>
    </row>
    <row r="99" customFormat="false" ht="15" hidden="false" customHeight="false" outlineLevel="0" collapsed="false">
      <c r="A99" s="0" t="n">
        <v>98</v>
      </c>
      <c r="B99" s="3" t="n">
        <v>45061</v>
      </c>
      <c r="C99" s="4" t="n">
        <v>0.930034722222222</v>
      </c>
      <c r="D99" s="0" t="n">
        <v>98</v>
      </c>
      <c r="E99" s="5"/>
      <c r="F99" s="0" t="n">
        <v>2</v>
      </c>
    </row>
    <row r="100" customFormat="false" ht="15" hidden="false" customHeight="false" outlineLevel="0" collapsed="false">
      <c r="A100" s="0" t="n">
        <v>99</v>
      </c>
      <c r="B100" s="3" t="n">
        <v>45061</v>
      </c>
      <c r="C100" s="4" t="n">
        <v>0.930127314814815</v>
      </c>
      <c r="D100" s="8" t="s">
        <v>117</v>
      </c>
      <c r="E100" s="5"/>
      <c r="F100" s="8" t="s">
        <v>117</v>
      </c>
      <c r="G100" s="8" t="s">
        <v>118</v>
      </c>
    </row>
    <row r="101" customFormat="false" ht="15" hidden="false" customHeight="false" outlineLevel="0" collapsed="false">
      <c r="A101" s="0" t="n">
        <v>100</v>
      </c>
      <c r="B101" s="3" t="n">
        <v>45061</v>
      </c>
      <c r="C101" s="4" t="n">
        <v>0.930208333333333</v>
      </c>
      <c r="D101" s="0" t="n">
        <v>99</v>
      </c>
      <c r="E101" s="5"/>
      <c r="F101" s="0" t="n">
        <v>1</v>
      </c>
    </row>
    <row r="102" customFormat="false" ht="15" hidden="false" customHeight="false" outlineLevel="0" collapsed="false">
      <c r="A102" s="0" t="n">
        <v>101</v>
      </c>
      <c r="B102" s="3" t="n">
        <v>45061</v>
      </c>
      <c r="C102" s="4" t="n">
        <v>0.930266203703704</v>
      </c>
      <c r="D102" s="0" t="n">
        <v>100</v>
      </c>
      <c r="E102" s="5" t="s">
        <v>119</v>
      </c>
      <c r="F102" s="0" t="n">
        <v>1</v>
      </c>
    </row>
    <row r="103" customFormat="false" ht="15" hidden="false" customHeight="false" outlineLevel="0" collapsed="false">
      <c r="A103" s="0" t="n">
        <v>102</v>
      </c>
      <c r="B103" s="3" t="n">
        <v>45061</v>
      </c>
      <c r="C103" s="4" t="n">
        <v>0.930347222222222</v>
      </c>
      <c r="D103" s="0" t="n">
        <v>101</v>
      </c>
      <c r="E103" s="5" t="s">
        <v>120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3" t="n">
        <v>45061</v>
      </c>
      <c r="C104" s="4" t="n">
        <v>0.930393518518519</v>
      </c>
      <c r="D104" s="0" t="n">
        <v>102</v>
      </c>
      <c r="E104" s="5" t="s">
        <v>121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3" t="n">
        <v>45061</v>
      </c>
      <c r="C105" s="4" t="n">
        <v>0.930428240740741</v>
      </c>
      <c r="D105" s="0" t="n">
        <v>103</v>
      </c>
      <c r="E105" s="5" t="s">
        <v>122</v>
      </c>
      <c r="F105" s="0" t="n">
        <v>1</v>
      </c>
    </row>
    <row r="106" customFormat="false" ht="15" hidden="false" customHeight="false" outlineLevel="0" collapsed="false">
      <c r="A106" s="0" t="n">
        <v>105</v>
      </c>
      <c r="B106" s="3" t="n">
        <v>45061</v>
      </c>
      <c r="C106" s="4" t="n">
        <v>0.930474537037037</v>
      </c>
      <c r="D106" s="0" t="n">
        <v>104</v>
      </c>
      <c r="E106" s="5" t="s">
        <v>123</v>
      </c>
      <c r="F106" s="0" t="n">
        <v>0</v>
      </c>
    </row>
    <row r="107" customFormat="false" ht="15" hidden="false" customHeight="false" outlineLevel="0" collapsed="false">
      <c r="A107" s="0" t="n">
        <v>106</v>
      </c>
      <c r="B107" s="3" t="n">
        <v>45061</v>
      </c>
      <c r="C107" s="4" t="n">
        <v>0.930532407407407</v>
      </c>
      <c r="D107" s="0" t="n">
        <v>105</v>
      </c>
      <c r="E107" s="5" t="s">
        <v>124</v>
      </c>
      <c r="F107" s="0" t="n">
        <v>0</v>
      </c>
    </row>
    <row r="108" customFormat="false" ht="15" hidden="false" customHeight="false" outlineLevel="0" collapsed="false">
      <c r="A108" s="0" t="n">
        <v>107</v>
      </c>
      <c r="B108" s="3" t="n">
        <v>45061</v>
      </c>
      <c r="C108" s="4" t="n">
        <v>0.930694444444445</v>
      </c>
      <c r="D108" s="0" t="n">
        <v>106</v>
      </c>
      <c r="E108" s="5" t="s">
        <v>125</v>
      </c>
      <c r="F108" s="0" t="n">
        <v>1</v>
      </c>
    </row>
    <row r="109" customFormat="false" ht="15" hidden="false" customHeight="false" outlineLevel="0" collapsed="false">
      <c r="A109" s="0" t="n">
        <v>108</v>
      </c>
      <c r="B109" s="3" t="n">
        <v>45061</v>
      </c>
      <c r="C109" s="4" t="n">
        <v>0.930844907407407</v>
      </c>
      <c r="D109" s="0" t="n">
        <v>107</v>
      </c>
      <c r="E109" s="5" t="s">
        <v>126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3" t="n">
        <v>45061</v>
      </c>
      <c r="C110" s="4" t="n">
        <v>0.930914351851852</v>
      </c>
      <c r="D110" s="0" t="n">
        <v>108</v>
      </c>
      <c r="E110" s="5" t="s">
        <v>127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3" t="n">
        <v>45061</v>
      </c>
      <c r="C111" s="4" t="n">
        <v>0.930960648148148</v>
      </c>
      <c r="D111" s="0" t="n">
        <v>109</v>
      </c>
      <c r="E111" s="5" t="s">
        <v>128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3" t="n">
        <v>45061</v>
      </c>
      <c r="C112" s="4" t="n">
        <v>0.930983796296296</v>
      </c>
      <c r="D112" s="0" t="n">
        <v>110</v>
      </c>
      <c r="E112" s="5" t="s">
        <v>129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3" t="n">
        <v>45061</v>
      </c>
      <c r="C113" s="4" t="n">
        <v>0.931041666666667</v>
      </c>
      <c r="D113" s="0" t="n">
        <v>111</v>
      </c>
      <c r="E113" s="5" t="s">
        <v>130</v>
      </c>
      <c r="F113" s="0" t="n">
        <v>0</v>
      </c>
    </row>
    <row r="114" customFormat="false" ht="15" hidden="false" customHeight="false" outlineLevel="0" collapsed="false">
      <c r="A114" s="0" t="n">
        <v>113</v>
      </c>
      <c r="B114" s="3" t="n">
        <v>45061</v>
      </c>
      <c r="C114" s="4" t="n">
        <v>0.931076388888889</v>
      </c>
      <c r="D114" s="0" t="n">
        <v>112</v>
      </c>
      <c r="E114" s="5" t="s">
        <v>131</v>
      </c>
      <c r="F114" s="0" t="n">
        <v>1</v>
      </c>
    </row>
    <row r="115" customFormat="false" ht="15" hidden="false" customHeight="false" outlineLevel="0" collapsed="false">
      <c r="A115" s="0" t="n">
        <v>114</v>
      </c>
      <c r="B115" s="3" t="n">
        <v>45061</v>
      </c>
      <c r="C115" s="4" t="n">
        <v>0.931122685185185</v>
      </c>
      <c r="D115" s="0" t="n">
        <v>113</v>
      </c>
      <c r="E115" s="5" t="s">
        <v>132</v>
      </c>
      <c r="F115" s="0" t="n">
        <v>0</v>
      </c>
    </row>
    <row r="116" customFormat="false" ht="15" hidden="false" customHeight="false" outlineLevel="0" collapsed="false">
      <c r="A116" s="0" t="n">
        <v>115</v>
      </c>
      <c r="B116" s="3" t="n">
        <v>45061</v>
      </c>
      <c r="C116" s="4" t="n">
        <v>0.931145833333333</v>
      </c>
      <c r="D116" s="0" t="n">
        <v>114</v>
      </c>
      <c r="E116" s="5" t="s">
        <v>133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3" t="n">
        <v>45061</v>
      </c>
      <c r="C117" s="4" t="n">
        <v>0.931180555555556</v>
      </c>
      <c r="D117" s="0" t="n">
        <v>115</v>
      </c>
      <c r="E117" s="5" t="s">
        <v>134</v>
      </c>
      <c r="F117" s="0" t="n">
        <v>0</v>
      </c>
    </row>
    <row r="118" customFormat="false" ht="15" hidden="false" customHeight="false" outlineLevel="0" collapsed="false">
      <c r="A118" s="0" t="n">
        <v>117</v>
      </c>
      <c r="B118" s="3" t="n">
        <v>45061</v>
      </c>
      <c r="C118" s="4" t="n">
        <v>0.931215277777778</v>
      </c>
      <c r="D118" s="0" t="n">
        <v>116</v>
      </c>
      <c r="E118" s="5" t="s">
        <v>135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3" t="n">
        <v>45061</v>
      </c>
      <c r="C119" s="4" t="n">
        <v>0.93125</v>
      </c>
      <c r="D119" s="0" t="n">
        <v>117</v>
      </c>
      <c r="E119" s="5" t="s">
        <v>136</v>
      </c>
      <c r="F119" s="0" t="n">
        <v>0</v>
      </c>
    </row>
    <row r="120" customFormat="false" ht="15" hidden="false" customHeight="false" outlineLevel="0" collapsed="false">
      <c r="A120" s="0" t="n">
        <v>119</v>
      </c>
      <c r="B120" s="3" t="n">
        <v>45061</v>
      </c>
      <c r="C120" s="4" t="n">
        <v>0.931284722222222</v>
      </c>
      <c r="D120" s="0" t="n">
        <v>118</v>
      </c>
      <c r="E120" s="5" t="s">
        <v>137</v>
      </c>
      <c r="F120" s="0" t="n">
        <v>0</v>
      </c>
    </row>
    <row r="121" customFormat="false" ht="15" hidden="false" customHeight="false" outlineLevel="0" collapsed="false">
      <c r="A121" s="0" t="n">
        <v>120</v>
      </c>
      <c r="B121" s="3" t="n">
        <v>45061</v>
      </c>
      <c r="C121" s="4" t="n">
        <v>0.931319444444445</v>
      </c>
      <c r="D121" s="0" t="n">
        <v>119</v>
      </c>
      <c r="E121" s="5" t="s">
        <v>138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3" t="n">
        <v>45061</v>
      </c>
      <c r="C122" s="4" t="n">
        <v>0.931354166666667</v>
      </c>
      <c r="D122" s="0" t="n">
        <v>120</v>
      </c>
      <c r="E122" s="5" t="s">
        <v>139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3" t="n">
        <v>45061</v>
      </c>
      <c r="C123" s="4" t="n">
        <v>0.931458333333333</v>
      </c>
      <c r="D123" s="0" t="n">
        <v>121</v>
      </c>
      <c r="E123" s="5" t="s">
        <v>140</v>
      </c>
      <c r="F123" s="0" t="n">
        <v>0</v>
      </c>
    </row>
    <row r="124" customFormat="false" ht="15" hidden="false" customHeight="false" outlineLevel="0" collapsed="false">
      <c r="A124" s="0" t="n">
        <v>123</v>
      </c>
      <c r="B124" s="3" t="n">
        <v>45061</v>
      </c>
      <c r="C124" s="4" t="n">
        <v>0.931805555555556</v>
      </c>
      <c r="D124" s="0" t="n">
        <v>122</v>
      </c>
      <c r="E124" s="5" t="s">
        <v>141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3" t="n">
        <v>45061</v>
      </c>
      <c r="C125" s="4" t="n">
        <v>0.932685185185185</v>
      </c>
      <c r="D125" s="0" t="n">
        <v>123</v>
      </c>
      <c r="E125" s="5" t="s">
        <v>142</v>
      </c>
      <c r="F125" s="0" t="n">
        <v>0</v>
      </c>
    </row>
    <row r="126" customFormat="false" ht="15" hidden="false" customHeight="false" outlineLevel="0" collapsed="false">
      <c r="A126" s="0" t="n">
        <v>125</v>
      </c>
      <c r="B126" s="3" t="n">
        <v>45061</v>
      </c>
      <c r="C126" s="4" t="n">
        <v>0.932789351851852</v>
      </c>
      <c r="D126" s="0" t="n">
        <v>124</v>
      </c>
      <c r="E126" s="5" t="s">
        <v>143</v>
      </c>
      <c r="F126" s="0" t="n">
        <v>0</v>
      </c>
    </row>
    <row r="127" customFormat="false" ht="15" hidden="false" customHeight="false" outlineLevel="0" collapsed="false">
      <c r="A127" s="0" t="n">
        <v>126</v>
      </c>
      <c r="B127" s="3" t="n">
        <v>45061</v>
      </c>
      <c r="C127" s="4" t="n">
        <v>0.934733796296296</v>
      </c>
      <c r="D127" s="0" t="n">
        <v>125</v>
      </c>
      <c r="E127" s="5" t="s">
        <v>144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3" t="n">
        <v>45061</v>
      </c>
      <c r="C128" s="4" t="n">
        <v>0.935127314814815</v>
      </c>
      <c r="D128" s="0" t="n">
        <v>126</v>
      </c>
      <c r="E128" s="5" t="s">
        <v>145</v>
      </c>
      <c r="F128" s="0" t="n">
        <v>0</v>
      </c>
    </row>
    <row r="129" customFormat="false" ht="15" hidden="false" customHeight="false" outlineLevel="0" collapsed="false">
      <c r="A129" s="0" t="n">
        <v>128</v>
      </c>
      <c r="B129" s="3" t="n">
        <v>45061</v>
      </c>
      <c r="C129" s="4" t="n">
        <v>0.93599537037037</v>
      </c>
      <c r="D129" s="0" t="n">
        <v>127</v>
      </c>
      <c r="E129" s="5" t="s">
        <v>146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3" t="n">
        <v>45061</v>
      </c>
      <c r="C130" s="4" t="n">
        <v>0.936273148148148</v>
      </c>
      <c r="D130" s="0" t="n">
        <v>128</v>
      </c>
      <c r="E130" s="5" t="s">
        <v>147</v>
      </c>
      <c r="F130" s="0" t="n">
        <v>0</v>
      </c>
    </row>
    <row r="131" customFormat="false" ht="15" hidden="false" customHeight="false" outlineLevel="0" collapsed="false">
      <c r="A131" s="0" t="n">
        <v>130</v>
      </c>
      <c r="B131" s="3" t="n">
        <v>45061</v>
      </c>
      <c r="C131" s="4" t="n">
        <v>0.936631944444444</v>
      </c>
      <c r="D131" s="0" t="n">
        <v>129</v>
      </c>
      <c r="E131" s="5" t="s">
        <v>148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3" t="n">
        <v>45061</v>
      </c>
      <c r="C132" s="4" t="n">
        <v>0.936724537037037</v>
      </c>
      <c r="D132" s="0" t="n">
        <v>130</v>
      </c>
      <c r="E132" s="5" t="s">
        <v>149</v>
      </c>
      <c r="F132" s="0" t="n">
        <v>0</v>
      </c>
    </row>
    <row r="133" customFormat="false" ht="15" hidden="false" customHeight="false" outlineLevel="0" collapsed="false">
      <c r="A133" s="0" t="n">
        <v>132</v>
      </c>
      <c r="B133" s="3" t="n">
        <v>45061</v>
      </c>
      <c r="C133" s="4" t="n">
        <v>0.937083333333333</v>
      </c>
      <c r="D133" s="0" t="n">
        <v>131</v>
      </c>
      <c r="E133" s="5" t="s">
        <v>150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3" t="n">
        <v>45061</v>
      </c>
      <c r="C134" s="4" t="n">
        <v>0.937337962962963</v>
      </c>
      <c r="D134" s="0" t="n">
        <v>132</v>
      </c>
      <c r="E134" s="5" t="s">
        <v>151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3" t="n">
        <v>45061</v>
      </c>
      <c r="C135" s="4" t="n">
        <v>0.938020833333333</v>
      </c>
      <c r="D135" s="0" t="n">
        <v>133</v>
      </c>
      <c r="E135" s="5" t="s">
        <v>152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3" t="n">
        <v>45061</v>
      </c>
      <c r="C136" s="4" t="n">
        <v>0.939155092592593</v>
      </c>
      <c r="D136" s="0" t="n">
        <v>134</v>
      </c>
      <c r="E136" s="5" t="s">
        <v>153</v>
      </c>
      <c r="F136" s="0" t="n">
        <v>0</v>
      </c>
    </row>
    <row r="137" customFormat="false" ht="15" hidden="false" customHeight="false" outlineLevel="0" collapsed="false">
      <c r="A137" s="0" t="n">
        <v>136</v>
      </c>
      <c r="B137" s="3" t="n">
        <v>45061</v>
      </c>
      <c r="C137" s="4" t="n">
        <v>0.940335648148148</v>
      </c>
      <c r="D137" s="0" t="n">
        <v>135</v>
      </c>
      <c r="E137" s="5" t="s">
        <v>154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3" t="n">
        <v>45061</v>
      </c>
      <c r="C138" s="4" t="n">
        <v>0.940381944444445</v>
      </c>
      <c r="D138" s="0" t="n">
        <v>136</v>
      </c>
      <c r="E138" s="5"/>
      <c r="F138" s="0" t="n">
        <v>1</v>
      </c>
    </row>
    <row r="139" customFormat="false" ht="15" hidden="false" customHeight="false" outlineLevel="0" collapsed="false">
      <c r="A139" s="0" t="n">
        <v>138</v>
      </c>
      <c r="B139" s="3" t="n">
        <v>45061</v>
      </c>
      <c r="C139" s="4" t="n">
        <v>0.940439814814815</v>
      </c>
      <c r="D139" s="0" t="n">
        <v>137</v>
      </c>
      <c r="E139" s="5" t="s">
        <v>155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3" t="n">
        <v>45061</v>
      </c>
      <c r="C140" s="4" t="n">
        <v>0.9421875</v>
      </c>
      <c r="D140" s="0" t="n">
        <v>138</v>
      </c>
      <c r="E140" s="5" t="s">
        <v>156</v>
      </c>
      <c r="F140" s="0" t="n">
        <v>0</v>
      </c>
    </row>
    <row r="141" customFormat="false" ht="15" hidden="false" customHeight="false" outlineLevel="0" collapsed="false">
      <c r="A141" s="0" t="n">
        <v>140</v>
      </c>
      <c r="B141" s="3" t="n">
        <v>45061</v>
      </c>
      <c r="C141" s="4" t="n">
        <v>0.942847222222222</v>
      </c>
      <c r="D141" s="0" t="n">
        <v>139</v>
      </c>
      <c r="E141" s="5" t="s">
        <v>157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3" t="n">
        <v>45061</v>
      </c>
      <c r="C142" s="4" t="n">
        <v>0.943136574074074</v>
      </c>
      <c r="D142" s="0" t="n">
        <v>140</v>
      </c>
      <c r="E142" s="5" t="s">
        <v>158</v>
      </c>
      <c r="F142" s="0" t="n">
        <v>0</v>
      </c>
    </row>
    <row r="143" customFormat="false" ht="15" hidden="false" customHeight="false" outlineLevel="0" collapsed="false">
      <c r="A143" s="0" t="n">
        <v>142</v>
      </c>
      <c r="B143" s="3" t="n">
        <v>45061</v>
      </c>
      <c r="C143" s="4" t="n">
        <v>0.943449074074074</v>
      </c>
      <c r="D143" s="0" t="n">
        <v>141</v>
      </c>
      <c r="E143" s="5" t="s">
        <v>159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3" t="n">
        <v>45061</v>
      </c>
      <c r="C144" s="4" t="n">
        <v>0.943738425925926</v>
      </c>
      <c r="D144" s="0" t="n">
        <v>142</v>
      </c>
      <c r="E144" s="5" t="s">
        <v>160</v>
      </c>
      <c r="F144" s="0" t="n">
        <v>0</v>
      </c>
    </row>
    <row r="145" customFormat="false" ht="15" hidden="false" customHeight="false" outlineLevel="0" collapsed="false">
      <c r="A145" s="0" t="n">
        <v>144</v>
      </c>
      <c r="B145" s="3" t="n">
        <v>45061</v>
      </c>
      <c r="C145" s="4" t="n">
        <v>0.944305555555556</v>
      </c>
      <c r="D145" s="0" t="n">
        <v>143</v>
      </c>
      <c r="E145" s="5" t="s">
        <v>161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3" t="n">
        <v>45061</v>
      </c>
      <c r="C146" s="4" t="n">
        <v>0.946053240740741</v>
      </c>
      <c r="D146" s="0" t="n">
        <v>144</v>
      </c>
      <c r="E146" s="5" t="s">
        <v>162</v>
      </c>
      <c r="F146" s="0" t="n">
        <v>0</v>
      </c>
    </row>
    <row r="147" customFormat="false" ht="15" hidden="false" customHeight="false" outlineLevel="0" collapsed="false">
      <c r="A147" s="0" t="n">
        <v>146</v>
      </c>
      <c r="B147" s="3" t="n">
        <v>45061</v>
      </c>
      <c r="C147" s="4" t="n">
        <v>0.946238425925926</v>
      </c>
      <c r="D147" s="0" t="n">
        <v>145</v>
      </c>
      <c r="E147" s="5" t="s">
        <v>163</v>
      </c>
      <c r="F147" s="0" t="n">
        <v>0</v>
      </c>
    </row>
    <row r="148" customFormat="false" ht="15" hidden="false" customHeight="false" outlineLevel="0" collapsed="false">
      <c r="A148" s="0" t="n">
        <v>147</v>
      </c>
      <c r="B148" s="3" t="n">
        <v>45061</v>
      </c>
      <c r="C148" s="4" t="n">
        <v>0.946412037037037</v>
      </c>
      <c r="D148" s="0" t="n">
        <v>146</v>
      </c>
      <c r="E148" s="5" t="s">
        <v>164</v>
      </c>
      <c r="F148" s="0" t="n">
        <v>0</v>
      </c>
    </row>
    <row r="149" customFormat="false" ht="15" hidden="false" customHeight="false" outlineLevel="0" collapsed="false">
      <c r="A149" s="0" t="n">
        <v>148</v>
      </c>
      <c r="B149" s="3" t="n">
        <v>45061</v>
      </c>
      <c r="C149" s="4" t="n">
        <v>0.947696759259259</v>
      </c>
      <c r="D149" s="0" t="n">
        <v>147</v>
      </c>
      <c r="E149" s="5" t="s">
        <v>165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3" t="n">
        <v>45061</v>
      </c>
      <c r="C150" s="4" t="n">
        <v>0.950706018518519</v>
      </c>
      <c r="D150" s="0" t="n">
        <v>148</v>
      </c>
      <c r="E150" s="5" t="s">
        <v>166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3" t="n">
        <v>45061</v>
      </c>
      <c r="C151" s="4" t="n">
        <v>0.951840277777778</v>
      </c>
      <c r="D151" s="0" t="n">
        <v>149</v>
      </c>
      <c r="E151" s="5" t="s">
        <v>167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3" t="n">
        <v>45061</v>
      </c>
      <c r="C152" s="4" t="n">
        <v>0.952002314814815</v>
      </c>
      <c r="D152" s="0" t="n">
        <v>150</v>
      </c>
      <c r="E152" s="5" t="s">
        <v>168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3" t="n">
        <v>45061</v>
      </c>
      <c r="C153" s="4" t="n">
        <v>0.953263888888889</v>
      </c>
      <c r="D153" s="0" t="n">
        <v>151</v>
      </c>
      <c r="E153" s="5" t="s">
        <v>169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3" t="n">
        <v>45061</v>
      </c>
      <c r="C154" s="4" t="n">
        <v>0.953298611111111</v>
      </c>
      <c r="D154" s="0" t="n">
        <v>152</v>
      </c>
      <c r="E154" s="5"/>
      <c r="F154" s="0" t="n">
        <v>1</v>
      </c>
    </row>
    <row r="155" customFormat="false" ht="15" hidden="false" customHeight="false" outlineLevel="0" collapsed="false">
      <c r="A155" s="0" t="n">
        <v>154</v>
      </c>
      <c r="B155" s="3" t="n">
        <v>45061</v>
      </c>
      <c r="C155" s="4" t="n">
        <v>0.953402777777778</v>
      </c>
      <c r="D155" s="0" t="n">
        <v>153</v>
      </c>
      <c r="E155" s="5" t="s">
        <v>170</v>
      </c>
      <c r="F155" s="0" t="n">
        <v>0</v>
      </c>
    </row>
    <row r="156" customFormat="false" ht="15" hidden="false" customHeight="false" outlineLevel="0" collapsed="false">
      <c r="A156" s="0" t="n">
        <v>155</v>
      </c>
      <c r="B156" s="3" t="n">
        <v>45061</v>
      </c>
      <c r="C156" s="4" t="n">
        <v>0.953449074074074</v>
      </c>
      <c r="D156" s="0" t="n">
        <v>154</v>
      </c>
      <c r="E156" s="5" t="s">
        <v>171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3" t="n">
        <v>45061</v>
      </c>
      <c r="C157" s="4" t="n">
        <v>0.955497685185185</v>
      </c>
      <c r="D157" s="0" t="n">
        <v>155</v>
      </c>
      <c r="E157" s="5" t="s">
        <v>172</v>
      </c>
      <c r="F157" s="0" t="n">
        <v>0</v>
      </c>
    </row>
    <row r="158" customFormat="false" ht="15" hidden="false" customHeight="false" outlineLevel="0" collapsed="false">
      <c r="A158" s="0" t="n">
        <v>157</v>
      </c>
      <c r="B158" s="3" t="n">
        <v>45061</v>
      </c>
      <c r="C158" s="4" t="n">
        <v>0.955590277777778</v>
      </c>
      <c r="D158" s="0" t="n">
        <v>156</v>
      </c>
      <c r="E158" s="5" t="s">
        <v>173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3" t="n">
        <v>45061</v>
      </c>
      <c r="C159" s="4" t="n">
        <v>0.955671296296296</v>
      </c>
      <c r="D159" s="0" t="n">
        <v>157</v>
      </c>
      <c r="E159" s="5" t="s">
        <v>174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3" t="n">
        <v>45061</v>
      </c>
      <c r="C160" s="4" t="n">
        <v>0.955717592592593</v>
      </c>
      <c r="D160" s="0" t="n">
        <v>158</v>
      </c>
      <c r="E160" s="5" t="s">
        <v>175</v>
      </c>
      <c r="F160" s="0" t="n">
        <v>0</v>
      </c>
    </row>
    <row r="161" customFormat="false" ht="15" hidden="false" customHeight="false" outlineLevel="0" collapsed="false">
      <c r="A161" s="0" t="n">
        <v>160</v>
      </c>
      <c r="B161" s="3" t="n">
        <v>45061</v>
      </c>
      <c r="C161" s="4" t="n">
        <v>0.955752314814815</v>
      </c>
      <c r="D161" s="0" t="n">
        <v>159</v>
      </c>
      <c r="E161" s="5" t="s">
        <v>176</v>
      </c>
      <c r="F161" s="0" t="n">
        <v>0</v>
      </c>
    </row>
    <row r="162" customFormat="false" ht="15" hidden="false" customHeight="false" outlineLevel="0" collapsed="false">
      <c r="A162" s="0" t="n">
        <v>161</v>
      </c>
      <c r="B162" s="3" t="n">
        <v>45061</v>
      </c>
      <c r="C162" s="4" t="n">
        <v>0.959583333333333</v>
      </c>
      <c r="D162" s="0" t="n">
        <v>160</v>
      </c>
      <c r="E162" s="5" t="s">
        <v>177</v>
      </c>
      <c r="F162" s="0" t="n">
        <v>0</v>
      </c>
    </row>
    <row r="163" customFormat="false" ht="15" hidden="false" customHeight="false" outlineLevel="0" collapsed="false">
      <c r="A163" s="0" t="n">
        <v>162</v>
      </c>
      <c r="B163" s="3" t="n">
        <v>45061</v>
      </c>
      <c r="C163" s="4" t="n">
        <v>0.959618055555556</v>
      </c>
      <c r="D163" s="0" t="n">
        <v>161</v>
      </c>
      <c r="E163" s="5" t="s">
        <v>178</v>
      </c>
      <c r="F163" s="0" t="n">
        <v>0</v>
      </c>
    </row>
    <row r="164" customFormat="false" ht="15" hidden="false" customHeight="false" outlineLevel="0" collapsed="false">
      <c r="A164" s="0" t="n">
        <v>163</v>
      </c>
      <c r="B164" s="3" t="n">
        <v>45061</v>
      </c>
      <c r="C164" s="4" t="n">
        <v>0.959641203703704</v>
      </c>
      <c r="D164" s="0" t="n">
        <v>162</v>
      </c>
      <c r="E164" s="5" t="s">
        <v>179</v>
      </c>
      <c r="F164" s="0" t="n">
        <v>0</v>
      </c>
    </row>
    <row r="165" customFormat="false" ht="15" hidden="false" customHeight="false" outlineLevel="0" collapsed="false">
      <c r="A165" s="0" t="n">
        <v>164</v>
      </c>
      <c r="B165" s="3" t="n">
        <v>45061</v>
      </c>
      <c r="C165" s="4" t="n">
        <v>0.959675925925926</v>
      </c>
      <c r="D165" s="0" t="n">
        <v>163</v>
      </c>
      <c r="E165" s="5" t="s">
        <v>180</v>
      </c>
      <c r="F165" s="0" t="n">
        <v>0</v>
      </c>
    </row>
    <row r="166" customFormat="false" ht="15" hidden="false" customHeight="false" outlineLevel="0" collapsed="false">
      <c r="A166" s="0" t="n">
        <v>165</v>
      </c>
      <c r="B166" s="3" t="n">
        <v>45061</v>
      </c>
      <c r="C166" s="4" t="n">
        <v>0.961527777777778</v>
      </c>
      <c r="D166" s="0" t="n">
        <v>164</v>
      </c>
      <c r="E166" s="5" t="s">
        <v>181</v>
      </c>
      <c r="F166" s="0" t="n">
        <v>0</v>
      </c>
    </row>
    <row r="167" customFormat="false" ht="15" hidden="false" customHeight="false" outlineLevel="0" collapsed="false">
      <c r="A167" s="0" t="n">
        <v>166</v>
      </c>
      <c r="B167" s="3" t="n">
        <v>45061</v>
      </c>
      <c r="C167" s="4" t="n">
        <v>0.962094907407407</v>
      </c>
      <c r="D167" s="0" t="n">
        <v>165</v>
      </c>
      <c r="E167" s="5" t="s">
        <v>182</v>
      </c>
      <c r="F167" s="0" t="n">
        <v>0</v>
      </c>
    </row>
    <row r="168" customFormat="false" ht="15" hidden="false" customHeight="false" outlineLevel="0" collapsed="false">
      <c r="A168" s="0" t="n">
        <v>167</v>
      </c>
      <c r="B168" s="3" t="n">
        <v>45061</v>
      </c>
      <c r="C168" s="4" t="n">
        <v>0.962789351851852</v>
      </c>
      <c r="D168" s="0" t="n">
        <v>166</v>
      </c>
      <c r="E168" s="5" t="s">
        <v>183</v>
      </c>
      <c r="F168" s="0" t="n">
        <v>0</v>
      </c>
    </row>
    <row r="169" customFormat="false" ht="15" hidden="false" customHeight="false" outlineLevel="0" collapsed="false">
      <c r="A169" s="0" t="n">
        <v>168</v>
      </c>
      <c r="B169" s="3" t="n">
        <v>45061</v>
      </c>
      <c r="C169" s="4" t="n">
        <v>0.962800925925926</v>
      </c>
      <c r="D169" s="0" t="n">
        <v>167</v>
      </c>
      <c r="E169" s="5" t="s">
        <v>184</v>
      </c>
      <c r="F169" s="0" t="n">
        <v>0</v>
      </c>
    </row>
    <row r="170" customFormat="false" ht="15" hidden="false" customHeight="false" outlineLevel="0" collapsed="false">
      <c r="A170" s="0" t="n">
        <v>169</v>
      </c>
      <c r="B170" s="3" t="n">
        <v>45061</v>
      </c>
      <c r="C170" s="4" t="n">
        <v>0.965590277777778</v>
      </c>
      <c r="D170" s="0" t="n">
        <v>168</v>
      </c>
      <c r="E170" s="5" t="s">
        <v>185</v>
      </c>
      <c r="F170" s="0" t="n">
        <v>0</v>
      </c>
    </row>
    <row r="171" customFormat="false" ht="15" hidden="false" customHeight="false" outlineLevel="0" collapsed="false">
      <c r="A171" s="0" t="n">
        <v>170</v>
      </c>
      <c r="B171" s="3" t="n">
        <v>45061</v>
      </c>
      <c r="C171" s="4" t="n">
        <v>0.965625</v>
      </c>
      <c r="D171" s="0" t="n">
        <v>169</v>
      </c>
      <c r="E171" s="5" t="s">
        <v>186</v>
      </c>
      <c r="F171" s="0" t="n">
        <v>0</v>
      </c>
    </row>
    <row r="172" customFormat="false" ht="15" hidden="false" customHeight="false" outlineLevel="0" collapsed="false">
      <c r="A172" s="0" t="n">
        <v>171</v>
      </c>
      <c r="B172" s="3" t="n">
        <v>45061</v>
      </c>
      <c r="C172" s="4" t="n">
        <v>0.966354166666667</v>
      </c>
      <c r="D172" s="0" t="n">
        <v>170</v>
      </c>
      <c r="E172" s="5" t="s">
        <v>187</v>
      </c>
      <c r="F172" s="0" t="n">
        <v>0</v>
      </c>
    </row>
    <row r="173" customFormat="false" ht="15" hidden="false" customHeight="false" outlineLevel="0" collapsed="false">
      <c r="A173" s="0" t="n">
        <v>172</v>
      </c>
      <c r="B173" s="3" t="n">
        <v>45061</v>
      </c>
      <c r="C173" s="4" t="n">
        <v>0.967638888888889</v>
      </c>
      <c r="D173" s="0" t="n">
        <v>171</v>
      </c>
      <c r="E173" s="5" t="s">
        <v>188</v>
      </c>
      <c r="F173" s="0" t="n">
        <v>0</v>
      </c>
    </row>
    <row r="174" customFormat="false" ht="15" hidden="false" customHeight="false" outlineLevel="0" collapsed="false">
      <c r="A174" s="0" t="n">
        <v>173</v>
      </c>
      <c r="B174" s="3" t="n">
        <v>45061</v>
      </c>
      <c r="C174" s="4" t="n">
        <v>0.970439814814815</v>
      </c>
      <c r="D174" s="0" t="n">
        <v>172</v>
      </c>
      <c r="E174" s="5" t="s">
        <v>189</v>
      </c>
      <c r="F174" s="0" t="n">
        <v>0</v>
      </c>
    </row>
    <row r="175" customFormat="false" ht="15" hidden="false" customHeight="false" outlineLevel="0" collapsed="false">
      <c r="A175" s="0" t="n">
        <v>174</v>
      </c>
      <c r="B175" s="3" t="n">
        <v>45061</v>
      </c>
      <c r="C175" s="4" t="n">
        <v>0.971655092592593</v>
      </c>
      <c r="D175" s="0" t="n">
        <v>173</v>
      </c>
      <c r="E175" s="5" t="s">
        <v>190</v>
      </c>
      <c r="F175" s="0" t="n">
        <v>0</v>
      </c>
    </row>
    <row r="176" customFormat="false" ht="15" hidden="false" customHeight="false" outlineLevel="0" collapsed="false">
      <c r="A176" s="0" t="n">
        <v>175</v>
      </c>
      <c r="B176" s="3" t="n">
        <v>45061</v>
      </c>
      <c r="C176" s="4" t="n">
        <v>0.972789351851852</v>
      </c>
      <c r="D176" s="0" t="n">
        <v>174</v>
      </c>
      <c r="E176" s="5" t="s">
        <v>191</v>
      </c>
      <c r="F176" s="0" t="n">
        <v>0</v>
      </c>
    </row>
    <row r="177" customFormat="false" ht="15" hidden="false" customHeight="false" outlineLevel="0" collapsed="false">
      <c r="A177" s="0" t="n">
        <v>176</v>
      </c>
      <c r="B177" s="3" t="n">
        <v>45061</v>
      </c>
      <c r="C177" s="4" t="n">
        <v>0.973078703703704</v>
      </c>
      <c r="D177" s="0" t="n">
        <v>175</v>
      </c>
      <c r="E177" s="5" t="s">
        <v>192</v>
      </c>
      <c r="F177" s="0" t="n">
        <v>0</v>
      </c>
    </row>
    <row r="178" customFormat="false" ht="15" hidden="false" customHeight="false" outlineLevel="0" collapsed="false">
      <c r="A178" s="0" t="n">
        <v>177</v>
      </c>
      <c r="B178" s="3" t="n">
        <v>45061</v>
      </c>
      <c r="C178" s="4" t="n">
        <v>0.973101851851852</v>
      </c>
      <c r="D178" s="0" t="n">
        <v>176</v>
      </c>
      <c r="E178" s="5" t="s">
        <v>193</v>
      </c>
      <c r="F178" s="0" t="n">
        <v>0</v>
      </c>
    </row>
    <row r="179" customFormat="false" ht="15" hidden="false" customHeight="false" outlineLevel="0" collapsed="false">
      <c r="A179" s="0" t="n">
        <v>178</v>
      </c>
      <c r="B179" s="3" t="n">
        <v>45061</v>
      </c>
      <c r="C179" s="4" t="n">
        <v>0.974722222222222</v>
      </c>
      <c r="D179" s="0" t="n">
        <v>177</v>
      </c>
      <c r="E179" s="5" t="s">
        <v>194</v>
      </c>
      <c r="F179" s="0" t="n">
        <v>0</v>
      </c>
    </row>
    <row r="180" customFormat="false" ht="15" hidden="false" customHeight="false" outlineLevel="0" collapsed="false">
      <c r="A180" s="0" t="n">
        <v>179</v>
      </c>
      <c r="B180" s="3" t="n">
        <v>45061</v>
      </c>
      <c r="C180" s="4" t="n">
        <v>0.976574074074074</v>
      </c>
      <c r="D180" s="0" t="n">
        <v>178</v>
      </c>
      <c r="E180" s="5" t="s">
        <v>195</v>
      </c>
      <c r="F180" s="0" t="n">
        <v>0</v>
      </c>
    </row>
    <row r="181" customFormat="false" ht="15" hidden="false" customHeight="false" outlineLevel="0" collapsed="false">
      <c r="A181" s="0" t="n">
        <v>180</v>
      </c>
      <c r="B181" s="3" t="n">
        <v>45061</v>
      </c>
      <c r="C181" s="4" t="n">
        <v>0.976655092592593</v>
      </c>
      <c r="D181" s="0" t="n">
        <v>179</v>
      </c>
      <c r="E181" s="5"/>
      <c r="F181" s="0" t="n">
        <v>1</v>
      </c>
    </row>
    <row r="182" customFormat="false" ht="15" hidden="false" customHeight="false" outlineLevel="0" collapsed="false">
      <c r="A182" s="0" t="n">
        <v>181</v>
      </c>
      <c r="B182" s="3" t="n">
        <v>45061</v>
      </c>
      <c r="C182" s="4" t="n">
        <v>0.976747685185185</v>
      </c>
      <c r="D182" s="0" t="n">
        <v>180</v>
      </c>
      <c r="E182" s="5" t="s">
        <v>196</v>
      </c>
      <c r="F182" s="0" t="n">
        <v>0</v>
      </c>
    </row>
    <row r="183" customFormat="false" ht="15" hidden="false" customHeight="false" outlineLevel="0" collapsed="false">
      <c r="A183" s="0" t="n">
        <v>182</v>
      </c>
      <c r="B183" s="3" t="n">
        <v>45061</v>
      </c>
      <c r="C183" s="4" t="n">
        <v>0.977002314814815</v>
      </c>
      <c r="D183" s="0" t="n">
        <v>181</v>
      </c>
      <c r="E183" s="5" t="s">
        <v>197</v>
      </c>
      <c r="F183" s="0" t="n">
        <v>0</v>
      </c>
    </row>
    <row r="184" customFormat="false" ht="15" hidden="false" customHeight="false" outlineLevel="0" collapsed="false">
      <c r="A184" s="0" t="n">
        <v>183</v>
      </c>
      <c r="B184" s="3" t="n">
        <v>45061</v>
      </c>
      <c r="C184" s="4" t="n">
        <v>0.978194444444445</v>
      </c>
      <c r="D184" s="0" t="n">
        <v>182</v>
      </c>
      <c r="E184" s="5" t="s">
        <v>198</v>
      </c>
      <c r="F184" s="0" t="n">
        <v>0</v>
      </c>
    </row>
    <row r="185" customFormat="false" ht="15" hidden="false" customHeight="false" outlineLevel="0" collapsed="false">
      <c r="A185" s="0" t="n">
        <v>184</v>
      </c>
      <c r="B185" s="3" t="n">
        <v>45061</v>
      </c>
      <c r="C185" s="4" t="n">
        <v>0.978414351851852</v>
      </c>
      <c r="D185" s="0" t="n">
        <v>183</v>
      </c>
      <c r="E185" s="5" t="s">
        <v>199</v>
      </c>
      <c r="F185" s="0" t="n">
        <v>0</v>
      </c>
    </row>
    <row r="186" customFormat="false" ht="15" hidden="false" customHeight="false" outlineLevel="0" collapsed="false">
      <c r="A186" s="0" t="n">
        <v>185</v>
      </c>
      <c r="B186" s="3" t="n">
        <v>45061</v>
      </c>
      <c r="C186" s="4" t="n">
        <v>0.979594907407407</v>
      </c>
      <c r="D186" s="0" t="n">
        <v>184</v>
      </c>
      <c r="E186" s="5" t="s">
        <v>200</v>
      </c>
      <c r="F186" s="0" t="n">
        <v>0</v>
      </c>
    </row>
    <row r="187" customFormat="false" ht="15" hidden="false" customHeight="false" outlineLevel="0" collapsed="false">
      <c r="A187" s="0" t="n">
        <v>186</v>
      </c>
      <c r="B187" s="3" t="n">
        <v>45061</v>
      </c>
      <c r="C187" s="4" t="n">
        <v>0.979606481481481</v>
      </c>
      <c r="D187" s="0" t="n">
        <v>185</v>
      </c>
      <c r="E187" s="5" t="s">
        <v>201</v>
      </c>
      <c r="F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45061</v>
      </c>
      <c r="C188" s="4" t="n">
        <v>0.980219907407407</v>
      </c>
      <c r="D188" s="0" t="n">
        <v>186</v>
      </c>
      <c r="E188" s="5" t="s">
        <v>202</v>
      </c>
      <c r="F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45061</v>
      </c>
      <c r="C189" s="4" t="n">
        <v>0.98025462962963</v>
      </c>
      <c r="D189" s="0" t="n">
        <v>187</v>
      </c>
      <c r="E189" s="5" t="s">
        <v>203</v>
      </c>
      <c r="F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45061</v>
      </c>
      <c r="C190" s="4" t="n">
        <v>0.981076388888889</v>
      </c>
      <c r="D190" s="0" t="n">
        <v>188</v>
      </c>
      <c r="E190" s="5" t="s">
        <v>204</v>
      </c>
      <c r="F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45061</v>
      </c>
      <c r="C191" s="4" t="n">
        <v>0.981099537037037</v>
      </c>
      <c r="D191" s="0" t="n">
        <v>189</v>
      </c>
      <c r="E191" s="5" t="s">
        <v>205</v>
      </c>
      <c r="F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45061</v>
      </c>
      <c r="C192" s="4" t="n">
        <v>0.983368055555556</v>
      </c>
      <c r="D192" s="0" t="n">
        <v>190</v>
      </c>
      <c r="E192" s="5" t="s">
        <v>206</v>
      </c>
      <c r="F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45061</v>
      </c>
      <c r="C193" s="4" t="n">
        <v>0.985451388888889</v>
      </c>
      <c r="D193" s="0" t="n">
        <v>191</v>
      </c>
      <c r="E193" s="5" t="s">
        <v>207</v>
      </c>
      <c r="F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45061</v>
      </c>
      <c r="C194" s="4" t="n">
        <v>0.985486111111111</v>
      </c>
      <c r="D194" s="0" t="n">
        <v>192</v>
      </c>
      <c r="E194" s="5" t="s">
        <v>208</v>
      </c>
      <c r="F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45061</v>
      </c>
      <c r="C195" s="4" t="n">
        <v>0.985520833333333</v>
      </c>
      <c r="D195" s="0" t="n">
        <v>193</v>
      </c>
      <c r="E195" s="5" t="s">
        <v>209</v>
      </c>
      <c r="F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45061</v>
      </c>
      <c r="C196" s="4" t="n">
        <v>0.985555555555556</v>
      </c>
      <c r="D196" s="0" t="n">
        <v>194</v>
      </c>
      <c r="E196" s="5" t="s">
        <v>210</v>
      </c>
      <c r="F196" s="0" t="n">
        <v>0</v>
      </c>
    </row>
    <row r="197" customFormat="false" ht="15" hidden="false" customHeight="false" outlineLevel="0" collapsed="false">
      <c r="A197" s="0" t="n">
        <v>196</v>
      </c>
      <c r="B197" s="3" t="n">
        <v>45061</v>
      </c>
      <c r="C197" s="4" t="n">
        <v>0.988680555555556</v>
      </c>
      <c r="D197" s="0" t="n">
        <v>195</v>
      </c>
      <c r="E197" s="5" t="s">
        <v>211</v>
      </c>
      <c r="F197" s="0" t="n">
        <v>0</v>
      </c>
    </row>
    <row r="198" customFormat="false" ht="15" hidden="false" customHeight="false" outlineLevel="0" collapsed="false">
      <c r="A198" s="0" t="n">
        <v>197</v>
      </c>
      <c r="B198" s="3" t="n">
        <v>45061</v>
      </c>
      <c r="C198" s="4" t="n">
        <v>0.988819444444445</v>
      </c>
      <c r="D198" s="0" t="n">
        <v>196</v>
      </c>
      <c r="E198" s="5" t="s">
        <v>212</v>
      </c>
      <c r="F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45061</v>
      </c>
      <c r="C199" s="4" t="n">
        <v>0.991064814814815</v>
      </c>
      <c r="D199" s="0" t="n">
        <v>197</v>
      </c>
      <c r="E199" s="5"/>
      <c r="F199" s="0" t="n">
        <v>1</v>
      </c>
    </row>
    <row r="200" customFormat="false" ht="15" hidden="false" customHeight="false" outlineLevel="0" collapsed="false">
      <c r="A200" s="0" t="n">
        <v>199</v>
      </c>
      <c r="B200" s="3" t="n">
        <v>45061</v>
      </c>
      <c r="C200" s="4" t="n">
        <v>0.991284722222222</v>
      </c>
      <c r="D200" s="0" t="n">
        <v>198</v>
      </c>
      <c r="E200" s="5" t="s">
        <v>213</v>
      </c>
      <c r="F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45061</v>
      </c>
      <c r="C201" s="4" t="n">
        <v>0.993726851851852</v>
      </c>
      <c r="D201" s="0" t="n">
        <v>199</v>
      </c>
      <c r="E201" s="5" t="s">
        <v>214</v>
      </c>
      <c r="F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45061</v>
      </c>
      <c r="C202" s="4" t="n">
        <v>0.994143518518519</v>
      </c>
      <c r="D202" s="0" t="n">
        <v>200</v>
      </c>
      <c r="E202" s="5" t="s">
        <v>215</v>
      </c>
      <c r="F202" s="0" t="n">
        <v>0</v>
      </c>
    </row>
    <row r="203" customFormat="false" ht="15" hidden="false" customHeight="false" outlineLevel="0" collapsed="false">
      <c r="A203" s="0" t="n">
        <v>202</v>
      </c>
      <c r="B203" s="3" t="n">
        <v>45061</v>
      </c>
      <c r="C203" s="4" t="n">
        <v>0.996377314814815</v>
      </c>
      <c r="D203" s="0" t="n">
        <v>201</v>
      </c>
      <c r="E203" s="5" t="s">
        <v>216</v>
      </c>
      <c r="F203" s="0" t="n">
        <v>0</v>
      </c>
    </row>
    <row r="204" customFormat="false" ht="15" hidden="false" customHeight="false" outlineLevel="0" collapsed="false">
      <c r="A204" s="0" t="n">
        <v>203</v>
      </c>
      <c r="B204" s="3" t="n">
        <v>45061</v>
      </c>
      <c r="C204" s="4" t="n">
        <v>0.997430555555556</v>
      </c>
      <c r="D204" s="0" t="n">
        <v>202</v>
      </c>
      <c r="E204" s="5" t="s">
        <v>217</v>
      </c>
      <c r="F204" s="0" t="n">
        <v>0</v>
      </c>
    </row>
    <row r="205" customFormat="false" ht="15" hidden="false" customHeight="false" outlineLevel="0" collapsed="false">
      <c r="A205" s="0" t="n">
        <v>204</v>
      </c>
      <c r="B205" s="3" t="n">
        <v>45061</v>
      </c>
      <c r="C205" s="4" t="n">
        <v>0.998634259259259</v>
      </c>
      <c r="D205" s="0" t="n">
        <v>203</v>
      </c>
      <c r="E205" s="5" t="s">
        <v>218</v>
      </c>
      <c r="F205" s="0" t="n">
        <v>0</v>
      </c>
    </row>
    <row r="206" customFormat="false" ht="15" hidden="false" customHeight="false" outlineLevel="0" collapsed="false">
      <c r="A206" s="0" t="n">
        <v>205</v>
      </c>
      <c r="B206" s="3" t="n">
        <v>45061</v>
      </c>
      <c r="C206" s="4" t="n">
        <v>0.998680555555556</v>
      </c>
      <c r="D206" s="0" t="n">
        <v>204</v>
      </c>
      <c r="E206" s="5" t="s">
        <v>219</v>
      </c>
      <c r="F206" s="0" t="n">
        <v>0</v>
      </c>
    </row>
    <row r="207" customFormat="false" ht="15" hidden="false" customHeight="false" outlineLevel="0" collapsed="false">
      <c r="A207" s="0" t="n">
        <v>206</v>
      </c>
      <c r="B207" s="3" t="n">
        <v>45061</v>
      </c>
      <c r="C207" s="4" t="n">
        <v>0.999166666666667</v>
      </c>
      <c r="D207" s="0" t="n">
        <v>205</v>
      </c>
      <c r="E207" s="5" t="s">
        <v>220</v>
      </c>
      <c r="F207" s="0" t="n">
        <v>0</v>
      </c>
    </row>
    <row r="208" customFormat="false" ht="15" hidden="false" customHeight="false" outlineLevel="0" collapsed="false">
      <c r="A208" s="0" t="n">
        <v>207</v>
      </c>
      <c r="B208" s="3" t="n">
        <v>45061</v>
      </c>
      <c r="C208" s="4" t="n">
        <v>0.999201388888889</v>
      </c>
      <c r="D208" s="0" t="n">
        <v>206</v>
      </c>
      <c r="E208" s="5" t="s">
        <v>221</v>
      </c>
      <c r="F208" s="0" t="n">
        <v>0</v>
      </c>
    </row>
    <row r="209" customFormat="false" ht="15" hidden="false" customHeight="false" outlineLevel="0" collapsed="false">
      <c r="A209" s="0" t="n">
        <v>208</v>
      </c>
      <c r="B209" s="3" t="n">
        <v>45062</v>
      </c>
      <c r="C209" s="4" t="n">
        <v>0.00125</v>
      </c>
      <c r="D209" s="0" t="n">
        <v>207</v>
      </c>
      <c r="E209" s="5" t="s">
        <v>222</v>
      </c>
      <c r="F209" s="0" t="n">
        <v>0</v>
      </c>
    </row>
    <row r="210" customFormat="false" ht="15" hidden="false" customHeight="false" outlineLevel="0" collapsed="false">
      <c r="A210" s="0" t="n">
        <v>209</v>
      </c>
      <c r="B210" s="3" t="n">
        <v>45062</v>
      </c>
      <c r="C210" s="4" t="n">
        <v>0.0016087962962963</v>
      </c>
      <c r="D210" s="0" t="n">
        <v>208</v>
      </c>
      <c r="E210" s="5" t="s">
        <v>223</v>
      </c>
      <c r="F210" s="0" t="n">
        <v>0</v>
      </c>
    </row>
    <row r="211" customFormat="false" ht="15" hidden="false" customHeight="false" outlineLevel="0" collapsed="false">
      <c r="A211" s="0" t="n">
        <v>210</v>
      </c>
      <c r="B211" s="3" t="n">
        <v>45062</v>
      </c>
      <c r="C211" s="4" t="n">
        <v>0.00405092592592593</v>
      </c>
      <c r="D211" s="0" t="n">
        <v>209</v>
      </c>
      <c r="E211" s="5" t="s">
        <v>224</v>
      </c>
      <c r="F211" s="0" t="n">
        <v>0</v>
      </c>
    </row>
    <row r="212" customFormat="false" ht="15" hidden="false" customHeight="false" outlineLevel="0" collapsed="false">
      <c r="A212" s="0" t="n">
        <v>211</v>
      </c>
      <c r="B212" s="3" t="n">
        <v>45062</v>
      </c>
      <c r="C212" s="4" t="n">
        <v>0.00597222222222222</v>
      </c>
      <c r="D212" s="0" t="n">
        <v>210</v>
      </c>
      <c r="E212" s="5" t="s">
        <v>225</v>
      </c>
      <c r="F212" s="0" t="n">
        <v>0</v>
      </c>
    </row>
    <row r="213" customFormat="false" ht="15" hidden="false" customHeight="false" outlineLevel="0" collapsed="false">
      <c r="A213" s="0" t="n">
        <v>212</v>
      </c>
      <c r="B213" s="3" t="n">
        <v>45062</v>
      </c>
      <c r="C213" s="4" t="n">
        <v>0.00603009259259259</v>
      </c>
      <c r="D213" s="0" t="n">
        <v>211</v>
      </c>
      <c r="E213" s="5" t="s">
        <v>226</v>
      </c>
      <c r="F213" s="0" t="n">
        <v>0</v>
      </c>
    </row>
    <row r="214" customFormat="false" ht="15" hidden="false" customHeight="false" outlineLevel="0" collapsed="false">
      <c r="A214" s="0" t="n">
        <v>213</v>
      </c>
      <c r="B214" s="3" t="n">
        <v>45062</v>
      </c>
      <c r="C214" s="4" t="n">
        <v>0.00633101851851852</v>
      </c>
      <c r="D214" s="0" t="n">
        <v>212</v>
      </c>
      <c r="E214" s="5" t="s">
        <v>227</v>
      </c>
      <c r="F214" s="0" t="n">
        <v>0</v>
      </c>
    </row>
    <row r="215" customFormat="false" ht="15" hidden="false" customHeight="false" outlineLevel="0" collapsed="false">
      <c r="A215" s="0" t="n">
        <v>214</v>
      </c>
      <c r="B215" s="3" t="n">
        <v>45062</v>
      </c>
      <c r="C215" s="4" t="n">
        <v>0.00636574074074074</v>
      </c>
      <c r="D215" s="0" t="n">
        <v>213</v>
      </c>
      <c r="E215" s="5" t="s">
        <v>228</v>
      </c>
      <c r="F215" s="0" t="n">
        <v>0</v>
      </c>
    </row>
    <row r="216" customFormat="false" ht="15" hidden="false" customHeight="false" outlineLevel="0" collapsed="false">
      <c r="A216" s="0" t="n">
        <v>215</v>
      </c>
      <c r="B216" s="3" t="n">
        <v>45062</v>
      </c>
      <c r="C216" s="4" t="n">
        <v>0.00665509259259259</v>
      </c>
      <c r="D216" s="0" t="n">
        <v>214</v>
      </c>
      <c r="E216" s="5" t="s">
        <v>229</v>
      </c>
      <c r="F216" s="0" t="n">
        <v>0</v>
      </c>
    </row>
    <row r="217" customFormat="false" ht="15" hidden="false" customHeight="false" outlineLevel="0" collapsed="false">
      <c r="A217" s="0" t="n">
        <v>216</v>
      </c>
      <c r="B217" s="3" t="n">
        <v>45062</v>
      </c>
      <c r="C217" s="4" t="n">
        <v>0.00667824074074074</v>
      </c>
      <c r="D217" s="0" t="n">
        <v>215</v>
      </c>
      <c r="E217" s="5" t="s">
        <v>230</v>
      </c>
      <c r="F217" s="0" t="n">
        <v>0</v>
      </c>
    </row>
    <row r="218" customFormat="false" ht="15" hidden="false" customHeight="false" outlineLevel="0" collapsed="false">
      <c r="A218" s="0" t="n">
        <v>217</v>
      </c>
      <c r="B218" s="3" t="n">
        <v>45062</v>
      </c>
      <c r="C218" s="4" t="n">
        <v>0.00777777777777778</v>
      </c>
      <c r="D218" s="0" t="n">
        <v>216</v>
      </c>
      <c r="E218" s="5" t="s">
        <v>231</v>
      </c>
      <c r="F218" s="0" t="n">
        <v>0</v>
      </c>
    </row>
    <row r="219" customFormat="false" ht="15" hidden="false" customHeight="false" outlineLevel="0" collapsed="false">
      <c r="A219" s="0" t="n">
        <v>218</v>
      </c>
      <c r="B219" s="3" t="n">
        <v>45062</v>
      </c>
      <c r="C219" s="4" t="n">
        <v>0.0090162037037037</v>
      </c>
      <c r="D219" s="0" t="n">
        <v>217</v>
      </c>
      <c r="E219" s="5" t="s">
        <v>232</v>
      </c>
      <c r="F219" s="0" t="n">
        <v>0</v>
      </c>
    </row>
    <row r="220" customFormat="false" ht="15" hidden="false" customHeight="false" outlineLevel="0" collapsed="false">
      <c r="A220" s="0" t="n">
        <v>219</v>
      </c>
      <c r="B220" s="3" t="n">
        <v>45062</v>
      </c>
      <c r="C220" s="4" t="n">
        <v>0.00946759259259259</v>
      </c>
      <c r="D220" s="0" t="n">
        <v>218</v>
      </c>
      <c r="E220" s="5" t="s">
        <v>233</v>
      </c>
      <c r="F220" s="0" t="n">
        <v>0</v>
      </c>
    </row>
    <row r="221" customFormat="false" ht="15" hidden="false" customHeight="false" outlineLevel="0" collapsed="false">
      <c r="A221" s="0" t="n">
        <v>220</v>
      </c>
      <c r="B221" s="3" t="n">
        <v>45062</v>
      </c>
      <c r="C221" s="4" t="n">
        <v>0.00981481481481481</v>
      </c>
      <c r="D221" s="0" t="n">
        <v>219</v>
      </c>
      <c r="E221" s="5" t="s">
        <v>234</v>
      </c>
      <c r="F221" s="0" t="n">
        <v>0</v>
      </c>
    </row>
    <row r="222" customFormat="false" ht="15" hidden="false" customHeight="false" outlineLevel="0" collapsed="false">
      <c r="A222" s="0" t="n">
        <v>221</v>
      </c>
      <c r="B222" s="3" t="n">
        <v>45062</v>
      </c>
      <c r="C222" s="4" t="n">
        <v>0.0118287037037037</v>
      </c>
      <c r="D222" s="0" t="n">
        <v>220</v>
      </c>
      <c r="E222" s="5" t="s">
        <v>235</v>
      </c>
      <c r="F222" s="0" t="n">
        <v>0</v>
      </c>
    </row>
    <row r="223" customFormat="false" ht="15" hidden="false" customHeight="false" outlineLevel="0" collapsed="false">
      <c r="A223" s="0" t="n">
        <v>222</v>
      </c>
      <c r="B223" s="3" t="n">
        <v>45062</v>
      </c>
      <c r="C223" s="4" t="n">
        <v>0.0143402777777778</v>
      </c>
      <c r="D223" s="0" t="n">
        <v>221</v>
      </c>
      <c r="E223" s="5" t="s">
        <v>236</v>
      </c>
      <c r="F223" s="0" t="n">
        <v>0</v>
      </c>
    </row>
    <row r="224" customFormat="false" ht="15" hidden="false" customHeight="false" outlineLevel="0" collapsed="false">
      <c r="A224" s="0" t="n">
        <v>223</v>
      </c>
      <c r="B224" s="3" t="n">
        <v>45062</v>
      </c>
      <c r="C224" s="4" t="n">
        <v>0.0188078703703704</v>
      </c>
      <c r="D224" s="0" t="n">
        <v>222</v>
      </c>
      <c r="E224" s="5" t="s">
        <v>237</v>
      </c>
      <c r="F224" s="0" t="n">
        <v>0</v>
      </c>
    </row>
    <row r="225" customFormat="false" ht="15" hidden="false" customHeight="false" outlineLevel="0" collapsed="false">
      <c r="A225" s="0" t="n">
        <v>224</v>
      </c>
      <c r="B225" s="3" t="n">
        <v>45062</v>
      </c>
      <c r="C225" s="4" t="n">
        <v>0.0196643518518519</v>
      </c>
      <c r="D225" s="0" t="n">
        <v>223</v>
      </c>
      <c r="E225" s="5" t="s">
        <v>238</v>
      </c>
      <c r="F225" s="0" t="n">
        <v>0</v>
      </c>
    </row>
    <row r="226" customFormat="false" ht="15" hidden="false" customHeight="false" outlineLevel="0" collapsed="false">
      <c r="A226" s="0" t="n">
        <v>225</v>
      </c>
      <c r="B226" s="3" t="n">
        <v>45062</v>
      </c>
      <c r="C226" s="4" t="n">
        <v>0.021087962962963</v>
      </c>
      <c r="D226" s="0" t="n">
        <v>224</v>
      </c>
      <c r="E226" s="5" t="s">
        <v>239</v>
      </c>
      <c r="F226" s="0" t="n">
        <v>0</v>
      </c>
    </row>
    <row r="227" customFormat="false" ht="15" hidden="false" customHeight="false" outlineLevel="0" collapsed="false">
      <c r="A227" s="0" t="n">
        <v>226</v>
      </c>
      <c r="B227" s="3" t="n">
        <v>45062</v>
      </c>
      <c r="C227" s="4" t="n">
        <v>0.0219444444444444</v>
      </c>
      <c r="D227" s="0" t="n">
        <v>225</v>
      </c>
      <c r="E227" s="5" t="s">
        <v>240</v>
      </c>
      <c r="F227" s="0" t="n">
        <v>0</v>
      </c>
    </row>
    <row r="228" customFormat="false" ht="15" hidden="false" customHeight="false" outlineLevel="0" collapsed="false">
      <c r="A228" s="0" t="n">
        <v>227</v>
      </c>
      <c r="B228" s="3" t="n">
        <v>45062</v>
      </c>
      <c r="C228" s="4" t="n">
        <v>0.0237384259259259</v>
      </c>
      <c r="D228" s="0" t="n">
        <v>226</v>
      </c>
      <c r="E228" s="5" t="s">
        <v>241</v>
      </c>
      <c r="F228" s="0" t="n">
        <v>0</v>
      </c>
    </row>
    <row r="229" customFormat="false" ht="15" hidden="false" customHeight="false" outlineLevel="0" collapsed="false">
      <c r="A229" s="0" t="n">
        <v>228</v>
      </c>
      <c r="B229" s="3" t="n">
        <v>45062</v>
      </c>
      <c r="C229" s="4" t="n">
        <v>0.0244907407407407</v>
      </c>
      <c r="D229" s="0" t="n">
        <v>227</v>
      </c>
      <c r="E229" s="5" t="s">
        <v>242</v>
      </c>
      <c r="F229" s="0" t="n">
        <v>0</v>
      </c>
    </row>
    <row r="230" customFormat="false" ht="15" hidden="false" customHeight="false" outlineLevel="0" collapsed="false">
      <c r="A230" s="0" t="n">
        <v>229</v>
      </c>
      <c r="B230" s="3" t="n">
        <v>45062</v>
      </c>
      <c r="C230" s="4" t="n">
        <v>0.0285648148148148</v>
      </c>
      <c r="D230" s="0" t="n">
        <v>228</v>
      </c>
      <c r="E230" s="5" t="s">
        <v>243</v>
      </c>
      <c r="F230" s="0" t="n">
        <v>0</v>
      </c>
    </row>
    <row r="231" customFormat="false" ht="15" hidden="false" customHeight="false" outlineLevel="0" collapsed="false">
      <c r="A231" s="0" t="n">
        <v>230</v>
      </c>
      <c r="B231" s="3" t="n">
        <v>45062</v>
      </c>
      <c r="C231" s="4" t="n">
        <v>0.0308912037037037</v>
      </c>
      <c r="D231" s="0" t="n">
        <v>229</v>
      </c>
      <c r="E231" s="5" t="s">
        <v>244</v>
      </c>
      <c r="F231" s="0" t="n">
        <v>0</v>
      </c>
    </row>
    <row r="232" customFormat="false" ht="15" hidden="false" customHeight="false" outlineLevel="0" collapsed="false">
      <c r="A232" s="0" t="n">
        <v>231</v>
      </c>
      <c r="B232" s="3" t="n">
        <v>45062</v>
      </c>
      <c r="C232" s="4" t="n">
        <v>0.0312037037037037</v>
      </c>
      <c r="D232" s="0" t="n">
        <v>230</v>
      </c>
      <c r="E232" s="5" t="s">
        <v>245</v>
      </c>
      <c r="F232" s="0" t="n">
        <v>0</v>
      </c>
    </row>
    <row r="233" customFormat="false" ht="15" hidden="false" customHeight="false" outlineLevel="0" collapsed="false">
      <c r="A233" s="0" t="n">
        <v>232</v>
      </c>
      <c r="B233" s="3" t="n">
        <v>45062</v>
      </c>
      <c r="C233" s="4" t="n">
        <v>0.0326736111111111</v>
      </c>
      <c r="D233" s="0" t="n">
        <v>231</v>
      </c>
      <c r="E233" s="5" t="s">
        <v>246</v>
      </c>
      <c r="F233" s="0" t="n">
        <v>0</v>
      </c>
    </row>
    <row r="234" customFormat="false" ht="15" hidden="false" customHeight="false" outlineLevel="0" collapsed="false">
      <c r="E234" s="5"/>
    </row>
    <row r="235" customFormat="false" ht="15" hidden="false" customHeight="false" outlineLevel="0" collapsed="false">
      <c r="E235" s="5"/>
    </row>
    <row r="236" customFormat="false" ht="15" hidden="false" customHeight="false" outlineLevel="0" collapsed="false">
      <c r="E236" s="5"/>
    </row>
    <row r="237" customFormat="false" ht="15" hidden="false" customHeight="false" outlineLevel="0" collapsed="false">
      <c r="E237" s="5"/>
    </row>
    <row r="238" customFormat="false" ht="15" hidden="false" customHeight="false" outlineLevel="0" collapsed="false">
      <c r="E238" s="5"/>
    </row>
    <row r="239" customFormat="false" ht="15" hidden="false" customHeight="false" outlineLevel="0" collapsed="false">
      <c r="E239" s="5"/>
    </row>
    <row r="240" customFormat="false" ht="15" hidden="false" customHeight="false" outlineLevel="0" collapsed="false">
      <c r="E240" s="5"/>
    </row>
    <row r="241" customFormat="false" ht="15" hidden="false" customHeight="false" outlineLevel="0" collapsed="false">
      <c r="E241" s="5"/>
    </row>
    <row r="242" customFormat="false" ht="15" hidden="false" customHeight="false" outlineLevel="0" collapsed="false">
      <c r="E242" s="5"/>
    </row>
    <row r="243" customFormat="false" ht="15" hidden="false" customHeight="false" outlineLevel="0" collapsed="false">
      <c r="E243" s="5"/>
    </row>
    <row r="244" customFormat="false" ht="15" hidden="false" customHeight="false" outlineLevel="0" collapsed="false">
      <c r="E244" s="5"/>
    </row>
    <row r="245" customFormat="false" ht="15" hidden="false" customHeight="false" outlineLevel="0" collapsed="false">
      <c r="E245" s="5"/>
    </row>
    <row r="246" customFormat="false" ht="15" hidden="false" customHeight="false" outlineLevel="0" collapsed="false">
      <c r="E246" s="5"/>
    </row>
    <row r="247" customFormat="false" ht="15" hidden="false" customHeight="false" outlineLevel="0" collapsed="false">
      <c r="E247" s="5"/>
    </row>
    <row r="248" customFormat="false" ht="15" hidden="false" customHeight="false" outlineLevel="0" collapsed="false">
      <c r="E248" s="5"/>
    </row>
    <row r="249" customFormat="false" ht="15" hidden="false" customHeight="false" outlineLevel="0" collapsed="false">
      <c r="E249" s="5"/>
    </row>
    <row r="250" customFormat="false" ht="15" hidden="false" customHeight="false" outlineLevel="0" collapsed="false">
      <c r="E250" s="5"/>
    </row>
    <row r="251" customFormat="false" ht="15" hidden="false" customHeight="false" outlineLevel="0" collapsed="false">
      <c r="E251" s="5"/>
    </row>
    <row r="252" customFormat="false" ht="15" hidden="false" customHeight="false" outlineLevel="0" collapsed="false">
      <c r="E252" s="5"/>
    </row>
    <row r="253" customFormat="false" ht="15" hidden="false" customHeight="false" outlineLevel="0" collapsed="false">
      <c r="E253" s="5"/>
    </row>
    <row r="254" customFormat="false" ht="15" hidden="false" customHeight="false" outlineLevel="0" collapsed="false">
      <c r="E254" s="5"/>
    </row>
    <row r="255" customFormat="false" ht="15" hidden="false" customHeight="false" outlineLevel="0" collapsed="false">
      <c r="E255" s="5"/>
    </row>
    <row r="256" customFormat="false" ht="15" hidden="false" customHeight="false" outlineLevel="0" collapsed="false">
      <c r="E256" s="5"/>
    </row>
    <row r="257" customFormat="false" ht="15" hidden="false" customHeight="false" outlineLevel="0" collapsed="false">
      <c r="E257" s="5"/>
    </row>
    <row r="258" customFormat="false" ht="15" hidden="false" customHeight="false" outlineLevel="0" collapsed="false">
      <c r="E258" s="5"/>
    </row>
    <row r="259" customFormat="false" ht="15" hidden="false" customHeight="false" outlineLevel="0" collapsed="false">
      <c r="E259" s="5"/>
    </row>
    <row r="260" customFormat="false" ht="15" hidden="false" customHeight="false" outlineLevel="0" collapsed="false">
      <c r="E260" s="5"/>
    </row>
    <row r="261" customFormat="false" ht="15" hidden="false" customHeight="false" outlineLevel="0" collapsed="false">
      <c r="E261" s="5"/>
    </row>
    <row r="262" customFormat="false" ht="15" hidden="false" customHeight="false" outlineLevel="0" collapsed="false">
      <c r="E262" s="5"/>
    </row>
    <row r="263" customFormat="false" ht="15" hidden="false" customHeight="false" outlineLevel="0" collapsed="false">
      <c r="E263" s="5"/>
    </row>
    <row r="264" customFormat="false" ht="15" hidden="false" customHeight="false" outlineLevel="0" collapsed="false">
      <c r="E264" s="5"/>
    </row>
    <row r="265" customFormat="false" ht="15" hidden="false" customHeight="false" outlineLevel="0" collapsed="false">
      <c r="E265" s="5"/>
    </row>
    <row r="266" customFormat="false" ht="15" hidden="false" customHeight="false" outlineLevel="0" collapsed="false">
      <c r="E266" s="5"/>
    </row>
    <row r="267" customFormat="false" ht="15" hidden="false" customHeight="false" outlineLevel="0" collapsed="false">
      <c r="E267" s="5"/>
    </row>
    <row r="268" customFormat="false" ht="15" hidden="false" customHeight="false" outlineLevel="0" collapsed="false">
      <c r="E268" s="5"/>
    </row>
    <row r="269" customFormat="false" ht="15" hidden="false" customHeight="false" outlineLevel="0" collapsed="false">
      <c r="E269" s="5"/>
    </row>
    <row r="270" customFormat="false" ht="15" hidden="false" customHeight="false" outlineLevel="0" collapsed="false">
      <c r="E270" s="5"/>
    </row>
    <row r="271" customFormat="false" ht="15" hidden="false" customHeight="false" outlineLevel="0" collapsed="false">
      <c r="E271" s="5"/>
    </row>
    <row r="272" customFormat="false" ht="15" hidden="false" customHeight="false" outlineLevel="0" collapsed="false">
      <c r="E272" s="5"/>
    </row>
    <row r="273" customFormat="false" ht="15" hidden="false" customHeight="false" outlineLevel="0" collapsed="false">
      <c r="E273" s="5"/>
    </row>
    <row r="274" customFormat="false" ht="15" hidden="false" customHeight="false" outlineLevel="0" collapsed="false">
      <c r="E274" s="5"/>
    </row>
    <row r="275" customFormat="false" ht="15" hidden="false" customHeight="false" outlineLevel="0" collapsed="false">
      <c r="E275" s="5"/>
    </row>
    <row r="276" customFormat="false" ht="15" hidden="false" customHeight="false" outlineLevel="0" collapsed="false">
      <c r="E276" s="5"/>
    </row>
    <row r="277" customFormat="false" ht="15" hidden="false" customHeight="false" outlineLevel="0" collapsed="false">
      <c r="E277" s="5"/>
    </row>
    <row r="278" customFormat="false" ht="15" hidden="false" customHeight="false" outlineLevel="0" collapsed="false">
      <c r="E278" s="5"/>
    </row>
    <row r="279" customFormat="false" ht="15" hidden="false" customHeight="false" outlineLevel="0" collapsed="false">
      <c r="E279" s="5"/>
    </row>
    <row r="280" customFormat="false" ht="15" hidden="false" customHeight="false" outlineLevel="0" collapsed="false">
      <c r="E280" s="5"/>
    </row>
    <row r="281" customFormat="false" ht="15" hidden="false" customHeight="false" outlineLevel="0" collapsed="false">
      <c r="E281" s="5"/>
    </row>
    <row r="282" customFormat="false" ht="15" hidden="false" customHeight="false" outlineLevel="0" collapsed="false">
      <c r="E282" s="5"/>
    </row>
    <row r="283" customFormat="false" ht="15" hidden="false" customHeight="false" outlineLevel="0" collapsed="false">
      <c r="E283" s="5"/>
    </row>
    <row r="284" customFormat="false" ht="15" hidden="false" customHeight="false" outlineLevel="0" collapsed="false">
      <c r="E284" s="5"/>
    </row>
    <row r="285" customFormat="false" ht="15" hidden="false" customHeight="false" outlineLevel="0" collapsed="false">
      <c r="E285" s="5"/>
    </row>
    <row r="286" customFormat="false" ht="15" hidden="false" customHeight="false" outlineLevel="0" collapsed="false">
      <c r="E286" s="5"/>
    </row>
    <row r="287" customFormat="false" ht="15" hidden="false" customHeight="false" outlineLevel="0" collapsed="false">
      <c r="E287" s="5"/>
    </row>
    <row r="288" customFormat="false" ht="15" hidden="false" customHeight="false" outlineLevel="0" collapsed="false">
      <c r="E288" s="5"/>
    </row>
    <row r="289" customFormat="false" ht="15" hidden="false" customHeight="false" outlineLevel="0" collapsed="false">
      <c r="E289" s="5"/>
    </row>
    <row r="290" customFormat="false" ht="15" hidden="false" customHeight="false" outlineLevel="0" collapsed="false">
      <c r="E290" s="5"/>
    </row>
    <row r="291" customFormat="false" ht="15" hidden="false" customHeight="false" outlineLevel="0" collapsed="false">
      <c r="E291" s="5"/>
    </row>
    <row r="292" customFormat="false" ht="15" hidden="false" customHeight="false" outlineLevel="0" collapsed="false">
      <c r="E292" s="5"/>
    </row>
    <row r="293" customFormat="false" ht="15" hidden="false" customHeight="false" outlineLevel="0" collapsed="false">
      <c r="E293" s="5"/>
    </row>
    <row r="294" customFormat="false" ht="15" hidden="false" customHeight="false" outlineLevel="0" collapsed="false">
      <c r="E294" s="5"/>
    </row>
    <row r="295" customFormat="false" ht="15" hidden="false" customHeight="false" outlineLevel="0" collapsed="false">
      <c r="E295" s="5"/>
    </row>
    <row r="296" customFormat="false" ht="15" hidden="false" customHeight="false" outlineLevel="0" collapsed="false">
      <c r="E296" s="5"/>
    </row>
    <row r="297" customFormat="false" ht="15" hidden="false" customHeight="false" outlineLevel="0" collapsed="false">
      <c r="E297" s="5"/>
    </row>
    <row r="298" customFormat="false" ht="15" hidden="false" customHeight="false" outlineLevel="0" collapsed="false">
      <c r="E298" s="5"/>
    </row>
    <row r="299" customFormat="false" ht="15" hidden="false" customHeight="false" outlineLevel="0" collapsed="false">
      <c r="E299" s="5"/>
    </row>
    <row r="300" customFormat="false" ht="15" hidden="false" customHeight="false" outlineLevel="0" collapsed="false">
      <c r="E300" s="5"/>
    </row>
    <row r="301" customFormat="false" ht="15" hidden="false" customHeight="false" outlineLevel="0" collapsed="false">
      <c r="E301" s="5"/>
    </row>
    <row r="302" customFormat="false" ht="15" hidden="false" customHeight="false" outlineLevel="0" collapsed="false">
      <c r="E302" s="5"/>
    </row>
    <row r="303" customFormat="false" ht="15" hidden="false" customHeight="false" outlineLevel="0" collapsed="false">
      <c r="E303" s="5"/>
    </row>
    <row r="304" customFormat="false" ht="15" hidden="false" customHeight="false" outlineLevel="0" collapsed="false">
      <c r="E304" s="5"/>
    </row>
    <row r="305" customFormat="false" ht="15" hidden="false" customHeight="false" outlineLevel="0" collapsed="false">
      <c r="E305" s="5"/>
    </row>
    <row r="306" customFormat="false" ht="15" hidden="false" customHeight="false" outlineLevel="0" collapsed="false">
      <c r="E306" s="5"/>
    </row>
    <row r="307" customFormat="false" ht="15" hidden="false" customHeight="false" outlineLevel="0" collapsed="false">
      <c r="E307" s="5"/>
    </row>
    <row r="308" customFormat="false" ht="15" hidden="false" customHeight="false" outlineLevel="0" collapsed="false">
      <c r="E308" s="5"/>
    </row>
    <row r="309" customFormat="false" ht="15" hidden="false" customHeight="false" outlineLevel="0" collapsed="false">
      <c r="E309" s="5"/>
    </row>
    <row r="310" customFormat="false" ht="15" hidden="false" customHeight="false" outlineLevel="0" collapsed="false">
      <c r="E310" s="5"/>
    </row>
    <row r="311" customFormat="false" ht="15" hidden="false" customHeight="false" outlineLevel="0" collapsed="false">
      <c r="E311" s="5"/>
    </row>
    <row r="312" customFormat="false" ht="15" hidden="false" customHeight="false" outlineLevel="0" collapsed="false">
      <c r="E312" s="5"/>
    </row>
    <row r="313" customFormat="false" ht="15" hidden="false" customHeight="false" outlineLevel="0" collapsed="false">
      <c r="E313" s="5"/>
    </row>
    <row r="314" customFormat="false" ht="15" hidden="false" customHeight="false" outlineLevel="0" collapsed="false">
      <c r="E314" s="5"/>
    </row>
    <row r="315" customFormat="false" ht="15" hidden="false" customHeight="false" outlineLevel="0" collapsed="false">
      <c r="E315" s="5"/>
    </row>
    <row r="316" customFormat="false" ht="15" hidden="false" customHeight="false" outlineLevel="0" collapsed="false">
      <c r="E316" s="5"/>
    </row>
    <row r="317" customFormat="false" ht="15" hidden="false" customHeight="false" outlineLevel="0" collapsed="false">
      <c r="E317" s="5"/>
    </row>
    <row r="318" customFormat="false" ht="15" hidden="false" customHeight="false" outlineLevel="0" collapsed="false">
      <c r="E318" s="5"/>
    </row>
    <row r="319" customFormat="false" ht="15" hidden="false" customHeight="false" outlineLevel="0" collapsed="false">
      <c r="E319" s="5"/>
    </row>
    <row r="320" customFormat="false" ht="15" hidden="false" customHeight="false" outlineLevel="0" collapsed="false">
      <c r="E320" s="5"/>
    </row>
    <row r="321" customFormat="false" ht="15" hidden="false" customHeight="false" outlineLevel="0" collapsed="false">
      <c r="E321" s="5"/>
    </row>
    <row r="322" customFormat="false" ht="15" hidden="false" customHeight="false" outlineLevel="0" collapsed="false">
      <c r="E322" s="5"/>
    </row>
    <row r="323" customFormat="false" ht="15" hidden="false" customHeight="false" outlineLevel="0" collapsed="false">
      <c r="E323" s="5"/>
    </row>
    <row r="324" customFormat="false" ht="15" hidden="false" customHeight="false" outlineLevel="0" collapsed="false">
      <c r="E324" s="5"/>
    </row>
    <row r="325" customFormat="false" ht="15" hidden="false" customHeight="false" outlineLevel="0" collapsed="false">
      <c r="E325" s="5"/>
    </row>
    <row r="326" customFormat="false" ht="15" hidden="false" customHeight="false" outlineLevel="0" collapsed="false">
      <c r="E326" s="5"/>
    </row>
    <row r="327" customFormat="false" ht="15" hidden="false" customHeight="false" outlineLevel="0" collapsed="false">
      <c r="E327" s="5"/>
    </row>
    <row r="328" customFormat="false" ht="15" hidden="false" customHeight="false" outlineLevel="0" collapsed="false">
      <c r="E328" s="5"/>
    </row>
    <row r="329" customFormat="false" ht="15" hidden="false" customHeight="false" outlineLevel="0" collapsed="false">
      <c r="E329" s="5"/>
    </row>
    <row r="330" customFormat="false" ht="15" hidden="false" customHeight="false" outlineLevel="0" collapsed="false">
      <c r="E330" s="5"/>
    </row>
    <row r="331" customFormat="false" ht="15" hidden="false" customHeight="false" outlineLevel="0" collapsed="false">
      <c r="E331" s="5"/>
    </row>
    <row r="332" customFormat="false" ht="15" hidden="false" customHeight="false" outlineLevel="0" collapsed="false">
      <c r="E332" s="5"/>
    </row>
    <row r="333" customFormat="false" ht="15" hidden="false" customHeight="false" outlineLevel="0" collapsed="false">
      <c r="E333" s="5"/>
    </row>
    <row r="334" customFormat="false" ht="15" hidden="false" customHeight="false" outlineLevel="0" collapsed="false">
      <c r="E334" s="5"/>
    </row>
    <row r="335" customFormat="false" ht="15" hidden="false" customHeight="false" outlineLevel="0" collapsed="false">
      <c r="E335" s="5"/>
    </row>
    <row r="336" customFormat="false" ht="15" hidden="false" customHeight="false" outlineLevel="0" collapsed="false">
      <c r="E336" s="5"/>
    </row>
    <row r="337" customFormat="false" ht="15" hidden="false" customHeight="false" outlineLevel="0" collapsed="false">
      <c r="E337" s="5"/>
    </row>
    <row r="338" customFormat="false" ht="15" hidden="false" customHeight="false" outlineLevel="0" collapsed="false">
      <c r="E338" s="5"/>
    </row>
    <row r="339" customFormat="false" ht="15" hidden="false" customHeight="false" outlineLevel="0" collapsed="false">
      <c r="E339" s="5"/>
    </row>
    <row r="340" customFormat="false" ht="15" hidden="false" customHeight="false" outlineLevel="0" collapsed="false">
      <c r="E340" s="5"/>
    </row>
    <row r="341" customFormat="false" ht="15" hidden="false" customHeight="false" outlineLevel="0" collapsed="false">
      <c r="E341" s="5"/>
    </row>
    <row r="342" customFormat="false" ht="15" hidden="false" customHeight="false" outlineLevel="0" collapsed="false">
      <c r="E342" s="5"/>
    </row>
    <row r="343" customFormat="false" ht="15" hidden="false" customHeight="false" outlineLevel="0" collapsed="false">
      <c r="E343" s="5"/>
    </row>
    <row r="344" customFormat="false" ht="15" hidden="false" customHeight="false" outlineLevel="0" collapsed="false">
      <c r="E344" s="5"/>
    </row>
    <row r="345" customFormat="false" ht="15" hidden="false" customHeight="false" outlineLevel="0" collapsed="false">
      <c r="E345" s="5"/>
    </row>
    <row r="346" customFormat="false" ht="15" hidden="false" customHeight="false" outlineLevel="0" collapsed="false">
      <c r="E346" s="5"/>
    </row>
    <row r="347" customFormat="false" ht="15" hidden="false" customHeight="false" outlineLevel="0" collapsed="false">
      <c r="E347" s="5"/>
    </row>
    <row r="348" customFormat="false" ht="15" hidden="false" customHeight="false" outlineLevel="0" collapsed="false">
      <c r="E348" s="5"/>
    </row>
    <row r="349" customFormat="false" ht="15" hidden="false" customHeight="false" outlineLevel="0" collapsed="false">
      <c r="E349" s="5"/>
    </row>
    <row r="350" customFormat="false" ht="15" hidden="false" customHeight="false" outlineLevel="0" collapsed="false">
      <c r="E350" s="5"/>
    </row>
    <row r="351" customFormat="false" ht="15" hidden="false" customHeight="false" outlineLevel="0" collapsed="false">
      <c r="E351" s="5"/>
    </row>
    <row r="352" customFormat="false" ht="15" hidden="false" customHeight="false" outlineLevel="0" collapsed="false">
      <c r="E352" s="5"/>
    </row>
    <row r="353" customFormat="false" ht="15" hidden="false" customHeight="false" outlineLevel="0" collapsed="false">
      <c r="E353" s="5"/>
    </row>
    <row r="354" customFormat="false" ht="15" hidden="false" customHeight="false" outlineLevel="0" collapsed="false">
      <c r="E354" s="5"/>
    </row>
    <row r="355" customFormat="false" ht="15" hidden="false" customHeight="false" outlineLevel="0" collapsed="false">
      <c r="E355" s="5"/>
    </row>
    <row r="356" customFormat="false" ht="15" hidden="false" customHeight="false" outlineLevel="0" collapsed="false">
      <c r="E356" s="5"/>
    </row>
    <row r="357" customFormat="false" ht="15" hidden="false" customHeight="false" outlineLevel="0" collapsed="false">
      <c r="E357" s="5"/>
    </row>
    <row r="358" customFormat="false" ht="15" hidden="false" customHeight="false" outlineLevel="0" collapsed="false">
      <c r="E358" s="5"/>
    </row>
    <row r="359" customFormat="false" ht="15" hidden="false" customHeight="false" outlineLevel="0" collapsed="false">
      <c r="E359" s="5"/>
    </row>
    <row r="360" customFormat="false" ht="15" hidden="false" customHeight="false" outlineLevel="0" collapsed="false">
      <c r="E360" s="5"/>
    </row>
    <row r="361" customFormat="false" ht="15" hidden="false" customHeight="false" outlineLevel="0" collapsed="false">
      <c r="E361" s="5"/>
    </row>
    <row r="362" customFormat="false" ht="15" hidden="false" customHeight="false" outlineLevel="0" collapsed="false">
      <c r="E362" s="5"/>
    </row>
    <row r="363" customFormat="false" ht="15" hidden="false" customHeight="false" outlineLevel="0" collapsed="false">
      <c r="E363" s="5"/>
    </row>
    <row r="364" customFormat="false" ht="15" hidden="false" customHeight="false" outlineLevel="0" collapsed="false">
      <c r="E364" s="5"/>
    </row>
    <row r="365" customFormat="false" ht="15" hidden="false" customHeight="false" outlineLevel="0" collapsed="false">
      <c r="E365" s="5"/>
    </row>
    <row r="366" customFormat="false" ht="15" hidden="false" customHeight="false" outlineLevel="0" collapsed="false">
      <c r="E366" s="5"/>
    </row>
    <row r="367" customFormat="false" ht="15" hidden="false" customHeight="false" outlineLevel="0" collapsed="false">
      <c r="E367" s="5"/>
    </row>
    <row r="368" customFormat="false" ht="15" hidden="false" customHeight="false" outlineLevel="0" collapsed="false">
      <c r="E368" s="5"/>
    </row>
    <row r="369" customFormat="false" ht="15" hidden="false" customHeight="false" outlineLevel="0" collapsed="false">
      <c r="E369" s="5"/>
    </row>
    <row r="370" customFormat="false" ht="15" hidden="false" customHeight="false" outlineLevel="0" collapsed="false">
      <c r="E370" s="5"/>
    </row>
    <row r="371" customFormat="false" ht="15" hidden="false" customHeight="false" outlineLevel="0" collapsed="false">
      <c r="E371" s="5"/>
    </row>
    <row r="372" customFormat="false" ht="15" hidden="false" customHeight="false" outlineLevel="0" collapsed="false">
      <c r="E372" s="5"/>
    </row>
    <row r="373" customFormat="false" ht="15" hidden="false" customHeight="false" outlineLevel="0" collapsed="false">
      <c r="E373" s="5"/>
    </row>
    <row r="374" customFormat="false" ht="15" hidden="false" customHeight="false" outlineLevel="0" collapsed="false">
      <c r="E374" s="5"/>
    </row>
    <row r="375" customFormat="false" ht="15" hidden="false" customHeight="false" outlineLevel="0" collapsed="false">
      <c r="E375" s="5"/>
    </row>
    <row r="376" customFormat="false" ht="15" hidden="false" customHeight="false" outlineLevel="0" collapsed="false">
      <c r="E376" s="5"/>
    </row>
    <row r="377" customFormat="false" ht="15" hidden="false" customHeight="false" outlineLevel="0" collapsed="false">
      <c r="E377" s="5"/>
    </row>
    <row r="378" customFormat="false" ht="15" hidden="false" customHeight="false" outlineLevel="0" collapsed="false">
      <c r="E378" s="5"/>
    </row>
    <row r="379" customFormat="false" ht="15" hidden="false" customHeight="false" outlineLevel="0" collapsed="false">
      <c r="E379" s="5"/>
    </row>
    <row r="380" customFormat="false" ht="15" hidden="false" customHeight="false" outlineLevel="0" collapsed="false">
      <c r="E380" s="5"/>
    </row>
    <row r="381" customFormat="false" ht="15" hidden="false" customHeight="false" outlineLevel="0" collapsed="false">
      <c r="E381" s="5"/>
    </row>
    <row r="382" customFormat="false" ht="15" hidden="false" customHeight="false" outlineLevel="0" collapsed="false">
      <c r="E382" s="5"/>
    </row>
    <row r="383" customFormat="false" ht="15" hidden="false" customHeight="false" outlineLevel="0" collapsed="false">
      <c r="E383" s="5"/>
    </row>
    <row r="384" customFormat="false" ht="15" hidden="false" customHeight="false" outlineLevel="0" collapsed="false">
      <c r="E384" s="5"/>
    </row>
    <row r="385" customFormat="false" ht="15" hidden="false" customHeight="false" outlineLevel="0" collapsed="false">
      <c r="E385" s="5"/>
    </row>
    <row r="386" customFormat="false" ht="15" hidden="false" customHeight="false" outlineLevel="0" collapsed="false">
      <c r="E386" s="5"/>
    </row>
    <row r="387" customFormat="false" ht="15" hidden="false" customHeight="false" outlineLevel="0" collapsed="false">
      <c r="E387" s="5"/>
    </row>
    <row r="388" customFormat="false" ht="15" hidden="false" customHeight="false" outlineLevel="0" collapsed="false">
      <c r="E388" s="5"/>
    </row>
    <row r="389" customFormat="false" ht="15" hidden="false" customHeight="false" outlineLevel="0" collapsed="false">
      <c r="E389" s="5"/>
    </row>
    <row r="390" customFormat="false" ht="15" hidden="false" customHeight="false" outlineLevel="0" collapsed="false">
      <c r="E390" s="5"/>
    </row>
    <row r="391" customFormat="false" ht="15" hidden="false" customHeight="false" outlineLevel="0" collapsed="false">
      <c r="E391" s="5"/>
    </row>
    <row r="392" customFormat="false" ht="15" hidden="false" customHeight="false" outlineLevel="0" collapsed="false">
      <c r="E392" s="5"/>
    </row>
    <row r="393" customFormat="false" ht="15" hidden="false" customHeight="false" outlineLevel="0" collapsed="false">
      <c r="E393" s="5"/>
    </row>
    <row r="394" customFormat="false" ht="15" hidden="false" customHeight="false" outlineLevel="0" collapsed="false">
      <c r="E394" s="5"/>
    </row>
    <row r="395" customFormat="false" ht="15" hidden="false" customHeight="false" outlineLevel="0" collapsed="false">
      <c r="E395" s="5"/>
    </row>
    <row r="396" customFormat="false" ht="15" hidden="false" customHeight="false" outlineLevel="0" collapsed="false">
      <c r="E396" s="5"/>
    </row>
    <row r="397" customFormat="false" ht="15" hidden="false" customHeight="false" outlineLevel="0" collapsed="false">
      <c r="E397" s="5"/>
    </row>
    <row r="398" customFormat="false" ht="15" hidden="false" customHeight="false" outlineLevel="0" collapsed="false">
      <c r="E398" s="5"/>
    </row>
    <row r="399" customFormat="false" ht="15" hidden="false" customHeight="false" outlineLevel="0" collapsed="false">
      <c r="E399" s="5"/>
    </row>
    <row r="400" customFormat="false" ht="15" hidden="false" customHeight="false" outlineLevel="0" collapsed="false">
      <c r="E400" s="5"/>
    </row>
    <row r="401" customFormat="false" ht="15" hidden="false" customHeight="false" outlineLevel="0" collapsed="false">
      <c r="E401" s="5"/>
    </row>
    <row r="402" customFormat="false" ht="15" hidden="false" customHeight="false" outlineLevel="0" collapsed="false">
      <c r="E402" s="5"/>
    </row>
    <row r="403" customFormat="false" ht="15" hidden="false" customHeight="false" outlineLevel="0" collapsed="false">
      <c r="E403" s="5"/>
    </row>
    <row r="404" customFormat="false" ht="15" hidden="false" customHeight="false" outlineLevel="0" collapsed="false">
      <c r="E404" s="5"/>
    </row>
    <row r="405" customFormat="false" ht="15" hidden="false" customHeight="false" outlineLevel="0" collapsed="false">
      <c r="E405" s="5"/>
    </row>
    <row r="406" customFormat="false" ht="15" hidden="false" customHeight="false" outlineLevel="0" collapsed="false">
      <c r="E406" s="5"/>
    </row>
    <row r="407" customFormat="false" ht="15" hidden="false" customHeight="false" outlineLevel="0" collapsed="false">
      <c r="E407" s="5"/>
    </row>
    <row r="408" customFormat="false" ht="15" hidden="false" customHeight="false" outlineLevel="0" collapsed="false">
      <c r="E408" s="5"/>
    </row>
    <row r="409" customFormat="false" ht="15" hidden="false" customHeight="false" outlineLevel="0" collapsed="false">
      <c r="E409" s="5"/>
    </row>
    <row r="410" customFormat="false" ht="15" hidden="false" customHeight="false" outlineLevel="0" collapsed="false">
      <c r="E410" s="5"/>
    </row>
    <row r="411" customFormat="false" ht="15" hidden="false" customHeight="false" outlineLevel="0" collapsed="false">
      <c r="E411" s="5"/>
    </row>
    <row r="412" customFormat="false" ht="15" hidden="false" customHeight="false" outlineLevel="0" collapsed="false">
      <c r="E412" s="5"/>
    </row>
    <row r="413" customFormat="false" ht="15" hidden="false" customHeight="false" outlineLevel="0" collapsed="false">
      <c r="E413" s="5"/>
    </row>
    <row r="414" customFormat="false" ht="15" hidden="false" customHeight="false" outlineLevel="0" collapsed="false">
      <c r="E414" s="5"/>
    </row>
    <row r="415" customFormat="false" ht="15" hidden="false" customHeight="false" outlineLevel="0" collapsed="false">
      <c r="E415" s="5"/>
    </row>
    <row r="416" customFormat="false" ht="15" hidden="false" customHeight="false" outlineLevel="0" collapsed="false">
      <c r="E416" s="5"/>
    </row>
    <row r="417" customFormat="false" ht="15" hidden="false" customHeight="false" outlineLevel="0" collapsed="false">
      <c r="E417" s="5"/>
    </row>
    <row r="418" customFormat="false" ht="15" hidden="false" customHeight="false" outlineLevel="0" collapsed="false">
      <c r="E418" s="5"/>
    </row>
    <row r="419" customFormat="false" ht="15" hidden="false" customHeight="false" outlineLevel="0" collapsed="false">
      <c r="E419" s="5"/>
    </row>
    <row r="420" customFormat="false" ht="15" hidden="false" customHeight="false" outlineLevel="0" collapsed="false">
      <c r="E420" s="5"/>
    </row>
    <row r="421" customFormat="false" ht="15" hidden="false" customHeight="false" outlineLevel="0" collapsed="false">
      <c r="E421" s="5"/>
    </row>
    <row r="422" customFormat="false" ht="15" hidden="false" customHeight="false" outlineLevel="0" collapsed="false">
      <c r="E422" s="5"/>
    </row>
    <row r="423" customFormat="false" ht="15" hidden="false" customHeight="false" outlineLevel="0" collapsed="false">
      <c r="E423" s="5"/>
    </row>
    <row r="424" customFormat="false" ht="15" hidden="false" customHeight="false" outlineLevel="0" collapsed="false">
      <c r="E424" s="5"/>
    </row>
    <row r="425" customFormat="false" ht="15" hidden="false" customHeight="false" outlineLevel="0" collapsed="false">
      <c r="E425" s="5"/>
    </row>
    <row r="426" customFormat="false" ht="15" hidden="false" customHeight="false" outlineLevel="0" collapsed="false">
      <c r="E426" s="5"/>
    </row>
    <row r="427" customFormat="false" ht="15" hidden="false" customHeight="false" outlineLevel="0" collapsed="false">
      <c r="E427" s="5"/>
    </row>
    <row r="428" customFormat="false" ht="15" hidden="false" customHeight="false" outlineLevel="0" collapsed="false">
      <c r="E428" s="5"/>
    </row>
    <row r="429" customFormat="false" ht="15" hidden="false" customHeight="false" outlineLevel="0" collapsed="false">
      <c r="E429" s="5"/>
    </row>
    <row r="430" customFormat="false" ht="15" hidden="false" customHeight="false" outlineLevel="0" collapsed="false">
      <c r="E430" s="5"/>
    </row>
    <row r="431" customFormat="false" ht="15" hidden="false" customHeight="false" outlineLevel="0" collapsed="false">
      <c r="E431" s="5"/>
    </row>
    <row r="432" customFormat="false" ht="15" hidden="false" customHeight="false" outlineLevel="0" collapsed="false">
      <c r="E432" s="5"/>
    </row>
    <row r="433" customFormat="false" ht="15" hidden="false" customHeight="false" outlineLevel="0" collapsed="false">
      <c r="E433" s="5"/>
    </row>
    <row r="434" customFormat="false" ht="15" hidden="false" customHeight="false" outlineLevel="0" collapsed="false">
      <c r="E434" s="5"/>
    </row>
    <row r="435" customFormat="false" ht="15" hidden="false" customHeight="false" outlineLevel="0" collapsed="false">
      <c r="E435" s="5"/>
    </row>
    <row r="436" customFormat="false" ht="15" hidden="false" customHeight="false" outlineLevel="0" collapsed="false">
      <c r="E436" s="5"/>
    </row>
    <row r="437" customFormat="false" ht="15" hidden="false" customHeight="false" outlineLevel="0" collapsed="false">
      <c r="E437" s="5"/>
    </row>
    <row r="438" customFormat="false" ht="15" hidden="false" customHeight="false" outlineLevel="0" collapsed="false">
      <c r="E438" s="5"/>
    </row>
    <row r="439" customFormat="false" ht="15" hidden="false" customHeight="false" outlineLevel="0" collapsed="false">
      <c r="E439" s="5"/>
    </row>
    <row r="440" customFormat="false" ht="15" hidden="false" customHeight="false" outlineLevel="0" collapsed="false">
      <c r="E440" s="5"/>
    </row>
    <row r="441" customFormat="false" ht="15" hidden="false" customHeight="false" outlineLevel="0" collapsed="false">
      <c r="E441" s="5"/>
    </row>
    <row r="442" customFormat="false" ht="15" hidden="false" customHeight="false" outlineLevel="0" collapsed="false">
      <c r="E442" s="5"/>
    </row>
    <row r="443" customFormat="false" ht="15" hidden="false" customHeight="false" outlineLevel="0" collapsed="false">
      <c r="E443" s="5"/>
    </row>
    <row r="444" customFormat="false" ht="15" hidden="false" customHeight="false" outlineLevel="0" collapsed="false">
      <c r="E444" s="5"/>
    </row>
    <row r="445" customFormat="false" ht="15" hidden="false" customHeight="false" outlineLevel="0" collapsed="false">
      <c r="E445" s="5"/>
    </row>
    <row r="446" customFormat="false" ht="15" hidden="false" customHeight="false" outlineLevel="0" collapsed="false">
      <c r="E446" s="5"/>
    </row>
    <row r="447" customFormat="false" ht="15" hidden="false" customHeight="false" outlineLevel="0" collapsed="false">
      <c r="E447" s="5"/>
    </row>
    <row r="448" customFormat="false" ht="15" hidden="false" customHeight="false" outlineLevel="0" collapsed="false">
      <c r="E448" s="5"/>
    </row>
    <row r="449" customFormat="false" ht="15" hidden="false" customHeight="false" outlineLevel="0" collapsed="false">
      <c r="E449" s="5"/>
    </row>
    <row r="450" customFormat="false" ht="15" hidden="false" customHeight="false" outlineLevel="0" collapsed="false">
      <c r="E450" s="5"/>
    </row>
    <row r="451" customFormat="false" ht="15" hidden="false" customHeight="false" outlineLevel="0" collapsed="false">
      <c r="E451" s="5"/>
    </row>
    <row r="452" customFormat="false" ht="15" hidden="false" customHeight="false" outlineLevel="0" collapsed="false">
      <c r="E452" s="5"/>
    </row>
    <row r="453" customFormat="false" ht="15" hidden="false" customHeight="false" outlineLevel="0" collapsed="false">
      <c r="E453" s="5"/>
    </row>
    <row r="454" customFormat="false" ht="15" hidden="false" customHeight="false" outlineLevel="0" collapsed="false">
      <c r="E454" s="5"/>
    </row>
    <row r="455" customFormat="false" ht="15" hidden="false" customHeight="false" outlineLevel="0" collapsed="false">
      <c r="E455" s="5"/>
    </row>
    <row r="456" customFormat="false" ht="15" hidden="false" customHeight="false" outlineLevel="0" collapsed="false">
      <c r="E456" s="5"/>
    </row>
    <row r="457" customFormat="false" ht="15" hidden="false" customHeight="false" outlineLevel="0" collapsed="false">
      <c r="E457" s="5"/>
    </row>
    <row r="458" customFormat="false" ht="15" hidden="false" customHeight="false" outlineLevel="0" collapsed="false">
      <c r="E458" s="5"/>
    </row>
    <row r="459" customFormat="false" ht="15" hidden="false" customHeight="false" outlineLevel="0" collapsed="false">
      <c r="E459" s="5"/>
    </row>
    <row r="460" customFormat="false" ht="15" hidden="false" customHeight="false" outlineLevel="0" collapsed="false">
      <c r="E460" s="5"/>
    </row>
    <row r="461" customFormat="false" ht="15" hidden="false" customHeight="false" outlineLevel="0" collapsed="false">
      <c r="E461" s="5"/>
    </row>
    <row r="462" customFormat="false" ht="15" hidden="false" customHeight="false" outlineLevel="0" collapsed="false">
      <c r="E462" s="5"/>
    </row>
    <row r="463" customFormat="false" ht="15" hidden="false" customHeight="false" outlineLevel="0" collapsed="false">
      <c r="E463" s="5"/>
    </row>
    <row r="464" customFormat="false" ht="15" hidden="false" customHeight="false" outlineLevel="0" collapsed="false">
      <c r="E464" s="5"/>
    </row>
    <row r="465" customFormat="false" ht="15" hidden="false" customHeight="false" outlineLevel="0" collapsed="false">
      <c r="E465" s="5"/>
    </row>
    <row r="466" customFormat="false" ht="15" hidden="false" customHeight="false" outlineLevel="0" collapsed="false">
      <c r="E466" s="5"/>
    </row>
    <row r="467" customFormat="false" ht="15" hidden="false" customHeight="false" outlineLevel="0" collapsed="false">
      <c r="E467" s="5"/>
    </row>
    <row r="468" customFormat="false" ht="15" hidden="false" customHeight="false" outlineLevel="0" collapsed="false">
      <c r="E468" s="5"/>
    </row>
    <row r="469" customFormat="false" ht="15" hidden="false" customHeight="false" outlineLevel="0" collapsed="false">
      <c r="E469" s="5"/>
    </row>
    <row r="470" customFormat="false" ht="15" hidden="false" customHeight="false" outlineLevel="0" collapsed="false">
      <c r="E470" s="5"/>
    </row>
    <row r="471" customFormat="false" ht="15" hidden="false" customHeight="false" outlineLevel="0" collapsed="false">
      <c r="E471" s="5"/>
    </row>
    <row r="472" customFormat="false" ht="15" hidden="false" customHeight="false" outlineLevel="0" collapsed="false">
      <c r="E472" s="5"/>
    </row>
    <row r="473" customFormat="false" ht="15" hidden="false" customHeight="false" outlineLevel="0" collapsed="false">
      <c r="E473" s="5"/>
    </row>
    <row r="474" customFormat="false" ht="15" hidden="false" customHeight="false" outlineLevel="0" collapsed="false">
      <c r="E474" s="5"/>
    </row>
    <row r="475" customFormat="false" ht="15" hidden="false" customHeight="false" outlineLevel="0" collapsed="false">
      <c r="E475" s="5"/>
    </row>
    <row r="476" customFormat="false" ht="15" hidden="false" customHeight="false" outlineLevel="0" collapsed="false">
      <c r="E476" s="5"/>
    </row>
    <row r="477" customFormat="false" ht="15" hidden="false" customHeight="false" outlineLevel="0" collapsed="false">
      <c r="E477" s="5"/>
    </row>
    <row r="478" customFormat="false" ht="15" hidden="false" customHeight="false" outlineLevel="0" collapsed="false">
      <c r="E478" s="5"/>
    </row>
    <row r="479" customFormat="false" ht="15" hidden="false" customHeight="false" outlineLevel="0" collapsed="false">
      <c r="E479" s="5"/>
    </row>
    <row r="480" customFormat="false" ht="15" hidden="false" customHeight="false" outlineLevel="0" collapsed="false">
      <c r="E480" s="5"/>
    </row>
    <row r="481" customFormat="false" ht="15" hidden="false" customHeight="false" outlineLevel="0" collapsed="false">
      <c r="E481" s="5"/>
    </row>
    <row r="482" customFormat="false" ht="15" hidden="false" customHeight="false" outlineLevel="0" collapsed="false">
      <c r="E482" s="5"/>
    </row>
    <row r="483" customFormat="false" ht="15" hidden="false" customHeight="false" outlineLevel="0" collapsed="false">
      <c r="E483" s="5"/>
    </row>
    <row r="484" customFormat="false" ht="15" hidden="false" customHeight="false" outlineLevel="0" collapsed="false">
      <c r="E484" s="5"/>
    </row>
    <row r="485" customFormat="false" ht="15" hidden="false" customHeight="false" outlineLevel="0" collapsed="false">
      <c r="E485" s="5"/>
    </row>
    <row r="486" customFormat="false" ht="15" hidden="false" customHeight="false" outlineLevel="0" collapsed="false">
      <c r="E486" s="5"/>
    </row>
    <row r="487" customFormat="false" ht="15" hidden="false" customHeight="false" outlineLevel="0" collapsed="false">
      <c r="E487" s="5"/>
    </row>
    <row r="488" customFormat="false" ht="15" hidden="false" customHeight="false" outlineLevel="0" collapsed="false">
      <c r="E488" s="5"/>
    </row>
    <row r="489" customFormat="false" ht="15" hidden="false" customHeight="false" outlineLevel="0" collapsed="false">
      <c r="E489" s="5"/>
    </row>
    <row r="490" customFormat="false" ht="15" hidden="false" customHeight="false" outlineLevel="0" collapsed="false">
      <c r="E490" s="5"/>
    </row>
    <row r="491" customFormat="false" ht="15" hidden="false" customHeight="false" outlineLevel="0" collapsed="false">
      <c r="E491" s="5"/>
    </row>
    <row r="492" customFormat="false" ht="15" hidden="false" customHeight="false" outlineLevel="0" collapsed="false">
      <c r="E492" s="5"/>
    </row>
    <row r="493" customFormat="false" ht="15" hidden="false" customHeight="false" outlineLevel="0" collapsed="false">
      <c r="E493" s="5"/>
    </row>
    <row r="494" customFormat="false" ht="15" hidden="false" customHeight="false" outlineLevel="0" collapsed="false">
      <c r="E494" s="5"/>
    </row>
    <row r="495" customFormat="false" ht="15" hidden="false" customHeight="false" outlineLevel="0" collapsed="false">
      <c r="E495" s="5"/>
    </row>
    <row r="496" customFormat="false" ht="15" hidden="false" customHeight="false" outlineLevel="0" collapsed="false">
      <c r="E496" s="5"/>
    </row>
    <row r="497" customFormat="false" ht="15" hidden="false" customHeight="false" outlineLevel="0" collapsed="false">
      <c r="E497" s="5"/>
    </row>
    <row r="498" customFormat="false" ht="15" hidden="false" customHeight="false" outlineLevel="0" collapsed="false">
      <c r="E498" s="5"/>
    </row>
    <row r="499" customFormat="false" ht="15" hidden="false" customHeight="false" outlineLevel="0" collapsed="false">
      <c r="E499" s="5"/>
    </row>
    <row r="500" customFormat="false" ht="15" hidden="false" customHeight="false" outlineLevel="0" collapsed="false">
      <c r="E500" s="5"/>
    </row>
    <row r="501" customFormat="false" ht="15" hidden="false" customHeight="false" outlineLevel="0" collapsed="false">
      <c r="E501" s="5"/>
    </row>
    <row r="502" customFormat="false" ht="15" hidden="false" customHeight="false" outlineLevel="0" collapsed="false"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12"/>
    <col collapsed="false" customWidth="true" hidden="false" outlineLevel="0" max="8" min="7" style="0" width="15"/>
    <col collapsed="false" customWidth="true" hidden="false" outlineLevel="0" max="9" min="9" style="0" width="12"/>
    <col collapsed="false" customWidth="true" hidden="false" outlineLevel="0" max="12" min="10" style="0" width="15"/>
    <col collapsed="false" customWidth="true" hidden="false" outlineLevel="0" max="14" min="13" style="0" width="12"/>
    <col collapsed="false" customWidth="true" hidden="false" outlineLevel="0" max="15" min="15" style="0" width="40"/>
    <col collapsed="false" customWidth="true" hidden="false" outlineLevel="0" max="23" min="16" style="0" width="12"/>
    <col collapsed="false" customWidth="true" hidden="false" outlineLevel="0" max="24" min="24" style="0" width="40"/>
    <col collapsed="false" customWidth="true" hidden="false" outlineLevel="0" max="29" min="25" style="0" width="12"/>
  </cols>
  <sheetData>
    <row r="1" customFormat="false" ht="15" hidden="false" customHeight="false" outlineLevel="0" collapsed="false">
      <c r="A1" s="0" t="s">
        <v>247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249</v>
      </c>
      <c r="K1" s="0" t="s">
        <v>250</v>
      </c>
      <c r="L1" s="0" t="s">
        <v>6</v>
      </c>
      <c r="M1" s="9" t="n">
        <v>0.875127314814815</v>
      </c>
      <c r="N1" s="9" t="n">
        <v>0.885543981481482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17</v>
      </c>
      <c r="T1" s="1" t="s">
        <v>256</v>
      </c>
      <c r="V1" s="9" t="n">
        <v>0.875127314814815</v>
      </c>
      <c r="W1" s="9" t="n">
        <v>0.885543981481482</v>
      </c>
      <c r="X1" s="1" t="s">
        <v>257</v>
      </c>
      <c r="Y1" s="1" t="s">
        <v>253</v>
      </c>
      <c r="Z1" s="1" t="s">
        <v>254</v>
      </c>
      <c r="AA1" s="1" t="s">
        <v>255</v>
      </c>
      <c r="AB1" s="1" t="s">
        <v>17</v>
      </c>
      <c r="AC1" s="1" t="s">
        <v>256</v>
      </c>
    </row>
    <row r="2" customFormat="false" ht="15" hidden="false" customHeight="false" outlineLevel="0" collapsed="false">
      <c r="A2" s="0" t="n">
        <v>1</v>
      </c>
      <c r="B2" s="3" t="n">
        <v>45061</v>
      </c>
      <c r="C2" s="4" t="n">
        <v>0.875127314814815</v>
      </c>
      <c r="D2" s="8" t="n">
        <f aca="false">Identyfikacja!D2</f>
        <v>1</v>
      </c>
      <c r="E2" s="5" t="s">
        <v>19</v>
      </c>
      <c r="F2" s="0" t="n">
        <v>7</v>
      </c>
      <c r="G2" s="0" t="n">
        <v>0</v>
      </c>
      <c r="I2" s="0" t="n">
        <v>1</v>
      </c>
      <c r="J2" s="0" t="n">
        <v>0</v>
      </c>
      <c r="M2" s="9"/>
      <c r="N2" s="9"/>
      <c r="O2" s="1" t="s">
        <v>258</v>
      </c>
      <c r="P2" s="1" t="n">
        <f aca="false">Q2+R2</f>
        <v>0</v>
      </c>
      <c r="Q2" s="1" t="n">
        <f aca="false">COUNTIFS(C:C,"&gt;="&amp;M1,C:C,"&lt;"&amp;N1,F:F,"=6",G:G,"=0",D:D,"&lt;&gt;x")</f>
        <v>0</v>
      </c>
      <c r="R2" s="1" t="n">
        <f aca="false">COUNTIFS(C:C,"&gt;="&amp;M1,C:C,"&lt;"&amp;N1,F:F,"=6",G:G,"=1",D:D,"&lt;&gt;x")</f>
        <v>0</v>
      </c>
      <c r="S2" s="1" t="n">
        <f aca="false">COUNTIFS(C:C,"&gt;="&amp;M1,C:C,"&lt;"&amp;N1,F:F,"=6",G:G,"=2",D:D,"&lt;&gt;x")</f>
        <v>0</v>
      </c>
      <c r="T2" s="7" t="str">
        <f aca="false">IF(P2&gt;0,Q2/P2,"-")</f>
        <v>-</v>
      </c>
      <c r="V2" s="9"/>
      <c r="W2" s="9"/>
      <c r="X2" s="1" t="s">
        <v>259</v>
      </c>
      <c r="Y2" s="1" t="n">
        <f aca="false">Z2+AA2</f>
        <v>23</v>
      </c>
      <c r="Z2" s="1" t="n">
        <f aca="false">COUNTIFS(C:C,"&gt;="&amp;M1,C:C,"&lt;"&amp;N1,I:I,"=1",J:J,"=0",D:D,"&lt;&gt;x")</f>
        <v>23</v>
      </c>
      <c r="AA2" s="1" t="n">
        <f aca="false">COUNTIFS(C:C,"&gt;="&amp;M1,C:C,"&lt;"&amp;N1,I:I,"=1",J:J,"=1",D:D,"&lt;&gt;x")</f>
        <v>0</v>
      </c>
      <c r="AB2" s="1" t="n">
        <f aca="false">COUNTIFS(C:C,"&gt;="&amp;M1,C:C,"&lt;"&amp;N1,I:I,"=1",J:J,"=2",D:D,"&lt;&gt;x")</f>
        <v>0</v>
      </c>
      <c r="AC2" s="7" t="n">
        <f aca="false">IF(Y2&gt;0,Z2/Y2,"-")</f>
        <v>1</v>
      </c>
    </row>
    <row r="3" customFormat="false" ht="15" hidden="false" customHeight="false" outlineLevel="0" collapsed="false">
      <c r="A3" s="0" t="n">
        <v>2</v>
      </c>
      <c r="B3" s="3" t="n">
        <v>45061</v>
      </c>
      <c r="C3" s="4" t="n">
        <v>0.875150462962963</v>
      </c>
      <c r="D3" s="8" t="n">
        <f aca="false">Identyfikacja!D3</f>
        <v>2</v>
      </c>
      <c r="E3" s="5" t="s">
        <v>20</v>
      </c>
      <c r="F3" s="0" t="n">
        <v>7</v>
      </c>
      <c r="G3" s="0" t="n">
        <v>1</v>
      </c>
      <c r="H3" s="0" t="n">
        <v>11</v>
      </c>
      <c r="I3" s="0" t="n">
        <v>1</v>
      </c>
      <c r="J3" s="0" t="n">
        <v>0</v>
      </c>
      <c r="M3" s="9"/>
      <c r="N3" s="9"/>
      <c r="O3" s="1" t="s">
        <v>260</v>
      </c>
      <c r="P3" s="1" t="n">
        <f aca="false">Q3+R3</f>
        <v>0</v>
      </c>
      <c r="Q3" s="1" t="n">
        <f aca="false">COUNTIFS(C:C,"&gt;="&amp;M1,C:C,"&lt;"&amp;N1,F:F,"=10",G:G,"=0",D:D,"&lt;&gt;x")</f>
        <v>0</v>
      </c>
      <c r="R3" s="1" t="n">
        <f aca="false">COUNTIFS(C:C,"&gt;="&amp;M1,C:C,"&lt;"&amp;N1,F:F,"=10",G:G,"=1",D:D,"&lt;&gt;x")</f>
        <v>0</v>
      </c>
      <c r="S3" s="1" t="n">
        <f aca="false">COUNTIFS(C:C,"&gt;="&amp;M1,C:C,"&lt;"&amp;N1,F:F,"=10",G:G,"=2",D:D,"&lt;&gt;x")</f>
        <v>0</v>
      </c>
      <c r="T3" s="7" t="str">
        <f aca="false">IF(P3&gt;0,Q3/P3,"-")</f>
        <v>-</v>
      </c>
      <c r="V3" s="9"/>
      <c r="W3" s="9"/>
      <c r="X3" s="1" t="s">
        <v>261</v>
      </c>
      <c r="Y3" s="1" t="n">
        <f aca="false">Z3+AA3</f>
        <v>1</v>
      </c>
      <c r="Z3" s="1" t="n">
        <f aca="false">COUNTIFS(C:C,"&gt;="&amp;M1,C:C,"&lt;"&amp;N1,I:I,"=2",J:J,"=0",D:D,"&lt;&gt;x")</f>
        <v>1</v>
      </c>
      <c r="AA3" s="1" t="n">
        <f aca="false">COUNTIFS(C:C,"&gt;="&amp;M1,C:C,"&lt;"&amp;N1,I:I,"=2",J:J,"=1",D:D,"&lt;&gt;x")</f>
        <v>0</v>
      </c>
      <c r="AB3" s="1" t="n">
        <f aca="false">COUNTIFS(C:C,"&gt;="&amp;M1,C:C,"&lt;"&amp;N1,I:I,"=2",J:J,"=2",D:D,"&lt;&gt;x")</f>
        <v>0</v>
      </c>
      <c r="AC3" s="7" t="n">
        <f aca="false">IF(Y3&gt;0,Z3/Y3,"-")</f>
        <v>1</v>
      </c>
    </row>
    <row r="4" customFormat="false" ht="15" hidden="false" customHeight="false" outlineLevel="0" collapsed="false">
      <c r="A4" s="0" t="n">
        <v>3</v>
      </c>
      <c r="B4" s="3" t="n">
        <v>45061</v>
      </c>
      <c r="C4" s="4" t="n">
        <v>0.875405092592593</v>
      </c>
      <c r="D4" s="8" t="n">
        <f aca="false">Identyfikacja!D4</f>
        <v>3</v>
      </c>
      <c r="E4" s="5" t="s">
        <v>21</v>
      </c>
      <c r="F4" s="0" t="n">
        <v>7</v>
      </c>
      <c r="G4" s="0" t="n">
        <v>0</v>
      </c>
      <c r="I4" s="0" t="n">
        <v>1</v>
      </c>
      <c r="J4" s="0" t="n">
        <v>0</v>
      </c>
      <c r="M4" s="9"/>
      <c r="N4" s="9"/>
      <c r="O4" s="1" t="s">
        <v>262</v>
      </c>
      <c r="P4" s="1" t="n">
        <f aca="false">Q4+R4</f>
        <v>22</v>
      </c>
      <c r="Q4" s="1" t="n">
        <f aca="false">COUNTIFS(C:C,"&gt;="&amp;M1,C:C,"&lt;"&amp;N1,F:F,"=7",G:G,"=0",D:D,"&lt;&gt;x")</f>
        <v>19</v>
      </c>
      <c r="R4" s="1" t="n">
        <f aca="false">COUNTIFS(C:C,"&gt;="&amp;M1,C:C,"&lt;"&amp;N1,F:F,"=7",G:G,"=1",D:D,"&lt;&gt;x")</f>
        <v>3</v>
      </c>
      <c r="S4" s="1" t="n">
        <f aca="false">COUNTIFS(C:C,"&gt;="&amp;M1,C:C,"&lt;"&amp;N1,F:F,"=7",G:G,"=2",D:D,"&lt;&gt;x")</f>
        <v>0</v>
      </c>
      <c r="T4" s="7" t="n">
        <f aca="false">IF(P4&gt;0,Q4/P4,"-")</f>
        <v>0.863636363636364</v>
      </c>
      <c r="V4" s="9"/>
      <c r="W4" s="9"/>
      <c r="X4" s="1" t="s">
        <v>263</v>
      </c>
      <c r="Y4" s="1" t="n">
        <f aca="false">Z4+AA4</f>
        <v>0</v>
      </c>
      <c r="Z4" s="1" t="n">
        <f aca="false">COUNTIFS(C:C,"&gt;="&amp;M1,C:C,"&lt;"&amp;N1,I:I,"=3",J:J,"=0",D:D,"&lt;&gt;x")</f>
        <v>0</v>
      </c>
      <c r="AA4" s="1" t="n">
        <f aca="false">COUNTIFS(C:C,"&gt;="&amp;M1,C:C,"&lt;"&amp;N1,I:I,"=3",J:J,"=1",D:D,"&lt;&gt;x")</f>
        <v>0</v>
      </c>
      <c r="AB4" s="1" t="n">
        <f aca="false">COUNTIFS(C:C,"&gt;="&amp;M1,C:C,"&lt;"&amp;N1,I:I,"=3",J:J,"=2",D:D,"&lt;&gt;x")</f>
        <v>0</v>
      </c>
      <c r="AC4" s="7" t="str">
        <f aca="false">IF(Y4&gt;0,Z4/Y4,"-")</f>
        <v>-</v>
      </c>
    </row>
    <row r="5" customFormat="false" ht="15" hidden="false" customHeight="false" outlineLevel="0" collapsed="false">
      <c r="A5" s="0" t="n">
        <v>4</v>
      </c>
      <c r="B5" s="3" t="n">
        <v>45061</v>
      </c>
      <c r="C5" s="4" t="n">
        <v>0.875856481481481</v>
      </c>
      <c r="D5" s="8" t="n">
        <f aca="false">Identyfikacja!D5</f>
        <v>4</v>
      </c>
      <c r="E5" s="5" t="s">
        <v>22</v>
      </c>
      <c r="F5" s="0" t="n">
        <v>7</v>
      </c>
      <c r="G5" s="0" t="n">
        <v>1</v>
      </c>
      <c r="H5" s="0" t="n">
        <v>11</v>
      </c>
      <c r="I5" s="0" t="n">
        <v>1</v>
      </c>
      <c r="J5" s="0" t="n">
        <v>0</v>
      </c>
      <c r="M5" s="9"/>
      <c r="N5" s="9"/>
      <c r="O5" s="1" t="s">
        <v>264</v>
      </c>
      <c r="P5" s="1" t="n">
        <f aca="false">Q5+R5</f>
        <v>0</v>
      </c>
      <c r="Q5" s="1" t="n">
        <f aca="false">COUNTIFS(C:C,"&gt;="&amp;M1,C:C,"&lt;"&amp;N1,F:F,"=11",G:G,"=0",D:D,"&lt;&gt;x")</f>
        <v>0</v>
      </c>
      <c r="R5" s="1" t="n">
        <f aca="false">COUNTIFS(C:C,"&gt;="&amp;M1,C:C,"&lt;"&amp;N1,F:F,"=11",G:G,"=1",D:D,"&lt;&gt;x")</f>
        <v>0</v>
      </c>
      <c r="S5" s="1" t="n">
        <f aca="false">COUNTIFS(C:C,"&gt;="&amp;M1,C:C,"&lt;"&amp;N1,F:F,"=11",G:G,"=2",D:D,"&lt;&gt;x")</f>
        <v>0</v>
      </c>
      <c r="T5" s="7" t="str">
        <f aca="false">IF(P5&gt;0,Q5/P5,"-")</f>
        <v>-</v>
      </c>
      <c r="V5" s="9"/>
      <c r="W5" s="9"/>
      <c r="X5" s="1" t="s">
        <v>265</v>
      </c>
      <c r="Y5" s="1" t="n">
        <f aca="false">Z5+AA5</f>
        <v>0</v>
      </c>
      <c r="Z5" s="1" t="n">
        <f aca="false">COUNTIFS(C:C,"&gt;="&amp;M1,C:C,"&lt;"&amp;N1,I:I,"=4",J:J,"=0",D:D,"&lt;&gt;x")</f>
        <v>0</v>
      </c>
      <c r="AA5" s="1" t="n">
        <f aca="false">COUNTIFS(C:C,"&gt;="&amp;M1,C:C,"&lt;"&amp;N1,I:I,"=4",J:J,"=1",D:D,"&lt;&gt;x")</f>
        <v>0</v>
      </c>
      <c r="AB5" s="1" t="n">
        <f aca="false">COUNTIFS(C:C,"&gt;="&amp;M1,C:C,"&lt;"&amp;N1,I:I,"=4",J:J,"=2",D:D,"&lt;&gt;x")</f>
        <v>0</v>
      </c>
      <c r="AC5" s="7" t="str">
        <f aca="false">IF(Y5&gt;0,Z5/Y5,"-")</f>
        <v>-</v>
      </c>
    </row>
    <row r="6" customFormat="false" ht="15" hidden="false" customHeight="false" outlineLevel="0" collapsed="false">
      <c r="A6" s="0" t="n">
        <v>5</v>
      </c>
      <c r="B6" s="3" t="n">
        <v>45061</v>
      </c>
      <c r="C6" s="4" t="n">
        <v>0.876261574074074</v>
      </c>
      <c r="D6" s="8" t="n">
        <f aca="false">Identyfikacja!D6</f>
        <v>5</v>
      </c>
      <c r="E6" s="5" t="s">
        <v>23</v>
      </c>
      <c r="F6" s="0" t="n">
        <v>7</v>
      </c>
      <c r="G6" s="0" t="n">
        <v>0</v>
      </c>
      <c r="I6" s="0" t="n">
        <v>1</v>
      </c>
      <c r="J6" s="0" t="n">
        <v>0</v>
      </c>
      <c r="M6" s="9"/>
      <c r="N6" s="9"/>
      <c r="O6" s="1" t="s">
        <v>266</v>
      </c>
      <c r="P6" s="1" t="n">
        <f aca="false">Q6+R6</f>
        <v>1</v>
      </c>
      <c r="Q6" s="1" t="n">
        <f aca="false">COUNTIFS(C:C,"&gt;="&amp;M1,C:C,"&lt;"&amp;N1,F:F,"=2",G:G,"=0",D:D,"&lt;&gt;x")</f>
        <v>1</v>
      </c>
      <c r="R6" s="1" t="n">
        <f aca="false">COUNTIFS(C:C,"&gt;="&amp;M1,C:C,"&lt;"&amp;N1,F:F,"=2",G:G,"=1",D:D,"&lt;&gt;x")</f>
        <v>0</v>
      </c>
      <c r="S6" s="1" t="n">
        <f aca="false">COUNTIFS(C:C,"&gt;="&amp;M1,C:C,"&lt;"&amp;N1,F:F,"=2",G:G,"=2",D:D,"&lt;&gt;x")</f>
        <v>0</v>
      </c>
      <c r="T6" s="7" t="n">
        <f aca="false">IF(P6&gt;0,Q6/P6,"-")</f>
        <v>1</v>
      </c>
      <c r="V6" s="9"/>
      <c r="W6" s="9"/>
      <c r="X6" s="1" t="s">
        <v>267</v>
      </c>
      <c r="Y6" s="1" t="n">
        <f aca="false">Z6+AA6</f>
        <v>2</v>
      </c>
      <c r="Z6" s="1" t="n">
        <f aca="false">COUNTIFS(C:C,"&gt;="&amp;M1,C:C,"&lt;"&amp;N1,I:I,"=5",J:J,"=0",D:D,"&lt;&gt;x")</f>
        <v>2</v>
      </c>
      <c r="AA6" s="1" t="n">
        <f aca="false">COUNTIFS(C:C,"&gt;="&amp;M1,C:C,"&lt;"&amp;N1,I:I,"=5",J:J,"=1",D:D,"&lt;&gt;x")</f>
        <v>0</v>
      </c>
      <c r="AB6" s="1" t="n">
        <f aca="false">COUNTIFS(C:C,"&gt;="&amp;M1,C:C,"&lt;"&amp;N1,I:I,"=5",J:J,"=2",D:D,"&lt;&gt;x")</f>
        <v>0</v>
      </c>
      <c r="AC6" s="7" t="n">
        <f aca="false">IF(Y6&gt;0,Z6/Y6,"-")</f>
        <v>1</v>
      </c>
    </row>
    <row r="7" customFormat="false" ht="15" hidden="false" customHeight="false" outlineLevel="0" collapsed="false">
      <c r="A7" s="0" t="n">
        <v>6</v>
      </c>
      <c r="B7" s="3" t="n">
        <v>45061</v>
      </c>
      <c r="C7" s="4" t="n">
        <v>0.877118055555556</v>
      </c>
      <c r="D7" s="8" t="n">
        <f aca="false">Identyfikacja!D7</f>
        <v>6</v>
      </c>
      <c r="E7" s="5" t="s">
        <v>24</v>
      </c>
      <c r="F7" s="0" t="n">
        <v>7</v>
      </c>
      <c r="G7" s="0" t="n">
        <v>0</v>
      </c>
      <c r="I7" s="0" t="n">
        <v>1</v>
      </c>
      <c r="J7" s="0" t="n">
        <v>0</v>
      </c>
      <c r="M7" s="9"/>
      <c r="N7" s="9"/>
      <c r="O7" s="1" t="s">
        <v>268</v>
      </c>
      <c r="P7" s="1" t="n">
        <f aca="false">Q7+R7</f>
        <v>1</v>
      </c>
      <c r="Q7" s="1" t="n">
        <f aca="false">COUNTIFS(C:C,"&gt;="&amp;M1,C:C,"&lt;"&amp;N1,F:F,"=3",G:G,"=0",D:D,"&lt;&gt;x")</f>
        <v>1</v>
      </c>
      <c r="R7" s="1" t="n">
        <f aca="false">COUNTIFS(C:C,"&gt;="&amp;M1,C:C,"&lt;"&amp;N1,F:F,"=3",G:G,"=1",D:D,"&lt;&gt;x")</f>
        <v>0</v>
      </c>
      <c r="S7" s="1" t="n">
        <f aca="false">COUNTIFS(C:C,"&gt;="&amp;M1,C:C,"&lt;"&amp;N1,F:F,"=3",G:G,"=2",D:D,"&lt;&gt;x")</f>
        <v>0</v>
      </c>
      <c r="T7" s="7" t="n">
        <f aca="false">IF(P7&gt;0,Q7/P7,"-")</f>
        <v>1</v>
      </c>
      <c r="V7" s="9"/>
      <c r="W7" s="9"/>
      <c r="X7" s="1" t="s">
        <v>269</v>
      </c>
      <c r="Y7" s="1" t="n">
        <f aca="false">Z7+AA7</f>
        <v>1</v>
      </c>
      <c r="Z7" s="1" t="n">
        <f aca="false">COUNTIFS(C:C,"&gt;="&amp;M1,C:C,"&lt;"&amp;N1,I:I,"=6",J:J,"=0",D:D,"&lt;&gt;x")</f>
        <v>1</v>
      </c>
      <c r="AA7" s="1" t="n">
        <f aca="false">COUNTIFS(C:C,"&gt;="&amp;M1,C:C,"&lt;"&amp;N1,I:I,"=6",J:J,"=1",D:D,"&lt;&gt;x")</f>
        <v>0</v>
      </c>
      <c r="AB7" s="1" t="n">
        <f aca="false">COUNTIFS(C:C,"&gt;="&amp;M1,C:C,"&lt;"&amp;N1,I:I,"=6",J:J,"=2",D:D,"&lt;&gt;x")</f>
        <v>0</v>
      </c>
      <c r="AC7" s="7" t="n">
        <f aca="false">IF(Y7&gt;0,Z7/Y7,"-")</f>
        <v>1</v>
      </c>
    </row>
    <row r="8" customFormat="false" ht="15" hidden="false" customHeight="false" outlineLevel="0" collapsed="false">
      <c r="A8" s="0" t="n">
        <v>7</v>
      </c>
      <c r="B8" s="3" t="n">
        <v>45061</v>
      </c>
      <c r="C8" s="4" t="n">
        <v>0.877627314814815</v>
      </c>
      <c r="D8" s="8" t="n">
        <f aca="false">Identyfikacja!D8</f>
        <v>7</v>
      </c>
      <c r="E8" s="5" t="s">
        <v>25</v>
      </c>
      <c r="F8" s="0" t="n">
        <v>7</v>
      </c>
      <c r="G8" s="0" t="n">
        <v>0</v>
      </c>
      <c r="I8" s="0" t="n">
        <v>1</v>
      </c>
      <c r="J8" s="0" t="n">
        <v>0</v>
      </c>
      <c r="M8" s="9"/>
      <c r="N8" s="9"/>
      <c r="O8" s="1" t="s">
        <v>269</v>
      </c>
      <c r="P8" s="1" t="n">
        <f aca="false">Q8+R8</f>
        <v>1</v>
      </c>
      <c r="Q8" s="1" t="n">
        <f aca="false">COUNTIFS(C:C,"&gt;="&amp;M1,C:C,"&lt;"&amp;N1,F:F,"=8",G:G,"=0",D:D,"&lt;&gt;x")</f>
        <v>1</v>
      </c>
      <c r="R8" s="1" t="n">
        <f aca="false">COUNTIFS(C:C,"&gt;="&amp;M1,C:C,"&lt;"&amp;N1,F:F,"=8",G:G,"=1",D:D,"&lt;&gt;x")</f>
        <v>0</v>
      </c>
      <c r="S8" s="1" t="n">
        <f aca="false">COUNTIFS(C:C,"&gt;="&amp;M1,C:C,"&lt;"&amp;N1,F:F,"=8",G:G,"=2",D:D,"&lt;&gt;x")</f>
        <v>0</v>
      </c>
      <c r="T8" s="7" t="n">
        <f aca="false">IF(P8&gt;0,Q8/P8,"-")</f>
        <v>1</v>
      </c>
      <c r="V8" s="9"/>
      <c r="W8" s="9"/>
      <c r="X8" s="1" t="s">
        <v>270</v>
      </c>
      <c r="Y8" s="1" t="n">
        <f aca="false">Z8+AA8</f>
        <v>0</v>
      </c>
      <c r="Z8" s="1" t="n">
        <f aca="false">COUNTIFS(C:C,"&gt;="&amp;M1,C:C,"&lt;"&amp;N1,I:I,"=7",J:J,"=0",D:D,"&lt;&gt;x")</f>
        <v>0</v>
      </c>
      <c r="AA8" s="1" t="n">
        <f aca="false">COUNTIFS(C:C,"&gt;="&amp;M1,C:C,"&lt;"&amp;N1,I:I,"=7",J:J,"=1",D:D,"&lt;&gt;x")</f>
        <v>0</v>
      </c>
      <c r="AB8" s="1" t="n">
        <f aca="false">COUNTIFS(C:C,"&gt;="&amp;M1,C:C,"&lt;"&amp;N1,I:I,"=7",J:J,"=2",D:D,"&lt;&gt;x")</f>
        <v>0</v>
      </c>
      <c r="AC8" s="7" t="str">
        <f aca="false">IF(Y8&gt;0,Z8/Y8,"-")</f>
        <v>-</v>
      </c>
    </row>
    <row r="9" customFormat="false" ht="15" hidden="false" customHeight="false" outlineLevel="0" collapsed="false">
      <c r="A9" s="0" t="n">
        <v>8</v>
      </c>
      <c r="B9" s="3" t="n">
        <v>45061</v>
      </c>
      <c r="C9" s="4" t="n">
        <v>0.877638888888889</v>
      </c>
      <c r="D9" s="8" t="n">
        <f aca="false">Identyfikacja!D9</f>
        <v>8</v>
      </c>
      <c r="E9" s="5" t="s">
        <v>27</v>
      </c>
      <c r="F9" s="0" t="n">
        <v>7</v>
      </c>
      <c r="G9" s="0" t="n">
        <v>0</v>
      </c>
      <c r="I9" s="0" t="n">
        <v>1</v>
      </c>
      <c r="J9" s="0" t="n">
        <v>0</v>
      </c>
      <c r="M9" s="9"/>
      <c r="N9" s="9"/>
      <c r="O9" s="1" t="s">
        <v>271</v>
      </c>
      <c r="P9" s="1" t="n">
        <f aca="false">Q9+R9</f>
        <v>2</v>
      </c>
      <c r="Q9" s="1" t="n">
        <f aca="false">COUNTIFS(C:C,"&gt;="&amp;M1,C:C,"&lt;"&amp;N1,F:F,"=9",G:G,"=0",D:D,"&lt;&gt;x")</f>
        <v>2</v>
      </c>
      <c r="R9" s="1" t="n">
        <f aca="false">COUNTIFS(C:C,"&gt;="&amp;M1,C:C,"&lt;"&amp;N1,F:F,"=9",G:G,"=1",D:D,"&lt;&gt;x")</f>
        <v>0</v>
      </c>
      <c r="S9" s="1" t="n">
        <f aca="false">COUNTIFS(C:C,"&gt;="&amp;M1,C:C,"&lt;"&amp;N1,F:F,"=9",G:G,"=2",D:D,"&lt;&gt;x")</f>
        <v>0</v>
      </c>
      <c r="T9" s="7" t="n">
        <f aca="false">IF(P9&gt;0,Q9/P9,"-")</f>
        <v>1</v>
      </c>
      <c r="V9" s="9"/>
      <c r="W9" s="9"/>
      <c r="X9" s="1" t="s">
        <v>272</v>
      </c>
      <c r="Y9" s="1" t="n">
        <f aca="false">Z9+AA9</f>
        <v>0</v>
      </c>
      <c r="Z9" s="1" t="n">
        <f aca="false">COUNTIFS(C:C,"&gt;="&amp;M1,C:C,"&lt;"&amp;N1,I:I,"=8",J:J,"=0",D:D,"&lt;&gt;x")</f>
        <v>0</v>
      </c>
      <c r="AA9" s="1" t="n">
        <f aca="false">COUNTIFS(C:C,"&gt;="&amp;M1,C:C,"&lt;"&amp;N1,I:I,"=8",J:J,"=1",D:D,"&lt;&gt;x")</f>
        <v>0</v>
      </c>
      <c r="AB9" s="1" t="n">
        <f aca="false">COUNTIFS(C:C,"&gt;="&amp;M1,C:C,"&lt;"&amp;N1,I:I,"=8",J:J,"=2",D:D,"&lt;&gt;x")</f>
        <v>0</v>
      </c>
      <c r="AC9" s="7" t="str">
        <f aca="false">IF(Y9&gt;0,Z9/Y9,"-")</f>
        <v>-</v>
      </c>
    </row>
    <row r="10" customFormat="false" ht="15" hidden="false" customHeight="false" outlineLevel="0" collapsed="false">
      <c r="A10" s="0" t="n">
        <v>9</v>
      </c>
      <c r="B10" s="3" t="n">
        <v>45061</v>
      </c>
      <c r="C10" s="4" t="n">
        <v>0.877650462962963</v>
      </c>
      <c r="D10" s="8" t="n">
        <f aca="false">Identyfikacja!D10</f>
        <v>9</v>
      </c>
      <c r="E10" s="5" t="s">
        <v>28</v>
      </c>
      <c r="F10" s="0" t="n">
        <v>7</v>
      </c>
      <c r="G10" s="0" t="n">
        <v>0</v>
      </c>
      <c r="I10" s="0" t="n">
        <v>1</v>
      </c>
      <c r="J10" s="0" t="n">
        <v>0</v>
      </c>
      <c r="M10" s="9"/>
      <c r="N10" s="9"/>
      <c r="O10" s="1" t="s">
        <v>270</v>
      </c>
      <c r="P10" s="1" t="n">
        <f aca="false">Q10+R10</f>
        <v>0</v>
      </c>
      <c r="Q10" s="1" t="n">
        <f aca="false">COUNTIFS(C:C,"&gt;="&amp;M1,C:C,"&lt;"&amp;N1,F:F,"=5",G:G,"=0",D:D,"&lt;&gt;x")</f>
        <v>0</v>
      </c>
      <c r="R10" s="1" t="n">
        <f aca="false">COUNTIFS(C:C,"&gt;="&amp;M1,C:C,"&lt;"&amp;N1,F:F,"=5",G:G,"=1",D:D,"&lt;&gt;x")</f>
        <v>0</v>
      </c>
      <c r="S10" s="1" t="n">
        <f aca="false">COUNTIFS(C:C,"&gt;="&amp;M1,C:C,"&lt;"&amp;N1,F:F,"=5",G:G,"=2",D:D,"&lt;&gt;x")</f>
        <v>0</v>
      </c>
      <c r="T10" s="7" t="str">
        <f aca="false">IF(P10&gt;0,Q10/P10,"-")</f>
        <v>-</v>
      </c>
      <c r="X10" s="1"/>
      <c r="Y10" s="1"/>
      <c r="Z10" s="1"/>
      <c r="AA10" s="1"/>
      <c r="AB10" s="1"/>
      <c r="AC10" s="7"/>
    </row>
    <row r="11" customFormat="false" ht="15" hidden="false" customHeight="false" outlineLevel="0" collapsed="false">
      <c r="A11" s="0" t="n">
        <v>10</v>
      </c>
      <c r="B11" s="3" t="n">
        <v>45061</v>
      </c>
      <c r="C11" s="4" t="n">
        <v>0.87806712962963</v>
      </c>
      <c r="D11" s="8" t="n">
        <f aca="false">Identyfikacja!D11</f>
        <v>10</v>
      </c>
      <c r="E11" s="5" t="s">
        <v>29</v>
      </c>
      <c r="F11" s="0" t="n">
        <v>7</v>
      </c>
      <c r="G11" s="0" t="n">
        <v>0</v>
      </c>
      <c r="I11" s="0" t="n">
        <v>1</v>
      </c>
      <c r="J11" s="0" t="n">
        <v>0</v>
      </c>
      <c r="O11" s="1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A12" s="0" t="n">
        <v>11</v>
      </c>
      <c r="B12" s="3" t="n">
        <v>45061</v>
      </c>
      <c r="C12" s="4" t="n">
        <v>0.878275462962963</v>
      </c>
      <c r="D12" s="8" t="n">
        <f aca="false">Identyfikacja!D12</f>
        <v>11</v>
      </c>
      <c r="E12" s="5" t="s">
        <v>30</v>
      </c>
      <c r="F12" s="0" t="n">
        <v>7</v>
      </c>
      <c r="G12" s="0" t="n">
        <v>0</v>
      </c>
      <c r="I12" s="0" t="n">
        <v>1</v>
      </c>
      <c r="J12" s="0" t="n">
        <v>0</v>
      </c>
      <c r="M12" s="9" t="n">
        <v>0.885543981481482</v>
      </c>
      <c r="N12" s="9" t="n">
        <v>0.895960648148148</v>
      </c>
      <c r="O12" s="1" t="s">
        <v>252</v>
      </c>
      <c r="P12" s="1" t="s">
        <v>253</v>
      </c>
      <c r="Q12" s="1" t="s">
        <v>254</v>
      </c>
      <c r="R12" s="1" t="s">
        <v>255</v>
      </c>
      <c r="S12" s="1" t="s">
        <v>17</v>
      </c>
      <c r="T12" s="1" t="s">
        <v>256</v>
      </c>
      <c r="V12" s="9" t="n">
        <v>0.885543981481482</v>
      </c>
      <c r="W12" s="9" t="n">
        <v>0.895960648148148</v>
      </c>
      <c r="X12" s="1" t="s">
        <v>257</v>
      </c>
      <c r="Y12" s="1" t="s">
        <v>253</v>
      </c>
      <c r="Z12" s="1" t="s">
        <v>254</v>
      </c>
      <c r="AA12" s="1" t="s">
        <v>255</v>
      </c>
      <c r="AB12" s="1" t="s">
        <v>17</v>
      </c>
      <c r="AC12" s="1" t="s">
        <v>256</v>
      </c>
    </row>
    <row r="13" customFormat="false" ht="15" hidden="false" customHeight="false" outlineLevel="0" collapsed="false">
      <c r="A13" s="0" t="n">
        <v>12</v>
      </c>
      <c r="B13" s="3" t="n">
        <v>45061</v>
      </c>
      <c r="C13" s="4" t="n">
        <v>0.878576388888889</v>
      </c>
      <c r="D13" s="8" t="n">
        <f aca="false">Identyfikacja!D13</f>
        <v>12</v>
      </c>
      <c r="E13" s="5" t="s">
        <v>31</v>
      </c>
      <c r="F13" s="0" t="n">
        <v>9</v>
      </c>
      <c r="G13" s="0" t="n">
        <v>0</v>
      </c>
      <c r="I13" s="0" t="n">
        <v>5</v>
      </c>
      <c r="J13" s="0" t="n">
        <v>0</v>
      </c>
      <c r="M13" s="9"/>
      <c r="N13" s="9"/>
      <c r="O13" s="1" t="s">
        <v>258</v>
      </c>
      <c r="P13" s="1" t="n">
        <f aca="false">Q13+R13</f>
        <v>0</v>
      </c>
      <c r="Q13" s="1" t="n">
        <f aca="false">COUNTIFS(C:C,"&gt;="&amp;M12,C:C,"&lt;"&amp;N12,F:F,"=6",G:G,"=0",D:D,"&lt;&gt;x")</f>
        <v>0</v>
      </c>
      <c r="R13" s="1" t="n">
        <f aca="false">COUNTIFS(C:C,"&gt;="&amp;M12,C:C,"&lt;"&amp;N12,F:F,"=6",G:G,"=1",D:D,"&lt;&gt;x")</f>
        <v>0</v>
      </c>
      <c r="S13" s="1" t="n">
        <f aca="false">COUNTIFS(C:C,"&gt;="&amp;M12,C:C,"&lt;"&amp;N12,F:F,"=6",G:G,"=2",D:D,"&lt;&gt;x")</f>
        <v>0</v>
      </c>
      <c r="T13" s="7" t="str">
        <f aca="false">IF(P13&gt;0,Q13/P13,"-")</f>
        <v>-</v>
      </c>
      <c r="V13" s="9"/>
      <c r="W13" s="9"/>
      <c r="X13" s="1" t="s">
        <v>259</v>
      </c>
      <c r="Y13" s="1" t="n">
        <f aca="false">Z13+AA13</f>
        <v>22</v>
      </c>
      <c r="Z13" s="1" t="n">
        <f aca="false">COUNTIFS(C:C,"&gt;="&amp;M12,C:C,"&lt;"&amp;N12,I:I,"=1",J:J,"=0",D:D,"&lt;&gt;x")</f>
        <v>22</v>
      </c>
      <c r="AA13" s="1" t="n">
        <f aca="false">COUNTIFS(C:C,"&gt;="&amp;M12,C:C,"&lt;"&amp;N12,I:I,"=1",J:J,"=1",D:D,"&lt;&gt;x")</f>
        <v>0</v>
      </c>
      <c r="AB13" s="1" t="n">
        <f aca="false">COUNTIFS(C:C,"&gt;="&amp;M12,C:C,"&lt;"&amp;N12,I:I,"=1",J:J,"=2",D:D,"&lt;&gt;x")</f>
        <v>0</v>
      </c>
      <c r="AC13" s="7" t="n">
        <f aca="false">IF(Y13&gt;0,Z13/Y13,"-")</f>
        <v>1</v>
      </c>
    </row>
    <row r="14" customFormat="false" ht="15" hidden="false" customHeight="false" outlineLevel="0" collapsed="false">
      <c r="A14" s="0" t="n">
        <v>13</v>
      </c>
      <c r="B14" s="3" t="n">
        <v>45061</v>
      </c>
      <c r="C14" s="4" t="n">
        <v>0.878888888888889</v>
      </c>
      <c r="D14" s="8" t="n">
        <f aca="false">Identyfikacja!D14</f>
        <v>13</v>
      </c>
      <c r="E14" s="5" t="s">
        <v>32</v>
      </c>
      <c r="F14" s="0" t="n">
        <v>7</v>
      </c>
      <c r="G14" s="0" t="n">
        <v>0</v>
      </c>
      <c r="I14" s="0" t="n">
        <v>1</v>
      </c>
      <c r="J14" s="0" t="n">
        <v>0</v>
      </c>
      <c r="M14" s="9"/>
      <c r="N14" s="9"/>
      <c r="O14" s="1" t="s">
        <v>260</v>
      </c>
      <c r="P14" s="1" t="n">
        <f aca="false">Q14+R14</f>
        <v>0</v>
      </c>
      <c r="Q14" s="1" t="n">
        <f aca="false">COUNTIFS(C:C,"&gt;="&amp;M12,C:C,"&lt;"&amp;N12,F:F,"=10",G:G,"=0",D:D,"&lt;&gt;x")</f>
        <v>0</v>
      </c>
      <c r="R14" s="1" t="n">
        <f aca="false">COUNTIFS(C:C,"&gt;="&amp;M12,C:C,"&lt;"&amp;N12,F:F,"=10",G:G,"=1",D:D,"&lt;&gt;x")</f>
        <v>0</v>
      </c>
      <c r="S14" s="1" t="n">
        <f aca="false">COUNTIFS(C:C,"&gt;="&amp;M12,C:C,"&lt;"&amp;N12,F:F,"=10",G:G,"=2",D:D,"&lt;&gt;x")</f>
        <v>0</v>
      </c>
      <c r="T14" s="7" t="str">
        <f aca="false">IF(P14&gt;0,Q14/P14,"-")</f>
        <v>-</v>
      </c>
      <c r="V14" s="9"/>
      <c r="W14" s="9"/>
      <c r="X14" s="1" t="s">
        <v>261</v>
      </c>
      <c r="Y14" s="1" t="n">
        <f aca="false">Z14+AA14</f>
        <v>0</v>
      </c>
      <c r="Z14" s="1" t="n">
        <f aca="false">COUNTIFS(C:C,"&gt;="&amp;M12,C:C,"&lt;"&amp;N12,I:I,"=2",J:J,"=0",D:D,"&lt;&gt;x")</f>
        <v>0</v>
      </c>
      <c r="AA14" s="1" t="n">
        <f aca="false">COUNTIFS(C:C,"&gt;="&amp;M12,C:C,"&lt;"&amp;N12,I:I,"=2",J:J,"=1",D:D,"&lt;&gt;x")</f>
        <v>0</v>
      </c>
      <c r="AB14" s="1" t="n">
        <f aca="false">COUNTIFS(C:C,"&gt;="&amp;M12,C:C,"&lt;"&amp;N12,I:I,"=2",J:J,"=2",D:D,"&lt;&gt;x")</f>
        <v>0</v>
      </c>
      <c r="AC14" s="7" t="str">
        <f aca="false">IF(Y14&gt;0,Z14/Y14,"-")</f>
        <v>-</v>
      </c>
    </row>
    <row r="15" customFormat="false" ht="15" hidden="false" customHeight="false" outlineLevel="0" collapsed="false">
      <c r="A15" s="0" t="n">
        <v>14</v>
      </c>
      <c r="B15" s="3" t="n">
        <v>45061</v>
      </c>
      <c r="C15" s="4" t="n">
        <v>0.879664351851852</v>
      </c>
      <c r="D15" s="8" t="n">
        <f aca="false">Identyfikacja!D15</f>
        <v>14</v>
      </c>
      <c r="E15" s="5" t="s">
        <v>33</v>
      </c>
      <c r="F15" s="0" t="n">
        <v>7</v>
      </c>
      <c r="G15" s="0" t="n">
        <v>0</v>
      </c>
      <c r="I15" s="0" t="n">
        <v>1</v>
      </c>
      <c r="J15" s="0" t="n">
        <v>0</v>
      </c>
      <c r="M15" s="9"/>
      <c r="N15" s="9"/>
      <c r="O15" s="1" t="s">
        <v>262</v>
      </c>
      <c r="P15" s="1" t="n">
        <f aca="false">Q15+R15</f>
        <v>18</v>
      </c>
      <c r="Q15" s="1" t="n">
        <f aca="false">COUNTIFS(C:C,"&gt;="&amp;M12,C:C,"&lt;"&amp;N12,F:F,"=7",G:G,"=0",D:D,"&lt;&gt;x")</f>
        <v>16</v>
      </c>
      <c r="R15" s="1" t="n">
        <f aca="false">COUNTIFS(C:C,"&gt;="&amp;M12,C:C,"&lt;"&amp;N12,F:F,"=7",G:G,"=1",D:D,"&lt;&gt;x")</f>
        <v>2</v>
      </c>
      <c r="S15" s="1" t="n">
        <f aca="false">COUNTIFS(C:C,"&gt;="&amp;M12,C:C,"&lt;"&amp;N12,F:F,"=7",G:G,"=2",D:D,"&lt;&gt;x")</f>
        <v>0</v>
      </c>
      <c r="T15" s="7" t="n">
        <f aca="false">IF(P15&gt;0,Q15/P15,"-")</f>
        <v>0.888888888888889</v>
      </c>
      <c r="V15" s="9"/>
      <c r="W15" s="9"/>
      <c r="X15" s="1" t="s">
        <v>263</v>
      </c>
      <c r="Y15" s="1" t="n">
        <f aca="false">Z15+AA15</f>
        <v>0</v>
      </c>
      <c r="Z15" s="1" t="n">
        <f aca="false">COUNTIFS(C:C,"&gt;="&amp;M12,C:C,"&lt;"&amp;N12,I:I,"=3",J:J,"=0",D:D,"&lt;&gt;x")</f>
        <v>0</v>
      </c>
      <c r="AA15" s="1" t="n">
        <f aca="false">COUNTIFS(C:C,"&gt;="&amp;M12,C:C,"&lt;"&amp;N12,I:I,"=3",J:J,"=1",D:D,"&lt;&gt;x")</f>
        <v>0</v>
      </c>
      <c r="AB15" s="1" t="n">
        <f aca="false">COUNTIFS(C:C,"&gt;="&amp;M12,C:C,"&lt;"&amp;N12,I:I,"=3",J:J,"=2",D:D,"&lt;&gt;x")</f>
        <v>0</v>
      </c>
      <c r="AC15" s="7" t="str">
        <f aca="false">IF(Y15&gt;0,Z15/Y15,"-")</f>
        <v>-</v>
      </c>
    </row>
    <row r="16" customFormat="false" ht="15" hidden="false" customHeight="false" outlineLevel="0" collapsed="false">
      <c r="A16" s="0" t="n">
        <v>15</v>
      </c>
      <c r="B16" s="3" t="n">
        <v>45061</v>
      </c>
      <c r="C16" s="4" t="n">
        <v>0.880300925925926</v>
      </c>
      <c r="D16" s="8" t="n">
        <f aca="false">Identyfikacja!D16</f>
        <v>15</v>
      </c>
      <c r="E16" s="5" t="s">
        <v>34</v>
      </c>
      <c r="F16" s="0" t="n">
        <v>7</v>
      </c>
      <c r="G16" s="0" t="n">
        <v>0</v>
      </c>
      <c r="I16" s="0" t="n">
        <v>1</v>
      </c>
      <c r="J16" s="0" t="n">
        <v>0</v>
      </c>
      <c r="M16" s="9"/>
      <c r="N16" s="9"/>
      <c r="O16" s="1" t="s">
        <v>264</v>
      </c>
      <c r="P16" s="1" t="n">
        <f aca="false">Q16+R16</f>
        <v>4</v>
      </c>
      <c r="Q16" s="1" t="n">
        <f aca="false">COUNTIFS(C:C,"&gt;="&amp;M12,C:C,"&lt;"&amp;N12,F:F,"=11",G:G,"=0",D:D,"&lt;&gt;x")</f>
        <v>4</v>
      </c>
      <c r="R16" s="1" t="n">
        <f aca="false">COUNTIFS(C:C,"&gt;="&amp;M12,C:C,"&lt;"&amp;N12,F:F,"=11",G:G,"=1",D:D,"&lt;&gt;x")</f>
        <v>0</v>
      </c>
      <c r="S16" s="1" t="n">
        <f aca="false">COUNTIFS(C:C,"&gt;="&amp;M12,C:C,"&lt;"&amp;N12,F:F,"=11",G:G,"=2",D:D,"&lt;&gt;x")</f>
        <v>0</v>
      </c>
      <c r="T16" s="7" t="n">
        <f aca="false">IF(P16&gt;0,Q16/P16,"-")</f>
        <v>1</v>
      </c>
      <c r="V16" s="9"/>
      <c r="W16" s="9"/>
      <c r="X16" s="1" t="s">
        <v>265</v>
      </c>
      <c r="Y16" s="1" t="n">
        <f aca="false">Z16+AA16</f>
        <v>0</v>
      </c>
      <c r="Z16" s="1" t="n">
        <f aca="false">COUNTIFS(C:C,"&gt;="&amp;M12,C:C,"&lt;"&amp;N12,I:I,"=4",J:J,"=0",D:D,"&lt;&gt;x")</f>
        <v>0</v>
      </c>
      <c r="AA16" s="1" t="n">
        <f aca="false">COUNTIFS(C:C,"&gt;="&amp;M12,C:C,"&lt;"&amp;N12,I:I,"=4",J:J,"=1",D:D,"&lt;&gt;x")</f>
        <v>0</v>
      </c>
      <c r="AB16" s="1" t="n">
        <f aca="false">COUNTIFS(C:C,"&gt;="&amp;M12,C:C,"&lt;"&amp;N12,I:I,"=4",J:J,"=2",D:D,"&lt;&gt;x")</f>
        <v>0</v>
      </c>
      <c r="AC16" s="7" t="str">
        <f aca="false">IF(Y16&gt;0,Z16/Y16,"-")</f>
        <v>-</v>
      </c>
    </row>
    <row r="17" customFormat="false" ht="15" hidden="false" customHeight="false" outlineLevel="0" collapsed="false">
      <c r="A17" s="0" t="n">
        <v>16</v>
      </c>
      <c r="B17" s="3" t="n">
        <v>45061</v>
      </c>
      <c r="C17" s="4" t="n">
        <v>0.881215277777778</v>
      </c>
      <c r="D17" s="8" t="n">
        <f aca="false">Identyfikacja!D17</f>
        <v>16</v>
      </c>
      <c r="E17" s="5" t="s">
        <v>35</v>
      </c>
      <c r="F17" s="0" t="n">
        <v>7</v>
      </c>
      <c r="G17" s="0" t="n">
        <v>0</v>
      </c>
      <c r="I17" s="0" t="n">
        <v>1</v>
      </c>
      <c r="J17" s="0" t="n">
        <v>0</v>
      </c>
      <c r="M17" s="9"/>
      <c r="N17" s="9"/>
      <c r="O17" s="1" t="s">
        <v>266</v>
      </c>
      <c r="P17" s="1" t="n">
        <f aca="false">Q17+R17</f>
        <v>0</v>
      </c>
      <c r="Q17" s="1" t="n">
        <f aca="false">COUNTIFS(C:C,"&gt;="&amp;M12,C:C,"&lt;"&amp;N12,F:F,"=2",G:G,"=0",D:D,"&lt;&gt;x")</f>
        <v>0</v>
      </c>
      <c r="R17" s="1" t="n">
        <f aca="false">COUNTIFS(C:C,"&gt;="&amp;M12,C:C,"&lt;"&amp;N12,F:F,"=2",G:G,"=1",D:D,"&lt;&gt;x")</f>
        <v>0</v>
      </c>
      <c r="S17" s="1" t="n">
        <f aca="false">COUNTIFS(C:C,"&gt;="&amp;M12,C:C,"&lt;"&amp;N12,F:F,"=2",G:G,"=2",D:D,"&lt;&gt;x")</f>
        <v>0</v>
      </c>
      <c r="T17" s="7" t="str">
        <f aca="false">IF(P17&gt;0,Q17/P17,"-")</f>
        <v>-</v>
      </c>
      <c r="V17" s="9"/>
      <c r="W17" s="9"/>
      <c r="X17" s="1" t="s">
        <v>267</v>
      </c>
      <c r="Y17" s="1" t="n">
        <f aca="false">Z17+AA17</f>
        <v>4</v>
      </c>
      <c r="Z17" s="1" t="n">
        <f aca="false">COUNTIFS(C:C,"&gt;="&amp;M12,C:C,"&lt;"&amp;N12,I:I,"=5",J:J,"=0",D:D,"&lt;&gt;x")</f>
        <v>3</v>
      </c>
      <c r="AA17" s="1" t="n">
        <f aca="false">COUNTIFS(C:C,"&gt;="&amp;M12,C:C,"&lt;"&amp;N12,I:I,"=5",J:J,"=1",D:D,"&lt;&gt;x")</f>
        <v>1</v>
      </c>
      <c r="AB17" s="1" t="n">
        <f aca="false">COUNTIFS(C:C,"&gt;="&amp;M12,C:C,"&lt;"&amp;N12,I:I,"=5",J:J,"=2",D:D,"&lt;&gt;x")</f>
        <v>0</v>
      </c>
      <c r="AC17" s="7" t="n">
        <f aca="false">IF(Y17&gt;0,Z17/Y17,"-")</f>
        <v>0.75</v>
      </c>
    </row>
    <row r="18" customFormat="false" ht="15" hidden="false" customHeight="false" outlineLevel="0" collapsed="false">
      <c r="A18" s="0" t="n">
        <v>17</v>
      </c>
      <c r="B18" s="3" t="n">
        <v>45061</v>
      </c>
      <c r="C18" s="4" t="n">
        <v>0.881516203703704</v>
      </c>
      <c r="D18" s="8" t="n">
        <f aca="false">Identyfikacja!D18</f>
        <v>17</v>
      </c>
      <c r="E18" s="5" t="s">
        <v>36</v>
      </c>
      <c r="F18" s="0" t="n">
        <v>7</v>
      </c>
      <c r="G18" s="0" t="n">
        <v>0</v>
      </c>
      <c r="I18" s="0" t="n">
        <v>1</v>
      </c>
      <c r="J18" s="0" t="n">
        <v>0</v>
      </c>
      <c r="M18" s="9"/>
      <c r="N18" s="9"/>
      <c r="O18" s="1" t="s">
        <v>268</v>
      </c>
      <c r="P18" s="1" t="n">
        <f aca="false">Q18+R18</f>
        <v>0</v>
      </c>
      <c r="Q18" s="1" t="n">
        <f aca="false">COUNTIFS(C:C,"&gt;="&amp;M12,C:C,"&lt;"&amp;N12,F:F,"=3",G:G,"=0",D:D,"&lt;&gt;x")</f>
        <v>0</v>
      </c>
      <c r="R18" s="1" t="n">
        <f aca="false">COUNTIFS(C:C,"&gt;="&amp;M12,C:C,"&lt;"&amp;N12,F:F,"=3",G:G,"=1",D:D,"&lt;&gt;x")</f>
        <v>0</v>
      </c>
      <c r="S18" s="1" t="n">
        <f aca="false">COUNTIFS(C:C,"&gt;="&amp;M12,C:C,"&lt;"&amp;N12,F:F,"=3",G:G,"=2",D:D,"&lt;&gt;x")</f>
        <v>0</v>
      </c>
      <c r="T18" s="7" t="str">
        <f aca="false">IF(P18&gt;0,Q18/P18,"-")</f>
        <v>-</v>
      </c>
      <c r="V18" s="9"/>
      <c r="W18" s="9"/>
      <c r="X18" s="1" t="s">
        <v>269</v>
      </c>
      <c r="Y18" s="1" t="n">
        <f aca="false">Z18+AA18</f>
        <v>1</v>
      </c>
      <c r="Z18" s="1" t="n">
        <f aca="false">COUNTIFS(C:C,"&gt;="&amp;M12,C:C,"&lt;"&amp;N12,I:I,"=6",J:J,"=0",D:D,"&lt;&gt;x")</f>
        <v>1</v>
      </c>
      <c r="AA18" s="1" t="n">
        <f aca="false">COUNTIFS(C:C,"&gt;="&amp;M12,C:C,"&lt;"&amp;N12,I:I,"=6",J:J,"=1",D:D,"&lt;&gt;x")</f>
        <v>0</v>
      </c>
      <c r="AB18" s="1" t="n">
        <f aca="false">COUNTIFS(C:C,"&gt;="&amp;M12,C:C,"&lt;"&amp;N12,I:I,"=6",J:J,"=2",D:D,"&lt;&gt;x")</f>
        <v>0</v>
      </c>
      <c r="AC18" s="7" t="n">
        <f aca="false">IF(Y18&gt;0,Z18/Y18,"-")</f>
        <v>1</v>
      </c>
    </row>
    <row r="19" customFormat="false" ht="15" hidden="false" customHeight="false" outlineLevel="0" collapsed="false">
      <c r="A19" s="0" t="n">
        <v>18</v>
      </c>
      <c r="B19" s="3" t="n">
        <v>45061</v>
      </c>
      <c r="C19" s="4" t="n">
        <v>0.881539351851852</v>
      </c>
      <c r="D19" s="8" t="n">
        <f aca="false">Identyfikacja!D19</f>
        <v>18</v>
      </c>
      <c r="E19" s="5" t="s">
        <v>37</v>
      </c>
      <c r="F19" s="0" t="n">
        <v>7</v>
      </c>
      <c r="G19" s="0" t="n">
        <v>0</v>
      </c>
      <c r="I19" s="0" t="n">
        <v>1</v>
      </c>
      <c r="J19" s="0" t="n">
        <v>0</v>
      </c>
      <c r="M19" s="9"/>
      <c r="N19" s="9"/>
      <c r="O19" s="1" t="s">
        <v>269</v>
      </c>
      <c r="P19" s="1" t="n">
        <f aca="false">Q19+R19</f>
        <v>1</v>
      </c>
      <c r="Q19" s="1" t="n">
        <f aca="false">COUNTIFS(C:C,"&gt;="&amp;M12,C:C,"&lt;"&amp;N12,F:F,"=8",G:G,"=0",D:D,"&lt;&gt;x")</f>
        <v>1</v>
      </c>
      <c r="R19" s="1" t="n">
        <f aca="false">COUNTIFS(C:C,"&gt;="&amp;M12,C:C,"&lt;"&amp;N12,F:F,"=8",G:G,"=1",D:D,"&lt;&gt;x")</f>
        <v>0</v>
      </c>
      <c r="S19" s="1" t="n">
        <f aca="false">COUNTIFS(C:C,"&gt;="&amp;M12,C:C,"&lt;"&amp;N12,F:F,"=8",G:G,"=2",D:D,"&lt;&gt;x")</f>
        <v>0</v>
      </c>
      <c r="T19" s="7" t="n">
        <f aca="false">IF(P19&gt;0,Q19/P19,"-")</f>
        <v>1</v>
      </c>
      <c r="V19" s="9"/>
      <c r="W19" s="9"/>
      <c r="X19" s="1" t="s">
        <v>270</v>
      </c>
      <c r="Y19" s="1" t="n">
        <f aca="false">Z19+AA19</f>
        <v>0</v>
      </c>
      <c r="Z19" s="1" t="n">
        <f aca="false">COUNTIFS(C:C,"&gt;="&amp;M12,C:C,"&lt;"&amp;N12,I:I,"=7",J:J,"=0",D:D,"&lt;&gt;x")</f>
        <v>0</v>
      </c>
      <c r="AA19" s="1" t="n">
        <f aca="false">COUNTIFS(C:C,"&gt;="&amp;M12,C:C,"&lt;"&amp;N12,I:I,"=7",J:J,"=1",D:D,"&lt;&gt;x")</f>
        <v>0</v>
      </c>
      <c r="AB19" s="1" t="n">
        <f aca="false">COUNTIFS(C:C,"&gt;="&amp;M12,C:C,"&lt;"&amp;N12,I:I,"=7",J:J,"=2",D:D,"&lt;&gt;x")</f>
        <v>0</v>
      </c>
      <c r="AC19" s="7" t="str">
        <f aca="false">IF(Y19&gt;0,Z19/Y19,"-")</f>
        <v>-</v>
      </c>
    </row>
    <row r="20" customFormat="false" ht="15" hidden="false" customHeight="false" outlineLevel="0" collapsed="false">
      <c r="A20" s="0" t="n">
        <v>19</v>
      </c>
      <c r="B20" s="3" t="n">
        <v>45061</v>
      </c>
      <c r="C20" s="4" t="n">
        <v>0.8815625</v>
      </c>
      <c r="D20" s="8" t="n">
        <f aca="false">Identyfikacja!D20</f>
        <v>19</v>
      </c>
      <c r="E20" s="5" t="s">
        <v>38</v>
      </c>
      <c r="F20" s="0" t="n">
        <v>7</v>
      </c>
      <c r="G20" s="0" t="n">
        <v>0</v>
      </c>
      <c r="I20" s="0" t="n">
        <v>1</v>
      </c>
      <c r="J20" s="0" t="n">
        <v>0</v>
      </c>
      <c r="M20" s="9"/>
      <c r="N20" s="9"/>
      <c r="O20" s="1" t="s">
        <v>271</v>
      </c>
      <c r="P20" s="1" t="n">
        <f aca="false">Q20+R20</f>
        <v>4</v>
      </c>
      <c r="Q20" s="1" t="n">
        <f aca="false">COUNTIFS(C:C,"&gt;="&amp;M12,C:C,"&lt;"&amp;N12,F:F,"=9",G:G,"=0",D:D,"&lt;&gt;x")</f>
        <v>3</v>
      </c>
      <c r="R20" s="1" t="n">
        <f aca="false">COUNTIFS(C:C,"&gt;="&amp;M12,C:C,"&lt;"&amp;N12,F:F,"=9",G:G,"=1",D:D,"&lt;&gt;x")</f>
        <v>1</v>
      </c>
      <c r="S20" s="1" t="n">
        <f aca="false">COUNTIFS(C:C,"&gt;="&amp;M12,C:C,"&lt;"&amp;N12,F:F,"=9",G:G,"=2",D:D,"&lt;&gt;x")</f>
        <v>0</v>
      </c>
      <c r="T20" s="7" t="n">
        <f aca="false">IF(P20&gt;0,Q20/P20,"-")</f>
        <v>0.75</v>
      </c>
      <c r="V20" s="9"/>
      <c r="W20" s="9"/>
      <c r="X20" s="1" t="s">
        <v>272</v>
      </c>
      <c r="Y20" s="1" t="n">
        <f aca="false">Z20+AA20</f>
        <v>0</v>
      </c>
      <c r="Z20" s="1" t="n">
        <f aca="false">COUNTIFS(C:C,"&gt;="&amp;M12,C:C,"&lt;"&amp;N12,I:I,"=8",J:J,"=0",D:D,"&lt;&gt;x")</f>
        <v>0</v>
      </c>
      <c r="AA20" s="1" t="n">
        <f aca="false">COUNTIFS(C:C,"&gt;="&amp;M12,C:C,"&lt;"&amp;N12,I:I,"=8",J:J,"=1",D:D,"&lt;&gt;x")</f>
        <v>0</v>
      </c>
      <c r="AB20" s="1" t="n">
        <f aca="false">COUNTIFS(C:C,"&gt;="&amp;M12,C:C,"&lt;"&amp;N12,I:I,"=8",J:J,"=2",D:D,"&lt;&gt;x")</f>
        <v>0</v>
      </c>
      <c r="AC20" s="7" t="str">
        <f aca="false">IF(Y20&gt;0,Z20/Y20,"-")</f>
        <v>-</v>
      </c>
    </row>
    <row r="21" customFormat="false" ht="15" hidden="false" customHeight="false" outlineLevel="0" collapsed="false">
      <c r="A21" s="0" t="n">
        <v>20</v>
      </c>
      <c r="B21" s="3" t="n">
        <v>45061</v>
      </c>
      <c r="C21" s="4" t="n">
        <v>0.881956018518519</v>
      </c>
      <c r="D21" s="8" t="n">
        <f aca="false">Identyfikacja!D21</f>
        <v>20</v>
      </c>
      <c r="E21" s="5" t="s">
        <v>39</v>
      </c>
      <c r="F21" s="0" t="n">
        <v>2</v>
      </c>
      <c r="G21" s="0" t="n">
        <v>0</v>
      </c>
      <c r="I21" s="0" t="n">
        <v>1</v>
      </c>
      <c r="J21" s="0" t="n">
        <v>0</v>
      </c>
      <c r="M21" s="9"/>
      <c r="N21" s="9"/>
      <c r="O21" s="1" t="s">
        <v>270</v>
      </c>
      <c r="P21" s="1" t="n">
        <f aca="false">Q21+R21</f>
        <v>0</v>
      </c>
      <c r="Q21" s="1" t="n">
        <f aca="false">COUNTIFS(C:C,"&gt;="&amp;M12,C:C,"&lt;"&amp;N12,F:F,"=5",G:G,"=0",D:D,"&lt;&gt;x")</f>
        <v>0</v>
      </c>
      <c r="R21" s="1" t="n">
        <f aca="false">COUNTIFS(C:C,"&gt;="&amp;M12,C:C,"&lt;"&amp;N12,F:F,"=5",G:G,"=1",D:D,"&lt;&gt;x")</f>
        <v>0</v>
      </c>
      <c r="S21" s="1" t="n">
        <f aca="false">COUNTIFS(C:C,"&gt;="&amp;M12,C:C,"&lt;"&amp;N12,F:F,"=5",G:G,"=2",D:D,"&lt;&gt;x")</f>
        <v>0</v>
      </c>
      <c r="T21" s="7" t="str">
        <f aca="false">IF(P21&gt;0,Q21/P21,"-")</f>
        <v>-</v>
      </c>
      <c r="X21" s="1"/>
      <c r="Y21" s="1"/>
      <c r="Z21" s="1"/>
      <c r="AA21" s="1"/>
      <c r="AB21" s="1"/>
      <c r="AC21" s="7"/>
    </row>
    <row r="22" customFormat="false" ht="15" hidden="false" customHeight="false" outlineLevel="0" collapsed="false">
      <c r="A22" s="0" t="n">
        <v>21</v>
      </c>
      <c r="B22" s="3" t="n">
        <v>45061</v>
      </c>
      <c r="C22" s="4" t="n">
        <v>0.882627314814815</v>
      </c>
      <c r="D22" s="8" t="n">
        <f aca="false">Identyfikacja!D22</f>
        <v>21</v>
      </c>
      <c r="E22" s="5" t="s">
        <v>41</v>
      </c>
      <c r="F22" s="0" t="n">
        <v>7</v>
      </c>
      <c r="G22" s="0" t="n">
        <v>0</v>
      </c>
      <c r="I22" s="0" t="n">
        <v>1</v>
      </c>
      <c r="J22" s="0" t="n">
        <v>0</v>
      </c>
      <c r="O22" s="1"/>
      <c r="P22" s="1"/>
      <c r="Q22" s="1"/>
      <c r="R22" s="1"/>
      <c r="S22" s="1"/>
      <c r="T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A23" s="0" t="n">
        <v>22</v>
      </c>
      <c r="B23" s="3" t="n">
        <v>45061</v>
      </c>
      <c r="C23" s="4" t="n">
        <v>0.883240740740741</v>
      </c>
      <c r="D23" s="8" t="n">
        <f aca="false">Identyfikacja!D23</f>
        <v>22</v>
      </c>
      <c r="E23" s="5" t="s">
        <v>42</v>
      </c>
      <c r="F23" s="0" t="n">
        <v>9</v>
      </c>
      <c r="G23" s="0" t="n">
        <v>0</v>
      </c>
      <c r="I23" s="0" t="n">
        <v>5</v>
      </c>
      <c r="J23" s="0" t="n">
        <v>0</v>
      </c>
      <c r="M23" s="9" t="n">
        <v>0.895960648148148</v>
      </c>
      <c r="N23" s="9" t="n">
        <v>0.906377314814815</v>
      </c>
      <c r="O23" s="1" t="s">
        <v>252</v>
      </c>
      <c r="P23" s="1" t="s">
        <v>253</v>
      </c>
      <c r="Q23" s="1" t="s">
        <v>254</v>
      </c>
      <c r="R23" s="1" t="s">
        <v>255</v>
      </c>
      <c r="S23" s="1" t="s">
        <v>17</v>
      </c>
      <c r="T23" s="1" t="s">
        <v>256</v>
      </c>
      <c r="V23" s="9" t="n">
        <v>0.895960648148148</v>
      </c>
      <c r="W23" s="9" t="n">
        <v>0.906377314814815</v>
      </c>
      <c r="X23" s="1" t="s">
        <v>257</v>
      </c>
      <c r="Y23" s="1" t="s">
        <v>253</v>
      </c>
      <c r="Z23" s="1" t="s">
        <v>254</v>
      </c>
      <c r="AA23" s="1" t="s">
        <v>255</v>
      </c>
      <c r="AB23" s="1" t="s">
        <v>17</v>
      </c>
      <c r="AC23" s="1" t="s">
        <v>256</v>
      </c>
    </row>
    <row r="24" customFormat="false" ht="15" hidden="false" customHeight="false" outlineLevel="0" collapsed="false">
      <c r="A24" s="0" t="n">
        <v>23</v>
      </c>
      <c r="B24" s="3" t="n">
        <v>45061</v>
      </c>
      <c r="C24" s="4" t="n">
        <v>0.883900462962963</v>
      </c>
      <c r="D24" s="8" t="n">
        <f aca="false">Identyfikacja!D24</f>
        <v>23</v>
      </c>
      <c r="E24" s="5" t="s">
        <v>43</v>
      </c>
      <c r="F24" s="0" t="n">
        <v>7</v>
      </c>
      <c r="G24" s="0" t="n">
        <v>1</v>
      </c>
      <c r="H24" s="0" t="n">
        <v>11</v>
      </c>
      <c r="I24" s="0" t="n">
        <v>1</v>
      </c>
      <c r="J24" s="0" t="n">
        <v>0</v>
      </c>
      <c r="M24" s="9"/>
      <c r="N24" s="9"/>
      <c r="O24" s="1" t="s">
        <v>258</v>
      </c>
      <c r="P24" s="1" t="n">
        <f aca="false">Q24+R24</f>
        <v>0</v>
      </c>
      <c r="Q24" s="1" t="n">
        <f aca="false">COUNTIFS(C:C,"&gt;="&amp;M23,C:C,"&lt;"&amp;N23,F:F,"=6",G:G,"=0",D:D,"&lt;&gt;x")</f>
        <v>0</v>
      </c>
      <c r="R24" s="1" t="n">
        <f aca="false">COUNTIFS(C:C,"&gt;="&amp;M23,C:C,"&lt;"&amp;N23,F:F,"=6",G:G,"=1",D:D,"&lt;&gt;x")</f>
        <v>0</v>
      </c>
      <c r="S24" s="1" t="n">
        <f aca="false">COUNTIFS(C:C,"&gt;="&amp;M23,C:C,"&lt;"&amp;N23,F:F,"=6",G:G,"=2",D:D,"&lt;&gt;x")</f>
        <v>0</v>
      </c>
      <c r="T24" s="7" t="str">
        <f aca="false">IF(P24&gt;0,Q24/P24,"-")</f>
        <v>-</v>
      </c>
      <c r="V24" s="9"/>
      <c r="W24" s="9"/>
      <c r="X24" s="1" t="s">
        <v>259</v>
      </c>
      <c r="Y24" s="1" t="n">
        <f aca="false">Z24+AA24</f>
        <v>16</v>
      </c>
      <c r="Z24" s="1" t="n">
        <f aca="false">COUNTIFS(C:C,"&gt;="&amp;M23,C:C,"&lt;"&amp;N23,I:I,"=1",J:J,"=0",D:D,"&lt;&gt;x")</f>
        <v>16</v>
      </c>
      <c r="AA24" s="1" t="n">
        <f aca="false">COUNTIFS(C:C,"&gt;="&amp;M23,C:C,"&lt;"&amp;N23,I:I,"=1",J:J,"=1",D:D,"&lt;&gt;x")</f>
        <v>0</v>
      </c>
      <c r="AB24" s="1" t="n">
        <f aca="false">COUNTIFS(C:C,"&gt;="&amp;M23,C:C,"&lt;"&amp;N23,I:I,"=1",J:J,"=2",D:D,"&lt;&gt;x")</f>
        <v>0</v>
      </c>
      <c r="AC24" s="7" t="n">
        <f aca="false">IF(Y24&gt;0,Z24/Y24,"-")</f>
        <v>1</v>
      </c>
    </row>
    <row r="25" customFormat="false" ht="15" hidden="false" customHeight="false" outlineLevel="0" collapsed="false">
      <c r="A25" s="0" t="n">
        <v>24</v>
      </c>
      <c r="B25" s="3" t="n">
        <v>45061</v>
      </c>
      <c r="C25" s="4" t="n">
        <v>0.88443287037037</v>
      </c>
      <c r="D25" s="8" t="n">
        <f aca="false">Identyfikacja!D25</f>
        <v>24</v>
      </c>
      <c r="E25" s="5" t="s">
        <v>44</v>
      </c>
      <c r="F25" s="0" t="n">
        <v>7</v>
      </c>
      <c r="G25" s="0" t="n">
        <v>0</v>
      </c>
      <c r="I25" s="0" t="n">
        <v>1</v>
      </c>
      <c r="J25" s="0" t="n">
        <v>0</v>
      </c>
      <c r="M25" s="9"/>
      <c r="N25" s="9"/>
      <c r="O25" s="1" t="s">
        <v>260</v>
      </c>
      <c r="P25" s="1" t="n">
        <f aca="false">Q25+R25</f>
        <v>0</v>
      </c>
      <c r="Q25" s="1" t="n">
        <f aca="false">COUNTIFS(C:C,"&gt;="&amp;M23,C:C,"&lt;"&amp;N23,F:F,"=10",G:G,"=0",D:D,"&lt;&gt;x")</f>
        <v>0</v>
      </c>
      <c r="R25" s="1" t="n">
        <f aca="false">COUNTIFS(C:C,"&gt;="&amp;M23,C:C,"&lt;"&amp;N23,F:F,"=10",G:G,"=1",D:D,"&lt;&gt;x")</f>
        <v>0</v>
      </c>
      <c r="S25" s="1" t="n">
        <f aca="false">COUNTIFS(C:C,"&gt;="&amp;M23,C:C,"&lt;"&amp;N23,F:F,"=10",G:G,"=2",D:D,"&lt;&gt;x")</f>
        <v>0</v>
      </c>
      <c r="T25" s="7" t="str">
        <f aca="false">IF(P25&gt;0,Q25/P25,"-")</f>
        <v>-</v>
      </c>
      <c r="V25" s="9"/>
      <c r="W25" s="9"/>
      <c r="X25" s="1" t="s">
        <v>261</v>
      </c>
      <c r="Y25" s="1" t="n">
        <f aca="false">Z25+AA25</f>
        <v>1</v>
      </c>
      <c r="Z25" s="1" t="n">
        <f aca="false">COUNTIFS(C:C,"&gt;="&amp;M23,C:C,"&lt;"&amp;N23,I:I,"=2",J:J,"=0",D:D,"&lt;&gt;x")</f>
        <v>1</v>
      </c>
      <c r="AA25" s="1" t="n">
        <f aca="false">COUNTIFS(C:C,"&gt;="&amp;M23,C:C,"&lt;"&amp;N23,I:I,"=2",J:J,"=1",D:D,"&lt;&gt;x")</f>
        <v>0</v>
      </c>
      <c r="AB25" s="1" t="n">
        <f aca="false">COUNTIFS(C:C,"&gt;="&amp;M23,C:C,"&lt;"&amp;N23,I:I,"=2",J:J,"=2",D:D,"&lt;&gt;x")</f>
        <v>0</v>
      </c>
      <c r="AC25" s="7" t="n">
        <f aca="false">IF(Y25&gt;0,Z25/Y25,"-")</f>
        <v>1</v>
      </c>
    </row>
    <row r="26" customFormat="false" ht="15" hidden="false" customHeight="false" outlineLevel="0" collapsed="false">
      <c r="A26" s="0" t="n">
        <v>25</v>
      </c>
      <c r="B26" s="3" t="n">
        <v>45061</v>
      </c>
      <c r="C26" s="4" t="n">
        <v>0.884756944444444</v>
      </c>
      <c r="D26" s="8" t="n">
        <f aca="false">Identyfikacja!D26</f>
        <v>25</v>
      </c>
      <c r="E26" s="5" t="s">
        <v>45</v>
      </c>
      <c r="F26" s="0" t="n">
        <v>8</v>
      </c>
      <c r="G26" s="0" t="n">
        <v>0</v>
      </c>
      <c r="I26" s="0" t="n">
        <v>6</v>
      </c>
      <c r="J26" s="0" t="n">
        <v>0</v>
      </c>
      <c r="M26" s="9"/>
      <c r="N26" s="9"/>
      <c r="O26" s="1" t="s">
        <v>262</v>
      </c>
      <c r="P26" s="1" t="n">
        <f aca="false">Q26+R26</f>
        <v>15</v>
      </c>
      <c r="Q26" s="1" t="n">
        <f aca="false">COUNTIFS(C:C,"&gt;="&amp;M23,C:C,"&lt;"&amp;N23,F:F,"=7",G:G,"=0",D:D,"&lt;&gt;x")</f>
        <v>13</v>
      </c>
      <c r="R26" s="1" t="n">
        <f aca="false">COUNTIFS(C:C,"&gt;="&amp;M23,C:C,"&lt;"&amp;N23,F:F,"=7",G:G,"=1",D:D,"&lt;&gt;x")</f>
        <v>2</v>
      </c>
      <c r="S26" s="1" t="n">
        <f aca="false">COUNTIFS(C:C,"&gt;="&amp;M23,C:C,"&lt;"&amp;N23,F:F,"=7",G:G,"=2",D:D,"&lt;&gt;x")</f>
        <v>0</v>
      </c>
      <c r="T26" s="7" t="n">
        <f aca="false">IF(P26&gt;0,Q26/P26,"-")</f>
        <v>0.866666666666667</v>
      </c>
      <c r="V26" s="9"/>
      <c r="W26" s="9"/>
      <c r="X26" s="1" t="s">
        <v>263</v>
      </c>
      <c r="Y26" s="1" t="n">
        <f aca="false">Z26+AA26</f>
        <v>0</v>
      </c>
      <c r="Z26" s="1" t="n">
        <f aca="false">COUNTIFS(C:C,"&gt;="&amp;M23,C:C,"&lt;"&amp;N23,I:I,"=3",J:J,"=0",D:D,"&lt;&gt;x")</f>
        <v>0</v>
      </c>
      <c r="AA26" s="1" t="n">
        <f aca="false">COUNTIFS(C:C,"&gt;="&amp;M23,C:C,"&lt;"&amp;N23,I:I,"=3",J:J,"=1",D:D,"&lt;&gt;x")</f>
        <v>0</v>
      </c>
      <c r="AB26" s="1" t="n">
        <f aca="false">COUNTIFS(C:C,"&gt;="&amp;M23,C:C,"&lt;"&amp;N23,I:I,"=3",J:J,"=2",D:D,"&lt;&gt;x")</f>
        <v>0</v>
      </c>
      <c r="AC26" s="7" t="str">
        <f aca="false">IF(Y26&gt;0,Z26/Y26,"-")</f>
        <v>-</v>
      </c>
    </row>
    <row r="27" customFormat="false" ht="15" hidden="false" customHeight="false" outlineLevel="0" collapsed="false">
      <c r="A27" s="0" t="n">
        <v>26</v>
      </c>
      <c r="B27" s="3" t="n">
        <v>45061</v>
      </c>
      <c r="C27" s="4" t="n">
        <v>0.885138888888889</v>
      </c>
      <c r="D27" s="8" t="n">
        <f aca="false">Identyfikacja!D27</f>
        <v>26</v>
      </c>
      <c r="E27" s="5" t="s">
        <v>46</v>
      </c>
      <c r="F27" s="0" t="n">
        <v>7</v>
      </c>
      <c r="G27" s="0" t="n">
        <v>0</v>
      </c>
      <c r="I27" s="0" t="n">
        <v>1</v>
      </c>
      <c r="J27" s="0" t="n">
        <v>0</v>
      </c>
      <c r="M27" s="9"/>
      <c r="N27" s="9"/>
      <c r="O27" s="1" t="s">
        <v>264</v>
      </c>
      <c r="P27" s="1" t="n">
        <f aca="false">Q27+R27</f>
        <v>1</v>
      </c>
      <c r="Q27" s="1" t="n">
        <f aca="false">COUNTIFS(C:C,"&gt;="&amp;M23,C:C,"&lt;"&amp;N23,F:F,"=11",G:G,"=0",D:D,"&lt;&gt;x")</f>
        <v>1</v>
      </c>
      <c r="R27" s="1" t="n">
        <f aca="false">COUNTIFS(C:C,"&gt;="&amp;M23,C:C,"&lt;"&amp;N23,F:F,"=11",G:G,"=1",D:D,"&lt;&gt;x")</f>
        <v>0</v>
      </c>
      <c r="S27" s="1" t="n">
        <f aca="false">COUNTIFS(C:C,"&gt;="&amp;M23,C:C,"&lt;"&amp;N23,F:F,"=11",G:G,"=2",D:D,"&lt;&gt;x")</f>
        <v>0</v>
      </c>
      <c r="T27" s="7" t="n">
        <f aca="false">IF(P27&gt;0,Q27/P27,"-")</f>
        <v>1</v>
      </c>
      <c r="V27" s="9"/>
      <c r="W27" s="9"/>
      <c r="X27" s="1" t="s">
        <v>265</v>
      </c>
      <c r="Y27" s="1" t="n">
        <f aca="false">Z27+AA27</f>
        <v>0</v>
      </c>
      <c r="Z27" s="1" t="n">
        <f aca="false">COUNTIFS(C:C,"&gt;="&amp;M23,C:C,"&lt;"&amp;N23,I:I,"=4",J:J,"=0",D:D,"&lt;&gt;x")</f>
        <v>0</v>
      </c>
      <c r="AA27" s="1" t="n">
        <f aca="false">COUNTIFS(C:C,"&gt;="&amp;M23,C:C,"&lt;"&amp;N23,I:I,"=4",J:J,"=1",D:D,"&lt;&gt;x")</f>
        <v>0</v>
      </c>
      <c r="AB27" s="1" t="n">
        <f aca="false">COUNTIFS(C:C,"&gt;="&amp;M23,C:C,"&lt;"&amp;N23,I:I,"=4",J:J,"=2",D:D,"&lt;&gt;x")</f>
        <v>0</v>
      </c>
      <c r="AC27" s="7" t="str">
        <f aca="false">IF(Y27&gt;0,Z27/Y27,"-")</f>
        <v>-</v>
      </c>
    </row>
    <row r="28" customFormat="false" ht="15" hidden="false" customHeight="false" outlineLevel="0" collapsed="false">
      <c r="A28" s="0" t="n">
        <v>27</v>
      </c>
      <c r="B28" s="3" t="n">
        <v>45061</v>
      </c>
      <c r="C28" s="4" t="n">
        <v>0.885196759259259</v>
      </c>
      <c r="D28" s="8" t="n">
        <f aca="false">Identyfikacja!D28</f>
        <v>27</v>
      </c>
      <c r="E28" s="5" t="s">
        <v>47</v>
      </c>
      <c r="F28" s="0" t="n">
        <v>3</v>
      </c>
      <c r="G28" s="0" t="n">
        <v>0</v>
      </c>
      <c r="I28" s="0" t="n">
        <v>2</v>
      </c>
      <c r="J28" s="0" t="n">
        <v>0</v>
      </c>
      <c r="M28" s="9"/>
      <c r="N28" s="9"/>
      <c r="O28" s="1" t="s">
        <v>266</v>
      </c>
      <c r="P28" s="1" t="n">
        <f aca="false">Q28+R28</f>
        <v>0</v>
      </c>
      <c r="Q28" s="1" t="n">
        <f aca="false">COUNTIFS(C:C,"&gt;="&amp;M23,C:C,"&lt;"&amp;N23,F:F,"=2",G:G,"=0",D:D,"&lt;&gt;x")</f>
        <v>0</v>
      </c>
      <c r="R28" s="1" t="n">
        <f aca="false">COUNTIFS(C:C,"&gt;="&amp;M23,C:C,"&lt;"&amp;N23,F:F,"=2",G:G,"=1",D:D,"&lt;&gt;x")</f>
        <v>0</v>
      </c>
      <c r="S28" s="1" t="n">
        <f aca="false">COUNTIFS(C:C,"&gt;="&amp;M23,C:C,"&lt;"&amp;N23,F:F,"=2",G:G,"=2",D:D,"&lt;&gt;x")</f>
        <v>0</v>
      </c>
      <c r="T28" s="7" t="str">
        <f aca="false">IF(P28&gt;0,Q28/P28,"-")</f>
        <v>-</v>
      </c>
      <c r="V28" s="9"/>
      <c r="W28" s="9"/>
      <c r="X28" s="1" t="s">
        <v>267</v>
      </c>
      <c r="Y28" s="1" t="n">
        <f aca="false">Z28+AA28</f>
        <v>5</v>
      </c>
      <c r="Z28" s="1" t="n">
        <f aca="false">COUNTIFS(C:C,"&gt;="&amp;M23,C:C,"&lt;"&amp;N23,I:I,"=5",J:J,"=0",D:D,"&lt;&gt;x")</f>
        <v>4</v>
      </c>
      <c r="AA28" s="1" t="n">
        <f aca="false">COUNTIFS(C:C,"&gt;="&amp;M23,C:C,"&lt;"&amp;N23,I:I,"=5",J:J,"=1",D:D,"&lt;&gt;x")</f>
        <v>1</v>
      </c>
      <c r="AB28" s="1" t="n">
        <f aca="false">COUNTIFS(C:C,"&gt;="&amp;M23,C:C,"&lt;"&amp;N23,I:I,"=5",J:J,"=2",D:D,"&lt;&gt;x")</f>
        <v>0</v>
      </c>
      <c r="AC28" s="7" t="n">
        <f aca="false">IF(Y28&gt;0,Z28/Y28,"-")</f>
        <v>0.8</v>
      </c>
    </row>
    <row r="29" customFormat="false" ht="15" hidden="false" customHeight="false" outlineLevel="0" collapsed="false">
      <c r="A29" s="0" t="n">
        <v>28</v>
      </c>
      <c r="B29" s="3" t="n">
        <v>45061</v>
      </c>
      <c r="C29" s="4" t="n">
        <v>0.88599537037037</v>
      </c>
      <c r="D29" s="8" t="n">
        <f aca="false">Identyfikacja!D29</f>
        <v>28</v>
      </c>
      <c r="E29" s="5" t="s">
        <v>48</v>
      </c>
      <c r="F29" s="0" t="n">
        <v>7</v>
      </c>
      <c r="G29" s="0" t="n">
        <v>0</v>
      </c>
      <c r="I29" s="0" t="n">
        <v>1</v>
      </c>
      <c r="J29" s="0" t="n">
        <v>0</v>
      </c>
      <c r="M29" s="9"/>
      <c r="N29" s="9"/>
      <c r="O29" s="1" t="s">
        <v>268</v>
      </c>
      <c r="P29" s="1" t="n">
        <f aca="false">Q29+R29</f>
        <v>1</v>
      </c>
      <c r="Q29" s="1" t="n">
        <f aca="false">COUNTIFS(C:C,"&gt;="&amp;M23,C:C,"&lt;"&amp;N23,F:F,"=3",G:G,"=0",D:D,"&lt;&gt;x")</f>
        <v>1</v>
      </c>
      <c r="R29" s="1" t="n">
        <f aca="false">COUNTIFS(C:C,"&gt;="&amp;M23,C:C,"&lt;"&amp;N23,F:F,"=3",G:G,"=1",D:D,"&lt;&gt;x")</f>
        <v>0</v>
      </c>
      <c r="S29" s="1" t="n">
        <f aca="false">COUNTIFS(C:C,"&gt;="&amp;M23,C:C,"&lt;"&amp;N23,F:F,"=3",G:G,"=2",D:D,"&lt;&gt;x")</f>
        <v>0</v>
      </c>
      <c r="T29" s="7" t="n">
        <f aca="false">IF(P29&gt;0,Q29/P29,"-")</f>
        <v>1</v>
      </c>
      <c r="V29" s="9"/>
      <c r="W29" s="9"/>
      <c r="X29" s="1" t="s">
        <v>269</v>
      </c>
      <c r="Y29" s="1" t="n">
        <f aca="false">Z29+AA29</f>
        <v>0</v>
      </c>
      <c r="Z29" s="1" t="n">
        <f aca="false">COUNTIFS(C:C,"&gt;="&amp;M23,C:C,"&lt;"&amp;N23,I:I,"=6",J:J,"=0",D:D,"&lt;&gt;x")</f>
        <v>0</v>
      </c>
      <c r="AA29" s="1" t="n">
        <f aca="false">COUNTIFS(C:C,"&gt;="&amp;M23,C:C,"&lt;"&amp;N23,I:I,"=6",J:J,"=1",D:D,"&lt;&gt;x")</f>
        <v>0</v>
      </c>
      <c r="AB29" s="1" t="n">
        <f aca="false">COUNTIFS(C:C,"&gt;="&amp;M23,C:C,"&lt;"&amp;N23,I:I,"=6",J:J,"=2",D:D,"&lt;&gt;x")</f>
        <v>0</v>
      </c>
      <c r="AC29" s="7" t="str">
        <f aca="false">IF(Y29&gt;0,Z29/Y29,"-")</f>
        <v>-</v>
      </c>
    </row>
    <row r="30" customFormat="false" ht="15" hidden="false" customHeight="false" outlineLevel="0" collapsed="false">
      <c r="A30" s="0" t="n">
        <v>29</v>
      </c>
      <c r="B30" s="3" t="n">
        <v>45061</v>
      </c>
      <c r="C30" s="4" t="n">
        <v>0.886018518518519</v>
      </c>
      <c r="D30" s="8" t="n">
        <f aca="false">Identyfikacja!D30</f>
        <v>29</v>
      </c>
      <c r="E30" s="5" t="s">
        <v>49</v>
      </c>
      <c r="F30" s="0" t="n">
        <v>7</v>
      </c>
      <c r="G30" s="0" t="n">
        <v>0</v>
      </c>
      <c r="I30" s="0" t="n">
        <v>1</v>
      </c>
      <c r="J30" s="0" t="n">
        <v>0</v>
      </c>
      <c r="M30" s="9"/>
      <c r="N30" s="9"/>
      <c r="O30" s="1" t="s">
        <v>269</v>
      </c>
      <c r="P30" s="1" t="n">
        <f aca="false">Q30+R30</f>
        <v>0</v>
      </c>
      <c r="Q30" s="1" t="n">
        <f aca="false">COUNTIFS(C:C,"&gt;="&amp;M23,C:C,"&lt;"&amp;N23,F:F,"=8",G:G,"=0",D:D,"&lt;&gt;x")</f>
        <v>0</v>
      </c>
      <c r="R30" s="1" t="n">
        <f aca="false">COUNTIFS(C:C,"&gt;="&amp;M23,C:C,"&lt;"&amp;N23,F:F,"=8",G:G,"=1",D:D,"&lt;&gt;x")</f>
        <v>0</v>
      </c>
      <c r="S30" s="1" t="n">
        <f aca="false">COUNTIFS(C:C,"&gt;="&amp;M23,C:C,"&lt;"&amp;N23,F:F,"=8",G:G,"=2",D:D,"&lt;&gt;x")</f>
        <v>0</v>
      </c>
      <c r="T30" s="7" t="str">
        <f aca="false">IF(P30&gt;0,Q30/P30,"-")</f>
        <v>-</v>
      </c>
      <c r="V30" s="9"/>
      <c r="W30" s="9"/>
      <c r="X30" s="1" t="s">
        <v>270</v>
      </c>
      <c r="Y30" s="1" t="n">
        <f aca="false">Z30+AA30</f>
        <v>0</v>
      </c>
      <c r="Z30" s="1" t="n">
        <f aca="false">COUNTIFS(C:C,"&gt;="&amp;M23,C:C,"&lt;"&amp;N23,I:I,"=7",J:J,"=0",D:D,"&lt;&gt;x")</f>
        <v>0</v>
      </c>
      <c r="AA30" s="1" t="n">
        <f aca="false">COUNTIFS(C:C,"&gt;="&amp;M23,C:C,"&lt;"&amp;N23,I:I,"=7",J:J,"=1",D:D,"&lt;&gt;x")</f>
        <v>0</v>
      </c>
      <c r="AB30" s="1" t="n">
        <f aca="false">COUNTIFS(C:C,"&gt;="&amp;M23,C:C,"&lt;"&amp;N23,I:I,"=7",J:J,"=2",D:D,"&lt;&gt;x")</f>
        <v>0</v>
      </c>
      <c r="AC30" s="7" t="str">
        <f aca="false">IF(Y30&gt;0,Z30/Y30,"-")</f>
        <v>-</v>
      </c>
    </row>
    <row r="31" customFormat="false" ht="15" hidden="false" customHeight="false" outlineLevel="0" collapsed="false">
      <c r="A31" s="0" t="n">
        <v>30</v>
      </c>
      <c r="B31" s="3" t="n">
        <v>45061</v>
      </c>
      <c r="C31" s="4" t="n">
        <v>0.886203703703704</v>
      </c>
      <c r="D31" s="8" t="n">
        <f aca="false">Identyfikacja!D31</f>
        <v>30</v>
      </c>
      <c r="E31" s="5" t="s">
        <v>50</v>
      </c>
      <c r="F31" s="0" t="n">
        <v>9</v>
      </c>
      <c r="G31" s="0" t="n">
        <v>1</v>
      </c>
      <c r="H31" s="0" t="n">
        <v>6</v>
      </c>
      <c r="I31" s="0" t="n">
        <v>5</v>
      </c>
      <c r="J31" s="0" t="n">
        <v>1</v>
      </c>
      <c r="K31" s="0" t="n">
        <v>8</v>
      </c>
      <c r="M31" s="9"/>
      <c r="N31" s="9"/>
      <c r="O31" s="1" t="s">
        <v>271</v>
      </c>
      <c r="P31" s="1" t="n">
        <f aca="false">Q31+R31</f>
        <v>5</v>
      </c>
      <c r="Q31" s="1" t="n">
        <f aca="false">COUNTIFS(C:C,"&gt;="&amp;M23,C:C,"&lt;"&amp;N23,F:F,"=9",G:G,"=0",D:D,"&lt;&gt;x")</f>
        <v>4</v>
      </c>
      <c r="R31" s="1" t="n">
        <f aca="false">COUNTIFS(C:C,"&gt;="&amp;M23,C:C,"&lt;"&amp;N23,F:F,"=9",G:G,"=1",D:D,"&lt;&gt;x")</f>
        <v>1</v>
      </c>
      <c r="S31" s="1" t="n">
        <f aca="false">COUNTIFS(C:C,"&gt;="&amp;M23,C:C,"&lt;"&amp;N23,F:F,"=9",G:G,"=2",D:D,"&lt;&gt;x")</f>
        <v>0</v>
      </c>
      <c r="T31" s="7" t="n">
        <f aca="false">IF(P31&gt;0,Q31/P31,"-")</f>
        <v>0.8</v>
      </c>
      <c r="V31" s="9"/>
      <c r="W31" s="9"/>
      <c r="X31" s="1" t="s">
        <v>272</v>
      </c>
      <c r="Y31" s="1" t="n">
        <f aca="false">Z31+AA31</f>
        <v>0</v>
      </c>
      <c r="Z31" s="1" t="n">
        <f aca="false">COUNTIFS(C:C,"&gt;="&amp;M23,C:C,"&lt;"&amp;N23,I:I,"=8",J:J,"=0",D:D,"&lt;&gt;x")</f>
        <v>0</v>
      </c>
      <c r="AA31" s="1" t="n">
        <f aca="false">COUNTIFS(C:C,"&gt;="&amp;M23,C:C,"&lt;"&amp;N23,I:I,"=8",J:J,"=1",D:D,"&lt;&gt;x")</f>
        <v>0</v>
      </c>
      <c r="AB31" s="1" t="n">
        <f aca="false">COUNTIFS(C:C,"&gt;="&amp;M23,C:C,"&lt;"&amp;N23,I:I,"=8",J:J,"=2",D:D,"&lt;&gt;x")</f>
        <v>0</v>
      </c>
      <c r="AC31" s="7" t="str">
        <f aca="false">IF(Y31&gt;0,Z31/Y31,"-")</f>
        <v>-</v>
      </c>
    </row>
    <row r="32" customFormat="false" ht="15" hidden="false" customHeight="false" outlineLevel="0" collapsed="false">
      <c r="A32" s="0" t="n">
        <v>31</v>
      </c>
      <c r="B32" s="3" t="n">
        <v>45061</v>
      </c>
      <c r="C32" s="4" t="n">
        <v>0.887071759259259</v>
      </c>
      <c r="D32" s="8" t="n">
        <f aca="false">Identyfikacja!D32</f>
        <v>31</v>
      </c>
      <c r="E32" s="5" t="s">
        <v>51</v>
      </c>
      <c r="F32" s="0" t="n">
        <v>7</v>
      </c>
      <c r="G32" s="0" t="n">
        <v>0</v>
      </c>
      <c r="I32" s="0" t="n">
        <v>1</v>
      </c>
      <c r="J32" s="0" t="n">
        <v>0</v>
      </c>
      <c r="M32" s="9"/>
      <c r="N32" s="9"/>
      <c r="O32" s="1" t="s">
        <v>270</v>
      </c>
      <c r="P32" s="1" t="n">
        <f aca="false">Q32+R32</f>
        <v>0</v>
      </c>
      <c r="Q32" s="1" t="n">
        <f aca="false">COUNTIFS(C:C,"&gt;="&amp;M23,C:C,"&lt;"&amp;N23,F:F,"=5",G:G,"=0",D:D,"&lt;&gt;x")</f>
        <v>0</v>
      </c>
      <c r="R32" s="1" t="n">
        <f aca="false">COUNTIFS(C:C,"&gt;="&amp;M23,C:C,"&lt;"&amp;N23,F:F,"=5",G:G,"=1",D:D,"&lt;&gt;x")</f>
        <v>0</v>
      </c>
      <c r="S32" s="1" t="n">
        <f aca="false">COUNTIFS(C:C,"&gt;="&amp;M23,C:C,"&lt;"&amp;N23,F:F,"=5",G:G,"=2",D:D,"&lt;&gt;x")</f>
        <v>0</v>
      </c>
      <c r="T32" s="7" t="str">
        <f aca="false">IF(P32&gt;0,Q32/P32,"-")</f>
        <v>-</v>
      </c>
      <c r="X32" s="1"/>
      <c r="Y32" s="1"/>
      <c r="Z32" s="1"/>
      <c r="AA32" s="1"/>
      <c r="AB32" s="1"/>
      <c r="AC32" s="7"/>
    </row>
    <row r="33" customFormat="false" ht="15" hidden="false" customHeight="false" outlineLevel="0" collapsed="false">
      <c r="A33" s="0" t="n">
        <v>32</v>
      </c>
      <c r="B33" s="3" t="n">
        <v>45061</v>
      </c>
      <c r="C33" s="4" t="n">
        <v>0.887337962962963</v>
      </c>
      <c r="D33" s="8" t="n">
        <f aca="false">Identyfikacja!D33</f>
        <v>32</v>
      </c>
      <c r="E33" s="5" t="s">
        <v>52</v>
      </c>
      <c r="F33" s="0" t="n">
        <v>7</v>
      </c>
      <c r="G33" s="0" t="n">
        <v>0</v>
      </c>
      <c r="I33" s="0" t="n">
        <v>1</v>
      </c>
      <c r="J33" s="0" t="n">
        <v>0</v>
      </c>
      <c r="O33" s="1"/>
      <c r="P33" s="1"/>
      <c r="Q33" s="1"/>
      <c r="R33" s="1"/>
      <c r="S33" s="1"/>
      <c r="T33" s="1"/>
      <c r="X33" s="1"/>
      <c r="Y33" s="1"/>
      <c r="Z33" s="1"/>
      <c r="AA33" s="1"/>
      <c r="AB33" s="1"/>
      <c r="AC33" s="1"/>
    </row>
    <row r="34" customFormat="false" ht="15" hidden="false" customHeight="false" outlineLevel="0" collapsed="false">
      <c r="A34" s="0" t="n">
        <v>33</v>
      </c>
      <c r="B34" s="3" t="n">
        <v>45061</v>
      </c>
      <c r="C34" s="4" t="n">
        <v>0.887430555555556</v>
      </c>
      <c r="D34" s="8" t="n">
        <f aca="false">Identyfikacja!D34</f>
        <v>33</v>
      </c>
      <c r="E34" s="5" t="s">
        <v>53</v>
      </c>
      <c r="F34" s="0" t="n">
        <v>7</v>
      </c>
      <c r="G34" s="0" t="n">
        <v>0</v>
      </c>
      <c r="I34" s="0" t="n">
        <v>1</v>
      </c>
      <c r="J34" s="0" t="n">
        <v>0</v>
      </c>
      <c r="M34" s="9" t="n">
        <v>0.906377314814815</v>
      </c>
      <c r="N34" s="9" t="n">
        <v>0.916793981481482</v>
      </c>
      <c r="O34" s="1" t="s">
        <v>252</v>
      </c>
      <c r="P34" s="1" t="s">
        <v>253</v>
      </c>
      <c r="Q34" s="1" t="s">
        <v>254</v>
      </c>
      <c r="R34" s="1" t="s">
        <v>255</v>
      </c>
      <c r="S34" s="1" t="s">
        <v>17</v>
      </c>
      <c r="T34" s="1" t="s">
        <v>256</v>
      </c>
      <c r="V34" s="9" t="n">
        <v>0.906377314814815</v>
      </c>
      <c r="W34" s="9" t="n">
        <v>0.916793981481482</v>
      </c>
      <c r="X34" s="1" t="s">
        <v>257</v>
      </c>
      <c r="Y34" s="1" t="s">
        <v>253</v>
      </c>
      <c r="Z34" s="1" t="s">
        <v>254</v>
      </c>
      <c r="AA34" s="1" t="s">
        <v>255</v>
      </c>
      <c r="AB34" s="1" t="s">
        <v>17</v>
      </c>
      <c r="AC34" s="1" t="s">
        <v>256</v>
      </c>
    </row>
    <row r="35" customFormat="false" ht="15" hidden="false" customHeight="false" outlineLevel="0" collapsed="false">
      <c r="A35" s="0" t="n">
        <v>34</v>
      </c>
      <c r="B35" s="3" t="n">
        <v>45061</v>
      </c>
      <c r="C35" s="4" t="n">
        <v>0.888321759259259</v>
      </c>
      <c r="D35" s="8" t="n">
        <f aca="false">Identyfikacja!D35</f>
        <v>34</v>
      </c>
      <c r="E35" s="5" t="s">
        <v>54</v>
      </c>
      <c r="F35" s="0" t="n">
        <v>7</v>
      </c>
      <c r="G35" s="0" t="n">
        <v>0</v>
      </c>
      <c r="I35" s="0" t="n">
        <v>1</v>
      </c>
      <c r="J35" s="0" t="n">
        <v>0</v>
      </c>
      <c r="M35" s="9"/>
      <c r="N35" s="9"/>
      <c r="O35" s="1" t="s">
        <v>258</v>
      </c>
      <c r="P35" s="1" t="n">
        <f aca="false">Q35+R35</f>
        <v>0</v>
      </c>
      <c r="Q35" s="1" t="n">
        <f aca="false">COUNTIFS(C:C,"&gt;="&amp;M34,C:C,"&lt;"&amp;N34,F:F,"=6",G:G,"=0",D:D,"&lt;&gt;x")</f>
        <v>0</v>
      </c>
      <c r="R35" s="1" t="n">
        <f aca="false">COUNTIFS(C:C,"&gt;="&amp;M34,C:C,"&lt;"&amp;N34,F:F,"=6",G:G,"=1",D:D,"&lt;&gt;x")</f>
        <v>0</v>
      </c>
      <c r="S35" s="1" t="n">
        <f aca="false">COUNTIFS(C:C,"&gt;="&amp;M34,C:C,"&lt;"&amp;N34,F:F,"=6",G:G,"=2",D:D,"&lt;&gt;x")</f>
        <v>0</v>
      </c>
      <c r="T35" s="7" t="str">
        <f aca="false">IF(P35&gt;0,Q35/P35,"-")</f>
        <v>-</v>
      </c>
      <c r="V35" s="9"/>
      <c r="W35" s="9"/>
      <c r="X35" s="1" t="s">
        <v>259</v>
      </c>
      <c r="Y35" s="1" t="n">
        <f aca="false">Z35+AA35</f>
        <v>9</v>
      </c>
      <c r="Z35" s="1" t="n">
        <f aca="false">COUNTIFS(C:C,"&gt;="&amp;M34,C:C,"&lt;"&amp;N34,I:I,"=1",J:J,"=0",D:D,"&lt;&gt;x")</f>
        <v>9</v>
      </c>
      <c r="AA35" s="1" t="n">
        <f aca="false">COUNTIFS(C:C,"&gt;="&amp;M34,C:C,"&lt;"&amp;N34,I:I,"=1",J:J,"=1",D:D,"&lt;&gt;x")</f>
        <v>0</v>
      </c>
      <c r="AB35" s="1" t="n">
        <f aca="false">COUNTIFS(C:C,"&gt;="&amp;M34,C:C,"&lt;"&amp;N34,I:I,"=1",J:J,"=2",D:D,"&lt;&gt;x")</f>
        <v>0</v>
      </c>
      <c r="AC35" s="7" t="n">
        <f aca="false">IF(Y35&gt;0,Z35/Y35,"-")</f>
        <v>1</v>
      </c>
    </row>
    <row r="36" customFormat="false" ht="15" hidden="false" customHeight="false" outlineLevel="0" collapsed="false">
      <c r="A36" s="0" t="n">
        <v>35</v>
      </c>
      <c r="B36" s="3" t="n">
        <v>45061</v>
      </c>
      <c r="C36" s="4" t="n">
        <v>0.888368055555556</v>
      </c>
      <c r="D36" s="8" t="n">
        <f aca="false">Identyfikacja!D36</f>
        <v>35</v>
      </c>
      <c r="E36" s="5" t="s">
        <v>55</v>
      </c>
      <c r="F36" s="0" t="n">
        <v>7</v>
      </c>
      <c r="G36" s="0" t="n">
        <v>0</v>
      </c>
      <c r="I36" s="0" t="n">
        <v>1</v>
      </c>
      <c r="J36" s="0" t="n">
        <v>0</v>
      </c>
      <c r="M36" s="9"/>
      <c r="N36" s="9"/>
      <c r="O36" s="1" t="s">
        <v>260</v>
      </c>
      <c r="P36" s="1" t="n">
        <f aca="false">Q36+R36</f>
        <v>0</v>
      </c>
      <c r="Q36" s="1" t="n">
        <f aca="false">COUNTIFS(C:C,"&gt;="&amp;M34,C:C,"&lt;"&amp;N34,F:F,"=10",G:G,"=0",D:D,"&lt;&gt;x")</f>
        <v>0</v>
      </c>
      <c r="R36" s="1" t="n">
        <f aca="false">COUNTIFS(C:C,"&gt;="&amp;M34,C:C,"&lt;"&amp;N34,F:F,"=10",G:G,"=1",D:D,"&lt;&gt;x")</f>
        <v>0</v>
      </c>
      <c r="S36" s="1" t="n">
        <f aca="false">COUNTIFS(C:C,"&gt;="&amp;M34,C:C,"&lt;"&amp;N34,F:F,"=10",G:G,"=2",D:D,"&lt;&gt;x")</f>
        <v>0</v>
      </c>
      <c r="T36" s="7" t="str">
        <f aca="false">IF(P36&gt;0,Q36/P36,"-")</f>
        <v>-</v>
      </c>
      <c r="V36" s="9"/>
      <c r="W36" s="9"/>
      <c r="X36" s="1" t="s">
        <v>261</v>
      </c>
      <c r="Y36" s="1" t="n">
        <f aca="false">Z36+AA36</f>
        <v>1</v>
      </c>
      <c r="Z36" s="1" t="n">
        <f aca="false">COUNTIFS(C:C,"&gt;="&amp;M34,C:C,"&lt;"&amp;N34,I:I,"=2",J:J,"=0",D:D,"&lt;&gt;x")</f>
        <v>1</v>
      </c>
      <c r="AA36" s="1" t="n">
        <f aca="false">COUNTIFS(C:C,"&gt;="&amp;M34,C:C,"&lt;"&amp;N34,I:I,"=2",J:J,"=1",D:D,"&lt;&gt;x")</f>
        <v>0</v>
      </c>
      <c r="AB36" s="1" t="n">
        <f aca="false">COUNTIFS(C:C,"&gt;="&amp;M34,C:C,"&lt;"&amp;N34,I:I,"=2",J:J,"=2",D:D,"&lt;&gt;x")</f>
        <v>0</v>
      </c>
      <c r="AC36" s="7" t="n">
        <f aca="false">IF(Y36&gt;0,Z36/Y36,"-")</f>
        <v>1</v>
      </c>
    </row>
    <row r="37" customFormat="false" ht="15" hidden="false" customHeight="false" outlineLevel="0" collapsed="false">
      <c r="A37" s="0" t="n">
        <v>36</v>
      </c>
      <c r="B37" s="3" t="n">
        <v>45061</v>
      </c>
      <c r="C37" s="4" t="n">
        <v>0.888865740740741</v>
      </c>
      <c r="D37" s="8" t="n">
        <f aca="false">Identyfikacja!D37</f>
        <v>36</v>
      </c>
      <c r="E37" s="5" t="s">
        <v>56</v>
      </c>
      <c r="F37" s="0" t="n">
        <v>7</v>
      </c>
      <c r="G37" s="0" t="n">
        <v>1</v>
      </c>
      <c r="H37" s="0" t="n">
        <v>11</v>
      </c>
      <c r="I37" s="0" t="n">
        <v>1</v>
      </c>
      <c r="J37" s="0" t="n">
        <v>0</v>
      </c>
      <c r="M37" s="9"/>
      <c r="N37" s="9"/>
      <c r="O37" s="1" t="s">
        <v>262</v>
      </c>
      <c r="P37" s="1" t="n">
        <f aca="false">Q37+R37</f>
        <v>9</v>
      </c>
      <c r="Q37" s="1" t="n">
        <f aca="false">COUNTIFS(C:C,"&gt;="&amp;M34,C:C,"&lt;"&amp;N34,F:F,"=7",G:G,"=0",D:D,"&lt;&gt;x")</f>
        <v>8</v>
      </c>
      <c r="R37" s="1" t="n">
        <f aca="false">COUNTIFS(C:C,"&gt;="&amp;M34,C:C,"&lt;"&amp;N34,F:F,"=7",G:G,"=1",D:D,"&lt;&gt;x")</f>
        <v>1</v>
      </c>
      <c r="S37" s="1" t="n">
        <f aca="false">COUNTIFS(C:C,"&gt;="&amp;M34,C:C,"&lt;"&amp;N34,F:F,"=7",G:G,"=2",D:D,"&lt;&gt;x")</f>
        <v>0</v>
      </c>
      <c r="T37" s="7" t="n">
        <f aca="false">IF(P37&gt;0,Q37/P37,"-")</f>
        <v>0.888888888888889</v>
      </c>
      <c r="V37" s="9"/>
      <c r="W37" s="9"/>
      <c r="X37" s="1" t="s">
        <v>263</v>
      </c>
      <c r="Y37" s="1" t="n">
        <f aca="false">Z37+AA37</f>
        <v>0</v>
      </c>
      <c r="Z37" s="1" t="n">
        <f aca="false">COUNTIFS(C:C,"&gt;="&amp;M34,C:C,"&lt;"&amp;N34,I:I,"=3",J:J,"=0",D:D,"&lt;&gt;x")</f>
        <v>0</v>
      </c>
      <c r="AA37" s="1" t="n">
        <f aca="false">COUNTIFS(C:C,"&gt;="&amp;M34,C:C,"&lt;"&amp;N34,I:I,"=3",J:J,"=1",D:D,"&lt;&gt;x")</f>
        <v>0</v>
      </c>
      <c r="AB37" s="1" t="n">
        <f aca="false">COUNTIFS(C:C,"&gt;="&amp;M34,C:C,"&lt;"&amp;N34,I:I,"=3",J:J,"=2",D:D,"&lt;&gt;x")</f>
        <v>0</v>
      </c>
      <c r="AC37" s="7" t="str">
        <f aca="false">IF(Y37&gt;0,Z37/Y37,"-")</f>
        <v>-</v>
      </c>
    </row>
    <row r="38" customFormat="false" ht="15" hidden="false" customHeight="false" outlineLevel="0" collapsed="false">
      <c r="A38" s="0" t="n">
        <v>37</v>
      </c>
      <c r="B38" s="3" t="n">
        <v>45061</v>
      </c>
      <c r="C38" s="4" t="n">
        <v>0.889444444444445</v>
      </c>
      <c r="D38" s="8" t="n">
        <f aca="false">Identyfikacja!D38</f>
        <v>37</v>
      </c>
      <c r="E38" s="5" t="s">
        <v>57</v>
      </c>
      <c r="F38" s="0" t="n">
        <v>11</v>
      </c>
      <c r="G38" s="0" t="n">
        <v>0</v>
      </c>
      <c r="I38" s="0" t="n">
        <v>1</v>
      </c>
      <c r="J38" s="0" t="n">
        <v>0</v>
      </c>
      <c r="M38" s="9"/>
      <c r="N38" s="9"/>
      <c r="O38" s="1" t="s">
        <v>264</v>
      </c>
      <c r="P38" s="1" t="n">
        <f aca="false">Q38+R38</f>
        <v>0</v>
      </c>
      <c r="Q38" s="1" t="n">
        <f aca="false">COUNTIFS(C:C,"&gt;="&amp;M34,C:C,"&lt;"&amp;N34,F:F,"=11",G:G,"=0",D:D,"&lt;&gt;x")</f>
        <v>0</v>
      </c>
      <c r="R38" s="1" t="n">
        <f aca="false">COUNTIFS(C:C,"&gt;="&amp;M34,C:C,"&lt;"&amp;N34,F:F,"=11",G:G,"=1",D:D,"&lt;&gt;x")</f>
        <v>0</v>
      </c>
      <c r="S38" s="1" t="n">
        <f aca="false">COUNTIFS(C:C,"&gt;="&amp;M34,C:C,"&lt;"&amp;N34,F:F,"=11",G:G,"=2",D:D,"&lt;&gt;x")</f>
        <v>0</v>
      </c>
      <c r="T38" s="7" t="str">
        <f aca="false">IF(P38&gt;0,Q38/P38,"-")</f>
        <v>-</v>
      </c>
      <c r="V38" s="9"/>
      <c r="W38" s="9"/>
      <c r="X38" s="1" t="s">
        <v>265</v>
      </c>
      <c r="Y38" s="1" t="n">
        <f aca="false">Z38+AA38</f>
        <v>0</v>
      </c>
      <c r="Z38" s="1" t="n">
        <f aca="false">COUNTIFS(C:C,"&gt;="&amp;M34,C:C,"&lt;"&amp;N34,I:I,"=4",J:J,"=0",D:D,"&lt;&gt;x")</f>
        <v>0</v>
      </c>
      <c r="AA38" s="1" t="n">
        <f aca="false">COUNTIFS(C:C,"&gt;="&amp;M34,C:C,"&lt;"&amp;N34,I:I,"=4",J:J,"=1",D:D,"&lt;&gt;x")</f>
        <v>0</v>
      </c>
      <c r="AB38" s="1" t="n">
        <f aca="false">COUNTIFS(C:C,"&gt;="&amp;M34,C:C,"&lt;"&amp;N34,I:I,"=4",J:J,"=2",D:D,"&lt;&gt;x")</f>
        <v>0</v>
      </c>
      <c r="AC38" s="7" t="str">
        <f aca="false">IF(Y38&gt;0,Z38/Y38,"-")</f>
        <v>-</v>
      </c>
    </row>
    <row r="39" customFormat="false" ht="15" hidden="false" customHeight="false" outlineLevel="0" collapsed="false">
      <c r="A39" s="0" t="n">
        <v>38</v>
      </c>
      <c r="B39" s="3" t="n">
        <v>45061</v>
      </c>
      <c r="C39" s="4" t="n">
        <v>0.889502314814815</v>
      </c>
      <c r="D39" s="8" t="n">
        <f aca="false">Identyfikacja!D39</f>
        <v>38</v>
      </c>
      <c r="E39" s="5" t="s">
        <v>58</v>
      </c>
      <c r="F39" s="0" t="n">
        <v>7</v>
      </c>
      <c r="G39" s="0" t="n">
        <v>0</v>
      </c>
      <c r="I39" s="0" t="n">
        <v>1</v>
      </c>
      <c r="J39" s="0" t="n">
        <v>0</v>
      </c>
      <c r="M39" s="9"/>
      <c r="N39" s="9"/>
      <c r="O39" s="1" t="s">
        <v>266</v>
      </c>
      <c r="P39" s="1" t="n">
        <f aca="false">Q39+R39</f>
        <v>0</v>
      </c>
      <c r="Q39" s="1" t="n">
        <f aca="false">COUNTIFS(C:C,"&gt;="&amp;M34,C:C,"&lt;"&amp;N34,F:F,"=2",G:G,"=0",D:D,"&lt;&gt;x")</f>
        <v>0</v>
      </c>
      <c r="R39" s="1" t="n">
        <f aca="false">COUNTIFS(C:C,"&gt;="&amp;M34,C:C,"&lt;"&amp;N34,F:F,"=2",G:G,"=1",D:D,"&lt;&gt;x")</f>
        <v>0</v>
      </c>
      <c r="S39" s="1" t="n">
        <f aca="false">COUNTIFS(C:C,"&gt;="&amp;M34,C:C,"&lt;"&amp;N34,F:F,"=2",G:G,"=2",D:D,"&lt;&gt;x")</f>
        <v>0</v>
      </c>
      <c r="T39" s="7" t="str">
        <f aca="false">IF(P39&gt;0,Q39/P39,"-")</f>
        <v>-</v>
      </c>
      <c r="V39" s="9"/>
      <c r="W39" s="9"/>
      <c r="X39" s="1" t="s">
        <v>267</v>
      </c>
      <c r="Y39" s="1" t="n">
        <f aca="false">Z39+AA39</f>
        <v>1</v>
      </c>
      <c r="Z39" s="1" t="n">
        <f aca="false">COUNTIFS(C:C,"&gt;="&amp;M34,C:C,"&lt;"&amp;N34,I:I,"=5",J:J,"=0",D:D,"&lt;&gt;x")</f>
        <v>1</v>
      </c>
      <c r="AA39" s="1" t="n">
        <f aca="false">COUNTIFS(C:C,"&gt;="&amp;M34,C:C,"&lt;"&amp;N34,I:I,"=5",J:J,"=1",D:D,"&lt;&gt;x")</f>
        <v>0</v>
      </c>
      <c r="AB39" s="1" t="n">
        <f aca="false">COUNTIFS(C:C,"&gt;="&amp;M34,C:C,"&lt;"&amp;N34,I:I,"=5",J:J,"=2",D:D,"&lt;&gt;x")</f>
        <v>0</v>
      </c>
      <c r="AC39" s="7" t="n">
        <f aca="false">IF(Y39&gt;0,Z39/Y39,"-")</f>
        <v>1</v>
      </c>
    </row>
    <row r="40" customFormat="false" ht="15" hidden="false" customHeight="false" outlineLevel="0" collapsed="false">
      <c r="A40" s="0" t="n">
        <v>39</v>
      </c>
      <c r="B40" s="3" t="n">
        <v>45061</v>
      </c>
      <c r="C40" s="4" t="n">
        <v>0.890358796296296</v>
      </c>
      <c r="D40" s="8" t="n">
        <f aca="false">Identyfikacja!D40</f>
        <v>39</v>
      </c>
      <c r="E40" s="5" t="s">
        <v>59</v>
      </c>
      <c r="F40" s="0" t="n">
        <v>9</v>
      </c>
      <c r="G40" s="0" t="n">
        <v>0</v>
      </c>
      <c r="I40" s="0" t="n">
        <v>5</v>
      </c>
      <c r="J40" s="0" t="n">
        <v>0</v>
      </c>
      <c r="M40" s="9"/>
      <c r="N40" s="9"/>
      <c r="O40" s="1" t="s">
        <v>268</v>
      </c>
      <c r="P40" s="1" t="n">
        <f aca="false">Q40+R40</f>
        <v>1</v>
      </c>
      <c r="Q40" s="1" t="n">
        <f aca="false">COUNTIFS(C:C,"&gt;="&amp;M34,C:C,"&lt;"&amp;N34,F:F,"=3",G:G,"=0",D:D,"&lt;&gt;x")</f>
        <v>1</v>
      </c>
      <c r="R40" s="1" t="n">
        <f aca="false">COUNTIFS(C:C,"&gt;="&amp;M34,C:C,"&lt;"&amp;N34,F:F,"=3",G:G,"=1",D:D,"&lt;&gt;x")</f>
        <v>0</v>
      </c>
      <c r="S40" s="1" t="n">
        <f aca="false">COUNTIFS(C:C,"&gt;="&amp;M34,C:C,"&lt;"&amp;N34,F:F,"=3",G:G,"=2",D:D,"&lt;&gt;x")</f>
        <v>0</v>
      </c>
      <c r="T40" s="7" t="n">
        <f aca="false">IF(P40&gt;0,Q40/P40,"-")</f>
        <v>1</v>
      </c>
      <c r="V40" s="9"/>
      <c r="W40" s="9"/>
      <c r="X40" s="1" t="s">
        <v>269</v>
      </c>
      <c r="Y40" s="1" t="n">
        <f aca="false">Z40+AA40</f>
        <v>0</v>
      </c>
      <c r="Z40" s="1" t="n">
        <f aca="false">COUNTIFS(C:C,"&gt;="&amp;M34,C:C,"&lt;"&amp;N34,I:I,"=6",J:J,"=0",D:D,"&lt;&gt;x")</f>
        <v>0</v>
      </c>
      <c r="AA40" s="1" t="n">
        <f aca="false">COUNTIFS(C:C,"&gt;="&amp;M34,C:C,"&lt;"&amp;N34,I:I,"=6",J:J,"=1",D:D,"&lt;&gt;x")</f>
        <v>0</v>
      </c>
      <c r="AB40" s="1" t="n">
        <f aca="false">COUNTIFS(C:C,"&gt;="&amp;M34,C:C,"&lt;"&amp;N34,I:I,"=6",J:J,"=2",D:D,"&lt;&gt;x")</f>
        <v>0</v>
      </c>
      <c r="AC40" s="7" t="str">
        <f aca="false">IF(Y40&gt;0,Z40/Y40,"-")</f>
        <v>-</v>
      </c>
    </row>
    <row r="41" customFormat="false" ht="15" hidden="false" customHeight="false" outlineLevel="0" collapsed="false">
      <c r="A41" s="0" t="n">
        <v>40</v>
      </c>
      <c r="B41" s="3" t="n">
        <v>45061</v>
      </c>
      <c r="C41" s="4" t="n">
        <v>0.890405092592593</v>
      </c>
      <c r="D41" s="8" t="n">
        <f aca="false">Identyfikacja!D41</f>
        <v>40</v>
      </c>
      <c r="E41" s="5" t="s">
        <v>60</v>
      </c>
      <c r="F41" s="0" t="n">
        <v>8</v>
      </c>
      <c r="G41" s="0" t="n">
        <v>0</v>
      </c>
      <c r="I41" s="0" t="n">
        <v>6</v>
      </c>
      <c r="J41" s="0" t="n">
        <v>0</v>
      </c>
      <c r="M41" s="9"/>
      <c r="N41" s="9"/>
      <c r="O41" s="1" t="s">
        <v>269</v>
      </c>
      <c r="P41" s="1" t="n">
        <f aca="false">Q41+R41</f>
        <v>0</v>
      </c>
      <c r="Q41" s="1" t="n">
        <f aca="false">COUNTIFS(C:C,"&gt;="&amp;M34,C:C,"&lt;"&amp;N34,F:F,"=8",G:G,"=0",D:D,"&lt;&gt;x")</f>
        <v>0</v>
      </c>
      <c r="R41" s="1" t="n">
        <f aca="false">COUNTIFS(C:C,"&gt;="&amp;M34,C:C,"&lt;"&amp;N34,F:F,"=8",G:G,"=1",D:D,"&lt;&gt;x")</f>
        <v>0</v>
      </c>
      <c r="S41" s="1" t="n">
        <f aca="false">COUNTIFS(C:C,"&gt;="&amp;M34,C:C,"&lt;"&amp;N34,F:F,"=8",G:G,"=2",D:D,"&lt;&gt;x")</f>
        <v>0</v>
      </c>
      <c r="T41" s="7" t="str">
        <f aca="false">IF(P41&gt;0,Q41/P41,"-")</f>
        <v>-</v>
      </c>
      <c r="V41" s="9"/>
      <c r="W41" s="9"/>
      <c r="X41" s="1" t="s">
        <v>270</v>
      </c>
      <c r="Y41" s="1" t="n">
        <f aca="false">Z41+AA41</f>
        <v>1</v>
      </c>
      <c r="Z41" s="1" t="n">
        <f aca="false">COUNTIFS(C:C,"&gt;="&amp;M34,C:C,"&lt;"&amp;N34,I:I,"=7",J:J,"=0",D:D,"&lt;&gt;x")</f>
        <v>1</v>
      </c>
      <c r="AA41" s="1" t="n">
        <f aca="false">COUNTIFS(C:C,"&gt;="&amp;M34,C:C,"&lt;"&amp;N34,I:I,"=7",J:J,"=1",D:D,"&lt;&gt;x")</f>
        <v>0</v>
      </c>
      <c r="AB41" s="1" t="n">
        <f aca="false">COUNTIFS(C:C,"&gt;="&amp;M34,C:C,"&lt;"&amp;N34,I:I,"=7",J:J,"=2",D:D,"&lt;&gt;x")</f>
        <v>0</v>
      </c>
      <c r="AC41" s="7" t="n">
        <f aca="false">IF(Y41&gt;0,Z41/Y41,"-")</f>
        <v>1</v>
      </c>
    </row>
    <row r="42" customFormat="false" ht="15" hidden="false" customHeight="false" outlineLevel="0" collapsed="false">
      <c r="A42" s="0" t="n">
        <v>41</v>
      </c>
      <c r="B42" s="3" t="n">
        <v>45061</v>
      </c>
      <c r="C42" s="4" t="n">
        <v>0.891284722222222</v>
      </c>
      <c r="D42" s="8" t="n">
        <f aca="false">Identyfikacja!D42</f>
        <v>41</v>
      </c>
      <c r="E42" s="5" t="s">
        <v>61</v>
      </c>
      <c r="F42" s="0" t="n">
        <v>9</v>
      </c>
      <c r="G42" s="0" t="n">
        <v>0</v>
      </c>
      <c r="I42" s="0" t="n">
        <v>5</v>
      </c>
      <c r="J42" s="0" t="n">
        <v>0</v>
      </c>
      <c r="M42" s="9"/>
      <c r="N42" s="9"/>
      <c r="O42" s="1" t="s">
        <v>271</v>
      </c>
      <c r="P42" s="1" t="n">
        <f aca="false">Q42+R42</f>
        <v>1</v>
      </c>
      <c r="Q42" s="1" t="n">
        <f aca="false">COUNTIFS(C:C,"&gt;="&amp;M34,C:C,"&lt;"&amp;N34,F:F,"=9",G:G,"=0",D:D,"&lt;&gt;x")</f>
        <v>1</v>
      </c>
      <c r="R42" s="1" t="n">
        <f aca="false">COUNTIFS(C:C,"&gt;="&amp;M34,C:C,"&lt;"&amp;N34,F:F,"=9",G:G,"=1",D:D,"&lt;&gt;x")</f>
        <v>0</v>
      </c>
      <c r="S42" s="1" t="n">
        <f aca="false">COUNTIFS(C:C,"&gt;="&amp;M34,C:C,"&lt;"&amp;N34,F:F,"=9",G:G,"=2",D:D,"&lt;&gt;x")</f>
        <v>0</v>
      </c>
      <c r="T42" s="7" t="n">
        <f aca="false">IF(P42&gt;0,Q42/P42,"-")</f>
        <v>1</v>
      </c>
      <c r="V42" s="9"/>
      <c r="W42" s="9"/>
      <c r="X42" s="1" t="s">
        <v>272</v>
      </c>
      <c r="Y42" s="1" t="n">
        <f aca="false">Z42+AA42</f>
        <v>0</v>
      </c>
      <c r="Z42" s="1" t="n">
        <f aca="false">COUNTIFS(C:C,"&gt;="&amp;M34,C:C,"&lt;"&amp;N34,I:I,"=8",J:J,"=0",D:D,"&lt;&gt;x")</f>
        <v>0</v>
      </c>
      <c r="AA42" s="1" t="n">
        <f aca="false">COUNTIFS(C:C,"&gt;="&amp;M34,C:C,"&lt;"&amp;N34,I:I,"=8",J:J,"=1",D:D,"&lt;&gt;x")</f>
        <v>0</v>
      </c>
      <c r="AB42" s="1" t="n">
        <f aca="false">COUNTIFS(C:C,"&gt;="&amp;M34,C:C,"&lt;"&amp;N34,I:I,"=8",J:J,"=2",D:D,"&lt;&gt;x")</f>
        <v>0</v>
      </c>
      <c r="AC42" s="7" t="str">
        <f aca="false">IF(Y42&gt;0,Z42/Y42,"-")</f>
        <v>-</v>
      </c>
    </row>
    <row r="43" customFormat="false" ht="15" hidden="false" customHeight="false" outlineLevel="0" collapsed="false">
      <c r="A43" s="0" t="n">
        <v>42</v>
      </c>
      <c r="B43" s="3" t="n">
        <v>45061</v>
      </c>
      <c r="C43" s="4" t="n">
        <v>0.891377314814815</v>
      </c>
      <c r="D43" s="8" t="n">
        <f aca="false">Identyfikacja!D43</f>
        <v>42</v>
      </c>
      <c r="E43" s="5" t="s">
        <v>62</v>
      </c>
      <c r="F43" s="0" t="n">
        <v>7</v>
      </c>
      <c r="G43" s="0" t="n">
        <v>0</v>
      </c>
      <c r="I43" s="0" t="n">
        <v>1</v>
      </c>
      <c r="J43" s="0" t="n">
        <v>0</v>
      </c>
      <c r="M43" s="9"/>
      <c r="N43" s="9"/>
      <c r="O43" s="1" t="s">
        <v>270</v>
      </c>
      <c r="P43" s="1" t="n">
        <f aca="false">Q43+R43</f>
        <v>1</v>
      </c>
      <c r="Q43" s="1" t="n">
        <f aca="false">COUNTIFS(C:C,"&gt;="&amp;M34,C:C,"&lt;"&amp;N34,F:F,"=5",G:G,"=0",D:D,"&lt;&gt;x")</f>
        <v>1</v>
      </c>
      <c r="R43" s="1" t="n">
        <f aca="false">COUNTIFS(C:C,"&gt;="&amp;M34,C:C,"&lt;"&amp;N34,F:F,"=5",G:G,"=1",D:D,"&lt;&gt;x")</f>
        <v>0</v>
      </c>
      <c r="S43" s="1" t="n">
        <f aca="false">COUNTIFS(C:C,"&gt;="&amp;M34,C:C,"&lt;"&amp;N34,F:F,"=5",G:G,"=2",D:D,"&lt;&gt;x")</f>
        <v>0</v>
      </c>
      <c r="T43" s="7" t="n">
        <f aca="false">IF(P43&gt;0,Q43/P43,"-")</f>
        <v>1</v>
      </c>
      <c r="X43" s="1"/>
      <c r="Y43" s="1"/>
      <c r="Z43" s="1"/>
      <c r="AA43" s="1"/>
      <c r="AB43" s="1"/>
      <c r="AC43" s="7"/>
    </row>
    <row r="44" customFormat="false" ht="15" hidden="false" customHeight="false" outlineLevel="0" collapsed="false">
      <c r="A44" s="0" t="n">
        <v>43</v>
      </c>
      <c r="B44" s="3" t="n">
        <v>45061</v>
      </c>
      <c r="C44" s="4" t="n">
        <v>0.891539351851852</v>
      </c>
      <c r="D44" s="8" t="n">
        <f aca="false">Identyfikacja!D44</f>
        <v>43</v>
      </c>
      <c r="E44" s="5" t="s">
        <v>63</v>
      </c>
      <c r="F44" s="0" t="n">
        <v>11</v>
      </c>
      <c r="G44" s="0" t="n">
        <v>0</v>
      </c>
      <c r="I44" s="0" t="n">
        <v>1</v>
      </c>
      <c r="J44" s="0" t="n">
        <v>0</v>
      </c>
      <c r="O44" s="1"/>
      <c r="P44" s="1"/>
      <c r="Q44" s="1"/>
      <c r="R44" s="1"/>
      <c r="S44" s="1"/>
      <c r="T44" s="1"/>
      <c r="X44" s="1"/>
      <c r="Y44" s="1"/>
      <c r="Z44" s="1"/>
      <c r="AA44" s="1"/>
      <c r="AB44" s="1"/>
      <c r="AC44" s="1"/>
    </row>
    <row r="45" customFormat="false" ht="15" hidden="false" customHeight="false" outlineLevel="0" collapsed="false">
      <c r="A45" s="0" t="n">
        <v>44</v>
      </c>
      <c r="B45" s="3" t="n">
        <v>45061</v>
      </c>
      <c r="C45" s="4" t="n">
        <v>0.8915625</v>
      </c>
      <c r="D45" s="8" t="n">
        <f aca="false">Identyfikacja!D45</f>
        <v>44</v>
      </c>
      <c r="E45" s="5" t="s">
        <v>64</v>
      </c>
      <c r="F45" s="0" t="n">
        <v>11</v>
      </c>
      <c r="G45" s="0" t="n">
        <v>0</v>
      </c>
      <c r="I45" s="0" t="n">
        <v>1</v>
      </c>
      <c r="J45" s="0" t="n">
        <v>0</v>
      </c>
      <c r="M45" s="9" t="n">
        <v>0.916793981481482</v>
      </c>
      <c r="N45" s="9" t="n">
        <v>0.927210648148148</v>
      </c>
      <c r="O45" s="1" t="s">
        <v>252</v>
      </c>
      <c r="P45" s="1" t="s">
        <v>253</v>
      </c>
      <c r="Q45" s="1" t="s">
        <v>254</v>
      </c>
      <c r="R45" s="1" t="s">
        <v>255</v>
      </c>
      <c r="S45" s="1" t="s">
        <v>17</v>
      </c>
      <c r="T45" s="1" t="s">
        <v>256</v>
      </c>
      <c r="V45" s="9" t="n">
        <v>0.916793981481482</v>
      </c>
      <c r="W45" s="9" t="n">
        <v>0.927210648148148</v>
      </c>
      <c r="X45" s="1" t="s">
        <v>257</v>
      </c>
      <c r="Y45" s="1" t="s">
        <v>253</v>
      </c>
      <c r="Z45" s="1" t="s">
        <v>254</v>
      </c>
      <c r="AA45" s="1" t="s">
        <v>255</v>
      </c>
      <c r="AB45" s="1" t="s">
        <v>17</v>
      </c>
      <c r="AC45" s="1" t="s">
        <v>256</v>
      </c>
    </row>
    <row r="46" customFormat="false" ht="15" hidden="false" customHeight="false" outlineLevel="0" collapsed="false">
      <c r="A46" s="0" t="n">
        <v>45</v>
      </c>
      <c r="B46" s="3" t="n">
        <v>45061</v>
      </c>
      <c r="C46" s="4" t="n">
        <v>0.892685185185185</v>
      </c>
      <c r="D46" s="8" t="n">
        <f aca="false">Identyfikacja!D46</f>
        <v>45</v>
      </c>
      <c r="E46" s="5" t="s">
        <v>65</v>
      </c>
      <c r="F46" s="0" t="n">
        <v>7</v>
      </c>
      <c r="G46" s="0" t="n">
        <v>0</v>
      </c>
      <c r="I46" s="0" t="n">
        <v>1</v>
      </c>
      <c r="J46" s="0" t="n">
        <v>0</v>
      </c>
      <c r="M46" s="9"/>
      <c r="N46" s="9"/>
      <c r="O46" s="1" t="s">
        <v>258</v>
      </c>
      <c r="P46" s="1" t="n">
        <f aca="false">Q46+R46</f>
        <v>0</v>
      </c>
      <c r="Q46" s="1" t="n">
        <f aca="false">COUNTIFS(C:C,"&gt;="&amp;M45,C:C,"&lt;"&amp;N45,F:F,"=6",G:G,"=0",D:D,"&lt;&gt;x")</f>
        <v>0</v>
      </c>
      <c r="R46" s="1" t="n">
        <f aca="false">COUNTIFS(C:C,"&gt;="&amp;M45,C:C,"&lt;"&amp;N45,F:F,"=6",G:G,"=1",D:D,"&lt;&gt;x")</f>
        <v>0</v>
      </c>
      <c r="S46" s="1" t="n">
        <f aca="false">COUNTIFS(C:C,"&gt;="&amp;M45,C:C,"&lt;"&amp;N45,F:F,"=6",G:G,"=2",D:D,"&lt;&gt;x")</f>
        <v>0</v>
      </c>
      <c r="T46" s="7" t="str">
        <f aca="false">IF(P46&gt;0,Q46/P46,"-")</f>
        <v>-</v>
      </c>
      <c r="V46" s="9"/>
      <c r="W46" s="9"/>
      <c r="X46" s="1" t="s">
        <v>259</v>
      </c>
      <c r="Y46" s="1" t="n">
        <f aca="false">Z46+AA46</f>
        <v>6</v>
      </c>
      <c r="Z46" s="1" t="n">
        <f aca="false">COUNTIFS(C:C,"&gt;="&amp;M45,C:C,"&lt;"&amp;N45,I:I,"=1",J:J,"=0",D:D,"&lt;&gt;x")</f>
        <v>6</v>
      </c>
      <c r="AA46" s="1" t="n">
        <f aca="false">COUNTIFS(C:C,"&gt;="&amp;M45,C:C,"&lt;"&amp;N45,I:I,"=1",J:J,"=1",D:D,"&lt;&gt;x")</f>
        <v>0</v>
      </c>
      <c r="AB46" s="1" t="n">
        <f aca="false">COUNTIFS(C:C,"&gt;="&amp;M45,C:C,"&lt;"&amp;N45,I:I,"=1",J:J,"=2",D:D,"&lt;&gt;x")</f>
        <v>0</v>
      </c>
      <c r="AC46" s="7" t="n">
        <f aca="false">IF(Y46&gt;0,Z46/Y46,"-")</f>
        <v>1</v>
      </c>
    </row>
    <row r="47" customFormat="false" ht="15" hidden="false" customHeight="false" outlineLevel="0" collapsed="false">
      <c r="A47" s="0" t="n">
        <v>46</v>
      </c>
      <c r="B47" s="3" t="n">
        <v>45061</v>
      </c>
      <c r="C47" s="4" t="n">
        <v>0.893657407407407</v>
      </c>
      <c r="D47" s="8" t="n">
        <f aca="false">Identyfikacja!D47</f>
        <v>46</v>
      </c>
      <c r="E47" s="5" t="s">
        <v>66</v>
      </c>
      <c r="F47" s="0" t="n">
        <v>9</v>
      </c>
      <c r="G47" s="0" t="n">
        <v>0</v>
      </c>
      <c r="I47" s="0" t="n">
        <v>5</v>
      </c>
      <c r="J47" s="0" t="n">
        <v>0</v>
      </c>
      <c r="M47" s="9"/>
      <c r="N47" s="9"/>
      <c r="O47" s="1" t="s">
        <v>260</v>
      </c>
      <c r="P47" s="1" t="n">
        <f aca="false">Q47+R47</f>
        <v>0</v>
      </c>
      <c r="Q47" s="1" t="n">
        <f aca="false">COUNTIFS(C:C,"&gt;="&amp;M45,C:C,"&lt;"&amp;N45,F:F,"=10",G:G,"=0",D:D,"&lt;&gt;x")</f>
        <v>0</v>
      </c>
      <c r="R47" s="1" t="n">
        <f aca="false">COUNTIFS(C:C,"&gt;="&amp;M45,C:C,"&lt;"&amp;N45,F:F,"=10",G:G,"=1",D:D,"&lt;&gt;x")</f>
        <v>0</v>
      </c>
      <c r="S47" s="1" t="n">
        <f aca="false">COUNTIFS(C:C,"&gt;="&amp;M45,C:C,"&lt;"&amp;N45,F:F,"=10",G:G,"=2",D:D,"&lt;&gt;x")</f>
        <v>0</v>
      </c>
      <c r="T47" s="7" t="str">
        <f aca="false">IF(P47&gt;0,Q47/P47,"-")</f>
        <v>-</v>
      </c>
      <c r="V47" s="9"/>
      <c r="W47" s="9"/>
      <c r="X47" s="1" t="s">
        <v>261</v>
      </c>
      <c r="Y47" s="1" t="n">
        <f aca="false">Z47+AA47</f>
        <v>0</v>
      </c>
      <c r="Z47" s="1" t="n">
        <f aca="false">COUNTIFS(C:C,"&gt;="&amp;M45,C:C,"&lt;"&amp;N45,I:I,"=2",J:J,"=0",D:D,"&lt;&gt;x")</f>
        <v>0</v>
      </c>
      <c r="AA47" s="1" t="n">
        <f aca="false">COUNTIFS(C:C,"&gt;="&amp;M45,C:C,"&lt;"&amp;N45,I:I,"=2",J:J,"=1",D:D,"&lt;&gt;x")</f>
        <v>0</v>
      </c>
      <c r="AB47" s="1" t="n">
        <f aca="false">COUNTIFS(C:C,"&gt;="&amp;M45,C:C,"&lt;"&amp;N45,I:I,"=2",J:J,"=2",D:D,"&lt;&gt;x")</f>
        <v>0</v>
      </c>
      <c r="AC47" s="7" t="str">
        <f aca="false">IF(Y47&gt;0,Z47/Y47,"-")</f>
        <v>-</v>
      </c>
    </row>
    <row r="48" customFormat="false" ht="15" hidden="false" customHeight="false" outlineLevel="0" collapsed="false">
      <c r="A48" s="0" t="n">
        <v>47</v>
      </c>
      <c r="B48" s="3" t="n">
        <v>45061</v>
      </c>
      <c r="C48" s="4" t="n">
        <v>0.893715277777778</v>
      </c>
      <c r="D48" s="8" t="n">
        <f aca="false">Identyfikacja!D48</f>
        <v>47</v>
      </c>
      <c r="E48" s="5" t="s">
        <v>67</v>
      </c>
      <c r="F48" s="0" t="n">
        <v>7</v>
      </c>
      <c r="G48" s="0" t="n">
        <v>0</v>
      </c>
      <c r="I48" s="0" t="n">
        <v>1</v>
      </c>
      <c r="J48" s="0" t="n">
        <v>0</v>
      </c>
      <c r="M48" s="9"/>
      <c r="N48" s="9"/>
      <c r="O48" s="1" t="s">
        <v>262</v>
      </c>
      <c r="P48" s="1" t="n">
        <f aca="false">Q48+R48</f>
        <v>6</v>
      </c>
      <c r="Q48" s="1" t="n">
        <f aca="false">COUNTIFS(C:C,"&gt;="&amp;M45,C:C,"&lt;"&amp;N45,F:F,"=7",G:G,"=0",D:D,"&lt;&gt;x")</f>
        <v>6</v>
      </c>
      <c r="R48" s="1" t="n">
        <f aca="false">COUNTIFS(C:C,"&gt;="&amp;M45,C:C,"&lt;"&amp;N45,F:F,"=7",G:G,"=1",D:D,"&lt;&gt;x")</f>
        <v>0</v>
      </c>
      <c r="S48" s="1" t="n">
        <f aca="false">COUNTIFS(C:C,"&gt;="&amp;M45,C:C,"&lt;"&amp;N45,F:F,"=7",G:G,"=2",D:D,"&lt;&gt;x")</f>
        <v>0</v>
      </c>
      <c r="T48" s="7" t="n">
        <f aca="false">IF(P48&gt;0,Q48/P48,"-")</f>
        <v>1</v>
      </c>
      <c r="V48" s="9"/>
      <c r="W48" s="9"/>
      <c r="X48" s="1" t="s">
        <v>263</v>
      </c>
      <c r="Y48" s="1" t="n">
        <f aca="false">Z48+AA48</f>
        <v>0</v>
      </c>
      <c r="Z48" s="1" t="n">
        <f aca="false">COUNTIFS(C:C,"&gt;="&amp;M45,C:C,"&lt;"&amp;N45,I:I,"=3",J:J,"=0",D:D,"&lt;&gt;x")</f>
        <v>0</v>
      </c>
      <c r="AA48" s="1" t="n">
        <f aca="false">COUNTIFS(C:C,"&gt;="&amp;M45,C:C,"&lt;"&amp;N45,I:I,"=3",J:J,"=1",D:D,"&lt;&gt;x")</f>
        <v>0</v>
      </c>
      <c r="AB48" s="1" t="n">
        <f aca="false">COUNTIFS(C:C,"&gt;="&amp;M45,C:C,"&lt;"&amp;N45,I:I,"=3",J:J,"=2",D:D,"&lt;&gt;x")</f>
        <v>0</v>
      </c>
      <c r="AC48" s="7" t="str">
        <f aca="false">IF(Y48&gt;0,Z48/Y48,"-")</f>
        <v>-</v>
      </c>
    </row>
    <row r="49" customFormat="false" ht="15" hidden="false" customHeight="false" outlineLevel="0" collapsed="false">
      <c r="A49" s="0" t="n">
        <v>48</v>
      </c>
      <c r="B49" s="3" t="n">
        <v>45061</v>
      </c>
      <c r="C49" s="4" t="n">
        <v>0.89375</v>
      </c>
      <c r="D49" s="8" t="n">
        <f aca="false">Identyfikacja!D49</f>
        <v>48</v>
      </c>
      <c r="E49" s="5" t="s">
        <v>68</v>
      </c>
      <c r="F49" s="0" t="n">
        <v>7</v>
      </c>
      <c r="G49" s="0" t="n">
        <v>0</v>
      </c>
      <c r="I49" s="0" t="n">
        <v>1</v>
      </c>
      <c r="J49" s="0" t="n">
        <v>0</v>
      </c>
      <c r="M49" s="9"/>
      <c r="N49" s="9"/>
      <c r="O49" s="1" t="s">
        <v>264</v>
      </c>
      <c r="P49" s="1" t="n">
        <f aca="false">Q49+R49</f>
        <v>0</v>
      </c>
      <c r="Q49" s="1" t="n">
        <f aca="false">COUNTIFS(C:C,"&gt;="&amp;M45,C:C,"&lt;"&amp;N45,F:F,"=11",G:G,"=0",D:D,"&lt;&gt;x")</f>
        <v>0</v>
      </c>
      <c r="R49" s="1" t="n">
        <f aca="false">COUNTIFS(C:C,"&gt;="&amp;M45,C:C,"&lt;"&amp;N45,F:F,"=11",G:G,"=1",D:D,"&lt;&gt;x")</f>
        <v>0</v>
      </c>
      <c r="S49" s="1" t="n">
        <f aca="false">COUNTIFS(C:C,"&gt;="&amp;M45,C:C,"&lt;"&amp;N45,F:F,"=11",G:G,"=2",D:D,"&lt;&gt;x")</f>
        <v>0</v>
      </c>
      <c r="T49" s="7" t="str">
        <f aca="false">IF(P49&gt;0,Q49/P49,"-")</f>
        <v>-</v>
      </c>
      <c r="V49" s="9"/>
      <c r="W49" s="9"/>
      <c r="X49" s="1" t="s">
        <v>265</v>
      </c>
      <c r="Y49" s="1" t="n">
        <f aca="false">Z49+AA49</f>
        <v>0</v>
      </c>
      <c r="Z49" s="1" t="n">
        <f aca="false">COUNTIFS(C:C,"&gt;="&amp;M45,C:C,"&lt;"&amp;N45,I:I,"=4",J:J,"=0",D:D,"&lt;&gt;x")</f>
        <v>0</v>
      </c>
      <c r="AA49" s="1" t="n">
        <f aca="false">COUNTIFS(C:C,"&gt;="&amp;M45,C:C,"&lt;"&amp;N45,I:I,"=4",J:J,"=1",D:D,"&lt;&gt;x")</f>
        <v>0</v>
      </c>
      <c r="AB49" s="1" t="n">
        <f aca="false">COUNTIFS(C:C,"&gt;="&amp;M45,C:C,"&lt;"&amp;N45,I:I,"=4",J:J,"=2",D:D,"&lt;&gt;x")</f>
        <v>0</v>
      </c>
      <c r="AC49" s="7" t="str">
        <f aca="false">IF(Y49&gt;0,Z49/Y49,"-")</f>
        <v>-</v>
      </c>
    </row>
    <row r="50" customFormat="false" ht="15" hidden="false" customHeight="false" outlineLevel="0" collapsed="false">
      <c r="A50" s="0" t="n">
        <v>49</v>
      </c>
      <c r="B50" s="3" t="n">
        <v>45061</v>
      </c>
      <c r="C50" s="4" t="n">
        <v>0.893831018518519</v>
      </c>
      <c r="D50" s="8" t="n">
        <f aca="false">Identyfikacja!D50</f>
        <v>49</v>
      </c>
      <c r="E50" s="5" t="s">
        <v>69</v>
      </c>
      <c r="F50" s="0" t="n">
        <v>7</v>
      </c>
      <c r="G50" s="0" t="n">
        <v>1</v>
      </c>
      <c r="H50" s="0" t="n">
        <v>11</v>
      </c>
      <c r="I50" s="0" t="n">
        <v>1</v>
      </c>
      <c r="J50" s="0" t="n">
        <v>0</v>
      </c>
      <c r="M50" s="9"/>
      <c r="N50" s="9"/>
      <c r="O50" s="1" t="s">
        <v>266</v>
      </c>
      <c r="P50" s="1" t="n">
        <f aca="false">Q50+R50</f>
        <v>0</v>
      </c>
      <c r="Q50" s="1" t="n">
        <f aca="false">COUNTIFS(C:C,"&gt;="&amp;M45,C:C,"&lt;"&amp;N45,F:F,"=2",G:G,"=0",D:D,"&lt;&gt;x")</f>
        <v>0</v>
      </c>
      <c r="R50" s="1" t="n">
        <f aca="false">COUNTIFS(C:C,"&gt;="&amp;M45,C:C,"&lt;"&amp;N45,F:F,"=2",G:G,"=1",D:D,"&lt;&gt;x")</f>
        <v>0</v>
      </c>
      <c r="S50" s="1" t="n">
        <f aca="false">COUNTIFS(C:C,"&gt;="&amp;M45,C:C,"&lt;"&amp;N45,F:F,"=2",G:G,"=2",D:D,"&lt;&gt;x")</f>
        <v>0</v>
      </c>
      <c r="T50" s="7" t="str">
        <f aca="false">IF(P50&gt;0,Q50/P50,"-")</f>
        <v>-</v>
      </c>
      <c r="V50" s="9"/>
      <c r="W50" s="9"/>
      <c r="X50" s="1" t="s">
        <v>267</v>
      </c>
      <c r="Y50" s="1" t="n">
        <f aca="false">Z50+AA50</f>
        <v>1</v>
      </c>
      <c r="Z50" s="1" t="n">
        <f aca="false">COUNTIFS(C:C,"&gt;="&amp;M45,C:C,"&lt;"&amp;N45,I:I,"=5",J:J,"=0",D:D,"&lt;&gt;x")</f>
        <v>1</v>
      </c>
      <c r="AA50" s="1" t="n">
        <f aca="false">COUNTIFS(C:C,"&gt;="&amp;M45,C:C,"&lt;"&amp;N45,I:I,"=5",J:J,"=1",D:D,"&lt;&gt;x")</f>
        <v>0</v>
      </c>
      <c r="AB50" s="1" t="n">
        <f aca="false">COUNTIFS(C:C,"&gt;="&amp;M45,C:C,"&lt;"&amp;N45,I:I,"=5",J:J,"=2",D:D,"&lt;&gt;x")</f>
        <v>0</v>
      </c>
      <c r="AC50" s="7" t="n">
        <f aca="false">IF(Y50&gt;0,Z50/Y50,"-")</f>
        <v>1</v>
      </c>
    </row>
    <row r="51" customFormat="false" ht="15" hidden="false" customHeight="false" outlineLevel="0" collapsed="false">
      <c r="A51" s="0" t="n">
        <v>50</v>
      </c>
      <c r="B51" s="3" t="n">
        <v>45061</v>
      </c>
      <c r="C51" s="4" t="n">
        <v>0.89431712962963</v>
      </c>
      <c r="D51" s="8" t="n">
        <f aca="false">Identyfikacja!D51</f>
        <v>50</v>
      </c>
      <c r="E51" s="5" t="s">
        <v>70</v>
      </c>
      <c r="F51" s="0" t="n">
        <v>7</v>
      </c>
      <c r="G51" s="0" t="n">
        <v>0</v>
      </c>
      <c r="I51" s="0" t="n">
        <v>1</v>
      </c>
      <c r="J51" s="0" t="n">
        <v>0</v>
      </c>
      <c r="M51" s="9"/>
      <c r="N51" s="9"/>
      <c r="O51" s="1" t="s">
        <v>268</v>
      </c>
      <c r="P51" s="1" t="n">
        <f aca="false">Q51+R51</f>
        <v>0</v>
      </c>
      <c r="Q51" s="1" t="n">
        <f aca="false">COUNTIFS(C:C,"&gt;="&amp;M45,C:C,"&lt;"&amp;N45,F:F,"=3",G:G,"=0",D:D,"&lt;&gt;x")</f>
        <v>0</v>
      </c>
      <c r="R51" s="1" t="n">
        <f aca="false">COUNTIFS(C:C,"&gt;="&amp;M45,C:C,"&lt;"&amp;N45,F:F,"=3",G:G,"=1",D:D,"&lt;&gt;x")</f>
        <v>0</v>
      </c>
      <c r="S51" s="1" t="n">
        <f aca="false">COUNTIFS(C:C,"&gt;="&amp;M45,C:C,"&lt;"&amp;N45,F:F,"=3",G:G,"=2",D:D,"&lt;&gt;x")</f>
        <v>0</v>
      </c>
      <c r="T51" s="7" t="str">
        <f aca="false">IF(P51&gt;0,Q51/P51,"-")</f>
        <v>-</v>
      </c>
      <c r="V51" s="9"/>
      <c r="W51" s="9"/>
      <c r="X51" s="1" t="s">
        <v>269</v>
      </c>
      <c r="Y51" s="1" t="n">
        <f aca="false">Z51+AA51</f>
        <v>0</v>
      </c>
      <c r="Z51" s="1" t="n">
        <f aca="false">COUNTIFS(C:C,"&gt;="&amp;M45,C:C,"&lt;"&amp;N45,I:I,"=6",J:J,"=0",D:D,"&lt;&gt;x")</f>
        <v>0</v>
      </c>
      <c r="AA51" s="1" t="n">
        <f aca="false">COUNTIFS(C:C,"&gt;="&amp;M45,C:C,"&lt;"&amp;N45,I:I,"=6",J:J,"=1",D:D,"&lt;&gt;x")</f>
        <v>0</v>
      </c>
      <c r="AB51" s="1" t="n">
        <f aca="false">COUNTIFS(C:C,"&gt;="&amp;M45,C:C,"&lt;"&amp;N45,I:I,"=6",J:J,"=2",D:D,"&lt;&gt;x")</f>
        <v>0</v>
      </c>
      <c r="AC51" s="7" t="str">
        <f aca="false">IF(Y51&gt;0,Z51/Y51,"-")</f>
        <v>-</v>
      </c>
    </row>
    <row r="52" customFormat="false" ht="15" hidden="false" customHeight="false" outlineLevel="0" collapsed="false">
      <c r="A52" s="0" t="n">
        <v>51</v>
      </c>
      <c r="B52" s="3" t="n">
        <v>45061</v>
      </c>
      <c r="C52" s="4" t="n">
        <v>0.894328703703704</v>
      </c>
      <c r="D52" s="8" t="n">
        <f aca="false">Identyfikacja!D52</f>
        <v>51</v>
      </c>
      <c r="E52" s="5" t="s">
        <v>71</v>
      </c>
      <c r="F52" s="0" t="n">
        <v>11</v>
      </c>
      <c r="G52" s="0" t="n">
        <v>0</v>
      </c>
      <c r="I52" s="0" t="n">
        <v>1</v>
      </c>
      <c r="J52" s="0" t="n">
        <v>0</v>
      </c>
      <c r="M52" s="9"/>
      <c r="N52" s="9"/>
      <c r="O52" s="1" t="s">
        <v>269</v>
      </c>
      <c r="P52" s="1" t="n">
        <f aca="false">Q52+R52</f>
        <v>0</v>
      </c>
      <c r="Q52" s="1" t="n">
        <f aca="false">COUNTIFS(C:C,"&gt;="&amp;M45,C:C,"&lt;"&amp;N45,F:F,"=8",G:G,"=0",D:D,"&lt;&gt;x")</f>
        <v>0</v>
      </c>
      <c r="R52" s="1" t="n">
        <f aca="false">COUNTIFS(C:C,"&gt;="&amp;M45,C:C,"&lt;"&amp;N45,F:F,"=8",G:G,"=1",D:D,"&lt;&gt;x")</f>
        <v>0</v>
      </c>
      <c r="S52" s="1" t="n">
        <f aca="false">COUNTIFS(C:C,"&gt;="&amp;M45,C:C,"&lt;"&amp;N45,F:F,"=8",G:G,"=2",D:D,"&lt;&gt;x")</f>
        <v>0</v>
      </c>
      <c r="T52" s="7" t="str">
        <f aca="false">IF(P52&gt;0,Q52/P52,"-")</f>
        <v>-</v>
      </c>
      <c r="V52" s="9"/>
      <c r="W52" s="9"/>
      <c r="X52" s="1" t="s">
        <v>270</v>
      </c>
      <c r="Y52" s="1" t="n">
        <f aca="false">Z52+AA52</f>
        <v>0</v>
      </c>
      <c r="Z52" s="1" t="n">
        <f aca="false">COUNTIFS(C:C,"&gt;="&amp;M45,C:C,"&lt;"&amp;N45,I:I,"=7",J:J,"=0",D:D,"&lt;&gt;x")</f>
        <v>0</v>
      </c>
      <c r="AA52" s="1" t="n">
        <f aca="false">COUNTIFS(C:C,"&gt;="&amp;M45,C:C,"&lt;"&amp;N45,I:I,"=7",J:J,"=1",D:D,"&lt;&gt;x")</f>
        <v>0</v>
      </c>
      <c r="AB52" s="1" t="n">
        <f aca="false">COUNTIFS(C:C,"&gt;="&amp;M45,C:C,"&lt;"&amp;N45,I:I,"=7",J:J,"=2",D:D,"&lt;&gt;x")</f>
        <v>0</v>
      </c>
      <c r="AC52" s="7" t="str">
        <f aca="false">IF(Y52&gt;0,Z52/Y52,"-")</f>
        <v>-</v>
      </c>
    </row>
    <row r="53" customFormat="false" ht="15" hidden="false" customHeight="false" outlineLevel="0" collapsed="false">
      <c r="A53" s="0" t="n">
        <v>52</v>
      </c>
      <c r="B53" s="3" t="n">
        <v>45061</v>
      </c>
      <c r="C53" s="4" t="n">
        <v>0.894849537037037</v>
      </c>
      <c r="D53" s="8" t="n">
        <f aca="false">Identyfikacja!D53</f>
        <v>52</v>
      </c>
      <c r="E53" s="5" t="s">
        <v>72</v>
      </c>
      <c r="F53" s="0" t="n">
        <v>7</v>
      </c>
      <c r="G53" s="0" t="n">
        <v>0</v>
      </c>
      <c r="I53" s="0" t="n">
        <v>1</v>
      </c>
      <c r="J53" s="0" t="n">
        <v>0</v>
      </c>
      <c r="M53" s="9"/>
      <c r="N53" s="9"/>
      <c r="O53" s="1" t="s">
        <v>271</v>
      </c>
      <c r="P53" s="1" t="n">
        <f aca="false">Q53+R53</f>
        <v>1</v>
      </c>
      <c r="Q53" s="1" t="n">
        <f aca="false">COUNTIFS(C:C,"&gt;="&amp;M45,C:C,"&lt;"&amp;N45,F:F,"=9",G:G,"=0",D:D,"&lt;&gt;x")</f>
        <v>1</v>
      </c>
      <c r="R53" s="1" t="n">
        <f aca="false">COUNTIFS(C:C,"&gt;="&amp;M45,C:C,"&lt;"&amp;N45,F:F,"=9",G:G,"=1",D:D,"&lt;&gt;x")</f>
        <v>0</v>
      </c>
      <c r="S53" s="1" t="n">
        <f aca="false">COUNTIFS(C:C,"&gt;="&amp;M45,C:C,"&lt;"&amp;N45,F:F,"=9",G:G,"=2",D:D,"&lt;&gt;x")</f>
        <v>0</v>
      </c>
      <c r="T53" s="7" t="n">
        <f aca="false">IF(P53&gt;0,Q53/P53,"-")</f>
        <v>1</v>
      </c>
      <c r="V53" s="9"/>
      <c r="W53" s="9"/>
      <c r="X53" s="1" t="s">
        <v>272</v>
      </c>
      <c r="Y53" s="1" t="n">
        <f aca="false">Z53+AA53</f>
        <v>0</v>
      </c>
      <c r="Z53" s="1" t="n">
        <f aca="false">COUNTIFS(C:C,"&gt;="&amp;M45,C:C,"&lt;"&amp;N45,I:I,"=8",J:J,"=0",D:D,"&lt;&gt;x")</f>
        <v>0</v>
      </c>
      <c r="AA53" s="1" t="n">
        <f aca="false">COUNTIFS(C:C,"&gt;="&amp;M45,C:C,"&lt;"&amp;N45,I:I,"=8",J:J,"=1",D:D,"&lt;&gt;x")</f>
        <v>0</v>
      </c>
      <c r="AB53" s="1" t="n">
        <f aca="false">COUNTIFS(C:C,"&gt;="&amp;M45,C:C,"&lt;"&amp;N45,I:I,"=8",J:J,"=2",D:D,"&lt;&gt;x")</f>
        <v>0</v>
      </c>
      <c r="AC53" s="7" t="str">
        <f aca="false">IF(Y53&gt;0,Z53/Y53,"-")</f>
        <v>-</v>
      </c>
    </row>
    <row r="54" customFormat="false" ht="15" hidden="false" customHeight="false" outlineLevel="0" collapsed="false">
      <c r="A54" s="0" t="n">
        <v>53</v>
      </c>
      <c r="B54" s="3" t="n">
        <v>45061</v>
      </c>
      <c r="C54" s="4" t="n">
        <v>0.894884259259259</v>
      </c>
      <c r="D54" s="8" t="n">
        <f aca="false">Identyfikacja!D54</f>
        <v>53</v>
      </c>
      <c r="E54" s="5" t="s">
        <v>73</v>
      </c>
      <c r="F54" s="0" t="n">
        <v>7</v>
      </c>
      <c r="G54" s="0" t="n">
        <v>0</v>
      </c>
      <c r="I54" s="0" t="n">
        <v>1</v>
      </c>
      <c r="J54" s="0" t="n">
        <v>0</v>
      </c>
      <c r="M54" s="9"/>
      <c r="N54" s="9"/>
      <c r="O54" s="1" t="s">
        <v>270</v>
      </c>
      <c r="P54" s="1" t="n">
        <f aca="false">Q54+R54</f>
        <v>0</v>
      </c>
      <c r="Q54" s="1" t="n">
        <f aca="false">COUNTIFS(C:C,"&gt;="&amp;M45,C:C,"&lt;"&amp;N45,F:F,"=5",G:G,"=0",D:D,"&lt;&gt;x")</f>
        <v>0</v>
      </c>
      <c r="R54" s="1" t="n">
        <f aca="false">COUNTIFS(C:C,"&gt;="&amp;M45,C:C,"&lt;"&amp;N45,F:F,"=5",G:G,"=1",D:D,"&lt;&gt;x")</f>
        <v>0</v>
      </c>
      <c r="S54" s="1" t="n">
        <f aca="false">COUNTIFS(C:C,"&gt;="&amp;M45,C:C,"&lt;"&amp;N45,F:F,"=5",G:G,"=2",D:D,"&lt;&gt;x")</f>
        <v>0</v>
      </c>
      <c r="T54" s="7" t="str">
        <f aca="false">IF(P54&gt;0,Q54/P54,"-")</f>
        <v>-</v>
      </c>
      <c r="X54" s="1"/>
      <c r="Y54" s="1"/>
      <c r="Z54" s="1"/>
      <c r="AA54" s="1"/>
      <c r="AB54" s="1"/>
      <c r="AC54" s="7"/>
    </row>
    <row r="55" customFormat="false" ht="15" hidden="false" customHeight="false" outlineLevel="0" collapsed="false">
      <c r="A55" s="0" t="n">
        <v>54</v>
      </c>
      <c r="B55" s="3" t="n">
        <v>45061</v>
      </c>
      <c r="C55" s="4" t="n">
        <v>0.895775462962963</v>
      </c>
      <c r="D55" s="8" t="n">
        <f aca="false">Identyfikacja!D55</f>
        <v>54</v>
      </c>
      <c r="E55" s="5" t="s">
        <v>74</v>
      </c>
      <c r="F55" s="0" t="n">
        <v>7</v>
      </c>
      <c r="G55" s="0" t="n">
        <v>0</v>
      </c>
      <c r="I55" s="0" t="n">
        <v>1</v>
      </c>
      <c r="J55" s="0" t="n">
        <v>0</v>
      </c>
      <c r="O55" s="1"/>
      <c r="P55" s="1"/>
      <c r="Q55" s="1"/>
      <c r="R55" s="1"/>
      <c r="S55" s="1"/>
      <c r="T55" s="1"/>
      <c r="X55" s="1"/>
      <c r="Y55" s="1"/>
      <c r="Z55" s="1"/>
      <c r="AA55" s="1"/>
      <c r="AB55" s="1"/>
      <c r="AC55" s="1"/>
    </row>
    <row r="56" customFormat="false" ht="15" hidden="false" customHeight="false" outlineLevel="0" collapsed="false">
      <c r="A56" s="0" t="n">
        <v>55</v>
      </c>
      <c r="B56" s="3" t="n">
        <v>45061</v>
      </c>
      <c r="C56" s="4" t="n">
        <v>0.896365740740741</v>
      </c>
      <c r="D56" s="8" t="n">
        <f aca="false">Identyfikacja!D56</f>
        <v>55</v>
      </c>
      <c r="E56" s="5" t="s">
        <v>75</v>
      </c>
      <c r="F56" s="0" t="n">
        <v>7</v>
      </c>
      <c r="G56" s="0" t="n">
        <v>0</v>
      </c>
      <c r="I56" s="0" t="n">
        <v>1</v>
      </c>
      <c r="J56" s="0" t="n">
        <v>0</v>
      </c>
      <c r="M56" s="9" t="n">
        <v>0.927210648148148</v>
      </c>
      <c r="N56" s="9" t="n">
        <v>0.937627314814815</v>
      </c>
      <c r="O56" s="1" t="s">
        <v>252</v>
      </c>
      <c r="P56" s="1" t="s">
        <v>253</v>
      </c>
      <c r="Q56" s="1" t="s">
        <v>254</v>
      </c>
      <c r="R56" s="1" t="s">
        <v>255</v>
      </c>
      <c r="S56" s="1" t="s">
        <v>17</v>
      </c>
      <c r="T56" s="1" t="s">
        <v>256</v>
      </c>
      <c r="V56" s="9" t="n">
        <v>0.927210648148148</v>
      </c>
      <c r="W56" s="9" t="n">
        <v>0.937627314814815</v>
      </c>
      <c r="X56" s="1" t="s">
        <v>257</v>
      </c>
      <c r="Y56" s="1" t="s">
        <v>253</v>
      </c>
      <c r="Z56" s="1" t="s">
        <v>254</v>
      </c>
      <c r="AA56" s="1" t="s">
        <v>255</v>
      </c>
      <c r="AB56" s="1" t="s">
        <v>17</v>
      </c>
      <c r="AC56" s="1" t="s">
        <v>256</v>
      </c>
    </row>
    <row r="57" customFormat="false" ht="15" hidden="false" customHeight="false" outlineLevel="0" collapsed="false">
      <c r="A57" s="0" t="n">
        <v>56</v>
      </c>
      <c r="B57" s="3" t="n">
        <v>45061</v>
      </c>
      <c r="C57" s="4" t="n">
        <v>0.896805555555556</v>
      </c>
      <c r="D57" s="8" t="n">
        <f aca="false">Identyfikacja!D57</f>
        <v>56</v>
      </c>
      <c r="E57" s="5" t="s">
        <v>76</v>
      </c>
      <c r="F57" s="0" t="n">
        <v>9</v>
      </c>
      <c r="G57" s="0" t="n">
        <v>0</v>
      </c>
      <c r="I57" s="0" t="n">
        <v>5</v>
      </c>
      <c r="J57" s="0" t="n">
        <v>0</v>
      </c>
      <c r="M57" s="9"/>
      <c r="N57" s="9"/>
      <c r="O57" s="1" t="s">
        <v>258</v>
      </c>
      <c r="P57" s="1" t="n">
        <f aca="false">Q57+R57</f>
        <v>0</v>
      </c>
      <c r="Q57" s="1" t="n">
        <f aca="false">COUNTIFS(C:C,"&gt;="&amp;M56,C:C,"&lt;"&amp;N56,F:F,"=6",G:G,"=0",D:D,"&lt;&gt;x")</f>
        <v>0</v>
      </c>
      <c r="R57" s="1" t="n">
        <f aca="false">COUNTIFS(C:C,"&gt;="&amp;M56,C:C,"&lt;"&amp;N56,F:F,"=6",G:G,"=1",D:D,"&lt;&gt;x")</f>
        <v>0</v>
      </c>
      <c r="S57" s="1" t="n">
        <f aca="false">COUNTIFS(C:C,"&gt;="&amp;M56,C:C,"&lt;"&amp;N56,F:F,"=6",G:G,"=2",D:D,"&lt;&gt;x")</f>
        <v>0</v>
      </c>
      <c r="T57" s="7" t="str">
        <f aca="false">IF(P57&gt;0,Q57/P57,"-")</f>
        <v>-</v>
      </c>
      <c r="V57" s="9"/>
      <c r="W57" s="9"/>
      <c r="X57" s="1" t="s">
        <v>259</v>
      </c>
      <c r="Y57" s="1" t="n">
        <f aca="false">Z57+AA57</f>
        <v>28</v>
      </c>
      <c r="Z57" s="1" t="n">
        <f aca="false">COUNTIFS(C:C,"&gt;="&amp;M56,C:C,"&lt;"&amp;N56,I:I,"=1",J:J,"=0",D:D,"&lt;&gt;x")</f>
        <v>18</v>
      </c>
      <c r="AA57" s="1" t="n">
        <f aca="false">COUNTIFS(C:C,"&gt;="&amp;M56,C:C,"&lt;"&amp;N56,I:I,"=1",J:J,"=1",D:D,"&lt;&gt;x")</f>
        <v>10</v>
      </c>
      <c r="AB57" s="1" t="n">
        <f aca="false">COUNTIFS(C:C,"&gt;="&amp;M56,C:C,"&lt;"&amp;N56,I:I,"=1",J:J,"=2",D:D,"&lt;&gt;x")</f>
        <v>0</v>
      </c>
      <c r="AC57" s="7" t="n">
        <f aca="false">IF(Y57&gt;0,Z57/Y57,"-")</f>
        <v>0.642857142857143</v>
      </c>
    </row>
    <row r="58" customFormat="false" ht="15" hidden="false" customHeight="false" outlineLevel="0" collapsed="false">
      <c r="A58" s="0" t="n">
        <v>57</v>
      </c>
      <c r="B58" s="3" t="n">
        <v>45061</v>
      </c>
      <c r="C58" s="4" t="n">
        <v>0.897407407407407</v>
      </c>
      <c r="D58" s="8" t="n">
        <f aca="false">Identyfikacja!D58</f>
        <v>57</v>
      </c>
      <c r="E58" s="5" t="s">
        <v>77</v>
      </c>
      <c r="F58" s="0" t="n">
        <v>7</v>
      </c>
      <c r="G58" s="0" t="n">
        <v>0</v>
      </c>
      <c r="I58" s="0" t="n">
        <v>1</v>
      </c>
      <c r="J58" s="0" t="n">
        <v>0</v>
      </c>
      <c r="M58" s="9"/>
      <c r="N58" s="9"/>
      <c r="O58" s="1" t="s">
        <v>260</v>
      </c>
      <c r="P58" s="1" t="n">
        <f aca="false">Q58+R58</f>
        <v>0</v>
      </c>
      <c r="Q58" s="1" t="n">
        <f aca="false">COUNTIFS(C:C,"&gt;="&amp;M56,C:C,"&lt;"&amp;N56,F:F,"=10",G:G,"=0",D:D,"&lt;&gt;x")</f>
        <v>0</v>
      </c>
      <c r="R58" s="1" t="n">
        <f aca="false">COUNTIFS(C:C,"&gt;="&amp;M56,C:C,"&lt;"&amp;N56,F:F,"=10",G:G,"=1",D:D,"&lt;&gt;x")</f>
        <v>0</v>
      </c>
      <c r="S58" s="1" t="n">
        <f aca="false">COUNTIFS(C:C,"&gt;="&amp;M56,C:C,"&lt;"&amp;N56,F:F,"=10",G:G,"=2",D:D,"&lt;&gt;x")</f>
        <v>0</v>
      </c>
      <c r="T58" s="7" t="str">
        <f aca="false">IF(P58&gt;0,Q58/P58,"-")</f>
        <v>-</v>
      </c>
      <c r="V58" s="9"/>
      <c r="W58" s="9"/>
      <c r="X58" s="1" t="s">
        <v>261</v>
      </c>
      <c r="Y58" s="1" t="n">
        <f aca="false">Z58+AA58</f>
        <v>0</v>
      </c>
      <c r="Z58" s="1" t="n">
        <f aca="false">COUNTIFS(C:C,"&gt;="&amp;M56,C:C,"&lt;"&amp;N56,I:I,"=2",J:J,"=0",D:D,"&lt;&gt;x")</f>
        <v>0</v>
      </c>
      <c r="AA58" s="1" t="n">
        <f aca="false">COUNTIFS(C:C,"&gt;="&amp;M56,C:C,"&lt;"&amp;N56,I:I,"=2",J:J,"=1",D:D,"&lt;&gt;x")</f>
        <v>0</v>
      </c>
      <c r="AB58" s="1" t="n">
        <f aca="false">COUNTIFS(C:C,"&gt;="&amp;M56,C:C,"&lt;"&amp;N56,I:I,"=2",J:J,"=2",D:D,"&lt;&gt;x")</f>
        <v>0</v>
      </c>
      <c r="AC58" s="7" t="str">
        <f aca="false">IF(Y58&gt;0,Z58/Y58,"-")</f>
        <v>-</v>
      </c>
    </row>
    <row r="59" customFormat="false" ht="15" hidden="false" customHeight="false" outlineLevel="0" collapsed="false">
      <c r="A59" s="0" t="n">
        <v>58</v>
      </c>
      <c r="B59" s="3" t="n">
        <v>45061</v>
      </c>
      <c r="C59" s="4" t="n">
        <v>0.897986111111111</v>
      </c>
      <c r="D59" s="8" t="n">
        <f aca="false">Identyfikacja!D59</f>
        <v>58</v>
      </c>
      <c r="E59" s="5" t="s">
        <v>78</v>
      </c>
      <c r="F59" s="0" t="n">
        <v>7</v>
      </c>
      <c r="G59" s="0" t="n">
        <v>1</v>
      </c>
      <c r="H59" s="0" t="n">
        <v>11</v>
      </c>
      <c r="I59" s="0" t="n">
        <v>1</v>
      </c>
      <c r="J59" s="0" t="n">
        <v>0</v>
      </c>
      <c r="M59" s="9"/>
      <c r="N59" s="9"/>
      <c r="O59" s="1" t="s">
        <v>262</v>
      </c>
      <c r="P59" s="1" t="n">
        <f aca="false">Q59+R59</f>
        <v>23</v>
      </c>
      <c r="Q59" s="1" t="n">
        <f aca="false">COUNTIFS(C:C,"&gt;="&amp;M56,C:C,"&lt;"&amp;N56,F:F,"=7",G:G,"=0",D:D,"&lt;&gt;x")</f>
        <v>14</v>
      </c>
      <c r="R59" s="1" t="n">
        <f aca="false">COUNTIFS(C:C,"&gt;="&amp;M56,C:C,"&lt;"&amp;N56,F:F,"=7",G:G,"=1",D:D,"&lt;&gt;x")</f>
        <v>9</v>
      </c>
      <c r="S59" s="1" t="n">
        <f aca="false">COUNTIFS(C:C,"&gt;="&amp;M56,C:C,"&lt;"&amp;N56,F:F,"=7",G:G,"=2",D:D,"&lt;&gt;x")</f>
        <v>0</v>
      </c>
      <c r="T59" s="7" t="n">
        <f aca="false">IF(P59&gt;0,Q59/P59,"-")</f>
        <v>0.608695652173913</v>
      </c>
      <c r="V59" s="9"/>
      <c r="W59" s="9"/>
      <c r="X59" s="1" t="s">
        <v>263</v>
      </c>
      <c r="Y59" s="1" t="n">
        <f aca="false">Z59+AA59</f>
        <v>2</v>
      </c>
      <c r="Z59" s="1" t="n">
        <f aca="false">COUNTIFS(C:C,"&gt;="&amp;M56,C:C,"&lt;"&amp;N56,I:I,"=3",J:J,"=0",D:D,"&lt;&gt;x")</f>
        <v>0</v>
      </c>
      <c r="AA59" s="1" t="n">
        <f aca="false">COUNTIFS(C:C,"&gt;="&amp;M56,C:C,"&lt;"&amp;N56,I:I,"=3",J:J,"=1",D:D,"&lt;&gt;x")</f>
        <v>2</v>
      </c>
      <c r="AB59" s="1" t="n">
        <f aca="false">COUNTIFS(C:C,"&gt;="&amp;M56,C:C,"&lt;"&amp;N56,I:I,"=3",J:J,"=2",D:D,"&lt;&gt;x")</f>
        <v>0</v>
      </c>
      <c r="AC59" s="7" t="n">
        <f aca="false">IF(Y59&gt;0,Z59/Y59,"-")</f>
        <v>0</v>
      </c>
    </row>
    <row r="60" customFormat="false" ht="15" hidden="false" customHeight="false" outlineLevel="0" collapsed="false">
      <c r="A60" s="0" t="n">
        <v>59</v>
      </c>
      <c r="B60" s="3" t="n">
        <v>45061</v>
      </c>
      <c r="C60" s="4" t="n">
        <v>0.898553240740741</v>
      </c>
      <c r="D60" s="8" t="n">
        <f aca="false">Identyfikacja!D60</f>
        <v>59</v>
      </c>
      <c r="E60" s="5" t="s">
        <v>79</v>
      </c>
      <c r="F60" s="0" t="n">
        <v>9</v>
      </c>
      <c r="G60" s="0" t="n">
        <v>0</v>
      </c>
      <c r="I60" s="0" t="n">
        <v>5</v>
      </c>
      <c r="J60" s="0" t="n">
        <v>0</v>
      </c>
      <c r="M60" s="9"/>
      <c r="N60" s="9"/>
      <c r="O60" s="1" t="s">
        <v>264</v>
      </c>
      <c r="P60" s="1" t="n">
        <f aca="false">Q60+R60</f>
        <v>5</v>
      </c>
      <c r="Q60" s="1" t="n">
        <f aca="false">COUNTIFS(C:C,"&gt;="&amp;M56,C:C,"&lt;"&amp;N56,F:F,"=11",G:G,"=0",D:D,"&lt;&gt;x")</f>
        <v>1</v>
      </c>
      <c r="R60" s="1" t="n">
        <f aca="false">COUNTIFS(C:C,"&gt;="&amp;M56,C:C,"&lt;"&amp;N56,F:F,"=11",G:G,"=1",D:D,"&lt;&gt;x")</f>
        <v>4</v>
      </c>
      <c r="S60" s="1" t="n">
        <f aca="false">COUNTIFS(C:C,"&gt;="&amp;M56,C:C,"&lt;"&amp;N56,F:F,"=11",G:G,"=2",D:D,"&lt;&gt;x")</f>
        <v>0</v>
      </c>
      <c r="T60" s="7" t="n">
        <f aca="false">IF(P60&gt;0,Q60/P60,"-")</f>
        <v>0.2</v>
      </c>
      <c r="V60" s="9"/>
      <c r="W60" s="9"/>
      <c r="X60" s="1" t="s">
        <v>265</v>
      </c>
      <c r="Y60" s="1" t="n">
        <f aca="false">Z60+AA60</f>
        <v>1</v>
      </c>
      <c r="Z60" s="1" t="n">
        <f aca="false">COUNTIFS(C:C,"&gt;="&amp;M56,C:C,"&lt;"&amp;N56,I:I,"=4",J:J,"=0",D:D,"&lt;&gt;x")</f>
        <v>1</v>
      </c>
      <c r="AA60" s="1" t="n">
        <f aca="false">COUNTIFS(C:C,"&gt;="&amp;M56,C:C,"&lt;"&amp;N56,I:I,"=4",J:J,"=1",D:D,"&lt;&gt;x")</f>
        <v>0</v>
      </c>
      <c r="AB60" s="1" t="n">
        <f aca="false">COUNTIFS(C:C,"&gt;="&amp;M56,C:C,"&lt;"&amp;N56,I:I,"=4",J:J,"=2",D:D,"&lt;&gt;x")</f>
        <v>0</v>
      </c>
      <c r="AC60" s="7" t="n">
        <f aca="false">IF(Y60&gt;0,Z60/Y60,"-")</f>
        <v>1</v>
      </c>
    </row>
    <row r="61" customFormat="false" ht="15" hidden="false" customHeight="false" outlineLevel="0" collapsed="false">
      <c r="A61" s="0" t="n">
        <v>60</v>
      </c>
      <c r="B61" s="3" t="n">
        <v>45061</v>
      </c>
      <c r="C61" s="4" t="n">
        <v>0.898773148148148</v>
      </c>
      <c r="D61" s="8" t="n">
        <f aca="false">Identyfikacja!D61</f>
        <v>60</v>
      </c>
      <c r="E61" s="5" t="s">
        <v>80</v>
      </c>
      <c r="F61" s="0" t="n">
        <v>7</v>
      </c>
      <c r="G61" s="0" t="n">
        <v>0</v>
      </c>
      <c r="I61" s="0" t="n">
        <v>1</v>
      </c>
      <c r="J61" s="0" t="n">
        <v>0</v>
      </c>
      <c r="M61" s="9"/>
      <c r="N61" s="9"/>
      <c r="O61" s="1" t="s">
        <v>266</v>
      </c>
      <c r="P61" s="1" t="n">
        <f aca="false">Q61+R61</f>
        <v>0</v>
      </c>
      <c r="Q61" s="1" t="n">
        <f aca="false">COUNTIFS(C:C,"&gt;="&amp;M56,C:C,"&lt;"&amp;N56,F:F,"=2",G:G,"=0",D:D,"&lt;&gt;x")</f>
        <v>0</v>
      </c>
      <c r="R61" s="1" t="n">
        <f aca="false">COUNTIFS(C:C,"&gt;="&amp;M56,C:C,"&lt;"&amp;N56,F:F,"=2",G:G,"=1",D:D,"&lt;&gt;x")</f>
        <v>0</v>
      </c>
      <c r="S61" s="1" t="n">
        <f aca="false">COUNTIFS(C:C,"&gt;="&amp;M56,C:C,"&lt;"&amp;N56,F:F,"=2",G:G,"=2",D:D,"&lt;&gt;x")</f>
        <v>0</v>
      </c>
      <c r="T61" s="7" t="str">
        <f aca="false">IF(P61&gt;0,Q61/P61,"-")</f>
        <v>-</v>
      </c>
      <c r="V61" s="9"/>
      <c r="W61" s="9"/>
      <c r="X61" s="1" t="s">
        <v>267</v>
      </c>
      <c r="Y61" s="1" t="n">
        <f aca="false">Z61+AA61</f>
        <v>5</v>
      </c>
      <c r="Z61" s="1" t="n">
        <f aca="false">COUNTIFS(C:C,"&gt;="&amp;M56,C:C,"&lt;"&amp;N56,I:I,"=5",J:J,"=0",D:D,"&lt;&gt;x")</f>
        <v>5</v>
      </c>
      <c r="AA61" s="1" t="n">
        <f aca="false">COUNTIFS(C:C,"&gt;="&amp;M56,C:C,"&lt;"&amp;N56,I:I,"=5",J:J,"=1",D:D,"&lt;&gt;x")</f>
        <v>0</v>
      </c>
      <c r="AB61" s="1" t="n">
        <f aca="false">COUNTIFS(C:C,"&gt;="&amp;M56,C:C,"&lt;"&amp;N56,I:I,"=5",J:J,"=2",D:D,"&lt;&gt;x")</f>
        <v>1</v>
      </c>
      <c r="AC61" s="7" t="n">
        <f aca="false">IF(Y61&gt;0,Z61/Y61,"-")</f>
        <v>1</v>
      </c>
    </row>
    <row r="62" customFormat="false" ht="15" hidden="false" customHeight="false" outlineLevel="0" collapsed="false">
      <c r="A62" s="0" t="n">
        <v>61</v>
      </c>
      <c r="B62" s="3" t="n">
        <v>45061</v>
      </c>
      <c r="C62" s="4" t="n">
        <v>0.898796296296296</v>
      </c>
      <c r="D62" s="8" t="n">
        <f aca="false">Identyfikacja!D62</f>
        <v>61</v>
      </c>
      <c r="E62" s="5" t="s">
        <v>81</v>
      </c>
      <c r="F62" s="0" t="n">
        <v>7</v>
      </c>
      <c r="G62" s="0" t="n">
        <v>0</v>
      </c>
      <c r="I62" s="0" t="n">
        <v>1</v>
      </c>
      <c r="J62" s="0" t="n">
        <v>0</v>
      </c>
      <c r="M62" s="9"/>
      <c r="N62" s="9"/>
      <c r="O62" s="1" t="s">
        <v>268</v>
      </c>
      <c r="P62" s="1" t="n">
        <f aca="false">Q62+R62</f>
        <v>2</v>
      </c>
      <c r="Q62" s="1" t="n">
        <f aca="false">COUNTIFS(C:C,"&gt;="&amp;M56,C:C,"&lt;"&amp;N56,F:F,"=3",G:G,"=0",D:D,"&lt;&gt;x")</f>
        <v>0</v>
      </c>
      <c r="R62" s="1" t="n">
        <f aca="false">COUNTIFS(C:C,"&gt;="&amp;M56,C:C,"&lt;"&amp;N56,F:F,"=3",G:G,"=1",D:D,"&lt;&gt;x")</f>
        <v>2</v>
      </c>
      <c r="S62" s="1" t="n">
        <f aca="false">COUNTIFS(C:C,"&gt;="&amp;M56,C:C,"&lt;"&amp;N56,F:F,"=3",G:G,"=2",D:D,"&lt;&gt;x")</f>
        <v>0</v>
      </c>
      <c r="T62" s="7" t="n">
        <f aca="false">IF(P62&gt;0,Q62/P62,"-")</f>
        <v>0</v>
      </c>
      <c r="V62" s="9"/>
      <c r="W62" s="9"/>
      <c r="X62" s="1" t="s">
        <v>269</v>
      </c>
      <c r="Y62" s="1" t="n">
        <f aca="false">Z62+AA62</f>
        <v>0</v>
      </c>
      <c r="Z62" s="1" t="n">
        <f aca="false">COUNTIFS(C:C,"&gt;="&amp;M56,C:C,"&lt;"&amp;N56,I:I,"=6",J:J,"=0",D:D,"&lt;&gt;x")</f>
        <v>0</v>
      </c>
      <c r="AA62" s="1" t="n">
        <f aca="false">COUNTIFS(C:C,"&gt;="&amp;M56,C:C,"&lt;"&amp;N56,I:I,"=6",J:J,"=1",D:D,"&lt;&gt;x")</f>
        <v>0</v>
      </c>
      <c r="AB62" s="1" t="n">
        <f aca="false">COUNTIFS(C:C,"&gt;="&amp;M56,C:C,"&lt;"&amp;N56,I:I,"=6",J:J,"=2",D:D,"&lt;&gt;x")</f>
        <v>0</v>
      </c>
      <c r="AC62" s="7" t="str">
        <f aca="false">IF(Y62&gt;0,Z62/Y62,"-")</f>
        <v>-</v>
      </c>
    </row>
    <row r="63" customFormat="false" ht="15" hidden="false" customHeight="false" outlineLevel="0" collapsed="false">
      <c r="A63" s="0" t="n">
        <v>62</v>
      </c>
      <c r="B63" s="3" t="n">
        <v>45061</v>
      </c>
      <c r="C63" s="4" t="n">
        <v>0.8990625</v>
      </c>
      <c r="D63" s="8" t="n">
        <f aca="false">Identyfikacja!D63</f>
        <v>62</v>
      </c>
      <c r="E63" s="5" t="s">
        <v>82</v>
      </c>
      <c r="F63" s="0" t="n">
        <v>7</v>
      </c>
      <c r="G63" s="0" t="n">
        <v>0</v>
      </c>
      <c r="I63" s="0" t="n">
        <v>1</v>
      </c>
      <c r="J63" s="0" t="n">
        <v>0</v>
      </c>
      <c r="M63" s="9"/>
      <c r="N63" s="9"/>
      <c r="O63" s="1" t="s">
        <v>269</v>
      </c>
      <c r="P63" s="1" t="n">
        <f aca="false">Q63+R63</f>
        <v>0</v>
      </c>
      <c r="Q63" s="1" t="n">
        <f aca="false">COUNTIFS(C:C,"&gt;="&amp;M56,C:C,"&lt;"&amp;N56,F:F,"=8",G:G,"=0",D:D,"&lt;&gt;x")</f>
        <v>0</v>
      </c>
      <c r="R63" s="1" t="n">
        <f aca="false">COUNTIFS(C:C,"&gt;="&amp;M56,C:C,"&lt;"&amp;N56,F:F,"=8",G:G,"=1",D:D,"&lt;&gt;x")</f>
        <v>0</v>
      </c>
      <c r="S63" s="1" t="n">
        <f aca="false">COUNTIFS(C:C,"&gt;="&amp;M56,C:C,"&lt;"&amp;N56,F:F,"=8",G:G,"=2",D:D,"&lt;&gt;x")</f>
        <v>0</v>
      </c>
      <c r="T63" s="7" t="str">
        <f aca="false">IF(P63&gt;0,Q63/P63,"-")</f>
        <v>-</v>
      </c>
      <c r="V63" s="9"/>
      <c r="W63" s="9"/>
      <c r="X63" s="1" t="s">
        <v>270</v>
      </c>
      <c r="Y63" s="1" t="n">
        <f aca="false">Z63+AA63</f>
        <v>0</v>
      </c>
      <c r="Z63" s="1" t="n">
        <f aca="false">COUNTIFS(C:C,"&gt;="&amp;M56,C:C,"&lt;"&amp;N56,I:I,"=7",J:J,"=0",D:D,"&lt;&gt;x")</f>
        <v>0</v>
      </c>
      <c r="AA63" s="1" t="n">
        <f aca="false">COUNTIFS(C:C,"&gt;="&amp;M56,C:C,"&lt;"&amp;N56,I:I,"=7",J:J,"=1",D:D,"&lt;&gt;x")</f>
        <v>0</v>
      </c>
      <c r="AB63" s="1" t="n">
        <f aca="false">COUNTIFS(C:C,"&gt;="&amp;M56,C:C,"&lt;"&amp;N56,I:I,"=7",J:J,"=2",D:D,"&lt;&gt;x")</f>
        <v>0</v>
      </c>
      <c r="AC63" s="7" t="str">
        <f aca="false">IF(Y63&gt;0,Z63/Y63,"-")</f>
        <v>-</v>
      </c>
    </row>
    <row r="64" customFormat="false" ht="15" hidden="false" customHeight="false" outlineLevel="0" collapsed="false">
      <c r="A64" s="0" t="n">
        <v>63</v>
      </c>
      <c r="B64" s="3" t="n">
        <v>45061</v>
      </c>
      <c r="C64" s="4" t="n">
        <v>0.89962962962963</v>
      </c>
      <c r="D64" s="8" t="n">
        <f aca="false">Identyfikacja!D64</f>
        <v>63</v>
      </c>
      <c r="E64" s="5" t="s">
        <v>83</v>
      </c>
      <c r="F64" s="0" t="n">
        <v>7</v>
      </c>
      <c r="G64" s="0" t="n">
        <v>0</v>
      </c>
      <c r="I64" s="0" t="n">
        <v>1</v>
      </c>
      <c r="J64" s="0" t="n">
        <v>0</v>
      </c>
      <c r="M64" s="9"/>
      <c r="N64" s="9"/>
      <c r="O64" s="1" t="s">
        <v>271</v>
      </c>
      <c r="P64" s="1" t="n">
        <f aca="false">Q64+R64</f>
        <v>6</v>
      </c>
      <c r="Q64" s="1" t="n">
        <f aca="false">COUNTIFS(C:C,"&gt;="&amp;M56,C:C,"&lt;"&amp;N56,F:F,"=9",G:G,"=0",D:D,"&lt;&gt;x")</f>
        <v>6</v>
      </c>
      <c r="R64" s="1" t="n">
        <f aca="false">COUNTIFS(C:C,"&gt;="&amp;M56,C:C,"&lt;"&amp;N56,F:F,"=9",G:G,"=1",D:D,"&lt;&gt;x")</f>
        <v>0</v>
      </c>
      <c r="S64" s="1" t="n">
        <f aca="false">COUNTIFS(C:C,"&gt;="&amp;M56,C:C,"&lt;"&amp;N56,F:F,"=9",G:G,"=2",D:D,"&lt;&gt;x")</f>
        <v>1</v>
      </c>
      <c r="T64" s="7" t="n">
        <f aca="false">IF(P64&gt;0,Q64/P64,"-")</f>
        <v>1</v>
      </c>
      <c r="V64" s="9"/>
      <c r="W64" s="9"/>
      <c r="X64" s="1" t="s">
        <v>272</v>
      </c>
      <c r="Y64" s="1" t="n">
        <f aca="false">Z64+AA64</f>
        <v>0</v>
      </c>
      <c r="Z64" s="1" t="n">
        <f aca="false">COUNTIFS(C:C,"&gt;="&amp;M56,C:C,"&lt;"&amp;N56,I:I,"=8",J:J,"=0",D:D,"&lt;&gt;x")</f>
        <v>0</v>
      </c>
      <c r="AA64" s="1" t="n">
        <f aca="false">COUNTIFS(C:C,"&gt;="&amp;M56,C:C,"&lt;"&amp;N56,I:I,"=8",J:J,"=1",D:D,"&lt;&gt;x")</f>
        <v>0</v>
      </c>
      <c r="AB64" s="1" t="n">
        <f aca="false">COUNTIFS(C:C,"&gt;="&amp;M56,C:C,"&lt;"&amp;N56,I:I,"=8",J:J,"=2",D:D,"&lt;&gt;x")</f>
        <v>0</v>
      </c>
      <c r="AC64" s="7" t="str">
        <f aca="false">IF(Y64&gt;0,Z64/Y64,"-")</f>
        <v>-</v>
      </c>
    </row>
    <row r="65" customFormat="false" ht="15" hidden="false" customHeight="false" outlineLevel="0" collapsed="false">
      <c r="A65" s="0" t="n">
        <v>64</v>
      </c>
      <c r="B65" s="3" t="n">
        <v>45061</v>
      </c>
      <c r="C65" s="4" t="n">
        <v>0.899837962962963</v>
      </c>
      <c r="D65" s="8" t="n">
        <f aca="false">Identyfikacja!D65</f>
        <v>64</v>
      </c>
      <c r="E65" s="5" t="s">
        <v>84</v>
      </c>
      <c r="F65" s="0" t="n">
        <v>7</v>
      </c>
      <c r="G65" s="0" t="n">
        <v>0</v>
      </c>
      <c r="I65" s="0" t="n">
        <v>1</v>
      </c>
      <c r="J65" s="0" t="n">
        <v>0</v>
      </c>
      <c r="M65" s="9"/>
      <c r="N65" s="9"/>
      <c r="O65" s="1" t="s">
        <v>270</v>
      </c>
      <c r="P65" s="1" t="n">
        <f aca="false">Q65+R65</f>
        <v>0</v>
      </c>
      <c r="Q65" s="1" t="n">
        <f aca="false">COUNTIFS(C:C,"&gt;="&amp;M56,C:C,"&lt;"&amp;N56,F:F,"=5",G:G,"=0",D:D,"&lt;&gt;x")</f>
        <v>0</v>
      </c>
      <c r="R65" s="1" t="n">
        <f aca="false">COUNTIFS(C:C,"&gt;="&amp;M56,C:C,"&lt;"&amp;N56,F:F,"=5",G:G,"=1",D:D,"&lt;&gt;x")</f>
        <v>0</v>
      </c>
      <c r="S65" s="1" t="n">
        <f aca="false">COUNTIFS(C:C,"&gt;="&amp;M56,C:C,"&lt;"&amp;N56,F:F,"=5",G:G,"=2",D:D,"&lt;&gt;x")</f>
        <v>0</v>
      </c>
      <c r="T65" s="7" t="str">
        <f aca="false">IF(P65&gt;0,Q65/P65,"-")</f>
        <v>-</v>
      </c>
      <c r="X65" s="1"/>
      <c r="Y65" s="1"/>
      <c r="Z65" s="1"/>
      <c r="AA65" s="1"/>
      <c r="AB65" s="1"/>
      <c r="AC65" s="7"/>
    </row>
    <row r="66" customFormat="false" ht="15" hidden="false" customHeight="false" outlineLevel="0" collapsed="false">
      <c r="A66" s="0" t="n">
        <v>65</v>
      </c>
      <c r="B66" s="3" t="n">
        <v>45061</v>
      </c>
      <c r="C66" s="4" t="n">
        <v>0.900509259259259</v>
      </c>
      <c r="D66" s="8" t="n">
        <f aca="false">Identyfikacja!D66</f>
        <v>65</v>
      </c>
      <c r="E66" s="5" t="s">
        <v>85</v>
      </c>
      <c r="F66" s="0" t="n">
        <v>7</v>
      </c>
      <c r="G66" s="0" t="n">
        <v>1</v>
      </c>
      <c r="H66" s="0" t="n">
        <v>11</v>
      </c>
      <c r="I66" s="0" t="n">
        <v>1</v>
      </c>
      <c r="J66" s="0" t="n">
        <v>0</v>
      </c>
      <c r="O66" s="1"/>
      <c r="P66" s="1"/>
      <c r="Q66" s="1"/>
      <c r="R66" s="1"/>
      <c r="S66" s="1"/>
      <c r="T66" s="1"/>
      <c r="X66" s="1"/>
      <c r="Y66" s="1"/>
      <c r="Z66" s="1"/>
      <c r="AA66" s="1"/>
      <c r="AB66" s="1"/>
      <c r="AC66" s="1"/>
    </row>
    <row r="67" customFormat="false" ht="15" hidden="false" customHeight="false" outlineLevel="0" collapsed="false">
      <c r="A67" s="0" t="n">
        <v>66</v>
      </c>
      <c r="B67" s="3" t="n">
        <v>45061</v>
      </c>
      <c r="C67" s="4" t="n">
        <v>0.901608796296296</v>
      </c>
      <c r="D67" s="8" t="n">
        <f aca="false">Identyfikacja!D67</f>
        <v>66</v>
      </c>
      <c r="E67" s="5" t="s">
        <v>86</v>
      </c>
      <c r="F67" s="0" t="n">
        <v>9</v>
      </c>
      <c r="G67" s="0" t="n">
        <v>0</v>
      </c>
      <c r="I67" s="0" t="n">
        <v>5</v>
      </c>
      <c r="J67" s="0" t="n">
        <v>0</v>
      </c>
      <c r="M67" s="9" t="n">
        <v>0.937627314814815</v>
      </c>
      <c r="N67" s="9" t="n">
        <v>0.948043981481482</v>
      </c>
      <c r="O67" s="1" t="s">
        <v>252</v>
      </c>
      <c r="P67" s="1" t="s">
        <v>253</v>
      </c>
      <c r="Q67" s="1" t="s">
        <v>254</v>
      </c>
      <c r="R67" s="1" t="s">
        <v>255</v>
      </c>
      <c r="S67" s="1" t="s">
        <v>17</v>
      </c>
      <c r="T67" s="1" t="s">
        <v>256</v>
      </c>
      <c r="V67" s="9" t="n">
        <v>0.937627314814815</v>
      </c>
      <c r="W67" s="9" t="n">
        <v>0.948043981481482</v>
      </c>
      <c r="X67" s="1" t="s">
        <v>257</v>
      </c>
      <c r="Y67" s="1" t="s">
        <v>253</v>
      </c>
      <c r="Z67" s="1" t="s">
        <v>254</v>
      </c>
      <c r="AA67" s="1" t="s">
        <v>255</v>
      </c>
      <c r="AB67" s="1" t="s">
        <v>17</v>
      </c>
      <c r="AC67" s="1" t="s">
        <v>256</v>
      </c>
    </row>
    <row r="68" customFormat="false" ht="15" hidden="false" customHeight="false" outlineLevel="0" collapsed="false">
      <c r="A68" s="0" t="n">
        <v>67</v>
      </c>
      <c r="B68" s="3" t="n">
        <v>45061</v>
      </c>
      <c r="C68" s="4" t="n">
        <v>0.901631944444445</v>
      </c>
      <c r="D68" s="8" t="n">
        <f aca="false">Identyfikacja!D68</f>
        <v>67</v>
      </c>
      <c r="E68" s="5" t="s">
        <v>87</v>
      </c>
      <c r="F68" s="0" t="n">
        <v>7</v>
      </c>
      <c r="G68" s="0" t="n">
        <v>0</v>
      </c>
      <c r="I68" s="0" t="n">
        <v>1</v>
      </c>
      <c r="J68" s="0" t="n">
        <v>0</v>
      </c>
      <c r="M68" s="9"/>
      <c r="N68" s="9"/>
      <c r="O68" s="1" t="s">
        <v>258</v>
      </c>
      <c r="P68" s="1" t="n">
        <f aca="false">Q68+R68</f>
        <v>0</v>
      </c>
      <c r="Q68" s="1" t="n">
        <f aca="false">COUNTIFS(C:C,"&gt;="&amp;M67,C:C,"&lt;"&amp;N67,F:F,"=6",G:G,"=0",D:D,"&lt;&gt;x")</f>
        <v>0</v>
      </c>
      <c r="R68" s="1" t="n">
        <f aca="false">COUNTIFS(C:C,"&gt;="&amp;M67,C:C,"&lt;"&amp;N67,F:F,"=6",G:G,"=1",D:D,"&lt;&gt;x")</f>
        <v>0</v>
      </c>
      <c r="S68" s="1" t="n">
        <f aca="false">COUNTIFS(C:C,"&gt;="&amp;M67,C:C,"&lt;"&amp;N67,F:F,"=6",G:G,"=2",D:D,"&lt;&gt;x")</f>
        <v>1</v>
      </c>
      <c r="T68" s="7" t="str">
        <f aca="false">IF(P68&gt;0,Q68/P68,"-")</f>
        <v>-</v>
      </c>
      <c r="V68" s="9"/>
      <c r="W68" s="9"/>
      <c r="X68" s="1" t="s">
        <v>259</v>
      </c>
      <c r="Y68" s="1" t="n">
        <f aca="false">Z68+AA68</f>
        <v>11</v>
      </c>
      <c r="Z68" s="1" t="n">
        <f aca="false">COUNTIFS(C:C,"&gt;="&amp;M67,C:C,"&lt;"&amp;N67,I:I,"=1",J:J,"=0",D:D,"&lt;&gt;x")</f>
        <v>11</v>
      </c>
      <c r="AA68" s="1" t="n">
        <f aca="false">COUNTIFS(C:C,"&gt;="&amp;M67,C:C,"&lt;"&amp;N67,I:I,"=1",J:J,"=1",D:D,"&lt;&gt;x")</f>
        <v>0</v>
      </c>
      <c r="AB68" s="1" t="n">
        <f aca="false">COUNTIFS(C:C,"&gt;="&amp;M67,C:C,"&lt;"&amp;N67,I:I,"=1",J:J,"=2",D:D,"&lt;&gt;x")</f>
        <v>0</v>
      </c>
      <c r="AC68" s="7" t="n">
        <f aca="false">IF(Y68&gt;0,Z68/Y68,"-")</f>
        <v>1</v>
      </c>
    </row>
    <row r="69" customFormat="false" ht="15" hidden="false" customHeight="false" outlineLevel="0" collapsed="false">
      <c r="A69" s="0" t="n">
        <v>68</v>
      </c>
      <c r="B69" s="3" t="n">
        <v>45061</v>
      </c>
      <c r="C69" s="4" t="n">
        <v>0.9021875</v>
      </c>
      <c r="D69" s="8" t="n">
        <f aca="false">Identyfikacja!D69</f>
        <v>68</v>
      </c>
      <c r="E69" s="5" t="s">
        <v>88</v>
      </c>
      <c r="F69" s="0" t="n">
        <v>7</v>
      </c>
      <c r="G69" s="0" t="n">
        <v>0</v>
      </c>
      <c r="I69" s="0" t="n">
        <v>1</v>
      </c>
      <c r="J69" s="0" t="n">
        <v>0</v>
      </c>
      <c r="M69" s="9"/>
      <c r="N69" s="9"/>
      <c r="O69" s="1" t="s">
        <v>260</v>
      </c>
      <c r="P69" s="1" t="n">
        <f aca="false">Q69+R69</f>
        <v>0</v>
      </c>
      <c r="Q69" s="1" t="n">
        <f aca="false">COUNTIFS(C:C,"&gt;="&amp;M67,C:C,"&lt;"&amp;N67,F:F,"=10",G:G,"=0",D:D,"&lt;&gt;x")</f>
        <v>0</v>
      </c>
      <c r="R69" s="1" t="n">
        <f aca="false">COUNTIFS(C:C,"&gt;="&amp;M67,C:C,"&lt;"&amp;N67,F:F,"=10",G:G,"=1",D:D,"&lt;&gt;x")</f>
        <v>0</v>
      </c>
      <c r="S69" s="1" t="n">
        <f aca="false">COUNTIFS(C:C,"&gt;="&amp;M67,C:C,"&lt;"&amp;N67,F:F,"=10",G:G,"=2",D:D,"&lt;&gt;x")</f>
        <v>0</v>
      </c>
      <c r="T69" s="7" t="str">
        <f aca="false">IF(P69&gt;0,Q69/P69,"-")</f>
        <v>-</v>
      </c>
      <c r="V69" s="9"/>
      <c r="W69" s="9"/>
      <c r="X69" s="1" t="s">
        <v>261</v>
      </c>
      <c r="Y69" s="1" t="n">
        <f aca="false">Z69+AA69</f>
        <v>0</v>
      </c>
      <c r="Z69" s="1" t="n">
        <f aca="false">COUNTIFS(C:C,"&gt;="&amp;M67,C:C,"&lt;"&amp;N67,I:I,"=2",J:J,"=0",D:D,"&lt;&gt;x")</f>
        <v>0</v>
      </c>
      <c r="AA69" s="1" t="n">
        <f aca="false">COUNTIFS(C:C,"&gt;="&amp;M67,C:C,"&lt;"&amp;N67,I:I,"=2",J:J,"=1",D:D,"&lt;&gt;x")</f>
        <v>0</v>
      </c>
      <c r="AB69" s="1" t="n">
        <f aca="false">COUNTIFS(C:C,"&gt;="&amp;M67,C:C,"&lt;"&amp;N67,I:I,"=2",J:J,"=2",D:D,"&lt;&gt;x")</f>
        <v>0</v>
      </c>
      <c r="AC69" s="7" t="str">
        <f aca="false">IF(Y69&gt;0,Z69/Y69,"-")</f>
        <v>-</v>
      </c>
    </row>
    <row r="70" customFormat="false" ht="15" hidden="false" customHeight="false" outlineLevel="0" collapsed="false">
      <c r="A70" s="0" t="n">
        <v>69</v>
      </c>
      <c r="B70" s="3" t="n">
        <v>45061</v>
      </c>
      <c r="C70" s="4" t="n">
        <v>0.902604166666667</v>
      </c>
      <c r="D70" s="8" t="n">
        <f aca="false">Identyfikacja!D70</f>
        <v>69</v>
      </c>
      <c r="E70" s="5" t="s">
        <v>89</v>
      </c>
      <c r="F70" s="0" t="n">
        <v>7</v>
      </c>
      <c r="G70" s="0" t="n">
        <v>0</v>
      </c>
      <c r="I70" s="0" t="n">
        <v>1</v>
      </c>
      <c r="J70" s="0" t="n">
        <v>0</v>
      </c>
      <c r="M70" s="9"/>
      <c r="N70" s="9"/>
      <c r="O70" s="1" t="s">
        <v>262</v>
      </c>
      <c r="P70" s="1" t="n">
        <f aca="false">Q70+R70</f>
        <v>10</v>
      </c>
      <c r="Q70" s="1" t="n">
        <f aca="false">COUNTIFS(C:C,"&gt;="&amp;M67,C:C,"&lt;"&amp;N67,F:F,"=7",G:G,"=0",D:D,"&lt;&gt;x")</f>
        <v>9</v>
      </c>
      <c r="R70" s="1" t="n">
        <f aca="false">COUNTIFS(C:C,"&gt;="&amp;M67,C:C,"&lt;"&amp;N67,F:F,"=7",G:G,"=1",D:D,"&lt;&gt;x")</f>
        <v>1</v>
      </c>
      <c r="S70" s="1" t="n">
        <f aca="false">COUNTIFS(C:C,"&gt;="&amp;M67,C:C,"&lt;"&amp;N67,F:F,"=7",G:G,"=2",D:D,"&lt;&gt;x")</f>
        <v>0</v>
      </c>
      <c r="T70" s="7" t="n">
        <f aca="false">IF(P70&gt;0,Q70/P70,"-")</f>
        <v>0.9</v>
      </c>
      <c r="V70" s="9"/>
      <c r="W70" s="9"/>
      <c r="X70" s="1" t="s">
        <v>263</v>
      </c>
      <c r="Y70" s="1" t="n">
        <f aca="false">Z70+AA70</f>
        <v>0</v>
      </c>
      <c r="Z70" s="1" t="n">
        <f aca="false">COUNTIFS(C:C,"&gt;="&amp;M67,C:C,"&lt;"&amp;N67,I:I,"=3",J:J,"=0",D:D,"&lt;&gt;x")</f>
        <v>0</v>
      </c>
      <c r="AA70" s="1" t="n">
        <f aca="false">COUNTIFS(C:C,"&gt;="&amp;M67,C:C,"&lt;"&amp;N67,I:I,"=3",J:J,"=1",D:D,"&lt;&gt;x")</f>
        <v>0</v>
      </c>
      <c r="AB70" s="1" t="n">
        <f aca="false">COUNTIFS(C:C,"&gt;="&amp;M67,C:C,"&lt;"&amp;N67,I:I,"=3",J:J,"=2",D:D,"&lt;&gt;x")</f>
        <v>0</v>
      </c>
      <c r="AC70" s="7" t="str">
        <f aca="false">IF(Y70&gt;0,Z70/Y70,"-")</f>
        <v>-</v>
      </c>
    </row>
    <row r="71" customFormat="false" ht="15" hidden="false" customHeight="false" outlineLevel="0" collapsed="false">
      <c r="A71" s="0" t="n">
        <v>70</v>
      </c>
      <c r="B71" s="3" t="n">
        <v>45061</v>
      </c>
      <c r="C71" s="4" t="n">
        <v>0.902916666666667</v>
      </c>
      <c r="D71" s="8" t="n">
        <f aca="false">Identyfikacja!D71</f>
        <v>70</v>
      </c>
      <c r="E71" s="5" t="s">
        <v>90</v>
      </c>
      <c r="F71" s="0" t="n">
        <v>3</v>
      </c>
      <c r="G71" s="0" t="n">
        <v>0</v>
      </c>
      <c r="I71" s="0" t="n">
        <v>2</v>
      </c>
      <c r="J71" s="0" t="n">
        <v>0</v>
      </c>
      <c r="M71" s="9"/>
      <c r="N71" s="9"/>
      <c r="O71" s="1" t="s">
        <v>264</v>
      </c>
      <c r="P71" s="1" t="n">
        <f aca="false">Q71+R71</f>
        <v>1</v>
      </c>
      <c r="Q71" s="1" t="n">
        <f aca="false">COUNTIFS(C:C,"&gt;="&amp;M67,C:C,"&lt;"&amp;N67,F:F,"=11",G:G,"=0",D:D,"&lt;&gt;x")</f>
        <v>1</v>
      </c>
      <c r="R71" s="1" t="n">
        <f aca="false">COUNTIFS(C:C,"&gt;="&amp;M67,C:C,"&lt;"&amp;N67,F:F,"=11",G:G,"=1",D:D,"&lt;&gt;x")</f>
        <v>0</v>
      </c>
      <c r="S71" s="1" t="n">
        <f aca="false">COUNTIFS(C:C,"&gt;="&amp;M67,C:C,"&lt;"&amp;N67,F:F,"=11",G:G,"=2",D:D,"&lt;&gt;x")</f>
        <v>0</v>
      </c>
      <c r="T71" s="7" t="n">
        <f aca="false">IF(P71&gt;0,Q71/P71,"-")</f>
        <v>1</v>
      </c>
      <c r="V71" s="9"/>
      <c r="W71" s="9"/>
      <c r="X71" s="1" t="s">
        <v>265</v>
      </c>
      <c r="Y71" s="1" t="n">
        <f aca="false">Z71+AA71</f>
        <v>0</v>
      </c>
      <c r="Z71" s="1" t="n">
        <f aca="false">COUNTIFS(C:C,"&gt;="&amp;M67,C:C,"&lt;"&amp;N67,I:I,"=4",J:J,"=0",D:D,"&lt;&gt;x")</f>
        <v>0</v>
      </c>
      <c r="AA71" s="1" t="n">
        <f aca="false">COUNTIFS(C:C,"&gt;="&amp;M67,C:C,"&lt;"&amp;N67,I:I,"=4",J:J,"=1",D:D,"&lt;&gt;x")</f>
        <v>0</v>
      </c>
      <c r="AB71" s="1" t="n">
        <f aca="false">COUNTIFS(C:C,"&gt;="&amp;M67,C:C,"&lt;"&amp;N67,I:I,"=4",J:J,"=2",D:D,"&lt;&gt;x")</f>
        <v>0</v>
      </c>
      <c r="AC71" s="7" t="str">
        <f aca="false">IF(Y71&gt;0,Z71/Y71,"-")</f>
        <v>-</v>
      </c>
    </row>
    <row r="72" customFormat="false" ht="15" hidden="false" customHeight="false" outlineLevel="0" collapsed="false">
      <c r="A72" s="0" t="n">
        <v>71</v>
      </c>
      <c r="B72" s="3" t="n">
        <v>45061</v>
      </c>
      <c r="C72" s="4" t="n">
        <v>0.903518518518519</v>
      </c>
      <c r="D72" s="8" t="n">
        <f aca="false">Identyfikacja!D72</f>
        <v>71</v>
      </c>
      <c r="E72" s="5" t="s">
        <v>91</v>
      </c>
      <c r="F72" s="0" t="n">
        <v>7</v>
      </c>
      <c r="G72" s="0" t="n">
        <v>0</v>
      </c>
      <c r="I72" s="0" t="n">
        <v>1</v>
      </c>
      <c r="J72" s="0" t="n">
        <v>0</v>
      </c>
      <c r="M72" s="9"/>
      <c r="N72" s="9"/>
      <c r="O72" s="1" t="s">
        <v>266</v>
      </c>
      <c r="P72" s="1" t="n">
        <f aca="false">Q72+R72</f>
        <v>0</v>
      </c>
      <c r="Q72" s="1" t="n">
        <f aca="false">COUNTIFS(C:C,"&gt;="&amp;M67,C:C,"&lt;"&amp;N67,F:F,"=2",G:G,"=0",D:D,"&lt;&gt;x")</f>
        <v>0</v>
      </c>
      <c r="R72" s="1" t="n">
        <f aca="false">COUNTIFS(C:C,"&gt;="&amp;M67,C:C,"&lt;"&amp;N67,F:F,"=2",G:G,"=1",D:D,"&lt;&gt;x")</f>
        <v>0</v>
      </c>
      <c r="S72" s="1" t="n">
        <f aca="false">COUNTIFS(C:C,"&gt;="&amp;M67,C:C,"&lt;"&amp;N67,F:F,"=2",G:G,"=2",D:D,"&lt;&gt;x")</f>
        <v>0</v>
      </c>
      <c r="T72" s="7" t="str">
        <f aca="false">IF(P72&gt;0,Q72/P72,"-")</f>
        <v>-</v>
      </c>
      <c r="V72" s="9"/>
      <c r="W72" s="9"/>
      <c r="X72" s="1" t="s">
        <v>267</v>
      </c>
      <c r="Y72" s="1" t="n">
        <f aca="false">Z72+AA72</f>
        <v>1</v>
      </c>
      <c r="Z72" s="1" t="n">
        <f aca="false">COUNTIFS(C:C,"&gt;="&amp;M67,C:C,"&lt;"&amp;N67,I:I,"=5",J:J,"=0",D:D,"&lt;&gt;x")</f>
        <v>1</v>
      </c>
      <c r="AA72" s="1" t="n">
        <f aca="false">COUNTIFS(C:C,"&gt;="&amp;M67,C:C,"&lt;"&amp;N67,I:I,"=5",J:J,"=1",D:D,"&lt;&gt;x")</f>
        <v>0</v>
      </c>
      <c r="AB72" s="1" t="n">
        <f aca="false">COUNTIFS(C:C,"&gt;="&amp;M67,C:C,"&lt;"&amp;N67,I:I,"=5",J:J,"=2",D:D,"&lt;&gt;x")</f>
        <v>0</v>
      </c>
      <c r="AC72" s="7" t="n">
        <f aca="false">IF(Y72&gt;0,Z72/Y72,"-")</f>
        <v>1</v>
      </c>
    </row>
    <row r="73" customFormat="false" ht="15" hidden="false" customHeight="false" outlineLevel="0" collapsed="false">
      <c r="A73" s="0" t="n">
        <v>72</v>
      </c>
      <c r="B73" s="3" t="n">
        <v>45061</v>
      </c>
      <c r="C73" s="4" t="n">
        <v>0.903530092592593</v>
      </c>
      <c r="D73" s="8" t="n">
        <f aca="false">Identyfikacja!D73</f>
        <v>72</v>
      </c>
      <c r="E73" s="5" t="s">
        <v>92</v>
      </c>
      <c r="F73" s="0" t="n">
        <v>7</v>
      </c>
      <c r="G73" s="0" t="n">
        <v>0</v>
      </c>
      <c r="I73" s="0" t="n">
        <v>1</v>
      </c>
      <c r="J73" s="0" t="n">
        <v>0</v>
      </c>
      <c r="M73" s="9"/>
      <c r="N73" s="9"/>
      <c r="O73" s="1" t="s">
        <v>268</v>
      </c>
      <c r="P73" s="1" t="n">
        <f aca="false">Q73+R73</f>
        <v>0</v>
      </c>
      <c r="Q73" s="1" t="n">
        <f aca="false">COUNTIFS(C:C,"&gt;="&amp;M67,C:C,"&lt;"&amp;N67,F:F,"=3",G:G,"=0",D:D,"&lt;&gt;x")</f>
        <v>0</v>
      </c>
      <c r="R73" s="1" t="n">
        <f aca="false">COUNTIFS(C:C,"&gt;="&amp;M67,C:C,"&lt;"&amp;N67,F:F,"=3",G:G,"=1",D:D,"&lt;&gt;x")</f>
        <v>0</v>
      </c>
      <c r="S73" s="1" t="n">
        <f aca="false">COUNTIFS(C:C,"&gt;="&amp;M67,C:C,"&lt;"&amp;N67,F:F,"=3",G:G,"=2",D:D,"&lt;&gt;x")</f>
        <v>0</v>
      </c>
      <c r="T73" s="7" t="str">
        <f aca="false">IF(P73&gt;0,Q73/P73,"-")</f>
        <v>-</v>
      </c>
      <c r="V73" s="9"/>
      <c r="W73" s="9"/>
      <c r="X73" s="1" t="s">
        <v>269</v>
      </c>
      <c r="Y73" s="1" t="n">
        <f aca="false">Z73+AA73</f>
        <v>2</v>
      </c>
      <c r="Z73" s="1" t="n">
        <f aca="false">COUNTIFS(C:C,"&gt;="&amp;M67,C:C,"&lt;"&amp;N67,I:I,"=6",J:J,"=0",D:D,"&lt;&gt;x")</f>
        <v>2</v>
      </c>
      <c r="AA73" s="1" t="n">
        <f aca="false">COUNTIFS(C:C,"&gt;="&amp;M67,C:C,"&lt;"&amp;N67,I:I,"=6",J:J,"=1",D:D,"&lt;&gt;x")</f>
        <v>0</v>
      </c>
      <c r="AB73" s="1" t="n">
        <f aca="false">COUNTIFS(C:C,"&gt;="&amp;M67,C:C,"&lt;"&amp;N67,I:I,"=6",J:J,"=2",D:D,"&lt;&gt;x")</f>
        <v>0</v>
      </c>
      <c r="AC73" s="7" t="n">
        <f aca="false">IF(Y73&gt;0,Z73/Y73,"-")</f>
        <v>1</v>
      </c>
    </row>
    <row r="74" customFormat="false" ht="15" hidden="false" customHeight="false" outlineLevel="0" collapsed="false">
      <c r="A74" s="0" t="n">
        <v>73</v>
      </c>
      <c r="B74" s="3" t="n">
        <v>45061</v>
      </c>
      <c r="C74" s="4" t="n">
        <v>0.904097222222222</v>
      </c>
      <c r="D74" s="8" t="n">
        <f aca="false">Identyfikacja!D74</f>
        <v>73</v>
      </c>
      <c r="E74" s="5" t="s">
        <v>93</v>
      </c>
      <c r="F74" s="0" t="n">
        <v>9</v>
      </c>
      <c r="G74" s="0" t="n">
        <v>1</v>
      </c>
      <c r="H74" s="0" t="n">
        <v>6</v>
      </c>
      <c r="I74" s="0" t="n">
        <v>5</v>
      </c>
      <c r="J74" s="0" t="n">
        <v>1</v>
      </c>
      <c r="K74" s="0" t="n">
        <v>8</v>
      </c>
      <c r="M74" s="9"/>
      <c r="N74" s="9"/>
      <c r="O74" s="1" t="s">
        <v>269</v>
      </c>
      <c r="P74" s="1" t="n">
        <f aca="false">Q74+R74</f>
        <v>2</v>
      </c>
      <c r="Q74" s="1" t="n">
        <f aca="false">COUNTIFS(C:C,"&gt;="&amp;M67,C:C,"&lt;"&amp;N67,F:F,"=8",G:G,"=0",D:D,"&lt;&gt;x")</f>
        <v>2</v>
      </c>
      <c r="R74" s="1" t="n">
        <f aca="false">COUNTIFS(C:C,"&gt;="&amp;M67,C:C,"&lt;"&amp;N67,F:F,"=8",G:G,"=1",D:D,"&lt;&gt;x")</f>
        <v>0</v>
      </c>
      <c r="S74" s="1" t="n">
        <f aca="false">COUNTIFS(C:C,"&gt;="&amp;M67,C:C,"&lt;"&amp;N67,F:F,"=8",G:G,"=2",D:D,"&lt;&gt;x")</f>
        <v>0</v>
      </c>
      <c r="T74" s="7" t="n">
        <f aca="false">IF(P74&gt;0,Q74/P74,"-")</f>
        <v>1</v>
      </c>
      <c r="V74" s="9"/>
      <c r="W74" s="9"/>
      <c r="X74" s="1" t="s">
        <v>270</v>
      </c>
      <c r="Y74" s="1" t="n">
        <f aca="false">Z74+AA74</f>
        <v>0</v>
      </c>
      <c r="Z74" s="1" t="n">
        <f aca="false">COUNTIFS(C:C,"&gt;="&amp;M67,C:C,"&lt;"&amp;N67,I:I,"=7",J:J,"=0",D:D,"&lt;&gt;x")</f>
        <v>0</v>
      </c>
      <c r="AA74" s="1" t="n">
        <f aca="false">COUNTIFS(C:C,"&gt;="&amp;M67,C:C,"&lt;"&amp;N67,I:I,"=7",J:J,"=1",D:D,"&lt;&gt;x")</f>
        <v>0</v>
      </c>
      <c r="AB74" s="1" t="n">
        <f aca="false">COUNTIFS(C:C,"&gt;="&amp;M67,C:C,"&lt;"&amp;N67,I:I,"=7",J:J,"=2",D:D,"&lt;&gt;x")</f>
        <v>0</v>
      </c>
      <c r="AC74" s="7" t="str">
        <f aca="false">IF(Y74&gt;0,Z74/Y74,"-")</f>
        <v>-</v>
      </c>
    </row>
    <row r="75" customFormat="false" ht="15" hidden="false" customHeight="false" outlineLevel="0" collapsed="false">
      <c r="A75" s="0" t="n">
        <v>74</v>
      </c>
      <c r="B75" s="3" t="n">
        <v>45061</v>
      </c>
      <c r="C75" s="4" t="n">
        <v>0.904571759259259</v>
      </c>
      <c r="D75" s="8" t="n">
        <f aca="false">Identyfikacja!D75</f>
        <v>74</v>
      </c>
      <c r="E75" s="5" t="s">
        <v>94</v>
      </c>
      <c r="F75" s="0" t="n">
        <v>9</v>
      </c>
      <c r="G75" s="0" t="n">
        <v>0</v>
      </c>
      <c r="I75" s="0" t="n">
        <v>5</v>
      </c>
      <c r="J75" s="0" t="n">
        <v>0</v>
      </c>
      <c r="M75" s="9"/>
      <c r="N75" s="9"/>
      <c r="O75" s="1" t="s">
        <v>271</v>
      </c>
      <c r="P75" s="1" t="n">
        <f aca="false">Q75+R75</f>
        <v>1</v>
      </c>
      <c r="Q75" s="1" t="n">
        <f aca="false">COUNTIFS(C:C,"&gt;="&amp;M67,C:C,"&lt;"&amp;N67,F:F,"=9",G:G,"=0",D:D,"&lt;&gt;x")</f>
        <v>1</v>
      </c>
      <c r="R75" s="1" t="n">
        <f aca="false">COUNTIFS(C:C,"&gt;="&amp;M67,C:C,"&lt;"&amp;N67,F:F,"=9",G:G,"=1",D:D,"&lt;&gt;x")</f>
        <v>0</v>
      </c>
      <c r="S75" s="1" t="n">
        <f aca="false">COUNTIFS(C:C,"&gt;="&amp;M67,C:C,"&lt;"&amp;N67,F:F,"=9",G:G,"=2",D:D,"&lt;&gt;x")</f>
        <v>0</v>
      </c>
      <c r="T75" s="7" t="n">
        <f aca="false">IF(P75&gt;0,Q75/P75,"-")</f>
        <v>1</v>
      </c>
      <c r="V75" s="9"/>
      <c r="W75" s="9"/>
      <c r="X75" s="1" t="s">
        <v>272</v>
      </c>
      <c r="Y75" s="1" t="n">
        <f aca="false">Z75+AA75</f>
        <v>0</v>
      </c>
      <c r="Z75" s="1" t="n">
        <f aca="false">COUNTIFS(C:C,"&gt;="&amp;M67,C:C,"&lt;"&amp;N67,I:I,"=8",J:J,"=0",D:D,"&lt;&gt;x")</f>
        <v>0</v>
      </c>
      <c r="AA75" s="1" t="n">
        <f aca="false">COUNTIFS(C:C,"&gt;="&amp;M67,C:C,"&lt;"&amp;N67,I:I,"=8",J:J,"=1",D:D,"&lt;&gt;x")</f>
        <v>0</v>
      </c>
      <c r="AB75" s="1" t="n">
        <f aca="false">COUNTIFS(C:C,"&gt;="&amp;M67,C:C,"&lt;"&amp;N67,I:I,"=8",J:J,"=2",D:D,"&lt;&gt;x")</f>
        <v>1</v>
      </c>
      <c r="AC75" s="7" t="str">
        <f aca="false">IF(Y75&gt;0,Z75/Y75,"-")</f>
        <v>-</v>
      </c>
    </row>
    <row r="76" customFormat="false" ht="15" hidden="false" customHeight="false" outlineLevel="0" collapsed="false">
      <c r="A76" s="0" t="n">
        <v>75</v>
      </c>
      <c r="B76" s="3" t="n">
        <v>45061</v>
      </c>
      <c r="C76" s="4" t="n">
        <v>0.905752314814815</v>
      </c>
      <c r="D76" s="8" t="n">
        <f aca="false">Identyfikacja!D76</f>
        <v>75</v>
      </c>
      <c r="E76" s="5" t="s">
        <v>95</v>
      </c>
      <c r="F76" s="0" t="n">
        <v>7</v>
      </c>
      <c r="G76" s="0" t="n">
        <v>0</v>
      </c>
      <c r="I76" s="0" t="n">
        <v>1</v>
      </c>
      <c r="J76" s="0" t="n">
        <v>0</v>
      </c>
      <c r="M76" s="9"/>
      <c r="N76" s="9"/>
      <c r="O76" s="1" t="s">
        <v>270</v>
      </c>
      <c r="P76" s="1" t="n">
        <f aca="false">Q76+R76</f>
        <v>0</v>
      </c>
      <c r="Q76" s="1" t="n">
        <f aca="false">COUNTIFS(C:C,"&gt;="&amp;M67,C:C,"&lt;"&amp;N67,F:F,"=5",G:G,"=0",D:D,"&lt;&gt;x")</f>
        <v>0</v>
      </c>
      <c r="R76" s="1" t="n">
        <f aca="false">COUNTIFS(C:C,"&gt;="&amp;M67,C:C,"&lt;"&amp;N67,F:F,"=5",G:G,"=1",D:D,"&lt;&gt;x")</f>
        <v>0</v>
      </c>
      <c r="S76" s="1" t="n">
        <f aca="false">COUNTIFS(C:C,"&gt;="&amp;M67,C:C,"&lt;"&amp;N67,F:F,"=5",G:G,"=2",D:D,"&lt;&gt;x")</f>
        <v>0</v>
      </c>
      <c r="T76" s="7" t="str">
        <f aca="false">IF(P76&gt;0,Q76/P76,"-")</f>
        <v>-</v>
      </c>
      <c r="X76" s="1"/>
      <c r="Y76" s="1"/>
      <c r="Z76" s="1"/>
      <c r="AA76" s="1"/>
      <c r="AB76" s="1"/>
      <c r="AC76" s="7"/>
    </row>
    <row r="77" customFormat="false" ht="15" hidden="false" customHeight="false" outlineLevel="0" collapsed="false">
      <c r="A77" s="0" t="n">
        <v>76</v>
      </c>
      <c r="B77" s="3" t="n">
        <v>45061</v>
      </c>
      <c r="C77" s="4" t="n">
        <v>0.905763888888889</v>
      </c>
      <c r="D77" s="8" t="n">
        <f aca="false">Identyfikacja!D77</f>
        <v>76</v>
      </c>
      <c r="E77" s="5" t="s">
        <v>96</v>
      </c>
      <c r="F77" s="0" t="n">
        <v>11</v>
      </c>
      <c r="G77" s="0" t="n">
        <v>0</v>
      </c>
      <c r="I77" s="0" t="n">
        <v>1</v>
      </c>
      <c r="J77" s="0" t="n">
        <v>0</v>
      </c>
      <c r="O77" s="1"/>
      <c r="P77" s="1"/>
      <c r="Q77" s="1"/>
      <c r="R77" s="1"/>
      <c r="S77" s="1"/>
      <c r="T77" s="1"/>
      <c r="X77" s="1"/>
      <c r="Y77" s="1"/>
      <c r="Z77" s="1"/>
      <c r="AA77" s="1"/>
      <c r="AB77" s="1"/>
      <c r="AC77" s="1"/>
    </row>
    <row r="78" customFormat="false" ht="15" hidden="false" customHeight="false" outlineLevel="0" collapsed="false">
      <c r="A78" s="0" t="n">
        <v>77</v>
      </c>
      <c r="B78" s="3" t="n">
        <v>45061</v>
      </c>
      <c r="C78" s="4" t="n">
        <v>0.906377314814815</v>
      </c>
      <c r="D78" s="8" t="n">
        <f aca="false">Identyfikacja!D78</f>
        <v>77</v>
      </c>
      <c r="E78" s="5" t="s">
        <v>97</v>
      </c>
      <c r="F78" s="0" t="n">
        <v>7</v>
      </c>
      <c r="G78" s="0" t="n">
        <v>0</v>
      </c>
      <c r="I78" s="0" t="n">
        <v>1</v>
      </c>
      <c r="J78" s="0" t="n">
        <v>0</v>
      </c>
      <c r="M78" s="9" t="n">
        <v>0.948043981481482</v>
      </c>
      <c r="N78" s="9" t="n">
        <v>0.958460648148148</v>
      </c>
      <c r="O78" s="1" t="s">
        <v>252</v>
      </c>
      <c r="P78" s="1" t="s">
        <v>253</v>
      </c>
      <c r="Q78" s="1" t="s">
        <v>254</v>
      </c>
      <c r="R78" s="1" t="s">
        <v>255</v>
      </c>
      <c r="S78" s="1" t="s">
        <v>17</v>
      </c>
      <c r="T78" s="1" t="s">
        <v>256</v>
      </c>
      <c r="V78" s="9" t="n">
        <v>0.948043981481482</v>
      </c>
      <c r="W78" s="9" t="n">
        <v>0.958460648148148</v>
      </c>
      <c r="X78" s="1" t="s">
        <v>257</v>
      </c>
      <c r="Y78" s="1" t="s">
        <v>253</v>
      </c>
      <c r="Z78" s="1" t="s">
        <v>254</v>
      </c>
      <c r="AA78" s="1" t="s">
        <v>255</v>
      </c>
      <c r="AB78" s="1" t="s">
        <v>17</v>
      </c>
      <c r="AC78" s="1" t="s">
        <v>256</v>
      </c>
    </row>
    <row r="79" customFormat="false" ht="15" hidden="false" customHeight="false" outlineLevel="0" collapsed="false">
      <c r="A79" s="0" t="n">
        <v>78</v>
      </c>
      <c r="B79" s="3" t="n">
        <v>45061</v>
      </c>
      <c r="C79" s="4" t="n">
        <v>0.906550925925926</v>
      </c>
      <c r="D79" s="8" t="n">
        <f aca="false">Identyfikacja!D79</f>
        <v>78</v>
      </c>
      <c r="E79" s="5" t="s">
        <v>98</v>
      </c>
      <c r="F79" s="0" t="n">
        <v>5</v>
      </c>
      <c r="G79" s="0" t="n">
        <v>0</v>
      </c>
      <c r="I79" s="0" t="n">
        <v>7</v>
      </c>
      <c r="J79" s="0" t="n">
        <v>0</v>
      </c>
      <c r="M79" s="9"/>
      <c r="N79" s="9"/>
      <c r="O79" s="1" t="s">
        <v>258</v>
      </c>
      <c r="P79" s="1" t="n">
        <f aca="false">Q79+R79</f>
        <v>0</v>
      </c>
      <c r="Q79" s="1" t="n">
        <f aca="false">COUNTIFS(C:C,"&gt;="&amp;M78,C:C,"&lt;"&amp;N78,F:F,"=6",G:G,"=0",D:D,"&lt;&gt;x")</f>
        <v>0</v>
      </c>
      <c r="R79" s="1" t="n">
        <f aca="false">COUNTIFS(C:C,"&gt;="&amp;M78,C:C,"&lt;"&amp;N78,F:F,"=6",G:G,"=1",D:D,"&lt;&gt;x")</f>
        <v>0</v>
      </c>
      <c r="S79" s="1" t="n">
        <f aca="false">COUNTIFS(C:C,"&gt;="&amp;M78,C:C,"&lt;"&amp;N78,F:F,"=6",G:G,"=2",D:D,"&lt;&gt;x")</f>
        <v>0</v>
      </c>
      <c r="T79" s="7" t="str">
        <f aca="false">IF(P79&gt;0,Q79/P79,"-")</f>
        <v>-</v>
      </c>
      <c r="V79" s="9"/>
      <c r="W79" s="9"/>
      <c r="X79" s="1" t="s">
        <v>259</v>
      </c>
      <c r="Y79" s="1" t="n">
        <f aca="false">Z79+AA79</f>
        <v>8</v>
      </c>
      <c r="Z79" s="1" t="n">
        <f aca="false">COUNTIFS(C:C,"&gt;="&amp;M78,C:C,"&lt;"&amp;N78,I:I,"=1",J:J,"=0",D:D,"&lt;&gt;x")</f>
        <v>8</v>
      </c>
      <c r="AA79" s="1" t="n">
        <f aca="false">COUNTIFS(C:C,"&gt;="&amp;M78,C:C,"&lt;"&amp;N78,I:I,"=1",J:J,"=1",D:D,"&lt;&gt;x")</f>
        <v>0</v>
      </c>
      <c r="AB79" s="1" t="n">
        <f aca="false">COUNTIFS(C:C,"&gt;="&amp;M78,C:C,"&lt;"&amp;N78,I:I,"=1",J:J,"=2",D:D,"&lt;&gt;x")</f>
        <v>0</v>
      </c>
      <c r="AC79" s="7" t="n">
        <f aca="false">IF(Y79&gt;0,Z79/Y79,"-")</f>
        <v>1</v>
      </c>
    </row>
    <row r="80" customFormat="false" ht="15" hidden="false" customHeight="false" outlineLevel="0" collapsed="false">
      <c r="A80" s="0" t="n">
        <v>79</v>
      </c>
      <c r="B80" s="3" t="n">
        <v>45061</v>
      </c>
      <c r="C80" s="4" t="n">
        <v>0.908333333333333</v>
      </c>
      <c r="D80" s="8" t="n">
        <f aca="false">Identyfikacja!D80</f>
        <v>79</v>
      </c>
      <c r="E80" s="5" t="s">
        <v>99</v>
      </c>
      <c r="F80" s="0" t="n">
        <v>7</v>
      </c>
      <c r="G80" s="0" t="n">
        <v>0</v>
      </c>
      <c r="I80" s="0" t="n">
        <v>1</v>
      </c>
      <c r="J80" s="0" t="n">
        <v>0</v>
      </c>
      <c r="M80" s="9"/>
      <c r="N80" s="9"/>
      <c r="O80" s="1" t="s">
        <v>260</v>
      </c>
      <c r="P80" s="1" t="n">
        <f aca="false">Q80+R80</f>
        <v>0</v>
      </c>
      <c r="Q80" s="1" t="n">
        <f aca="false">COUNTIFS(C:C,"&gt;="&amp;M78,C:C,"&lt;"&amp;N78,F:F,"=10",G:G,"=0",D:D,"&lt;&gt;x")</f>
        <v>0</v>
      </c>
      <c r="R80" s="1" t="n">
        <f aca="false">COUNTIFS(C:C,"&gt;="&amp;M78,C:C,"&lt;"&amp;N78,F:F,"=10",G:G,"=1",D:D,"&lt;&gt;x")</f>
        <v>0</v>
      </c>
      <c r="S80" s="1" t="n">
        <f aca="false">COUNTIFS(C:C,"&gt;="&amp;M78,C:C,"&lt;"&amp;N78,F:F,"=10",G:G,"=2",D:D,"&lt;&gt;x")</f>
        <v>0</v>
      </c>
      <c r="T80" s="7" t="str">
        <f aca="false">IF(P80&gt;0,Q80/P80,"-")</f>
        <v>-</v>
      </c>
      <c r="V80" s="9"/>
      <c r="W80" s="9"/>
      <c r="X80" s="1" t="s">
        <v>261</v>
      </c>
      <c r="Y80" s="1" t="n">
        <f aca="false">Z80+AA80</f>
        <v>0</v>
      </c>
      <c r="Z80" s="1" t="n">
        <f aca="false">COUNTIFS(C:C,"&gt;="&amp;M78,C:C,"&lt;"&amp;N78,I:I,"=2",J:J,"=0",D:D,"&lt;&gt;x")</f>
        <v>0</v>
      </c>
      <c r="AA80" s="1" t="n">
        <f aca="false">COUNTIFS(C:C,"&gt;="&amp;M78,C:C,"&lt;"&amp;N78,I:I,"=2",J:J,"=1",D:D,"&lt;&gt;x")</f>
        <v>0</v>
      </c>
      <c r="AB80" s="1" t="n">
        <f aca="false">COUNTIFS(C:C,"&gt;="&amp;M78,C:C,"&lt;"&amp;N78,I:I,"=2",J:J,"=2",D:D,"&lt;&gt;x")</f>
        <v>0</v>
      </c>
      <c r="AC80" s="7" t="str">
        <f aca="false">IF(Y80&gt;0,Z80/Y80,"-")</f>
        <v>-</v>
      </c>
    </row>
    <row r="81" customFormat="false" ht="15" hidden="false" customHeight="false" outlineLevel="0" collapsed="false">
      <c r="A81" s="0" t="n">
        <v>80</v>
      </c>
      <c r="B81" s="3" t="n">
        <v>45061</v>
      </c>
      <c r="C81" s="4" t="n">
        <v>0.908611111111111</v>
      </c>
      <c r="D81" s="8" t="n">
        <f aca="false">Identyfikacja!D81</f>
        <v>80</v>
      </c>
      <c r="E81" s="5" t="s">
        <v>100</v>
      </c>
      <c r="F81" s="0" t="n">
        <v>7</v>
      </c>
      <c r="G81" s="0" t="n">
        <v>0</v>
      </c>
      <c r="I81" s="0" t="n">
        <v>1</v>
      </c>
      <c r="J81" s="0" t="n">
        <v>0</v>
      </c>
      <c r="M81" s="9"/>
      <c r="N81" s="9"/>
      <c r="O81" s="1" t="s">
        <v>262</v>
      </c>
      <c r="P81" s="1" t="n">
        <f aca="false">Q81+R81</f>
        <v>4</v>
      </c>
      <c r="Q81" s="1" t="n">
        <f aca="false">COUNTIFS(C:C,"&gt;="&amp;M78,C:C,"&lt;"&amp;N78,F:F,"=7",G:G,"=0",D:D,"&lt;&gt;x")</f>
        <v>4</v>
      </c>
      <c r="R81" s="1" t="n">
        <f aca="false">COUNTIFS(C:C,"&gt;="&amp;M78,C:C,"&lt;"&amp;N78,F:F,"=7",G:G,"=1",D:D,"&lt;&gt;x")</f>
        <v>0</v>
      </c>
      <c r="S81" s="1" t="n">
        <f aca="false">COUNTIFS(C:C,"&gt;="&amp;M78,C:C,"&lt;"&amp;N78,F:F,"=7",G:G,"=2",D:D,"&lt;&gt;x")</f>
        <v>0</v>
      </c>
      <c r="T81" s="7" t="n">
        <f aca="false">IF(P81&gt;0,Q81/P81,"-")</f>
        <v>1</v>
      </c>
      <c r="V81" s="9"/>
      <c r="W81" s="9"/>
      <c r="X81" s="1" t="s">
        <v>263</v>
      </c>
      <c r="Y81" s="1" t="n">
        <f aca="false">Z81+AA81</f>
        <v>0</v>
      </c>
      <c r="Z81" s="1" t="n">
        <f aca="false">COUNTIFS(C:C,"&gt;="&amp;M78,C:C,"&lt;"&amp;N78,I:I,"=3",J:J,"=0",D:D,"&lt;&gt;x")</f>
        <v>0</v>
      </c>
      <c r="AA81" s="1" t="n">
        <f aca="false">COUNTIFS(C:C,"&gt;="&amp;M78,C:C,"&lt;"&amp;N78,I:I,"=3",J:J,"=1",D:D,"&lt;&gt;x")</f>
        <v>0</v>
      </c>
      <c r="AB81" s="1" t="n">
        <f aca="false">COUNTIFS(C:C,"&gt;="&amp;M78,C:C,"&lt;"&amp;N78,I:I,"=3",J:J,"=2",D:D,"&lt;&gt;x")</f>
        <v>0</v>
      </c>
      <c r="AC81" s="7" t="str">
        <f aca="false">IF(Y81&gt;0,Z81/Y81,"-")</f>
        <v>-</v>
      </c>
    </row>
    <row r="82" customFormat="false" ht="15" hidden="false" customHeight="false" outlineLevel="0" collapsed="false">
      <c r="A82" s="0" t="n">
        <v>81</v>
      </c>
      <c r="B82" s="3" t="n">
        <v>45061</v>
      </c>
      <c r="C82" s="4" t="n">
        <v>0.909236111111111</v>
      </c>
      <c r="D82" s="8" t="n">
        <f aca="false">Identyfikacja!D82</f>
        <v>81</v>
      </c>
      <c r="E82" s="5" t="s">
        <v>101</v>
      </c>
      <c r="F82" s="0" t="n">
        <v>3</v>
      </c>
      <c r="G82" s="0" t="n">
        <v>0</v>
      </c>
      <c r="I82" s="0" t="n">
        <v>2</v>
      </c>
      <c r="J82" s="0" t="n">
        <v>0</v>
      </c>
      <c r="M82" s="9"/>
      <c r="N82" s="9"/>
      <c r="O82" s="1" t="s">
        <v>264</v>
      </c>
      <c r="P82" s="1" t="n">
        <f aca="false">Q82+R82</f>
        <v>4</v>
      </c>
      <c r="Q82" s="1" t="n">
        <f aca="false">COUNTIFS(C:C,"&gt;="&amp;M78,C:C,"&lt;"&amp;N78,F:F,"=11",G:G,"=0",D:D,"&lt;&gt;x")</f>
        <v>4</v>
      </c>
      <c r="R82" s="1" t="n">
        <f aca="false">COUNTIFS(C:C,"&gt;="&amp;M78,C:C,"&lt;"&amp;N78,F:F,"=11",G:G,"=1",D:D,"&lt;&gt;x")</f>
        <v>0</v>
      </c>
      <c r="S82" s="1" t="n">
        <f aca="false">COUNTIFS(C:C,"&gt;="&amp;M78,C:C,"&lt;"&amp;N78,F:F,"=11",G:G,"=2",D:D,"&lt;&gt;x")</f>
        <v>0</v>
      </c>
      <c r="T82" s="7" t="n">
        <f aca="false">IF(P82&gt;0,Q82/P82,"-")</f>
        <v>1</v>
      </c>
      <c r="V82" s="9"/>
      <c r="W82" s="9"/>
      <c r="X82" s="1" t="s">
        <v>265</v>
      </c>
      <c r="Y82" s="1" t="n">
        <f aca="false">Z82+AA82</f>
        <v>1</v>
      </c>
      <c r="Z82" s="1" t="n">
        <f aca="false">COUNTIFS(C:C,"&gt;="&amp;M78,C:C,"&lt;"&amp;N78,I:I,"=4",J:J,"=0",D:D,"&lt;&gt;x")</f>
        <v>1</v>
      </c>
      <c r="AA82" s="1" t="n">
        <f aca="false">COUNTIFS(C:C,"&gt;="&amp;M78,C:C,"&lt;"&amp;N78,I:I,"=4",J:J,"=1",D:D,"&lt;&gt;x")</f>
        <v>0</v>
      </c>
      <c r="AB82" s="1" t="n">
        <f aca="false">COUNTIFS(C:C,"&gt;="&amp;M78,C:C,"&lt;"&amp;N78,I:I,"=4",J:J,"=2",D:D,"&lt;&gt;x")</f>
        <v>0</v>
      </c>
      <c r="AC82" s="7" t="n">
        <f aca="false">IF(Y82&gt;0,Z82/Y82,"-")</f>
        <v>1</v>
      </c>
    </row>
    <row r="83" customFormat="false" ht="15" hidden="false" customHeight="false" outlineLevel="0" collapsed="false">
      <c r="A83" s="0" t="n">
        <v>82</v>
      </c>
      <c r="B83" s="3" t="n">
        <v>45061</v>
      </c>
      <c r="C83" s="4" t="n">
        <v>0.912164351851852</v>
      </c>
      <c r="D83" s="8" t="n">
        <f aca="false">Identyfikacja!D83</f>
        <v>82</v>
      </c>
      <c r="E83" s="5" t="s">
        <v>102</v>
      </c>
      <c r="F83" s="0" t="n">
        <v>7</v>
      </c>
      <c r="G83" s="0" t="n">
        <v>0</v>
      </c>
      <c r="I83" s="0" t="n">
        <v>1</v>
      </c>
      <c r="J83" s="0" t="n">
        <v>0</v>
      </c>
      <c r="M83" s="9"/>
      <c r="N83" s="9"/>
      <c r="O83" s="1" t="s">
        <v>266</v>
      </c>
      <c r="P83" s="1" t="n">
        <f aca="false">Q83+R83</f>
        <v>0</v>
      </c>
      <c r="Q83" s="1" t="n">
        <f aca="false">COUNTIFS(C:C,"&gt;="&amp;M78,C:C,"&lt;"&amp;N78,F:F,"=2",G:G,"=0",D:D,"&lt;&gt;x")</f>
        <v>0</v>
      </c>
      <c r="R83" s="1" t="n">
        <f aca="false">COUNTIFS(C:C,"&gt;="&amp;M78,C:C,"&lt;"&amp;N78,F:F,"=2",G:G,"=1",D:D,"&lt;&gt;x")</f>
        <v>0</v>
      </c>
      <c r="S83" s="1" t="n">
        <f aca="false">COUNTIFS(C:C,"&gt;="&amp;M78,C:C,"&lt;"&amp;N78,F:F,"=2",G:G,"=2",D:D,"&lt;&gt;x")</f>
        <v>0</v>
      </c>
      <c r="T83" s="7" t="str">
        <f aca="false">IF(P83&gt;0,Q83/P83,"-")</f>
        <v>-</v>
      </c>
      <c r="V83" s="9"/>
      <c r="W83" s="9"/>
      <c r="X83" s="1" t="s">
        <v>267</v>
      </c>
      <c r="Y83" s="1" t="n">
        <f aca="false">Z83+AA83</f>
        <v>2</v>
      </c>
      <c r="Z83" s="1" t="n">
        <f aca="false">COUNTIFS(C:C,"&gt;="&amp;M78,C:C,"&lt;"&amp;N78,I:I,"=5",J:J,"=0",D:D,"&lt;&gt;x")</f>
        <v>2</v>
      </c>
      <c r="AA83" s="1" t="n">
        <f aca="false">COUNTIFS(C:C,"&gt;="&amp;M78,C:C,"&lt;"&amp;N78,I:I,"=5",J:J,"=1",D:D,"&lt;&gt;x")</f>
        <v>0</v>
      </c>
      <c r="AB83" s="1" t="n">
        <f aca="false">COUNTIFS(C:C,"&gt;="&amp;M78,C:C,"&lt;"&amp;N78,I:I,"=5",J:J,"=2",D:D,"&lt;&gt;x")</f>
        <v>0</v>
      </c>
      <c r="AC83" s="7" t="n">
        <f aca="false">IF(Y83&gt;0,Z83/Y83,"-")</f>
        <v>1</v>
      </c>
    </row>
    <row r="84" customFormat="false" ht="15" hidden="false" customHeight="false" outlineLevel="0" collapsed="false">
      <c r="A84" s="0" t="n">
        <v>83</v>
      </c>
      <c r="B84" s="3" t="n">
        <v>45061</v>
      </c>
      <c r="C84" s="4" t="n">
        <v>0.913425925925926</v>
      </c>
      <c r="D84" s="8" t="n">
        <f aca="false">Identyfikacja!D84</f>
        <v>83</v>
      </c>
      <c r="E84" s="5" t="s">
        <v>103</v>
      </c>
      <c r="F84" s="0" t="n">
        <v>7</v>
      </c>
      <c r="G84" s="0" t="n">
        <v>0</v>
      </c>
      <c r="I84" s="0" t="n">
        <v>1</v>
      </c>
      <c r="J84" s="0" t="n">
        <v>0</v>
      </c>
      <c r="M84" s="9"/>
      <c r="N84" s="9"/>
      <c r="O84" s="1" t="s">
        <v>268</v>
      </c>
      <c r="P84" s="1" t="n">
        <f aca="false">Q84+R84</f>
        <v>0</v>
      </c>
      <c r="Q84" s="1" t="n">
        <f aca="false">COUNTIFS(C:C,"&gt;="&amp;M78,C:C,"&lt;"&amp;N78,F:F,"=3",G:G,"=0",D:D,"&lt;&gt;x")</f>
        <v>0</v>
      </c>
      <c r="R84" s="1" t="n">
        <f aca="false">COUNTIFS(C:C,"&gt;="&amp;M78,C:C,"&lt;"&amp;N78,F:F,"=3",G:G,"=1",D:D,"&lt;&gt;x")</f>
        <v>0</v>
      </c>
      <c r="S84" s="1" t="n">
        <f aca="false">COUNTIFS(C:C,"&gt;="&amp;M78,C:C,"&lt;"&amp;N78,F:F,"=3",G:G,"=2",D:D,"&lt;&gt;x")</f>
        <v>0</v>
      </c>
      <c r="T84" s="7" t="str">
        <f aca="false">IF(P84&gt;0,Q84/P84,"-")</f>
        <v>-</v>
      </c>
      <c r="V84" s="9"/>
      <c r="W84" s="9"/>
      <c r="X84" s="1" t="s">
        <v>269</v>
      </c>
      <c r="Y84" s="1" t="n">
        <f aca="false">Z84+AA84</f>
        <v>0</v>
      </c>
      <c r="Z84" s="1" t="n">
        <f aca="false">COUNTIFS(C:C,"&gt;="&amp;M78,C:C,"&lt;"&amp;N78,I:I,"=6",J:J,"=0",D:D,"&lt;&gt;x")</f>
        <v>0</v>
      </c>
      <c r="AA84" s="1" t="n">
        <f aca="false">COUNTIFS(C:C,"&gt;="&amp;M78,C:C,"&lt;"&amp;N78,I:I,"=6",J:J,"=1",D:D,"&lt;&gt;x")</f>
        <v>0</v>
      </c>
      <c r="AB84" s="1" t="n">
        <f aca="false">COUNTIFS(C:C,"&gt;="&amp;M78,C:C,"&lt;"&amp;N78,I:I,"=6",J:J,"=2",D:D,"&lt;&gt;x")</f>
        <v>0</v>
      </c>
      <c r="AC84" s="7" t="str">
        <f aca="false">IF(Y84&gt;0,Z84/Y84,"-")</f>
        <v>-</v>
      </c>
    </row>
    <row r="85" customFormat="false" ht="15" hidden="false" customHeight="false" outlineLevel="0" collapsed="false">
      <c r="A85" s="0" t="n">
        <v>84</v>
      </c>
      <c r="B85" s="3" t="n">
        <v>45061</v>
      </c>
      <c r="C85" s="4" t="n">
        <v>0.91400462962963</v>
      </c>
      <c r="D85" s="8" t="n">
        <f aca="false">Identyfikacja!D85</f>
        <v>84</v>
      </c>
      <c r="E85" s="5" t="s">
        <v>104</v>
      </c>
      <c r="F85" s="0" t="n">
        <v>7</v>
      </c>
      <c r="G85" s="0" t="n">
        <v>0</v>
      </c>
      <c r="I85" s="0" t="n">
        <v>1</v>
      </c>
      <c r="J85" s="0" t="n">
        <v>0</v>
      </c>
      <c r="M85" s="9"/>
      <c r="N85" s="9"/>
      <c r="O85" s="1" t="s">
        <v>269</v>
      </c>
      <c r="P85" s="1" t="n">
        <f aca="false">Q85+R85</f>
        <v>0</v>
      </c>
      <c r="Q85" s="1" t="n">
        <f aca="false">COUNTIFS(C:C,"&gt;="&amp;M78,C:C,"&lt;"&amp;N78,F:F,"=8",G:G,"=0",D:D,"&lt;&gt;x")</f>
        <v>0</v>
      </c>
      <c r="R85" s="1" t="n">
        <f aca="false">COUNTIFS(C:C,"&gt;="&amp;M78,C:C,"&lt;"&amp;N78,F:F,"=8",G:G,"=1",D:D,"&lt;&gt;x")</f>
        <v>0</v>
      </c>
      <c r="S85" s="1" t="n">
        <f aca="false">COUNTIFS(C:C,"&gt;="&amp;M78,C:C,"&lt;"&amp;N78,F:F,"=8",G:G,"=2",D:D,"&lt;&gt;x")</f>
        <v>0</v>
      </c>
      <c r="T85" s="7" t="str">
        <f aca="false">IF(P85&gt;0,Q85/P85,"-")</f>
        <v>-</v>
      </c>
      <c r="V85" s="9"/>
      <c r="W85" s="9"/>
      <c r="X85" s="1" t="s">
        <v>270</v>
      </c>
      <c r="Y85" s="1" t="n">
        <f aca="false">Z85+AA85</f>
        <v>1</v>
      </c>
      <c r="Z85" s="1" t="n">
        <f aca="false">COUNTIFS(C:C,"&gt;="&amp;M78,C:C,"&lt;"&amp;N78,I:I,"=7",J:J,"=0",D:D,"&lt;&gt;x")</f>
        <v>1</v>
      </c>
      <c r="AA85" s="1" t="n">
        <f aca="false">COUNTIFS(C:C,"&gt;="&amp;M78,C:C,"&lt;"&amp;N78,I:I,"=7",J:J,"=1",D:D,"&lt;&gt;x")</f>
        <v>0</v>
      </c>
      <c r="AB85" s="1" t="n">
        <f aca="false">COUNTIFS(C:C,"&gt;="&amp;M78,C:C,"&lt;"&amp;N78,I:I,"=7",J:J,"=2",D:D,"&lt;&gt;x")</f>
        <v>0</v>
      </c>
      <c r="AC85" s="7" t="n">
        <f aca="false">IF(Y85&gt;0,Z85/Y85,"-")</f>
        <v>1</v>
      </c>
    </row>
    <row r="86" customFormat="false" ht="15" hidden="false" customHeight="false" outlineLevel="0" collapsed="false">
      <c r="A86" s="0" t="n">
        <v>85</v>
      </c>
      <c r="B86" s="3" t="n">
        <v>45061</v>
      </c>
      <c r="C86" s="4" t="n">
        <v>0.91443287037037</v>
      </c>
      <c r="D86" s="8" t="n">
        <f aca="false">Identyfikacja!D86</f>
        <v>85</v>
      </c>
      <c r="E86" s="5" t="s">
        <v>105</v>
      </c>
      <c r="F86" s="0" t="n">
        <v>7</v>
      </c>
      <c r="G86" s="0" t="n">
        <v>0</v>
      </c>
      <c r="I86" s="0" t="n">
        <v>1</v>
      </c>
      <c r="J86" s="0" t="n">
        <v>0</v>
      </c>
      <c r="M86" s="9"/>
      <c r="N86" s="9"/>
      <c r="O86" s="1" t="s">
        <v>271</v>
      </c>
      <c r="P86" s="1" t="n">
        <f aca="false">Q86+R86</f>
        <v>3</v>
      </c>
      <c r="Q86" s="1" t="n">
        <f aca="false">COUNTIFS(C:C,"&gt;="&amp;M78,C:C,"&lt;"&amp;N78,F:F,"=9",G:G,"=0",D:D,"&lt;&gt;x")</f>
        <v>3</v>
      </c>
      <c r="R86" s="1" t="n">
        <f aca="false">COUNTIFS(C:C,"&gt;="&amp;M78,C:C,"&lt;"&amp;N78,F:F,"=9",G:G,"=1",D:D,"&lt;&gt;x")</f>
        <v>0</v>
      </c>
      <c r="S86" s="1" t="n">
        <f aca="false">COUNTIFS(C:C,"&gt;="&amp;M78,C:C,"&lt;"&amp;N78,F:F,"=9",G:G,"=2",D:D,"&lt;&gt;x")</f>
        <v>0</v>
      </c>
      <c r="T86" s="7" t="n">
        <f aca="false">IF(P86&gt;0,Q86/P86,"-")</f>
        <v>1</v>
      </c>
      <c r="V86" s="9"/>
      <c r="W86" s="9"/>
      <c r="X86" s="1" t="s">
        <v>272</v>
      </c>
      <c r="Y86" s="1" t="n">
        <f aca="false">Z86+AA86</f>
        <v>0</v>
      </c>
      <c r="Z86" s="1" t="n">
        <f aca="false">COUNTIFS(C:C,"&gt;="&amp;M78,C:C,"&lt;"&amp;N78,I:I,"=8",J:J,"=0",D:D,"&lt;&gt;x")</f>
        <v>0</v>
      </c>
      <c r="AA86" s="1" t="n">
        <f aca="false">COUNTIFS(C:C,"&gt;="&amp;M78,C:C,"&lt;"&amp;N78,I:I,"=8",J:J,"=1",D:D,"&lt;&gt;x")</f>
        <v>0</v>
      </c>
      <c r="AB86" s="1" t="n">
        <f aca="false">COUNTIFS(C:C,"&gt;="&amp;M78,C:C,"&lt;"&amp;N78,I:I,"=8",J:J,"=2",D:D,"&lt;&gt;x")</f>
        <v>0</v>
      </c>
      <c r="AC86" s="7" t="str">
        <f aca="false">IF(Y86&gt;0,Z86/Y86,"-")</f>
        <v>-</v>
      </c>
    </row>
    <row r="87" customFormat="false" ht="15" hidden="false" customHeight="false" outlineLevel="0" collapsed="false">
      <c r="A87" s="0" t="n">
        <v>86</v>
      </c>
      <c r="B87" s="3" t="n">
        <v>45061</v>
      </c>
      <c r="C87" s="4" t="n">
        <v>0.914467592592593</v>
      </c>
      <c r="D87" s="8" t="n">
        <f aca="false">Identyfikacja!D87</f>
        <v>86</v>
      </c>
      <c r="E87" s="5" t="s">
        <v>106</v>
      </c>
      <c r="F87" s="0" t="n">
        <v>9</v>
      </c>
      <c r="G87" s="0" t="n">
        <v>0</v>
      </c>
      <c r="I87" s="0" t="n">
        <v>5</v>
      </c>
      <c r="J87" s="0" t="n">
        <v>0</v>
      </c>
      <c r="M87" s="9"/>
      <c r="N87" s="9"/>
      <c r="O87" s="1" t="s">
        <v>270</v>
      </c>
      <c r="P87" s="1" t="n">
        <f aca="false">Q87+R87</f>
        <v>1</v>
      </c>
      <c r="Q87" s="1" t="n">
        <f aca="false">COUNTIFS(C:C,"&gt;="&amp;M78,C:C,"&lt;"&amp;N78,F:F,"=5",G:G,"=0",D:D,"&lt;&gt;x")</f>
        <v>1</v>
      </c>
      <c r="R87" s="1" t="n">
        <f aca="false">COUNTIFS(C:C,"&gt;="&amp;M78,C:C,"&lt;"&amp;N78,F:F,"=5",G:G,"=1",D:D,"&lt;&gt;x")</f>
        <v>0</v>
      </c>
      <c r="S87" s="1" t="n">
        <f aca="false">COUNTIFS(C:C,"&gt;="&amp;M78,C:C,"&lt;"&amp;N78,F:F,"=5",G:G,"=2",D:D,"&lt;&gt;x")</f>
        <v>0</v>
      </c>
      <c r="T87" s="7" t="n">
        <f aca="false">IF(P87&gt;0,Q87/P87,"-")</f>
        <v>1</v>
      </c>
      <c r="X87" s="1"/>
      <c r="Y87" s="1"/>
      <c r="Z87" s="1"/>
      <c r="AA87" s="1"/>
      <c r="AB87" s="1"/>
      <c r="AC87" s="7"/>
    </row>
    <row r="88" customFormat="false" ht="15" hidden="false" customHeight="false" outlineLevel="0" collapsed="false">
      <c r="A88" s="0" t="n">
        <v>87</v>
      </c>
      <c r="B88" s="3" t="n">
        <v>45061</v>
      </c>
      <c r="C88" s="4" t="n">
        <v>0.914560185185185</v>
      </c>
      <c r="D88" s="8" t="n">
        <f aca="false">Identyfikacja!D88</f>
        <v>87</v>
      </c>
      <c r="E88" s="5" t="s">
        <v>107</v>
      </c>
      <c r="F88" s="0" t="n">
        <v>7</v>
      </c>
      <c r="G88" s="0" t="n">
        <v>1</v>
      </c>
      <c r="H88" s="0" t="n">
        <v>11</v>
      </c>
      <c r="I88" s="0" t="n">
        <v>1</v>
      </c>
      <c r="J88" s="0" t="n">
        <v>0</v>
      </c>
      <c r="O88" s="1"/>
      <c r="P88" s="1"/>
      <c r="Q88" s="1"/>
      <c r="R88" s="1"/>
      <c r="S88" s="1"/>
      <c r="T88" s="1"/>
      <c r="X88" s="1"/>
      <c r="Y88" s="1"/>
      <c r="Z88" s="1"/>
      <c r="AA88" s="1"/>
      <c r="AB88" s="1"/>
      <c r="AC88" s="1"/>
    </row>
    <row r="89" customFormat="false" ht="15" hidden="false" customHeight="false" outlineLevel="0" collapsed="false">
      <c r="A89" s="0" t="n">
        <v>88</v>
      </c>
      <c r="B89" s="3" t="n">
        <v>45061</v>
      </c>
      <c r="C89" s="4" t="n">
        <v>0.916481481481482</v>
      </c>
      <c r="D89" s="8" t="n">
        <f aca="false">Identyfikacja!D89</f>
        <v>88</v>
      </c>
      <c r="E89" s="5" t="s">
        <v>108</v>
      </c>
      <c r="F89" s="0" t="n">
        <v>7</v>
      </c>
      <c r="G89" s="0" t="n">
        <v>0</v>
      </c>
      <c r="I89" s="0" t="n">
        <v>1</v>
      </c>
      <c r="J89" s="0" t="n">
        <v>0</v>
      </c>
      <c r="M89" s="9" t="n">
        <v>0.958460648148148</v>
      </c>
      <c r="N89" s="9" t="n">
        <v>0.968877314814815</v>
      </c>
      <c r="O89" s="1" t="s">
        <v>252</v>
      </c>
      <c r="P89" s="1" t="s">
        <v>253</v>
      </c>
      <c r="Q89" s="1" t="s">
        <v>254</v>
      </c>
      <c r="R89" s="1" t="s">
        <v>255</v>
      </c>
      <c r="S89" s="1" t="s">
        <v>17</v>
      </c>
      <c r="T89" s="1" t="s">
        <v>256</v>
      </c>
      <c r="V89" s="9" t="n">
        <v>0.958460648148148</v>
      </c>
      <c r="W89" s="9" t="n">
        <v>0.968877314814815</v>
      </c>
      <c r="X89" s="1" t="s">
        <v>257</v>
      </c>
      <c r="Y89" s="1" t="s">
        <v>253</v>
      </c>
      <c r="Z89" s="1" t="s">
        <v>254</v>
      </c>
      <c r="AA89" s="1" t="s">
        <v>255</v>
      </c>
      <c r="AB89" s="1" t="s">
        <v>17</v>
      </c>
      <c r="AC89" s="1" t="s">
        <v>256</v>
      </c>
    </row>
    <row r="90" customFormat="false" ht="15" hidden="false" customHeight="false" outlineLevel="0" collapsed="false">
      <c r="A90" s="0" t="n">
        <v>89</v>
      </c>
      <c r="B90" s="3" t="n">
        <v>45061</v>
      </c>
      <c r="C90" s="4" t="n">
        <v>0.916840277777778</v>
      </c>
      <c r="D90" s="8" t="n">
        <f aca="false">Identyfikacja!D90</f>
        <v>89</v>
      </c>
      <c r="E90" s="5" t="s">
        <v>109</v>
      </c>
      <c r="F90" s="0" t="n">
        <v>7</v>
      </c>
      <c r="G90" s="0" t="n">
        <v>0</v>
      </c>
      <c r="I90" s="0" t="n">
        <v>1</v>
      </c>
      <c r="J90" s="0" t="n">
        <v>0</v>
      </c>
      <c r="M90" s="9"/>
      <c r="N90" s="9"/>
      <c r="O90" s="1" t="s">
        <v>258</v>
      </c>
      <c r="P90" s="1" t="n">
        <f aca="false">Q90+R90</f>
        <v>0</v>
      </c>
      <c r="Q90" s="1" t="n">
        <f aca="false">COUNTIFS(C:C,"&gt;="&amp;M89,C:C,"&lt;"&amp;N89,F:F,"=6",G:G,"=0",D:D,"&lt;&gt;x")</f>
        <v>0</v>
      </c>
      <c r="R90" s="1" t="n">
        <f aca="false">COUNTIFS(C:C,"&gt;="&amp;M89,C:C,"&lt;"&amp;N89,F:F,"=6",G:G,"=1",D:D,"&lt;&gt;x")</f>
        <v>0</v>
      </c>
      <c r="S90" s="1" t="n">
        <f aca="false">COUNTIFS(C:C,"&gt;="&amp;M89,C:C,"&lt;"&amp;N89,F:F,"=6",G:G,"=2",D:D,"&lt;&gt;x")</f>
        <v>0</v>
      </c>
      <c r="T90" s="7" t="str">
        <f aca="false">IF(P90&gt;0,Q90/P90,"-")</f>
        <v>-</v>
      </c>
      <c r="V90" s="9"/>
      <c r="W90" s="9"/>
      <c r="X90" s="1" t="s">
        <v>259</v>
      </c>
      <c r="Y90" s="1" t="n">
        <f aca="false">Z90+AA90</f>
        <v>6</v>
      </c>
      <c r="Z90" s="1" t="n">
        <f aca="false">COUNTIFS(C:C,"&gt;="&amp;M89,C:C,"&lt;"&amp;N89,I:I,"=1",J:J,"=0",D:D,"&lt;&gt;x")</f>
        <v>6</v>
      </c>
      <c r="AA90" s="1" t="n">
        <f aca="false">COUNTIFS(C:C,"&gt;="&amp;M89,C:C,"&lt;"&amp;N89,I:I,"=1",J:J,"=1",D:D,"&lt;&gt;x")</f>
        <v>0</v>
      </c>
      <c r="AB90" s="1" t="n">
        <f aca="false">COUNTIFS(C:C,"&gt;="&amp;M89,C:C,"&lt;"&amp;N89,I:I,"=1",J:J,"=2",D:D,"&lt;&gt;x")</f>
        <v>0</v>
      </c>
      <c r="AC90" s="7" t="n">
        <f aca="false">IF(Y90&gt;0,Z90/Y90,"-")</f>
        <v>1</v>
      </c>
    </row>
    <row r="91" customFormat="false" ht="15" hidden="false" customHeight="false" outlineLevel="0" collapsed="false">
      <c r="A91" s="0" t="n">
        <v>90</v>
      </c>
      <c r="B91" s="3" t="n">
        <v>45061</v>
      </c>
      <c r="C91" s="4" t="n">
        <v>0.917638888888889</v>
      </c>
      <c r="D91" s="8" t="n">
        <f aca="false">Identyfikacja!D91</f>
        <v>90</v>
      </c>
      <c r="E91" s="5" t="s">
        <v>110</v>
      </c>
      <c r="F91" s="0" t="n">
        <v>7</v>
      </c>
      <c r="G91" s="0" t="n">
        <v>0</v>
      </c>
      <c r="I91" s="0" t="n">
        <v>1</v>
      </c>
      <c r="J91" s="0" t="n">
        <v>0</v>
      </c>
      <c r="M91" s="9"/>
      <c r="N91" s="9"/>
      <c r="O91" s="1" t="s">
        <v>260</v>
      </c>
      <c r="P91" s="1" t="n">
        <f aca="false">Q91+R91</f>
        <v>0</v>
      </c>
      <c r="Q91" s="1" t="n">
        <f aca="false">COUNTIFS(C:C,"&gt;="&amp;M89,C:C,"&lt;"&amp;N89,F:F,"=10",G:G,"=0",D:D,"&lt;&gt;x")</f>
        <v>0</v>
      </c>
      <c r="R91" s="1" t="n">
        <f aca="false">COUNTIFS(C:C,"&gt;="&amp;M89,C:C,"&lt;"&amp;N89,F:F,"=10",G:G,"=1",D:D,"&lt;&gt;x")</f>
        <v>0</v>
      </c>
      <c r="S91" s="1" t="n">
        <f aca="false">COUNTIFS(C:C,"&gt;="&amp;M89,C:C,"&lt;"&amp;N89,F:F,"=10",G:G,"=2",D:D,"&lt;&gt;x")</f>
        <v>0</v>
      </c>
      <c r="T91" s="7" t="str">
        <f aca="false">IF(P91&gt;0,Q91/P91,"-")</f>
        <v>-</v>
      </c>
      <c r="V91" s="9"/>
      <c r="W91" s="9"/>
      <c r="X91" s="1" t="s">
        <v>261</v>
      </c>
      <c r="Y91" s="1" t="n">
        <f aca="false">Z91+AA91</f>
        <v>2</v>
      </c>
      <c r="Z91" s="1" t="n">
        <f aca="false">COUNTIFS(C:C,"&gt;="&amp;M89,C:C,"&lt;"&amp;N89,I:I,"=2",J:J,"=0",D:D,"&lt;&gt;x")</f>
        <v>2</v>
      </c>
      <c r="AA91" s="1" t="n">
        <f aca="false">COUNTIFS(C:C,"&gt;="&amp;M89,C:C,"&lt;"&amp;N89,I:I,"=2",J:J,"=1",D:D,"&lt;&gt;x")</f>
        <v>0</v>
      </c>
      <c r="AB91" s="1" t="n">
        <f aca="false">COUNTIFS(C:C,"&gt;="&amp;M89,C:C,"&lt;"&amp;N89,I:I,"=2",J:J,"=2",D:D,"&lt;&gt;x")</f>
        <v>0</v>
      </c>
      <c r="AC91" s="7" t="n">
        <f aca="false">IF(Y91&gt;0,Z91/Y91,"-")</f>
        <v>1</v>
      </c>
    </row>
    <row r="92" customFormat="false" ht="15" hidden="false" customHeight="false" outlineLevel="0" collapsed="false">
      <c r="A92" s="0" t="n">
        <v>91</v>
      </c>
      <c r="B92" s="3" t="n">
        <v>45061</v>
      </c>
      <c r="C92" s="4" t="n">
        <v>0.91818287037037</v>
      </c>
      <c r="D92" s="8" t="n">
        <f aca="false">Identyfikacja!D92</f>
        <v>91</v>
      </c>
      <c r="E92" s="5" t="s">
        <v>111</v>
      </c>
      <c r="F92" s="0" t="n">
        <v>9</v>
      </c>
      <c r="G92" s="0" t="n">
        <v>0</v>
      </c>
      <c r="I92" s="0" t="n">
        <v>5</v>
      </c>
      <c r="J92" s="0" t="n">
        <v>0</v>
      </c>
      <c r="M92" s="9"/>
      <c r="N92" s="9"/>
      <c r="O92" s="1" t="s">
        <v>262</v>
      </c>
      <c r="P92" s="1" t="n">
        <f aca="false">Q92+R92</f>
        <v>5</v>
      </c>
      <c r="Q92" s="1" t="n">
        <f aca="false">COUNTIFS(C:C,"&gt;="&amp;M89,C:C,"&lt;"&amp;N89,F:F,"=7",G:G,"=0",D:D,"&lt;&gt;x")</f>
        <v>4</v>
      </c>
      <c r="R92" s="1" t="n">
        <f aca="false">COUNTIFS(C:C,"&gt;="&amp;M89,C:C,"&lt;"&amp;N89,F:F,"=7",G:G,"=1",D:D,"&lt;&gt;x")</f>
        <v>1</v>
      </c>
      <c r="S92" s="1" t="n">
        <f aca="false">COUNTIFS(C:C,"&gt;="&amp;M89,C:C,"&lt;"&amp;N89,F:F,"=7",G:G,"=2",D:D,"&lt;&gt;x")</f>
        <v>0</v>
      </c>
      <c r="T92" s="7" t="n">
        <f aca="false">IF(P92&gt;0,Q92/P92,"-")</f>
        <v>0.8</v>
      </c>
      <c r="V92" s="9"/>
      <c r="W92" s="9"/>
      <c r="X92" s="1" t="s">
        <v>263</v>
      </c>
      <c r="Y92" s="1" t="n">
        <f aca="false">Z92+AA92</f>
        <v>1</v>
      </c>
      <c r="Z92" s="1" t="n">
        <f aca="false">COUNTIFS(C:C,"&gt;="&amp;M89,C:C,"&lt;"&amp;N89,I:I,"=3",J:J,"=0",D:D,"&lt;&gt;x")</f>
        <v>1</v>
      </c>
      <c r="AA92" s="1" t="n">
        <f aca="false">COUNTIFS(C:C,"&gt;="&amp;M89,C:C,"&lt;"&amp;N89,I:I,"=3",J:J,"=1",D:D,"&lt;&gt;x")</f>
        <v>0</v>
      </c>
      <c r="AB92" s="1" t="n">
        <f aca="false">COUNTIFS(C:C,"&gt;="&amp;M89,C:C,"&lt;"&amp;N89,I:I,"=3",J:J,"=2",D:D,"&lt;&gt;x")</f>
        <v>0</v>
      </c>
      <c r="AC92" s="7" t="n">
        <f aca="false">IF(Y92&gt;0,Z92/Y92,"-")</f>
        <v>1</v>
      </c>
    </row>
    <row r="93" customFormat="false" ht="15" hidden="false" customHeight="false" outlineLevel="0" collapsed="false">
      <c r="A93" s="0" t="n">
        <v>92</v>
      </c>
      <c r="B93" s="3" t="n">
        <v>45061</v>
      </c>
      <c r="C93" s="4" t="n">
        <v>0.919375</v>
      </c>
      <c r="D93" s="8" t="n">
        <f aca="false">Identyfikacja!D93</f>
        <v>92</v>
      </c>
      <c r="E93" s="5" t="s">
        <v>112</v>
      </c>
      <c r="F93" s="0" t="n">
        <v>7</v>
      </c>
      <c r="G93" s="0" t="n">
        <v>0</v>
      </c>
      <c r="I93" s="0" t="n">
        <v>1</v>
      </c>
      <c r="J93" s="0" t="n">
        <v>0</v>
      </c>
      <c r="M93" s="9"/>
      <c r="N93" s="9"/>
      <c r="O93" s="1" t="s">
        <v>264</v>
      </c>
      <c r="P93" s="1" t="n">
        <f aca="false">Q93+R93</f>
        <v>1</v>
      </c>
      <c r="Q93" s="1" t="n">
        <f aca="false">COUNTIFS(C:C,"&gt;="&amp;M89,C:C,"&lt;"&amp;N89,F:F,"=11",G:G,"=0",D:D,"&lt;&gt;x")</f>
        <v>1</v>
      </c>
      <c r="R93" s="1" t="n">
        <f aca="false">COUNTIFS(C:C,"&gt;="&amp;M89,C:C,"&lt;"&amp;N89,F:F,"=11",G:G,"=1",D:D,"&lt;&gt;x")</f>
        <v>0</v>
      </c>
      <c r="S93" s="1" t="n">
        <f aca="false">COUNTIFS(C:C,"&gt;="&amp;M89,C:C,"&lt;"&amp;N89,F:F,"=11",G:G,"=2",D:D,"&lt;&gt;x")</f>
        <v>0</v>
      </c>
      <c r="T93" s="7" t="n">
        <f aca="false">IF(P93&gt;0,Q93/P93,"-")</f>
        <v>1</v>
      </c>
      <c r="V93" s="9"/>
      <c r="W93" s="9"/>
      <c r="X93" s="1" t="s">
        <v>265</v>
      </c>
      <c r="Y93" s="1" t="n">
        <f aca="false">Z93+AA93</f>
        <v>0</v>
      </c>
      <c r="Z93" s="1" t="n">
        <f aca="false">COUNTIFS(C:C,"&gt;="&amp;M89,C:C,"&lt;"&amp;N89,I:I,"=4",J:J,"=0",D:D,"&lt;&gt;x")</f>
        <v>0</v>
      </c>
      <c r="AA93" s="1" t="n">
        <f aca="false">COUNTIFS(C:C,"&gt;="&amp;M89,C:C,"&lt;"&amp;N89,I:I,"=4",J:J,"=1",D:D,"&lt;&gt;x")</f>
        <v>0</v>
      </c>
      <c r="AB93" s="1" t="n">
        <f aca="false">COUNTIFS(C:C,"&gt;="&amp;M89,C:C,"&lt;"&amp;N89,I:I,"=4",J:J,"=2",D:D,"&lt;&gt;x")</f>
        <v>0</v>
      </c>
      <c r="AC93" s="7" t="str">
        <f aca="false">IF(Y93&gt;0,Z93/Y93,"-")</f>
        <v>-</v>
      </c>
    </row>
    <row r="94" customFormat="false" ht="15" hidden="false" customHeight="false" outlineLevel="0" collapsed="false">
      <c r="A94" s="0" t="n">
        <v>93</v>
      </c>
      <c r="B94" s="3" t="n">
        <v>45061</v>
      </c>
      <c r="C94" s="4" t="n">
        <v>0.92130787037037</v>
      </c>
      <c r="D94" s="8" t="n">
        <f aca="false">Identyfikacja!D94</f>
        <v>93</v>
      </c>
      <c r="E94" s="5" t="s">
        <v>113</v>
      </c>
      <c r="F94" s="0" t="n">
        <v>7</v>
      </c>
      <c r="G94" s="0" t="n">
        <v>0</v>
      </c>
      <c r="I94" s="0" t="n">
        <v>1</v>
      </c>
      <c r="J94" s="0" t="n">
        <v>0</v>
      </c>
      <c r="M94" s="9"/>
      <c r="N94" s="9"/>
      <c r="O94" s="1" t="s">
        <v>266</v>
      </c>
      <c r="P94" s="1" t="n">
        <f aca="false">Q94+R94</f>
        <v>0</v>
      </c>
      <c r="Q94" s="1" t="n">
        <f aca="false">COUNTIFS(C:C,"&gt;="&amp;M89,C:C,"&lt;"&amp;N89,F:F,"=2",G:G,"=0",D:D,"&lt;&gt;x")</f>
        <v>0</v>
      </c>
      <c r="R94" s="1" t="n">
        <f aca="false">COUNTIFS(C:C,"&gt;="&amp;M89,C:C,"&lt;"&amp;N89,F:F,"=2",G:G,"=1",D:D,"&lt;&gt;x")</f>
        <v>0</v>
      </c>
      <c r="S94" s="1" t="n">
        <f aca="false">COUNTIFS(C:C,"&gt;="&amp;M89,C:C,"&lt;"&amp;N89,F:F,"=2",G:G,"=2",D:D,"&lt;&gt;x")</f>
        <v>0</v>
      </c>
      <c r="T94" s="7" t="str">
        <f aca="false">IF(P94&gt;0,Q94/P94,"-")</f>
        <v>-</v>
      </c>
      <c r="V94" s="9"/>
      <c r="W94" s="9"/>
      <c r="X94" s="1" t="s">
        <v>267</v>
      </c>
      <c r="Y94" s="1" t="n">
        <f aca="false">Z94+AA94</f>
        <v>2</v>
      </c>
      <c r="Z94" s="1" t="n">
        <f aca="false">COUNTIFS(C:C,"&gt;="&amp;M89,C:C,"&lt;"&amp;N89,I:I,"=5",J:J,"=0",D:D,"&lt;&gt;x")</f>
        <v>2</v>
      </c>
      <c r="AA94" s="1" t="n">
        <f aca="false">COUNTIFS(C:C,"&gt;="&amp;M89,C:C,"&lt;"&amp;N89,I:I,"=5",J:J,"=1",D:D,"&lt;&gt;x")</f>
        <v>0</v>
      </c>
      <c r="AB94" s="1" t="n">
        <f aca="false">COUNTIFS(C:C,"&gt;="&amp;M89,C:C,"&lt;"&amp;N89,I:I,"=5",J:J,"=2",D:D,"&lt;&gt;x")</f>
        <v>0</v>
      </c>
      <c r="AC94" s="7" t="n">
        <f aca="false">IF(Y94&gt;0,Z94/Y94,"-")</f>
        <v>1</v>
      </c>
    </row>
    <row r="95" customFormat="false" ht="15" hidden="false" customHeight="false" outlineLevel="0" collapsed="false">
      <c r="A95" s="0" t="n">
        <v>94</v>
      </c>
      <c r="B95" s="3" t="n">
        <v>45061</v>
      </c>
      <c r="C95" s="4" t="n">
        <v>0.923287037037037</v>
      </c>
      <c r="D95" s="8" t="n">
        <f aca="false">Identyfikacja!D95</f>
        <v>94</v>
      </c>
      <c r="E95" s="5" t="s">
        <v>114</v>
      </c>
      <c r="F95" s="0" t="n">
        <v>7</v>
      </c>
      <c r="G95" s="0" t="n">
        <v>0</v>
      </c>
      <c r="I95" s="0" t="n">
        <v>1</v>
      </c>
      <c r="J95" s="0" t="n">
        <v>0</v>
      </c>
      <c r="M95" s="9"/>
      <c r="N95" s="9"/>
      <c r="O95" s="1" t="s">
        <v>268</v>
      </c>
      <c r="P95" s="1" t="n">
        <f aca="false">Q95+R95</f>
        <v>3</v>
      </c>
      <c r="Q95" s="1" t="n">
        <f aca="false">COUNTIFS(C:C,"&gt;="&amp;M89,C:C,"&lt;"&amp;N89,F:F,"=3",G:G,"=0",D:D,"&lt;&gt;x")</f>
        <v>3</v>
      </c>
      <c r="R95" s="1" t="n">
        <f aca="false">COUNTIFS(C:C,"&gt;="&amp;M89,C:C,"&lt;"&amp;N89,F:F,"=3",G:G,"=1",D:D,"&lt;&gt;x")</f>
        <v>0</v>
      </c>
      <c r="S95" s="1" t="n">
        <f aca="false">COUNTIFS(C:C,"&gt;="&amp;M89,C:C,"&lt;"&amp;N89,F:F,"=3",G:G,"=2",D:D,"&lt;&gt;x")</f>
        <v>0</v>
      </c>
      <c r="T95" s="7" t="n">
        <f aca="false">IF(P95&gt;0,Q95/P95,"-")</f>
        <v>1</v>
      </c>
      <c r="V95" s="9"/>
      <c r="W95" s="9"/>
      <c r="X95" s="1" t="s">
        <v>269</v>
      </c>
      <c r="Y95" s="1" t="n">
        <f aca="false">Z95+AA95</f>
        <v>1</v>
      </c>
      <c r="Z95" s="1" t="n">
        <f aca="false">COUNTIFS(C:C,"&gt;="&amp;M89,C:C,"&lt;"&amp;N89,I:I,"=6",J:J,"=0",D:D,"&lt;&gt;x")</f>
        <v>1</v>
      </c>
      <c r="AA95" s="1" t="n">
        <f aca="false">COUNTIFS(C:C,"&gt;="&amp;M89,C:C,"&lt;"&amp;N89,I:I,"=6",J:J,"=1",D:D,"&lt;&gt;x")</f>
        <v>0</v>
      </c>
      <c r="AB95" s="1" t="n">
        <f aca="false">COUNTIFS(C:C,"&gt;="&amp;M89,C:C,"&lt;"&amp;N89,I:I,"=6",J:J,"=2",D:D,"&lt;&gt;x")</f>
        <v>0</v>
      </c>
      <c r="AC95" s="7" t="n">
        <f aca="false">IF(Y95&gt;0,Z95/Y95,"-")</f>
        <v>1</v>
      </c>
    </row>
    <row r="96" customFormat="false" ht="15" hidden="false" customHeight="false" outlineLevel="0" collapsed="false">
      <c r="A96" s="0" t="n">
        <v>95</v>
      </c>
      <c r="B96" s="3" t="n">
        <v>45061</v>
      </c>
      <c r="C96" s="4" t="n">
        <v>0.924178240740741</v>
      </c>
      <c r="D96" s="8" t="n">
        <f aca="false">Identyfikacja!D96</f>
        <v>95</v>
      </c>
      <c r="E96" s="5" t="s">
        <v>115</v>
      </c>
      <c r="F96" s="0" t="n">
        <v>7</v>
      </c>
      <c r="G96" s="0" t="n">
        <v>0</v>
      </c>
      <c r="I96" s="0" t="n">
        <v>1</v>
      </c>
      <c r="J96" s="0" t="n">
        <v>0</v>
      </c>
      <c r="M96" s="9"/>
      <c r="N96" s="9"/>
      <c r="O96" s="1" t="s">
        <v>269</v>
      </c>
      <c r="P96" s="1" t="n">
        <f aca="false">Q96+R96</f>
        <v>1</v>
      </c>
      <c r="Q96" s="1" t="n">
        <f aca="false">COUNTIFS(C:C,"&gt;="&amp;M89,C:C,"&lt;"&amp;N89,F:F,"=8",G:G,"=0",D:D,"&lt;&gt;x")</f>
        <v>1</v>
      </c>
      <c r="R96" s="1" t="n">
        <f aca="false">COUNTIFS(C:C,"&gt;="&amp;M89,C:C,"&lt;"&amp;N89,F:F,"=8",G:G,"=1",D:D,"&lt;&gt;x")</f>
        <v>0</v>
      </c>
      <c r="S96" s="1" t="n">
        <f aca="false">COUNTIFS(C:C,"&gt;="&amp;M89,C:C,"&lt;"&amp;N89,F:F,"=8",G:G,"=2",D:D,"&lt;&gt;x")</f>
        <v>0</v>
      </c>
      <c r="T96" s="7" t="n">
        <f aca="false">IF(P96&gt;0,Q96/P96,"-")</f>
        <v>1</v>
      </c>
      <c r="V96" s="9"/>
      <c r="W96" s="9"/>
      <c r="X96" s="1" t="s">
        <v>270</v>
      </c>
      <c r="Y96" s="1" t="n">
        <f aca="false">Z96+AA96</f>
        <v>0</v>
      </c>
      <c r="Z96" s="1" t="n">
        <f aca="false">COUNTIFS(C:C,"&gt;="&amp;M89,C:C,"&lt;"&amp;N89,I:I,"=7",J:J,"=0",D:D,"&lt;&gt;x")</f>
        <v>0</v>
      </c>
      <c r="AA96" s="1" t="n">
        <f aca="false">COUNTIFS(C:C,"&gt;="&amp;M89,C:C,"&lt;"&amp;N89,I:I,"=7",J:J,"=1",D:D,"&lt;&gt;x")</f>
        <v>0</v>
      </c>
      <c r="AB96" s="1" t="n">
        <f aca="false">COUNTIFS(C:C,"&gt;="&amp;M89,C:C,"&lt;"&amp;N89,I:I,"=7",J:J,"=2",D:D,"&lt;&gt;x")</f>
        <v>0</v>
      </c>
      <c r="AC96" s="7" t="str">
        <f aca="false">IF(Y96&gt;0,Z96/Y96,"-")</f>
        <v>-</v>
      </c>
    </row>
    <row r="97" customFormat="false" ht="15" hidden="false" customHeight="false" outlineLevel="0" collapsed="false">
      <c r="A97" s="0" t="n">
        <v>96</v>
      </c>
      <c r="B97" s="3" t="n">
        <v>45061</v>
      </c>
      <c r="C97" s="4" t="n">
        <v>0.929085648148148</v>
      </c>
      <c r="D97" s="8" t="n">
        <f aca="false">Identyfikacja!D97</f>
        <v>96</v>
      </c>
      <c r="E97" s="5" t="s">
        <v>116</v>
      </c>
      <c r="F97" s="0" t="n">
        <v>7</v>
      </c>
      <c r="G97" s="0" t="n">
        <v>0</v>
      </c>
      <c r="I97" s="0" t="n">
        <v>1</v>
      </c>
      <c r="J97" s="0" t="n">
        <v>0</v>
      </c>
      <c r="M97" s="9"/>
      <c r="N97" s="9"/>
      <c r="O97" s="1" t="s">
        <v>271</v>
      </c>
      <c r="P97" s="1" t="n">
        <f aca="false">Q97+R97</f>
        <v>2</v>
      </c>
      <c r="Q97" s="1" t="n">
        <f aca="false">COUNTIFS(C:C,"&gt;="&amp;M89,C:C,"&lt;"&amp;N89,F:F,"=9",G:G,"=0",D:D,"&lt;&gt;x")</f>
        <v>2</v>
      </c>
      <c r="R97" s="1" t="n">
        <f aca="false">COUNTIFS(C:C,"&gt;="&amp;M89,C:C,"&lt;"&amp;N89,F:F,"=9",G:G,"=1",D:D,"&lt;&gt;x")</f>
        <v>0</v>
      </c>
      <c r="S97" s="1" t="n">
        <f aca="false">COUNTIFS(C:C,"&gt;="&amp;M89,C:C,"&lt;"&amp;N89,F:F,"=9",G:G,"=2",D:D,"&lt;&gt;x")</f>
        <v>0</v>
      </c>
      <c r="T97" s="7" t="n">
        <f aca="false">IF(P97&gt;0,Q97/P97,"-")</f>
        <v>1</v>
      </c>
      <c r="V97" s="9"/>
      <c r="W97" s="9"/>
      <c r="X97" s="1" t="s">
        <v>272</v>
      </c>
      <c r="Y97" s="1" t="n">
        <f aca="false">Z97+AA97</f>
        <v>0</v>
      </c>
      <c r="Z97" s="1" t="n">
        <f aca="false">COUNTIFS(C:C,"&gt;="&amp;M89,C:C,"&lt;"&amp;N89,I:I,"=8",J:J,"=0",D:D,"&lt;&gt;x")</f>
        <v>0</v>
      </c>
      <c r="AA97" s="1" t="n">
        <f aca="false">COUNTIFS(C:C,"&gt;="&amp;M89,C:C,"&lt;"&amp;N89,I:I,"=8",J:J,"=1",D:D,"&lt;&gt;x")</f>
        <v>0</v>
      </c>
      <c r="AB97" s="1" t="n">
        <f aca="false">COUNTIFS(C:C,"&gt;="&amp;M89,C:C,"&lt;"&amp;N89,I:I,"=8",J:J,"=2",D:D,"&lt;&gt;x")</f>
        <v>0</v>
      </c>
      <c r="AC97" s="7" t="str">
        <f aca="false">IF(Y97&gt;0,Z97/Y97,"-")</f>
        <v>-</v>
      </c>
    </row>
    <row r="98" customFormat="false" ht="15" hidden="false" customHeight="false" outlineLevel="0" collapsed="false">
      <c r="A98" s="0" t="n">
        <v>97</v>
      </c>
      <c r="B98" s="3" t="n">
        <v>45061</v>
      </c>
      <c r="C98" s="4" t="n">
        <v>0.929409722222222</v>
      </c>
      <c r="D98" s="8" t="n">
        <f aca="false">Identyfikacja!D98</f>
        <v>97</v>
      </c>
      <c r="E98" s="5"/>
      <c r="F98" s="0" t="n">
        <v>9</v>
      </c>
      <c r="G98" s="0" t="n">
        <v>0</v>
      </c>
      <c r="I98" s="0" t="n">
        <v>5</v>
      </c>
      <c r="J98" s="0" t="n">
        <v>0</v>
      </c>
      <c r="M98" s="9"/>
      <c r="N98" s="9"/>
      <c r="O98" s="1" t="s">
        <v>270</v>
      </c>
      <c r="P98" s="1" t="n">
        <f aca="false">Q98+R98</f>
        <v>0</v>
      </c>
      <c r="Q98" s="1" t="n">
        <f aca="false">COUNTIFS(C:C,"&gt;="&amp;M89,C:C,"&lt;"&amp;N89,F:F,"=5",G:G,"=0",D:D,"&lt;&gt;x")</f>
        <v>0</v>
      </c>
      <c r="R98" s="1" t="n">
        <f aca="false">COUNTIFS(C:C,"&gt;="&amp;M89,C:C,"&lt;"&amp;N89,F:F,"=5",G:G,"=1",D:D,"&lt;&gt;x")</f>
        <v>0</v>
      </c>
      <c r="S98" s="1" t="n">
        <f aca="false">COUNTIFS(C:C,"&gt;="&amp;M89,C:C,"&lt;"&amp;N89,F:F,"=5",G:G,"=2",D:D,"&lt;&gt;x")</f>
        <v>0</v>
      </c>
      <c r="T98" s="7" t="str">
        <f aca="false">IF(P98&gt;0,Q98/P98,"-")</f>
        <v>-</v>
      </c>
      <c r="X98" s="1"/>
      <c r="Y98" s="1"/>
      <c r="Z98" s="1"/>
      <c r="AA98" s="1"/>
      <c r="AB98" s="1"/>
      <c r="AC98" s="7"/>
    </row>
    <row r="99" customFormat="false" ht="15" hidden="false" customHeight="false" outlineLevel="0" collapsed="false">
      <c r="A99" s="0" t="n">
        <v>98</v>
      </c>
      <c r="B99" s="3" t="n">
        <v>45061</v>
      </c>
      <c r="C99" s="4" t="n">
        <v>0.930034722222222</v>
      </c>
      <c r="D99" s="8" t="n">
        <f aca="false">Identyfikacja!D99</f>
        <v>98</v>
      </c>
      <c r="E99" s="5"/>
      <c r="F99" s="0" t="n">
        <v>9</v>
      </c>
      <c r="G99" s="0" t="n">
        <v>2</v>
      </c>
      <c r="H99" s="0" t="n">
        <v>9</v>
      </c>
      <c r="I99" s="0" t="n">
        <v>5</v>
      </c>
      <c r="J99" s="0" t="n">
        <v>2</v>
      </c>
      <c r="K99" s="0" t="n">
        <v>5</v>
      </c>
      <c r="O99" s="1"/>
      <c r="P99" s="1"/>
      <c r="Q99" s="1"/>
      <c r="R99" s="1"/>
      <c r="S99" s="1"/>
      <c r="T99" s="1"/>
      <c r="X99" s="1"/>
      <c r="Y99" s="1"/>
      <c r="Z99" s="1"/>
      <c r="AA99" s="1"/>
      <c r="AB99" s="1"/>
      <c r="AC99" s="1"/>
    </row>
    <row r="100" customFormat="false" ht="15" hidden="false" customHeight="false" outlineLevel="0" collapsed="false">
      <c r="A100" s="0" t="n">
        <v>99</v>
      </c>
      <c r="B100" s="3" t="n">
        <v>45061</v>
      </c>
      <c r="C100" s="4" t="n">
        <v>0.930127314814815</v>
      </c>
      <c r="D100" s="0" t="str">
        <f aca="false">Identyfikacja!D100</f>
        <v>f</v>
      </c>
      <c r="E100" s="5"/>
      <c r="F100" s="0" t="n">
        <v>9</v>
      </c>
      <c r="G100" s="8" t="s">
        <v>117</v>
      </c>
      <c r="H100" s="0" t="n">
        <v>9</v>
      </c>
      <c r="I100" s="0" t="n">
        <v>5</v>
      </c>
      <c r="J100" s="8" t="s">
        <v>117</v>
      </c>
      <c r="K100" s="0" t="n">
        <v>5</v>
      </c>
      <c r="M100" s="9" t="n">
        <v>0.968877314814815</v>
      </c>
      <c r="N100" s="9" t="n">
        <v>0.979293981481482</v>
      </c>
      <c r="O100" s="1" t="s">
        <v>252</v>
      </c>
      <c r="P100" s="1" t="s">
        <v>253</v>
      </c>
      <c r="Q100" s="1" t="s">
        <v>254</v>
      </c>
      <c r="R100" s="1" t="s">
        <v>255</v>
      </c>
      <c r="S100" s="1" t="s">
        <v>17</v>
      </c>
      <c r="T100" s="1" t="s">
        <v>256</v>
      </c>
      <c r="V100" s="9" t="n">
        <v>0.968877314814815</v>
      </c>
      <c r="W100" s="9" t="n">
        <v>0.979293981481482</v>
      </c>
      <c r="X100" s="1" t="s">
        <v>257</v>
      </c>
      <c r="Y100" s="1" t="s">
        <v>253</v>
      </c>
      <c r="Z100" s="1" t="s">
        <v>254</v>
      </c>
      <c r="AA100" s="1" t="s">
        <v>255</v>
      </c>
      <c r="AB100" s="1" t="s">
        <v>17</v>
      </c>
      <c r="AC100" s="1" t="s">
        <v>256</v>
      </c>
    </row>
    <row r="101" customFormat="false" ht="15" hidden="false" customHeight="false" outlineLevel="0" collapsed="false">
      <c r="A101" s="0" t="n">
        <v>100</v>
      </c>
      <c r="B101" s="3" t="n">
        <v>45061</v>
      </c>
      <c r="C101" s="4" t="n">
        <v>0.930208333333333</v>
      </c>
      <c r="D101" s="8" t="n">
        <f aca="false">Identyfikacja!D101</f>
        <v>99</v>
      </c>
      <c r="E101" s="5"/>
      <c r="F101" s="0" t="n">
        <v>9</v>
      </c>
      <c r="G101" s="0" t="n">
        <v>0</v>
      </c>
      <c r="I101" s="0" t="n">
        <v>5</v>
      </c>
      <c r="J101" s="0" t="n">
        <v>0</v>
      </c>
      <c r="M101" s="9"/>
      <c r="N101" s="9"/>
      <c r="O101" s="1" t="s">
        <v>258</v>
      </c>
      <c r="P101" s="1" t="n">
        <f aca="false">Q101+R101</f>
        <v>0</v>
      </c>
      <c r="Q101" s="1" t="n">
        <f aca="false">COUNTIFS(C:C,"&gt;="&amp;M100,C:C,"&lt;"&amp;N100,F:F,"=6",G:G,"=0",D:D,"&lt;&gt;x")</f>
        <v>0</v>
      </c>
      <c r="R101" s="1" t="n">
        <f aca="false">COUNTIFS(C:C,"&gt;="&amp;M100,C:C,"&lt;"&amp;N100,F:F,"=6",G:G,"=1",D:D,"&lt;&gt;x")</f>
        <v>0</v>
      </c>
      <c r="S101" s="1" t="n">
        <f aca="false">COUNTIFS(C:C,"&gt;="&amp;M100,C:C,"&lt;"&amp;N100,F:F,"=6",G:G,"=2",D:D,"&lt;&gt;x")</f>
        <v>0</v>
      </c>
      <c r="T101" s="7" t="str">
        <f aca="false">IF(P101&gt;0,Q101/P101,"-")</f>
        <v>-</v>
      </c>
      <c r="V101" s="9"/>
      <c r="W101" s="9"/>
      <c r="X101" s="1" t="s">
        <v>259</v>
      </c>
      <c r="Y101" s="1" t="n">
        <f aca="false">Z101+AA101</f>
        <v>7</v>
      </c>
      <c r="Z101" s="1" t="n">
        <f aca="false">COUNTIFS(C:C,"&gt;="&amp;M100,C:C,"&lt;"&amp;N100,I:I,"=1",J:J,"=0",D:D,"&lt;&gt;x")</f>
        <v>7</v>
      </c>
      <c r="AA101" s="1" t="n">
        <f aca="false">COUNTIFS(C:C,"&gt;="&amp;M100,C:C,"&lt;"&amp;N100,I:I,"=1",J:J,"=1",D:D,"&lt;&gt;x")</f>
        <v>0</v>
      </c>
      <c r="AB101" s="1" t="n">
        <f aca="false">COUNTIFS(C:C,"&gt;="&amp;M100,C:C,"&lt;"&amp;N100,I:I,"=1",J:J,"=2",D:D,"&lt;&gt;x")</f>
        <v>0</v>
      </c>
      <c r="AC101" s="7" t="n">
        <f aca="false">IF(Y101&gt;0,Z101/Y101,"-")</f>
        <v>1</v>
      </c>
    </row>
    <row r="102" customFormat="false" ht="15" hidden="false" customHeight="false" outlineLevel="0" collapsed="false">
      <c r="A102" s="0" t="n">
        <v>101</v>
      </c>
      <c r="B102" s="3" t="n">
        <v>45061</v>
      </c>
      <c r="C102" s="4" t="n">
        <v>0.930266203703704</v>
      </c>
      <c r="D102" s="8" t="n">
        <f aca="false">Identyfikacja!D102</f>
        <v>100</v>
      </c>
      <c r="E102" s="5" t="s">
        <v>119</v>
      </c>
      <c r="F102" s="0" t="n">
        <v>7</v>
      </c>
      <c r="G102" s="0" t="n">
        <v>1</v>
      </c>
      <c r="H102" s="0" t="n">
        <v>11</v>
      </c>
      <c r="I102" s="0" t="n">
        <v>1</v>
      </c>
      <c r="J102" s="0" t="n">
        <v>0</v>
      </c>
      <c r="M102" s="9"/>
      <c r="N102" s="9"/>
      <c r="O102" s="1" t="s">
        <v>260</v>
      </c>
      <c r="P102" s="1" t="n">
        <f aca="false">Q102+R102</f>
        <v>0</v>
      </c>
      <c r="Q102" s="1" t="n">
        <f aca="false">COUNTIFS(C:C,"&gt;="&amp;M100,C:C,"&lt;"&amp;N100,F:F,"=10",G:G,"=0",D:D,"&lt;&gt;x")</f>
        <v>0</v>
      </c>
      <c r="R102" s="1" t="n">
        <f aca="false">COUNTIFS(C:C,"&gt;="&amp;M100,C:C,"&lt;"&amp;N100,F:F,"=10",G:G,"=1",D:D,"&lt;&gt;x")</f>
        <v>0</v>
      </c>
      <c r="S102" s="1" t="n">
        <f aca="false">COUNTIFS(C:C,"&gt;="&amp;M100,C:C,"&lt;"&amp;N100,F:F,"=10",G:G,"=2",D:D,"&lt;&gt;x")</f>
        <v>0</v>
      </c>
      <c r="T102" s="7" t="str">
        <f aca="false">IF(P102&gt;0,Q102/P102,"-")</f>
        <v>-</v>
      </c>
      <c r="V102" s="9"/>
      <c r="W102" s="9"/>
      <c r="X102" s="1" t="s">
        <v>261</v>
      </c>
      <c r="Y102" s="1" t="n">
        <f aca="false">Z102+AA102</f>
        <v>0</v>
      </c>
      <c r="Z102" s="1" t="n">
        <f aca="false">COUNTIFS(C:C,"&gt;="&amp;M100,C:C,"&lt;"&amp;N100,I:I,"=2",J:J,"=0",D:D,"&lt;&gt;x")</f>
        <v>0</v>
      </c>
      <c r="AA102" s="1" t="n">
        <f aca="false">COUNTIFS(C:C,"&gt;="&amp;M100,C:C,"&lt;"&amp;N100,I:I,"=2",J:J,"=1",D:D,"&lt;&gt;x")</f>
        <v>0</v>
      </c>
      <c r="AB102" s="1" t="n">
        <f aca="false">COUNTIFS(C:C,"&gt;="&amp;M100,C:C,"&lt;"&amp;N100,I:I,"=2",J:J,"=2",D:D,"&lt;&gt;x")</f>
        <v>0</v>
      </c>
      <c r="AC102" s="7" t="str">
        <f aca="false">IF(Y102&gt;0,Z102/Y102,"-")</f>
        <v>-</v>
      </c>
    </row>
    <row r="103" customFormat="false" ht="15" hidden="false" customHeight="false" outlineLevel="0" collapsed="false">
      <c r="A103" s="0" t="n">
        <v>102</v>
      </c>
      <c r="B103" s="3" t="n">
        <v>45061</v>
      </c>
      <c r="C103" s="4" t="n">
        <v>0.930347222222222</v>
      </c>
      <c r="D103" s="8" t="n">
        <f aca="false">Identyfikacja!D103</f>
        <v>101</v>
      </c>
      <c r="E103" s="5" t="s">
        <v>120</v>
      </c>
      <c r="F103" s="0" t="n">
        <v>7</v>
      </c>
      <c r="G103" s="0" t="n">
        <v>1</v>
      </c>
      <c r="H103" s="0" t="n">
        <v>6</v>
      </c>
      <c r="I103" s="0" t="n">
        <v>1</v>
      </c>
      <c r="J103" s="0" t="n">
        <v>1</v>
      </c>
      <c r="K103" s="0" t="n">
        <v>8</v>
      </c>
      <c r="M103" s="9"/>
      <c r="N103" s="9"/>
      <c r="O103" s="1" t="s">
        <v>262</v>
      </c>
      <c r="P103" s="1" t="n">
        <f aca="false">Q103+R103</f>
        <v>2</v>
      </c>
      <c r="Q103" s="1" t="n">
        <f aca="false">COUNTIFS(C:C,"&gt;="&amp;M100,C:C,"&lt;"&amp;N100,F:F,"=7",G:G,"=0",D:D,"&lt;&gt;x")</f>
        <v>2</v>
      </c>
      <c r="R103" s="1" t="n">
        <f aca="false">COUNTIFS(C:C,"&gt;="&amp;M100,C:C,"&lt;"&amp;N100,F:F,"=7",G:G,"=1",D:D,"&lt;&gt;x")</f>
        <v>0</v>
      </c>
      <c r="S103" s="1" t="n">
        <f aca="false">COUNTIFS(C:C,"&gt;="&amp;M100,C:C,"&lt;"&amp;N100,F:F,"=7",G:G,"=2",D:D,"&lt;&gt;x")</f>
        <v>0</v>
      </c>
      <c r="T103" s="7" t="n">
        <f aca="false">IF(P103&gt;0,Q103/P103,"-")</f>
        <v>1</v>
      </c>
      <c r="V103" s="9"/>
      <c r="W103" s="9"/>
      <c r="X103" s="1" t="s">
        <v>263</v>
      </c>
      <c r="Y103" s="1" t="n">
        <f aca="false">Z103+AA103</f>
        <v>1</v>
      </c>
      <c r="Z103" s="1" t="n">
        <f aca="false">COUNTIFS(C:C,"&gt;="&amp;M100,C:C,"&lt;"&amp;N100,I:I,"=3",J:J,"=0",D:D,"&lt;&gt;x")</f>
        <v>1</v>
      </c>
      <c r="AA103" s="1" t="n">
        <f aca="false">COUNTIFS(C:C,"&gt;="&amp;M100,C:C,"&lt;"&amp;N100,I:I,"=3",J:J,"=1",D:D,"&lt;&gt;x")</f>
        <v>0</v>
      </c>
      <c r="AB103" s="1" t="n">
        <f aca="false">COUNTIFS(C:C,"&gt;="&amp;M100,C:C,"&lt;"&amp;N100,I:I,"=3",J:J,"=2",D:D,"&lt;&gt;x")</f>
        <v>0</v>
      </c>
      <c r="AC103" s="7" t="n">
        <f aca="false">IF(Y103&gt;0,Z103/Y103,"-")</f>
        <v>1</v>
      </c>
    </row>
    <row r="104" customFormat="false" ht="15" hidden="false" customHeight="false" outlineLevel="0" collapsed="false">
      <c r="A104" s="0" t="n">
        <v>103</v>
      </c>
      <c r="B104" s="3" t="n">
        <v>45061</v>
      </c>
      <c r="C104" s="4" t="n">
        <v>0.930393518518519</v>
      </c>
      <c r="D104" s="8" t="n">
        <f aca="false">Identyfikacja!D104</f>
        <v>102</v>
      </c>
      <c r="E104" s="5" t="s">
        <v>121</v>
      </c>
      <c r="F104" s="0" t="n">
        <v>7</v>
      </c>
      <c r="G104" s="0" t="n">
        <v>0</v>
      </c>
      <c r="I104" s="0" t="n">
        <v>1</v>
      </c>
      <c r="J104" s="0" t="n">
        <v>0</v>
      </c>
      <c r="M104" s="9"/>
      <c r="N104" s="9"/>
      <c r="O104" s="1" t="s">
        <v>264</v>
      </c>
      <c r="P104" s="1" t="n">
        <f aca="false">Q104+R104</f>
        <v>5</v>
      </c>
      <c r="Q104" s="1" t="n">
        <f aca="false">COUNTIFS(C:C,"&gt;="&amp;M100,C:C,"&lt;"&amp;N100,F:F,"=11",G:G,"=0",D:D,"&lt;&gt;x")</f>
        <v>4</v>
      </c>
      <c r="R104" s="1" t="n">
        <f aca="false">COUNTIFS(C:C,"&gt;="&amp;M100,C:C,"&lt;"&amp;N100,F:F,"=11",G:G,"=1",D:D,"&lt;&gt;x")</f>
        <v>1</v>
      </c>
      <c r="S104" s="1" t="n">
        <f aca="false">COUNTIFS(C:C,"&gt;="&amp;M100,C:C,"&lt;"&amp;N100,F:F,"=11",G:G,"=2",D:D,"&lt;&gt;x")</f>
        <v>0</v>
      </c>
      <c r="T104" s="7" t="n">
        <f aca="false">IF(P104&gt;0,Q104/P104,"-")</f>
        <v>0.8</v>
      </c>
      <c r="V104" s="9"/>
      <c r="W104" s="9"/>
      <c r="X104" s="1" t="s">
        <v>265</v>
      </c>
      <c r="Y104" s="1" t="n">
        <f aca="false">Z104+AA104</f>
        <v>0</v>
      </c>
      <c r="Z104" s="1" t="n">
        <f aca="false">COUNTIFS(C:C,"&gt;="&amp;M100,C:C,"&lt;"&amp;N100,I:I,"=4",J:J,"=0",D:D,"&lt;&gt;x")</f>
        <v>0</v>
      </c>
      <c r="AA104" s="1" t="n">
        <f aca="false">COUNTIFS(C:C,"&gt;="&amp;M100,C:C,"&lt;"&amp;N100,I:I,"=4",J:J,"=1",D:D,"&lt;&gt;x")</f>
        <v>0</v>
      </c>
      <c r="AB104" s="1" t="n">
        <f aca="false">COUNTIFS(C:C,"&gt;="&amp;M100,C:C,"&lt;"&amp;N100,I:I,"=4",J:J,"=2",D:D,"&lt;&gt;x")</f>
        <v>0</v>
      </c>
      <c r="AC104" s="7" t="str">
        <f aca="false">IF(Y104&gt;0,Z104/Y104,"-")</f>
        <v>-</v>
      </c>
    </row>
    <row r="105" customFormat="false" ht="15" hidden="false" customHeight="false" outlineLevel="0" collapsed="false">
      <c r="A105" s="0" t="n">
        <v>104</v>
      </c>
      <c r="B105" s="3" t="n">
        <v>45061</v>
      </c>
      <c r="C105" s="4" t="n">
        <v>0.930428240740741</v>
      </c>
      <c r="D105" s="8" t="n">
        <f aca="false">Identyfikacja!D105</f>
        <v>103</v>
      </c>
      <c r="E105" s="5" t="s">
        <v>122</v>
      </c>
      <c r="F105" s="0" t="n">
        <v>11</v>
      </c>
      <c r="G105" s="0" t="n">
        <v>1</v>
      </c>
      <c r="H105" s="0" t="n">
        <v>6</v>
      </c>
      <c r="I105" s="0" t="n">
        <v>1</v>
      </c>
      <c r="J105" s="0" t="n">
        <v>1</v>
      </c>
      <c r="K105" s="0" t="n">
        <v>8</v>
      </c>
      <c r="M105" s="9"/>
      <c r="N105" s="9"/>
      <c r="O105" s="1" t="s">
        <v>266</v>
      </c>
      <c r="P105" s="1" t="n">
        <f aca="false">Q105+R105</f>
        <v>0</v>
      </c>
      <c r="Q105" s="1" t="n">
        <f aca="false">COUNTIFS(C:C,"&gt;="&amp;M100,C:C,"&lt;"&amp;N100,F:F,"=2",G:G,"=0",D:D,"&lt;&gt;x")</f>
        <v>0</v>
      </c>
      <c r="R105" s="1" t="n">
        <f aca="false">COUNTIFS(C:C,"&gt;="&amp;M100,C:C,"&lt;"&amp;N100,F:F,"=2",G:G,"=1",D:D,"&lt;&gt;x")</f>
        <v>0</v>
      </c>
      <c r="S105" s="1" t="n">
        <f aca="false">COUNTIFS(C:C,"&gt;="&amp;M100,C:C,"&lt;"&amp;N100,F:F,"=2",G:G,"=2",D:D,"&lt;&gt;x")</f>
        <v>0</v>
      </c>
      <c r="T105" s="7" t="str">
        <f aca="false">IF(P105&gt;0,Q105/P105,"-")</f>
        <v>-</v>
      </c>
      <c r="V105" s="9"/>
      <c r="W105" s="9"/>
      <c r="X105" s="1" t="s">
        <v>267</v>
      </c>
      <c r="Y105" s="1" t="n">
        <f aca="false">Z105+AA105</f>
        <v>2</v>
      </c>
      <c r="Z105" s="1" t="n">
        <f aca="false">COUNTIFS(C:C,"&gt;="&amp;M100,C:C,"&lt;"&amp;N100,I:I,"=5",J:J,"=0",D:D,"&lt;&gt;x")</f>
        <v>1</v>
      </c>
      <c r="AA105" s="1" t="n">
        <f aca="false">COUNTIFS(C:C,"&gt;="&amp;M100,C:C,"&lt;"&amp;N100,I:I,"=5",J:J,"=1",D:D,"&lt;&gt;x")</f>
        <v>1</v>
      </c>
      <c r="AB105" s="1" t="n">
        <f aca="false">COUNTIFS(C:C,"&gt;="&amp;M100,C:C,"&lt;"&amp;N100,I:I,"=5",J:J,"=2",D:D,"&lt;&gt;x")</f>
        <v>0</v>
      </c>
      <c r="AC105" s="7" t="n">
        <f aca="false">IF(Y105&gt;0,Z105/Y105,"-")</f>
        <v>0.5</v>
      </c>
    </row>
    <row r="106" customFormat="false" ht="15" hidden="false" customHeight="false" outlineLevel="0" collapsed="false">
      <c r="A106" s="0" t="n">
        <v>105</v>
      </c>
      <c r="B106" s="3" t="n">
        <v>45061</v>
      </c>
      <c r="C106" s="4" t="n">
        <v>0.930474537037037</v>
      </c>
      <c r="D106" s="8" t="n">
        <f aca="false">Identyfikacja!D106</f>
        <v>104</v>
      </c>
      <c r="E106" s="5" t="s">
        <v>123</v>
      </c>
      <c r="F106" s="0" t="n">
        <v>11</v>
      </c>
      <c r="G106" s="0" t="n">
        <v>1</v>
      </c>
      <c r="H106" s="0" t="n">
        <v>6</v>
      </c>
      <c r="I106" s="0" t="n">
        <v>1</v>
      </c>
      <c r="J106" s="0" t="n">
        <v>1</v>
      </c>
      <c r="K106" s="0" t="n">
        <v>8</v>
      </c>
      <c r="M106" s="9"/>
      <c r="N106" s="9"/>
      <c r="O106" s="1" t="s">
        <v>268</v>
      </c>
      <c r="P106" s="1" t="n">
        <f aca="false">Q106+R106</f>
        <v>1</v>
      </c>
      <c r="Q106" s="1" t="n">
        <f aca="false">COUNTIFS(C:C,"&gt;="&amp;M100,C:C,"&lt;"&amp;N100,F:F,"=3",G:G,"=0",D:D,"&lt;&gt;x")</f>
        <v>1</v>
      </c>
      <c r="R106" s="1" t="n">
        <f aca="false">COUNTIFS(C:C,"&gt;="&amp;M100,C:C,"&lt;"&amp;N100,F:F,"=3",G:G,"=1",D:D,"&lt;&gt;x")</f>
        <v>0</v>
      </c>
      <c r="S106" s="1" t="n">
        <f aca="false">COUNTIFS(C:C,"&gt;="&amp;M100,C:C,"&lt;"&amp;N100,F:F,"=3",G:G,"=2",D:D,"&lt;&gt;x")</f>
        <v>0</v>
      </c>
      <c r="T106" s="7" t="n">
        <f aca="false">IF(P106&gt;0,Q106/P106,"-")</f>
        <v>1</v>
      </c>
      <c r="V106" s="9"/>
      <c r="W106" s="9"/>
      <c r="X106" s="1" t="s">
        <v>269</v>
      </c>
      <c r="Y106" s="1" t="n">
        <f aca="false">Z106+AA106</f>
        <v>2</v>
      </c>
      <c r="Z106" s="1" t="n">
        <f aca="false">COUNTIFS(C:C,"&gt;="&amp;M100,C:C,"&lt;"&amp;N100,I:I,"=6",J:J,"=0",D:D,"&lt;&gt;x")</f>
        <v>2</v>
      </c>
      <c r="AA106" s="1" t="n">
        <f aca="false">COUNTIFS(C:C,"&gt;="&amp;M100,C:C,"&lt;"&amp;N100,I:I,"=6",J:J,"=1",D:D,"&lt;&gt;x")</f>
        <v>0</v>
      </c>
      <c r="AB106" s="1" t="n">
        <f aca="false">COUNTIFS(C:C,"&gt;="&amp;M100,C:C,"&lt;"&amp;N100,I:I,"=6",J:J,"=2",D:D,"&lt;&gt;x")</f>
        <v>0</v>
      </c>
      <c r="AC106" s="7" t="n">
        <f aca="false">IF(Y106&gt;0,Z106/Y106,"-")</f>
        <v>1</v>
      </c>
    </row>
    <row r="107" customFormat="false" ht="15" hidden="false" customHeight="false" outlineLevel="0" collapsed="false">
      <c r="A107" s="0" t="n">
        <v>106</v>
      </c>
      <c r="B107" s="3" t="n">
        <v>45061</v>
      </c>
      <c r="C107" s="4" t="n">
        <v>0.930532407407407</v>
      </c>
      <c r="D107" s="8" t="n">
        <f aca="false">Identyfikacja!D107</f>
        <v>105</v>
      </c>
      <c r="E107" s="5" t="s">
        <v>124</v>
      </c>
      <c r="F107" s="0" t="n">
        <v>3</v>
      </c>
      <c r="G107" s="0" t="n">
        <v>1</v>
      </c>
      <c r="H107" s="0" t="n">
        <v>6</v>
      </c>
      <c r="I107" s="0" t="n">
        <v>3</v>
      </c>
      <c r="J107" s="0" t="n">
        <v>1</v>
      </c>
      <c r="K107" s="0" t="n">
        <v>8</v>
      </c>
      <c r="M107" s="9"/>
      <c r="N107" s="9"/>
      <c r="O107" s="1" t="s">
        <v>269</v>
      </c>
      <c r="P107" s="1" t="n">
        <f aca="false">Q107+R107</f>
        <v>2</v>
      </c>
      <c r="Q107" s="1" t="n">
        <f aca="false">COUNTIFS(C:C,"&gt;="&amp;M100,C:C,"&lt;"&amp;N100,F:F,"=8",G:G,"=0",D:D,"&lt;&gt;x")</f>
        <v>2</v>
      </c>
      <c r="R107" s="1" t="n">
        <f aca="false">COUNTIFS(C:C,"&gt;="&amp;M100,C:C,"&lt;"&amp;N100,F:F,"=8",G:G,"=1",D:D,"&lt;&gt;x")</f>
        <v>0</v>
      </c>
      <c r="S107" s="1" t="n">
        <f aca="false">COUNTIFS(C:C,"&gt;="&amp;M100,C:C,"&lt;"&amp;N100,F:F,"=8",G:G,"=2",D:D,"&lt;&gt;x")</f>
        <v>0</v>
      </c>
      <c r="T107" s="7" t="n">
        <f aca="false">IF(P107&gt;0,Q107/P107,"-")</f>
        <v>1</v>
      </c>
      <c r="V107" s="9"/>
      <c r="W107" s="9"/>
      <c r="X107" s="1" t="s">
        <v>270</v>
      </c>
      <c r="Y107" s="1" t="n">
        <f aca="false">Z107+AA107</f>
        <v>0</v>
      </c>
      <c r="Z107" s="1" t="n">
        <f aca="false">COUNTIFS(C:C,"&gt;="&amp;M100,C:C,"&lt;"&amp;N100,I:I,"=7",J:J,"=0",D:D,"&lt;&gt;x")</f>
        <v>0</v>
      </c>
      <c r="AA107" s="1" t="n">
        <f aca="false">COUNTIFS(C:C,"&gt;="&amp;M100,C:C,"&lt;"&amp;N100,I:I,"=7",J:J,"=1",D:D,"&lt;&gt;x")</f>
        <v>0</v>
      </c>
      <c r="AB107" s="1" t="n">
        <f aca="false">COUNTIFS(C:C,"&gt;="&amp;M100,C:C,"&lt;"&amp;N100,I:I,"=7",J:J,"=2",D:D,"&lt;&gt;x")</f>
        <v>0</v>
      </c>
      <c r="AC107" s="7" t="str">
        <f aca="false">IF(Y107&gt;0,Z107/Y107,"-")</f>
        <v>-</v>
      </c>
    </row>
    <row r="108" customFormat="false" ht="15" hidden="false" customHeight="false" outlineLevel="0" collapsed="false">
      <c r="A108" s="0" t="n">
        <v>107</v>
      </c>
      <c r="B108" s="3" t="n">
        <v>45061</v>
      </c>
      <c r="C108" s="4" t="n">
        <v>0.930694444444445</v>
      </c>
      <c r="D108" s="8" t="n">
        <f aca="false">Identyfikacja!D108</f>
        <v>106</v>
      </c>
      <c r="E108" s="5" t="s">
        <v>125</v>
      </c>
      <c r="F108" s="0" t="n">
        <v>3</v>
      </c>
      <c r="G108" s="0" t="n">
        <v>1</v>
      </c>
      <c r="H108" s="0" t="n">
        <v>6</v>
      </c>
      <c r="I108" s="0" t="n">
        <v>3</v>
      </c>
      <c r="J108" s="0" t="n">
        <v>1</v>
      </c>
      <c r="K108" s="0" t="n">
        <v>8</v>
      </c>
      <c r="M108" s="9"/>
      <c r="N108" s="9"/>
      <c r="O108" s="1" t="s">
        <v>271</v>
      </c>
      <c r="P108" s="1" t="n">
        <f aca="false">Q108+R108</f>
        <v>2</v>
      </c>
      <c r="Q108" s="1" t="n">
        <f aca="false">COUNTIFS(C:C,"&gt;="&amp;M100,C:C,"&lt;"&amp;N100,F:F,"=9",G:G,"=0",D:D,"&lt;&gt;x")</f>
        <v>1</v>
      </c>
      <c r="R108" s="1" t="n">
        <f aca="false">COUNTIFS(C:C,"&gt;="&amp;M100,C:C,"&lt;"&amp;N100,F:F,"=9",G:G,"=1",D:D,"&lt;&gt;x")</f>
        <v>1</v>
      </c>
      <c r="S108" s="1" t="n">
        <f aca="false">COUNTIFS(C:C,"&gt;="&amp;M100,C:C,"&lt;"&amp;N100,F:F,"=9",G:G,"=2",D:D,"&lt;&gt;x")</f>
        <v>0</v>
      </c>
      <c r="T108" s="7" t="n">
        <f aca="false">IF(P108&gt;0,Q108/P108,"-")</f>
        <v>0.5</v>
      </c>
      <c r="V108" s="9"/>
      <c r="W108" s="9"/>
      <c r="X108" s="1" t="s">
        <v>272</v>
      </c>
      <c r="Y108" s="1" t="n">
        <f aca="false">Z108+AA108</f>
        <v>0</v>
      </c>
      <c r="Z108" s="1" t="n">
        <f aca="false">COUNTIFS(C:C,"&gt;="&amp;M100,C:C,"&lt;"&amp;N100,I:I,"=8",J:J,"=0",D:D,"&lt;&gt;x")</f>
        <v>0</v>
      </c>
      <c r="AA108" s="1" t="n">
        <f aca="false">COUNTIFS(C:C,"&gt;="&amp;M100,C:C,"&lt;"&amp;N100,I:I,"=8",J:J,"=1",D:D,"&lt;&gt;x")</f>
        <v>0</v>
      </c>
      <c r="AB108" s="1" t="n">
        <f aca="false">COUNTIFS(C:C,"&gt;="&amp;M100,C:C,"&lt;"&amp;N100,I:I,"=8",J:J,"=2",D:D,"&lt;&gt;x")</f>
        <v>0</v>
      </c>
      <c r="AC108" s="7" t="str">
        <f aca="false">IF(Y108&gt;0,Z108/Y108,"-")</f>
        <v>-</v>
      </c>
    </row>
    <row r="109" customFormat="false" ht="15" hidden="false" customHeight="false" outlineLevel="0" collapsed="false">
      <c r="A109" s="0" t="n">
        <v>108</v>
      </c>
      <c r="B109" s="3" t="n">
        <v>45061</v>
      </c>
      <c r="C109" s="4" t="n">
        <v>0.930844907407407</v>
      </c>
      <c r="D109" s="8" t="n">
        <f aca="false">Identyfikacja!D109</f>
        <v>107</v>
      </c>
      <c r="E109" s="5" t="s">
        <v>126</v>
      </c>
      <c r="F109" s="0" t="n">
        <v>7</v>
      </c>
      <c r="G109" s="0" t="n">
        <v>1</v>
      </c>
      <c r="H109" s="0" t="n">
        <v>6</v>
      </c>
      <c r="I109" s="0" t="n">
        <v>1</v>
      </c>
      <c r="J109" s="0" t="n">
        <v>1</v>
      </c>
      <c r="K109" s="0" t="n">
        <v>8</v>
      </c>
      <c r="M109" s="9"/>
      <c r="N109" s="9"/>
      <c r="O109" s="1" t="s">
        <v>270</v>
      </c>
      <c r="P109" s="1" t="n">
        <f aca="false">Q109+R109</f>
        <v>0</v>
      </c>
      <c r="Q109" s="1" t="n">
        <f aca="false">COUNTIFS(C:C,"&gt;="&amp;M100,C:C,"&lt;"&amp;N100,F:F,"=5",G:G,"=0",D:D,"&lt;&gt;x")</f>
        <v>0</v>
      </c>
      <c r="R109" s="1" t="n">
        <f aca="false">COUNTIFS(C:C,"&gt;="&amp;M100,C:C,"&lt;"&amp;N100,F:F,"=5",G:G,"=1",D:D,"&lt;&gt;x")</f>
        <v>0</v>
      </c>
      <c r="S109" s="1" t="n">
        <f aca="false">COUNTIFS(C:C,"&gt;="&amp;M100,C:C,"&lt;"&amp;N100,F:F,"=5",G:G,"=2",D:D,"&lt;&gt;x")</f>
        <v>0</v>
      </c>
      <c r="T109" s="7" t="str">
        <f aca="false">IF(P109&gt;0,Q109/P109,"-")</f>
        <v>-</v>
      </c>
      <c r="X109" s="1"/>
      <c r="Y109" s="1"/>
      <c r="Z109" s="1"/>
      <c r="AA109" s="1"/>
      <c r="AB109" s="1"/>
      <c r="AC109" s="7"/>
    </row>
    <row r="110" customFormat="false" ht="15" hidden="false" customHeight="false" outlineLevel="0" collapsed="false">
      <c r="A110" s="0" t="n">
        <v>109</v>
      </c>
      <c r="B110" s="3" t="n">
        <v>45061</v>
      </c>
      <c r="C110" s="4" t="n">
        <v>0.930914351851852</v>
      </c>
      <c r="D110" s="8" t="n">
        <f aca="false">Identyfikacja!D110</f>
        <v>108</v>
      </c>
      <c r="E110" s="5" t="s">
        <v>127</v>
      </c>
      <c r="F110" s="0" t="n">
        <v>7</v>
      </c>
      <c r="G110" s="0" t="n">
        <v>1</v>
      </c>
      <c r="H110" s="0" t="n">
        <v>6</v>
      </c>
      <c r="I110" s="0" t="n">
        <v>1</v>
      </c>
      <c r="J110" s="0" t="n">
        <v>1</v>
      </c>
      <c r="K110" s="0" t="n">
        <v>8</v>
      </c>
      <c r="O110" s="1"/>
      <c r="P110" s="1"/>
      <c r="Q110" s="1"/>
      <c r="R110" s="1"/>
      <c r="S110" s="1"/>
      <c r="T110" s="1"/>
      <c r="X110" s="1"/>
      <c r="Y110" s="1"/>
      <c r="Z110" s="1"/>
      <c r="AA110" s="1"/>
      <c r="AB110" s="1"/>
      <c r="AC110" s="1"/>
    </row>
    <row r="111" customFormat="false" ht="15" hidden="false" customHeight="false" outlineLevel="0" collapsed="false">
      <c r="A111" s="0" t="n">
        <v>110</v>
      </c>
      <c r="B111" s="3" t="n">
        <v>45061</v>
      </c>
      <c r="C111" s="4" t="n">
        <v>0.930960648148148</v>
      </c>
      <c r="D111" s="8" t="n">
        <f aca="false">Identyfikacja!D111</f>
        <v>109</v>
      </c>
      <c r="E111" s="5" t="s">
        <v>128</v>
      </c>
      <c r="F111" s="0" t="n">
        <v>7</v>
      </c>
      <c r="G111" s="0" t="n">
        <v>1</v>
      </c>
      <c r="H111" s="0" t="n">
        <v>6</v>
      </c>
      <c r="I111" s="0" t="n">
        <v>1</v>
      </c>
      <c r="J111" s="0" t="n">
        <v>1</v>
      </c>
      <c r="K111" s="0" t="n">
        <v>8</v>
      </c>
      <c r="M111" s="9" t="n">
        <v>0.979293981481482</v>
      </c>
      <c r="N111" s="9" t="n">
        <v>0.989710648148148</v>
      </c>
      <c r="O111" s="1" t="s">
        <v>252</v>
      </c>
      <c r="P111" s="1" t="s">
        <v>253</v>
      </c>
      <c r="Q111" s="1" t="s">
        <v>254</v>
      </c>
      <c r="R111" s="1" t="s">
        <v>255</v>
      </c>
      <c r="S111" s="1" t="s">
        <v>17</v>
      </c>
      <c r="T111" s="1" t="s">
        <v>256</v>
      </c>
      <c r="V111" s="9" t="n">
        <v>0.979293981481482</v>
      </c>
      <c r="W111" s="9" t="n">
        <v>0.989710648148148</v>
      </c>
      <c r="X111" s="1" t="s">
        <v>257</v>
      </c>
      <c r="Y111" s="1" t="s">
        <v>253</v>
      </c>
      <c r="Z111" s="1" t="s">
        <v>254</v>
      </c>
      <c r="AA111" s="1" t="s">
        <v>255</v>
      </c>
      <c r="AB111" s="1" t="s">
        <v>17</v>
      </c>
      <c r="AC111" s="1" t="s">
        <v>256</v>
      </c>
    </row>
    <row r="112" customFormat="false" ht="15" hidden="false" customHeight="false" outlineLevel="0" collapsed="false">
      <c r="A112" s="0" t="n">
        <v>111</v>
      </c>
      <c r="B112" s="3" t="n">
        <v>45061</v>
      </c>
      <c r="C112" s="4" t="n">
        <v>0.930983796296296</v>
      </c>
      <c r="D112" s="8" t="n">
        <f aca="false">Identyfikacja!D112</f>
        <v>110</v>
      </c>
      <c r="E112" s="5" t="s">
        <v>129</v>
      </c>
      <c r="F112" s="0" t="n">
        <v>7</v>
      </c>
      <c r="G112" s="0" t="n">
        <v>1</v>
      </c>
      <c r="H112" s="0" t="n">
        <v>6</v>
      </c>
      <c r="I112" s="0" t="n">
        <v>1</v>
      </c>
      <c r="J112" s="0" t="n">
        <v>1</v>
      </c>
      <c r="K112" s="0" t="n">
        <v>8</v>
      </c>
      <c r="M112" s="9"/>
      <c r="N112" s="9"/>
      <c r="O112" s="1" t="s">
        <v>258</v>
      </c>
      <c r="P112" s="1" t="n">
        <f aca="false">Q112+R112</f>
        <v>0</v>
      </c>
      <c r="Q112" s="1" t="n">
        <f aca="false">COUNTIFS(C:C,"&gt;="&amp;M111,C:C,"&lt;"&amp;N111,F:F,"=6",G:G,"=0",D:D,"&lt;&gt;x")</f>
        <v>0</v>
      </c>
      <c r="R112" s="1" t="n">
        <f aca="false">COUNTIFS(C:C,"&gt;="&amp;M111,C:C,"&lt;"&amp;N111,F:F,"=6",G:G,"=1",D:D,"&lt;&gt;x")</f>
        <v>0</v>
      </c>
      <c r="S112" s="1" t="n">
        <f aca="false">COUNTIFS(C:C,"&gt;="&amp;M111,C:C,"&lt;"&amp;N111,F:F,"=6",G:G,"=2",D:D,"&lt;&gt;x")</f>
        <v>0</v>
      </c>
      <c r="T112" s="7" t="str">
        <f aca="false">IF(P112&gt;0,Q112/P112,"-")</f>
        <v>-</v>
      </c>
      <c r="V112" s="9"/>
      <c r="W112" s="9"/>
      <c r="X112" s="1" t="s">
        <v>259</v>
      </c>
      <c r="Y112" s="1" t="n">
        <f aca="false">Z112+AA112</f>
        <v>8</v>
      </c>
      <c r="Z112" s="1" t="n">
        <f aca="false">COUNTIFS(C:C,"&gt;="&amp;M111,C:C,"&lt;"&amp;N111,I:I,"=1",J:J,"=0",D:D,"&lt;&gt;x")</f>
        <v>8</v>
      </c>
      <c r="AA112" s="1" t="n">
        <f aca="false">COUNTIFS(C:C,"&gt;="&amp;M111,C:C,"&lt;"&amp;N111,I:I,"=1",J:J,"=1",D:D,"&lt;&gt;x")</f>
        <v>0</v>
      </c>
      <c r="AB112" s="1" t="n">
        <f aca="false">COUNTIFS(C:C,"&gt;="&amp;M111,C:C,"&lt;"&amp;N111,I:I,"=1",J:J,"=2",D:D,"&lt;&gt;x")</f>
        <v>0</v>
      </c>
      <c r="AC112" s="7" t="n">
        <f aca="false">IF(Y112&gt;0,Z112/Y112,"-")</f>
        <v>1</v>
      </c>
    </row>
    <row r="113" customFormat="false" ht="15" hidden="false" customHeight="false" outlineLevel="0" collapsed="false">
      <c r="A113" s="0" t="n">
        <v>112</v>
      </c>
      <c r="B113" s="3" t="n">
        <v>45061</v>
      </c>
      <c r="C113" s="4" t="n">
        <v>0.931041666666667</v>
      </c>
      <c r="D113" s="8" t="n">
        <f aca="false">Identyfikacja!D113</f>
        <v>111</v>
      </c>
      <c r="E113" s="5" t="s">
        <v>130</v>
      </c>
      <c r="F113" s="0" t="n">
        <v>11</v>
      </c>
      <c r="G113" s="0" t="n">
        <v>1</v>
      </c>
      <c r="H113" s="0" t="n">
        <v>6</v>
      </c>
      <c r="I113" s="0" t="n">
        <v>1</v>
      </c>
      <c r="J113" s="0" t="n">
        <v>1</v>
      </c>
      <c r="K113" s="0" t="n">
        <v>8</v>
      </c>
      <c r="M113" s="9"/>
      <c r="N113" s="9"/>
      <c r="O113" s="1" t="s">
        <v>260</v>
      </c>
      <c r="P113" s="1" t="n">
        <f aca="false">Q113+R113</f>
        <v>0</v>
      </c>
      <c r="Q113" s="1" t="n">
        <f aca="false">COUNTIFS(C:C,"&gt;="&amp;M111,C:C,"&lt;"&amp;N111,F:F,"=10",G:G,"=0",D:D,"&lt;&gt;x")</f>
        <v>0</v>
      </c>
      <c r="R113" s="1" t="n">
        <f aca="false">COUNTIFS(C:C,"&gt;="&amp;M111,C:C,"&lt;"&amp;N111,F:F,"=10",G:G,"=1",D:D,"&lt;&gt;x")</f>
        <v>0</v>
      </c>
      <c r="S113" s="1" t="n">
        <f aca="false">COUNTIFS(C:C,"&gt;="&amp;M111,C:C,"&lt;"&amp;N111,F:F,"=10",G:G,"=2",D:D,"&lt;&gt;x")</f>
        <v>0</v>
      </c>
      <c r="T113" s="7" t="str">
        <f aca="false">IF(P113&gt;0,Q113/P113,"-")</f>
        <v>-</v>
      </c>
      <c r="V113" s="9"/>
      <c r="W113" s="9"/>
      <c r="X113" s="1" t="s">
        <v>261</v>
      </c>
      <c r="Y113" s="1" t="n">
        <f aca="false">Z113+AA113</f>
        <v>2</v>
      </c>
      <c r="Z113" s="1" t="n">
        <f aca="false">COUNTIFS(C:C,"&gt;="&amp;M111,C:C,"&lt;"&amp;N111,I:I,"=2",J:J,"=0",D:D,"&lt;&gt;x")</f>
        <v>2</v>
      </c>
      <c r="AA113" s="1" t="n">
        <f aca="false">COUNTIFS(C:C,"&gt;="&amp;M111,C:C,"&lt;"&amp;N111,I:I,"=2",J:J,"=1",D:D,"&lt;&gt;x")</f>
        <v>0</v>
      </c>
      <c r="AB113" s="1" t="n">
        <f aca="false">COUNTIFS(C:C,"&gt;="&amp;M111,C:C,"&lt;"&amp;N111,I:I,"=2",J:J,"=2",D:D,"&lt;&gt;x")</f>
        <v>0</v>
      </c>
      <c r="AC113" s="7" t="n">
        <f aca="false">IF(Y113&gt;0,Z113/Y113,"-")</f>
        <v>1</v>
      </c>
    </row>
    <row r="114" customFormat="false" ht="15" hidden="false" customHeight="false" outlineLevel="0" collapsed="false">
      <c r="A114" s="0" t="n">
        <v>113</v>
      </c>
      <c r="B114" s="3" t="n">
        <v>45061</v>
      </c>
      <c r="C114" s="4" t="n">
        <v>0.931076388888889</v>
      </c>
      <c r="D114" s="8" t="n">
        <f aca="false">Identyfikacja!D114</f>
        <v>112</v>
      </c>
      <c r="E114" s="5" t="s">
        <v>131</v>
      </c>
      <c r="F114" s="0" t="n">
        <v>7</v>
      </c>
      <c r="G114" s="0" t="n">
        <v>1</v>
      </c>
      <c r="H114" s="0" t="n">
        <v>11</v>
      </c>
      <c r="I114" s="0" t="n">
        <v>1</v>
      </c>
      <c r="J114" s="0" t="n">
        <v>0</v>
      </c>
      <c r="M114" s="9"/>
      <c r="N114" s="9"/>
      <c r="O114" s="1" t="s">
        <v>262</v>
      </c>
      <c r="P114" s="1" t="n">
        <f aca="false">Q114+R114</f>
        <v>7</v>
      </c>
      <c r="Q114" s="1" t="n">
        <f aca="false">COUNTIFS(C:C,"&gt;="&amp;M111,C:C,"&lt;"&amp;N111,F:F,"=7",G:G,"=0",D:D,"&lt;&gt;x")</f>
        <v>6</v>
      </c>
      <c r="R114" s="1" t="n">
        <f aca="false">COUNTIFS(C:C,"&gt;="&amp;M111,C:C,"&lt;"&amp;N111,F:F,"=7",G:G,"=1",D:D,"&lt;&gt;x")</f>
        <v>1</v>
      </c>
      <c r="S114" s="1" t="n">
        <f aca="false">COUNTIFS(C:C,"&gt;="&amp;M111,C:C,"&lt;"&amp;N111,F:F,"=7",G:G,"=2",D:D,"&lt;&gt;x")</f>
        <v>0</v>
      </c>
      <c r="T114" s="7" t="n">
        <f aca="false">IF(P114&gt;0,Q114/P114,"-")</f>
        <v>0.857142857142857</v>
      </c>
      <c r="V114" s="9"/>
      <c r="W114" s="9"/>
      <c r="X114" s="1" t="s">
        <v>263</v>
      </c>
      <c r="Y114" s="1" t="n">
        <f aca="false">Z114+AA114</f>
        <v>0</v>
      </c>
      <c r="Z114" s="1" t="n">
        <f aca="false">COUNTIFS(C:C,"&gt;="&amp;M111,C:C,"&lt;"&amp;N111,I:I,"=3",J:J,"=0",D:D,"&lt;&gt;x")</f>
        <v>0</v>
      </c>
      <c r="AA114" s="1" t="n">
        <f aca="false">COUNTIFS(C:C,"&gt;="&amp;M111,C:C,"&lt;"&amp;N111,I:I,"=3",J:J,"=1",D:D,"&lt;&gt;x")</f>
        <v>0</v>
      </c>
      <c r="AB114" s="1" t="n">
        <f aca="false">COUNTIFS(C:C,"&gt;="&amp;M111,C:C,"&lt;"&amp;N111,I:I,"=3",J:J,"=2",D:D,"&lt;&gt;x")</f>
        <v>0</v>
      </c>
      <c r="AC114" s="7" t="str">
        <f aca="false">IF(Y114&gt;0,Z114/Y114,"-")</f>
        <v>-</v>
      </c>
    </row>
    <row r="115" customFormat="false" ht="15" hidden="false" customHeight="false" outlineLevel="0" collapsed="false">
      <c r="A115" s="0" t="n">
        <v>114</v>
      </c>
      <c r="B115" s="3" t="n">
        <v>45061</v>
      </c>
      <c r="C115" s="4" t="n">
        <v>0.931122685185185</v>
      </c>
      <c r="D115" s="8" t="n">
        <f aca="false">Identyfikacja!D115</f>
        <v>113</v>
      </c>
      <c r="E115" s="5" t="s">
        <v>132</v>
      </c>
      <c r="F115" s="0" t="n">
        <v>7</v>
      </c>
      <c r="G115" s="0" t="n">
        <v>1</v>
      </c>
      <c r="H115" s="0" t="n">
        <v>6</v>
      </c>
      <c r="I115" s="0" t="n">
        <v>1</v>
      </c>
      <c r="J115" s="0" t="n">
        <v>1</v>
      </c>
      <c r="K115" s="0" t="n">
        <v>8</v>
      </c>
      <c r="M115" s="9"/>
      <c r="N115" s="9"/>
      <c r="O115" s="1" t="s">
        <v>264</v>
      </c>
      <c r="P115" s="1" t="n">
        <f aca="false">Q115+R115</f>
        <v>1</v>
      </c>
      <c r="Q115" s="1" t="n">
        <f aca="false">COUNTIFS(C:C,"&gt;="&amp;M111,C:C,"&lt;"&amp;N111,F:F,"=11",G:G,"=0",D:D,"&lt;&gt;x")</f>
        <v>1</v>
      </c>
      <c r="R115" s="1" t="n">
        <f aca="false">COUNTIFS(C:C,"&gt;="&amp;M111,C:C,"&lt;"&amp;N111,F:F,"=11",G:G,"=1",D:D,"&lt;&gt;x")</f>
        <v>0</v>
      </c>
      <c r="S115" s="1" t="n">
        <f aca="false">COUNTIFS(C:C,"&gt;="&amp;M111,C:C,"&lt;"&amp;N111,F:F,"=11",G:G,"=2",D:D,"&lt;&gt;x")</f>
        <v>0</v>
      </c>
      <c r="T115" s="7" t="n">
        <f aca="false">IF(P115&gt;0,Q115/P115,"-")</f>
        <v>1</v>
      </c>
      <c r="V115" s="9"/>
      <c r="W115" s="9"/>
      <c r="X115" s="1" t="s">
        <v>265</v>
      </c>
      <c r="Y115" s="1" t="n">
        <f aca="false">Z115+AA115</f>
        <v>0</v>
      </c>
      <c r="Z115" s="1" t="n">
        <f aca="false">COUNTIFS(C:C,"&gt;="&amp;M111,C:C,"&lt;"&amp;N111,I:I,"=4",J:J,"=0",D:D,"&lt;&gt;x")</f>
        <v>0</v>
      </c>
      <c r="AA115" s="1" t="n">
        <f aca="false">COUNTIFS(C:C,"&gt;="&amp;M111,C:C,"&lt;"&amp;N111,I:I,"=4",J:J,"=1",D:D,"&lt;&gt;x")</f>
        <v>0</v>
      </c>
      <c r="AB115" s="1" t="n">
        <f aca="false">COUNTIFS(C:C,"&gt;="&amp;M111,C:C,"&lt;"&amp;N111,I:I,"=4",J:J,"=2",D:D,"&lt;&gt;x")</f>
        <v>0</v>
      </c>
      <c r="AC115" s="7" t="str">
        <f aca="false">IF(Y115&gt;0,Z115/Y115,"-")</f>
        <v>-</v>
      </c>
    </row>
    <row r="116" customFormat="false" ht="15" hidden="false" customHeight="false" outlineLevel="0" collapsed="false">
      <c r="A116" s="0" t="n">
        <v>115</v>
      </c>
      <c r="B116" s="3" t="n">
        <v>45061</v>
      </c>
      <c r="C116" s="4" t="n">
        <v>0.931145833333333</v>
      </c>
      <c r="D116" s="8" t="n">
        <f aca="false">Identyfikacja!D116</f>
        <v>114</v>
      </c>
      <c r="E116" s="5" t="s">
        <v>133</v>
      </c>
      <c r="F116" s="0" t="n">
        <v>7</v>
      </c>
      <c r="G116" s="0" t="n">
        <v>0</v>
      </c>
      <c r="I116" s="0" t="n">
        <v>1</v>
      </c>
      <c r="J116" s="0" t="n">
        <v>0</v>
      </c>
      <c r="M116" s="9"/>
      <c r="N116" s="9"/>
      <c r="O116" s="1" t="s">
        <v>266</v>
      </c>
      <c r="P116" s="1" t="n">
        <f aca="false">Q116+R116</f>
        <v>0</v>
      </c>
      <c r="Q116" s="1" t="n">
        <f aca="false">COUNTIFS(C:C,"&gt;="&amp;M111,C:C,"&lt;"&amp;N111,F:F,"=2",G:G,"=0",D:D,"&lt;&gt;x")</f>
        <v>0</v>
      </c>
      <c r="R116" s="1" t="n">
        <f aca="false">COUNTIFS(C:C,"&gt;="&amp;M111,C:C,"&lt;"&amp;N111,F:F,"=2",G:G,"=1",D:D,"&lt;&gt;x")</f>
        <v>0</v>
      </c>
      <c r="S116" s="1" t="n">
        <f aca="false">COUNTIFS(C:C,"&gt;="&amp;M111,C:C,"&lt;"&amp;N111,F:F,"=2",G:G,"=2",D:D,"&lt;&gt;x")</f>
        <v>0</v>
      </c>
      <c r="T116" s="7" t="str">
        <f aca="false">IF(P116&gt;0,Q116/P116,"-")</f>
        <v>-</v>
      </c>
      <c r="V116" s="9"/>
      <c r="W116" s="9"/>
      <c r="X116" s="1" t="s">
        <v>267</v>
      </c>
      <c r="Y116" s="1" t="n">
        <f aca="false">Z116+AA116</f>
        <v>1</v>
      </c>
      <c r="Z116" s="1" t="n">
        <f aca="false">COUNTIFS(C:C,"&gt;="&amp;M111,C:C,"&lt;"&amp;N111,I:I,"=5",J:J,"=0",D:D,"&lt;&gt;x")</f>
        <v>1</v>
      </c>
      <c r="AA116" s="1" t="n">
        <f aca="false">COUNTIFS(C:C,"&gt;="&amp;M111,C:C,"&lt;"&amp;N111,I:I,"=5",J:J,"=1",D:D,"&lt;&gt;x")</f>
        <v>0</v>
      </c>
      <c r="AB116" s="1" t="n">
        <f aca="false">COUNTIFS(C:C,"&gt;="&amp;M111,C:C,"&lt;"&amp;N111,I:I,"=5",J:J,"=2",D:D,"&lt;&gt;x")</f>
        <v>0</v>
      </c>
      <c r="AC116" s="7" t="n">
        <f aca="false">IF(Y116&gt;0,Z116/Y116,"-")</f>
        <v>1</v>
      </c>
    </row>
    <row r="117" customFormat="false" ht="15" hidden="false" customHeight="false" outlineLevel="0" collapsed="false">
      <c r="A117" s="0" t="n">
        <v>116</v>
      </c>
      <c r="B117" s="3" t="n">
        <v>45061</v>
      </c>
      <c r="C117" s="4" t="n">
        <v>0.931180555555556</v>
      </c>
      <c r="D117" s="8" t="n">
        <f aca="false">Identyfikacja!D117</f>
        <v>115</v>
      </c>
      <c r="E117" s="5" t="s">
        <v>134</v>
      </c>
      <c r="F117" s="0" t="n">
        <v>7</v>
      </c>
      <c r="G117" s="0" t="n">
        <v>0</v>
      </c>
      <c r="I117" s="0" t="n">
        <v>1</v>
      </c>
      <c r="J117" s="0" t="n">
        <v>0</v>
      </c>
      <c r="M117" s="9"/>
      <c r="N117" s="9"/>
      <c r="O117" s="1" t="s">
        <v>268</v>
      </c>
      <c r="P117" s="1" t="n">
        <f aca="false">Q117+R117</f>
        <v>2</v>
      </c>
      <c r="Q117" s="1" t="n">
        <f aca="false">COUNTIFS(C:C,"&gt;="&amp;M111,C:C,"&lt;"&amp;N111,F:F,"=3",G:G,"=0",D:D,"&lt;&gt;x")</f>
        <v>2</v>
      </c>
      <c r="R117" s="1" t="n">
        <f aca="false">COUNTIFS(C:C,"&gt;="&amp;M111,C:C,"&lt;"&amp;N111,F:F,"=3",G:G,"=1",D:D,"&lt;&gt;x")</f>
        <v>0</v>
      </c>
      <c r="S117" s="1" t="n">
        <f aca="false">COUNTIFS(C:C,"&gt;="&amp;M111,C:C,"&lt;"&amp;N111,F:F,"=3",G:G,"=2",D:D,"&lt;&gt;x")</f>
        <v>0</v>
      </c>
      <c r="T117" s="7" t="n">
        <f aca="false">IF(P117&gt;0,Q117/P117,"-")</f>
        <v>1</v>
      </c>
      <c r="V117" s="9"/>
      <c r="W117" s="9"/>
      <c r="X117" s="1" t="s">
        <v>269</v>
      </c>
      <c r="Y117" s="1" t="n">
        <f aca="false">Z117+AA117</f>
        <v>2</v>
      </c>
      <c r="Z117" s="1" t="n">
        <f aca="false">COUNTIFS(C:C,"&gt;="&amp;M111,C:C,"&lt;"&amp;N111,I:I,"=6",J:J,"=0",D:D,"&lt;&gt;x")</f>
        <v>2</v>
      </c>
      <c r="AA117" s="1" t="n">
        <f aca="false">COUNTIFS(C:C,"&gt;="&amp;M111,C:C,"&lt;"&amp;N111,I:I,"=6",J:J,"=1",D:D,"&lt;&gt;x")</f>
        <v>0</v>
      </c>
      <c r="AB117" s="1" t="n">
        <f aca="false">COUNTIFS(C:C,"&gt;="&amp;M111,C:C,"&lt;"&amp;N111,I:I,"=6",J:J,"=2",D:D,"&lt;&gt;x")</f>
        <v>0</v>
      </c>
      <c r="AC117" s="7" t="n">
        <f aca="false">IF(Y117&gt;0,Z117/Y117,"-")</f>
        <v>1</v>
      </c>
    </row>
    <row r="118" customFormat="false" ht="15" hidden="false" customHeight="false" outlineLevel="0" collapsed="false">
      <c r="A118" s="0" t="n">
        <v>117</v>
      </c>
      <c r="B118" s="3" t="n">
        <v>45061</v>
      </c>
      <c r="C118" s="4" t="n">
        <v>0.931215277777778</v>
      </c>
      <c r="D118" s="8" t="n">
        <f aca="false">Identyfikacja!D118</f>
        <v>116</v>
      </c>
      <c r="E118" s="5" t="s">
        <v>135</v>
      </c>
      <c r="F118" s="0" t="n">
        <v>7</v>
      </c>
      <c r="G118" s="0" t="n">
        <v>0</v>
      </c>
      <c r="I118" s="0" t="n">
        <v>1</v>
      </c>
      <c r="J118" s="0" t="n">
        <v>0</v>
      </c>
      <c r="M118" s="9"/>
      <c r="N118" s="9"/>
      <c r="O118" s="1" t="s">
        <v>269</v>
      </c>
      <c r="P118" s="1" t="n">
        <f aca="false">Q118+R118</f>
        <v>2</v>
      </c>
      <c r="Q118" s="1" t="n">
        <f aca="false">COUNTIFS(C:C,"&gt;="&amp;M111,C:C,"&lt;"&amp;N111,F:F,"=8",G:G,"=0",D:D,"&lt;&gt;x")</f>
        <v>2</v>
      </c>
      <c r="R118" s="1" t="n">
        <f aca="false">COUNTIFS(C:C,"&gt;="&amp;M111,C:C,"&lt;"&amp;N111,F:F,"=8",G:G,"=1",D:D,"&lt;&gt;x")</f>
        <v>0</v>
      </c>
      <c r="S118" s="1" t="n">
        <f aca="false">COUNTIFS(C:C,"&gt;="&amp;M111,C:C,"&lt;"&amp;N111,F:F,"=8",G:G,"=2",D:D,"&lt;&gt;x")</f>
        <v>0</v>
      </c>
      <c r="T118" s="7" t="n">
        <f aca="false">IF(P118&gt;0,Q118/P118,"-")</f>
        <v>1</v>
      </c>
      <c r="V118" s="9"/>
      <c r="W118" s="9"/>
      <c r="X118" s="1" t="s">
        <v>270</v>
      </c>
      <c r="Y118" s="1" t="n">
        <f aca="false">Z118+AA118</f>
        <v>0</v>
      </c>
      <c r="Z118" s="1" t="n">
        <f aca="false">COUNTIFS(C:C,"&gt;="&amp;M111,C:C,"&lt;"&amp;N111,I:I,"=7",J:J,"=0",D:D,"&lt;&gt;x")</f>
        <v>0</v>
      </c>
      <c r="AA118" s="1" t="n">
        <f aca="false">COUNTIFS(C:C,"&gt;="&amp;M111,C:C,"&lt;"&amp;N111,I:I,"=7",J:J,"=1",D:D,"&lt;&gt;x")</f>
        <v>0</v>
      </c>
      <c r="AB118" s="1" t="n">
        <f aca="false">COUNTIFS(C:C,"&gt;="&amp;M111,C:C,"&lt;"&amp;N111,I:I,"=7",J:J,"=2",D:D,"&lt;&gt;x")</f>
        <v>0</v>
      </c>
      <c r="AC118" s="7" t="str">
        <f aca="false">IF(Y118&gt;0,Z118/Y118,"-")</f>
        <v>-</v>
      </c>
    </row>
    <row r="119" customFormat="false" ht="15" hidden="false" customHeight="false" outlineLevel="0" collapsed="false">
      <c r="A119" s="0" t="n">
        <v>118</v>
      </c>
      <c r="B119" s="3" t="n">
        <v>45061</v>
      </c>
      <c r="C119" s="4" t="n">
        <v>0.93125</v>
      </c>
      <c r="D119" s="8" t="n">
        <f aca="false">Identyfikacja!D119</f>
        <v>117</v>
      </c>
      <c r="E119" s="5" t="s">
        <v>136</v>
      </c>
      <c r="F119" s="0" t="n">
        <v>7</v>
      </c>
      <c r="G119" s="0" t="n">
        <v>0</v>
      </c>
      <c r="I119" s="0" t="n">
        <v>1</v>
      </c>
      <c r="J119" s="0" t="n">
        <v>0</v>
      </c>
      <c r="M119" s="9"/>
      <c r="N119" s="9"/>
      <c r="O119" s="1" t="s">
        <v>271</v>
      </c>
      <c r="P119" s="1" t="n">
        <f aca="false">Q119+R119</f>
        <v>1</v>
      </c>
      <c r="Q119" s="1" t="n">
        <f aca="false">COUNTIFS(C:C,"&gt;="&amp;M111,C:C,"&lt;"&amp;N111,F:F,"=9",G:G,"=0",D:D,"&lt;&gt;x")</f>
        <v>1</v>
      </c>
      <c r="R119" s="1" t="n">
        <f aca="false">COUNTIFS(C:C,"&gt;="&amp;M111,C:C,"&lt;"&amp;N111,F:F,"=9",G:G,"=1",D:D,"&lt;&gt;x")</f>
        <v>0</v>
      </c>
      <c r="S119" s="1" t="n">
        <f aca="false">COUNTIFS(C:C,"&gt;="&amp;M111,C:C,"&lt;"&amp;N111,F:F,"=9",G:G,"=2",D:D,"&lt;&gt;x")</f>
        <v>0</v>
      </c>
      <c r="T119" s="7" t="n">
        <f aca="false">IF(P119&gt;0,Q119/P119,"-")</f>
        <v>1</v>
      </c>
      <c r="V119" s="9"/>
      <c r="W119" s="9"/>
      <c r="X119" s="1" t="s">
        <v>272</v>
      </c>
      <c r="Y119" s="1" t="n">
        <f aca="false">Z119+AA119</f>
        <v>0</v>
      </c>
      <c r="Z119" s="1" t="n">
        <f aca="false">COUNTIFS(C:C,"&gt;="&amp;M111,C:C,"&lt;"&amp;N111,I:I,"=8",J:J,"=0",D:D,"&lt;&gt;x")</f>
        <v>0</v>
      </c>
      <c r="AA119" s="1" t="n">
        <f aca="false">COUNTIFS(C:C,"&gt;="&amp;M111,C:C,"&lt;"&amp;N111,I:I,"=8",J:J,"=1",D:D,"&lt;&gt;x")</f>
        <v>0</v>
      </c>
      <c r="AB119" s="1" t="n">
        <f aca="false">COUNTIFS(C:C,"&gt;="&amp;M111,C:C,"&lt;"&amp;N111,I:I,"=8",J:J,"=2",D:D,"&lt;&gt;x")</f>
        <v>0</v>
      </c>
      <c r="AC119" s="7" t="str">
        <f aca="false">IF(Y119&gt;0,Z119/Y119,"-")</f>
        <v>-</v>
      </c>
    </row>
    <row r="120" customFormat="false" ht="15" hidden="false" customHeight="false" outlineLevel="0" collapsed="false">
      <c r="A120" s="0" t="n">
        <v>119</v>
      </c>
      <c r="B120" s="3" t="n">
        <v>45061</v>
      </c>
      <c r="C120" s="4" t="n">
        <v>0.931284722222222</v>
      </c>
      <c r="D120" s="8" t="n">
        <f aca="false">Identyfikacja!D120</f>
        <v>118</v>
      </c>
      <c r="E120" s="5" t="s">
        <v>137</v>
      </c>
      <c r="F120" s="0" t="n">
        <v>7</v>
      </c>
      <c r="G120" s="0" t="n">
        <v>1</v>
      </c>
      <c r="H120" s="0" t="n">
        <v>6</v>
      </c>
      <c r="I120" s="0" t="n">
        <v>1</v>
      </c>
      <c r="J120" s="0" t="n">
        <v>1</v>
      </c>
      <c r="K120" s="0" t="n">
        <v>8</v>
      </c>
      <c r="M120" s="9"/>
      <c r="N120" s="9"/>
      <c r="O120" s="1" t="s">
        <v>270</v>
      </c>
      <c r="P120" s="1" t="n">
        <f aca="false">Q120+R120</f>
        <v>0</v>
      </c>
      <c r="Q120" s="1" t="n">
        <f aca="false">COUNTIFS(C:C,"&gt;="&amp;M111,C:C,"&lt;"&amp;N111,F:F,"=5",G:G,"=0",D:D,"&lt;&gt;x")</f>
        <v>0</v>
      </c>
      <c r="R120" s="1" t="n">
        <f aca="false">COUNTIFS(C:C,"&gt;="&amp;M111,C:C,"&lt;"&amp;N111,F:F,"=5",G:G,"=1",D:D,"&lt;&gt;x")</f>
        <v>0</v>
      </c>
      <c r="S120" s="1" t="n">
        <f aca="false">COUNTIFS(C:C,"&gt;="&amp;M111,C:C,"&lt;"&amp;N111,F:F,"=5",G:G,"=2",D:D,"&lt;&gt;x")</f>
        <v>0</v>
      </c>
      <c r="T120" s="7" t="str">
        <f aca="false">IF(P120&gt;0,Q120/P120,"-")</f>
        <v>-</v>
      </c>
      <c r="X120" s="1"/>
      <c r="Y120" s="1"/>
      <c r="Z120" s="1"/>
      <c r="AA120" s="1"/>
      <c r="AB120" s="1"/>
      <c r="AC120" s="7"/>
    </row>
    <row r="121" customFormat="false" ht="15" hidden="false" customHeight="false" outlineLevel="0" collapsed="false">
      <c r="A121" s="0" t="n">
        <v>120</v>
      </c>
      <c r="B121" s="3" t="n">
        <v>45061</v>
      </c>
      <c r="C121" s="4" t="n">
        <v>0.931319444444445</v>
      </c>
      <c r="D121" s="8" t="n">
        <f aca="false">Identyfikacja!D121</f>
        <v>119</v>
      </c>
      <c r="E121" s="5" t="s">
        <v>138</v>
      </c>
      <c r="F121" s="0" t="n">
        <v>7</v>
      </c>
      <c r="G121" s="0" t="n">
        <v>0</v>
      </c>
      <c r="I121" s="0" t="n">
        <v>1</v>
      </c>
      <c r="J121" s="0" t="n">
        <v>0</v>
      </c>
      <c r="O121" s="1"/>
      <c r="P121" s="1"/>
      <c r="Q121" s="1"/>
      <c r="R121" s="1"/>
      <c r="S121" s="1"/>
      <c r="T121" s="1"/>
      <c r="X121" s="1"/>
      <c r="Y121" s="1"/>
      <c r="Z121" s="1"/>
      <c r="AA121" s="1"/>
      <c r="AB121" s="1"/>
      <c r="AC121" s="1"/>
    </row>
    <row r="122" customFormat="false" ht="15" hidden="false" customHeight="false" outlineLevel="0" collapsed="false">
      <c r="A122" s="0" t="n">
        <v>121</v>
      </c>
      <c r="B122" s="3" t="n">
        <v>45061</v>
      </c>
      <c r="C122" s="4" t="n">
        <v>0.931354166666667</v>
      </c>
      <c r="D122" s="8" t="n">
        <f aca="false">Identyfikacja!D122</f>
        <v>120</v>
      </c>
      <c r="E122" s="5" t="s">
        <v>139</v>
      </c>
      <c r="F122" s="0" t="n">
        <v>7</v>
      </c>
      <c r="G122" s="0" t="n">
        <v>0</v>
      </c>
      <c r="I122" s="0" t="n">
        <v>1</v>
      </c>
      <c r="J122" s="0" t="n">
        <v>0</v>
      </c>
      <c r="M122" s="9" t="n">
        <v>0.989710648148148</v>
      </c>
      <c r="N122" s="9" t="n">
        <v>0.000127314814814815</v>
      </c>
      <c r="O122" s="1" t="s">
        <v>252</v>
      </c>
      <c r="P122" s="1" t="s">
        <v>253</v>
      </c>
      <c r="Q122" s="1" t="s">
        <v>254</v>
      </c>
      <c r="R122" s="1" t="s">
        <v>255</v>
      </c>
      <c r="S122" s="1" t="s">
        <v>17</v>
      </c>
      <c r="T122" s="1" t="s">
        <v>256</v>
      </c>
      <c r="V122" s="9" t="n">
        <v>0.989710648148148</v>
      </c>
      <c r="W122" s="9" t="n">
        <v>0.000127314814814815</v>
      </c>
      <c r="X122" s="1" t="s">
        <v>257</v>
      </c>
      <c r="Y122" s="1" t="s">
        <v>253</v>
      </c>
      <c r="Z122" s="1" t="s">
        <v>254</v>
      </c>
      <c r="AA122" s="1" t="s">
        <v>255</v>
      </c>
      <c r="AB122" s="1" t="s">
        <v>17</v>
      </c>
      <c r="AC122" s="1" t="s">
        <v>256</v>
      </c>
    </row>
    <row r="123" customFormat="false" ht="15" hidden="false" customHeight="false" outlineLevel="0" collapsed="false">
      <c r="A123" s="0" t="n">
        <v>122</v>
      </c>
      <c r="B123" s="3" t="n">
        <v>45061</v>
      </c>
      <c r="C123" s="4" t="n">
        <v>0.931458333333333</v>
      </c>
      <c r="D123" s="8" t="n">
        <f aca="false">Identyfikacja!D123</f>
        <v>121</v>
      </c>
      <c r="E123" s="5" t="s">
        <v>140</v>
      </c>
      <c r="F123" s="0" t="n">
        <v>9</v>
      </c>
      <c r="G123" s="0" t="n">
        <v>0</v>
      </c>
      <c r="I123" s="0" t="n">
        <v>4</v>
      </c>
      <c r="J123" s="0" t="n">
        <v>0</v>
      </c>
      <c r="M123" s="9"/>
      <c r="N123" s="9"/>
      <c r="O123" s="1" t="s">
        <v>258</v>
      </c>
      <c r="P123" s="1" t="n">
        <f aca="false">Q123+R123</f>
        <v>0</v>
      </c>
      <c r="Q123" s="1" t="n">
        <f aca="false">COUNTIFS(C:C,"&gt;="&amp;M122,F:F,"=6",G:G,"=0",D:D,"&lt;&gt;x")+COUNTIFS(C:C,"&lt;"&amp;N122,F:F,"=6",G:G,"=0",D:D,"&lt;&gt;x")</f>
        <v>0</v>
      </c>
      <c r="R123" s="1" t="n">
        <f aca="false">COUNTIFS(C:C,"&gt;="&amp;M122,F:F,"=6",G:G,"=1",D:D,"&lt;&gt;x")+COUNTIFS(C:C,"&lt;"&amp;N122,F:F,"=6",G:G,"=1",D:D,"&lt;&gt;x")</f>
        <v>0</v>
      </c>
      <c r="S123" s="1" t="n">
        <f aca="false">COUNTIFS(C:C,"&gt;="&amp;M122,F:F,"=6",G:G,"=2",D:D,"&lt;&gt;x")+COUNTIFS(C:C,"&lt;"&amp;N122,F:F,"=6",G:G,"=2",D:D,"&lt;&gt;x")</f>
        <v>0</v>
      </c>
      <c r="T123" s="7" t="str">
        <f aca="false">IF(P123&gt;0,Q123/P123,"-")</f>
        <v>-</v>
      </c>
      <c r="V123" s="9"/>
      <c r="W123" s="9"/>
      <c r="X123" s="1" t="s">
        <v>259</v>
      </c>
      <c r="Y123" s="1" t="n">
        <f aca="false">Z123+AA123</f>
        <v>3</v>
      </c>
      <c r="Z123" s="1" t="n">
        <f aca="false">COUNTIFS(C:C,"&gt;="&amp;M122,I:I,"=1",J:J,"=0",D:D,"&lt;&gt;x")+COUNTIFS(C:C,"&lt;"&amp;N122,I:I,"=1",J:J,"=0",D:D,"&lt;&gt;x")</f>
        <v>3</v>
      </c>
      <c r="AA123" s="1" t="n">
        <f aca="false">COUNTIFS(C:C,"&gt;="&amp;M122,I:I,"=1",J:J,"=1",D:D,"&lt;&gt;x")+COUNTIFS(C:C,"&lt;"&amp;N122,I:I,"=1",J:J,"=1",D:D,"&lt;&gt;x")</f>
        <v>0</v>
      </c>
      <c r="AB123" s="1" t="n">
        <f aca="false">COUNTIFS(C:C,"&gt;="&amp;M122,I:I,"=1",J:J,"=2",D:D,"&lt;&gt;x")+COUNTIFS(C:C,"&lt;"&amp;N122,I:I,"=1",J:J,"=2",D:D,"&lt;&gt;x")</f>
        <v>0</v>
      </c>
      <c r="AC123" s="7" t="n">
        <f aca="false">IF(Y123&gt;0,Z123/Y123,"-")</f>
        <v>1</v>
      </c>
    </row>
    <row r="124" customFormat="false" ht="15" hidden="false" customHeight="false" outlineLevel="0" collapsed="false">
      <c r="A124" s="0" t="n">
        <v>123</v>
      </c>
      <c r="B124" s="3" t="n">
        <v>45061</v>
      </c>
      <c r="C124" s="4" t="n">
        <v>0.931805555555556</v>
      </c>
      <c r="D124" s="8" t="n">
        <f aca="false">Identyfikacja!D124</f>
        <v>122</v>
      </c>
      <c r="E124" s="5" t="s">
        <v>141</v>
      </c>
      <c r="F124" s="0" t="n">
        <v>9</v>
      </c>
      <c r="G124" s="0" t="n">
        <v>0</v>
      </c>
      <c r="I124" s="0" t="n">
        <v>5</v>
      </c>
      <c r="J124" s="0" t="n">
        <v>0</v>
      </c>
      <c r="M124" s="9"/>
      <c r="N124" s="9"/>
      <c r="O124" s="1" t="s">
        <v>260</v>
      </c>
      <c r="P124" s="1" t="n">
        <f aca="false">Q124+R124</f>
        <v>0</v>
      </c>
      <c r="Q124" s="1" t="n">
        <f aca="false">COUNTIFS(C:C,"&gt;="&amp;M122,F:F,"=10",G:G,"=0",D:D,"&lt;&gt;x")+COUNTIFS(C:C,"&lt;"&amp;N122,F:F,"=10",G:G,"=0",D:D,"&lt;&gt;x")</f>
        <v>0</v>
      </c>
      <c r="R124" s="1" t="n">
        <f aca="false">COUNTIFS(C:C,"&gt;="&amp;M122,F:F,"=10",G:G,"=1",D:D,"&lt;&gt;x")+COUNTIFS(C:C,"&lt;"&amp;N122,F:F,"=10",G:G,"=1",D:D,"&lt;&gt;x")</f>
        <v>0</v>
      </c>
      <c r="S124" s="1" t="n">
        <f aca="false">COUNTIFS(C:C,"&gt;="&amp;M122,F:F,"=10",G:G,"=2",D:D,"&lt;&gt;x")+COUNTIFS(C:C,"&lt;"&amp;N122,F:F,"=10",G:G,"=2",D:D,"&lt;&gt;x")</f>
        <v>0</v>
      </c>
      <c r="T124" s="7" t="str">
        <f aca="false">IF(P124&gt;0,Q124/P124,"-")</f>
        <v>-</v>
      </c>
      <c r="V124" s="9"/>
      <c r="W124" s="9"/>
      <c r="X124" s="1" t="s">
        <v>261</v>
      </c>
      <c r="Y124" s="1" t="n">
        <f aca="false">Z124+AA124</f>
        <v>2</v>
      </c>
      <c r="Z124" s="1" t="n">
        <f aca="false">COUNTIFS(C:C,"&gt;="&amp;M122,I:I,"=2",J:J,"=0",D:D,"&lt;&gt;x")+COUNTIFS(C:C,"&lt;"&amp;N122,I:I,"=2",J:J,"=0",D:D,"&lt;&gt;x")</f>
        <v>2</v>
      </c>
      <c r="AA124" s="1" t="n">
        <f aca="false">COUNTIFS(C:C,"&gt;="&amp;M122,I:I,"=2",J:J,"=1",D:D,"&lt;&gt;x")+COUNTIFS(C:C,"&lt;"&amp;N122,I:I,"=2",J:J,"=1",D:D,"&lt;&gt;x")</f>
        <v>0</v>
      </c>
      <c r="AB124" s="1" t="n">
        <f aca="false">COUNTIFS(C:C,"&gt;="&amp;M122,I:I,"=2",J:J,"=2",D:D,"&lt;&gt;x")+COUNTIFS(C:C,"&lt;"&amp;N122,I:I,"=2",J:J,"=2",D:D,"&lt;&gt;x")</f>
        <v>0</v>
      </c>
      <c r="AC124" s="7" t="n">
        <f aca="false">IF(Y124&gt;0,Z124/Y124,"-")</f>
        <v>1</v>
      </c>
    </row>
    <row r="125" customFormat="false" ht="15" hidden="false" customHeight="false" outlineLevel="0" collapsed="false">
      <c r="A125" s="0" t="n">
        <v>124</v>
      </c>
      <c r="B125" s="3" t="n">
        <v>45061</v>
      </c>
      <c r="C125" s="4" t="n">
        <v>0.932685185185185</v>
      </c>
      <c r="D125" s="8" t="n">
        <f aca="false">Identyfikacja!D125</f>
        <v>123</v>
      </c>
      <c r="E125" s="5" t="s">
        <v>142</v>
      </c>
      <c r="F125" s="0" t="n">
        <v>7</v>
      </c>
      <c r="G125" s="0" t="n">
        <v>0</v>
      </c>
      <c r="I125" s="0" t="n">
        <v>1</v>
      </c>
      <c r="J125" s="0" t="n">
        <v>0</v>
      </c>
      <c r="M125" s="9"/>
      <c r="N125" s="9"/>
      <c r="O125" s="1" t="s">
        <v>262</v>
      </c>
      <c r="P125" s="1" t="n">
        <f aca="false">Q125+R125</f>
        <v>3</v>
      </c>
      <c r="Q125" s="1" t="n">
        <f aca="false">COUNTIFS(C:C,"&gt;="&amp;M122,F:F,"=7",G:G,"=0",D:D,"&lt;&gt;x")+COUNTIFS(C:C,"&lt;"&amp;N122,F:F,"=7",G:G,"=0",D:D,"&lt;&gt;x")</f>
        <v>3</v>
      </c>
      <c r="R125" s="1" t="n">
        <f aca="false">COUNTIFS(C:C,"&gt;="&amp;M122,F:F,"=7",G:G,"=1",D:D,"&lt;&gt;x")+COUNTIFS(C:C,"&lt;"&amp;N122,F:F,"=7",G:G,"=1",D:D,"&lt;&gt;x")</f>
        <v>0</v>
      </c>
      <c r="S125" s="1" t="n">
        <f aca="false">COUNTIFS(C:C,"&gt;="&amp;M122,F:F,"=7",G:G,"=2",D:D,"&lt;&gt;x")+COUNTIFS(C:C,"&lt;"&amp;N122,F:F,"=7",G:G,"=2",D:D,"&lt;&gt;x")</f>
        <v>0</v>
      </c>
      <c r="T125" s="7" t="n">
        <f aca="false">IF(P125&gt;0,Q125/P125,"-")</f>
        <v>1</v>
      </c>
      <c r="V125" s="9"/>
      <c r="W125" s="9"/>
      <c r="X125" s="1" t="s">
        <v>263</v>
      </c>
      <c r="Y125" s="1" t="n">
        <f aca="false">Z125+AA125</f>
        <v>0</v>
      </c>
      <c r="Z125" s="1" t="n">
        <f aca="false">COUNTIFS(C:C,"&gt;="&amp;M122,I:I,"=3",J:J,"=0",D:D,"&lt;&gt;x")+COUNTIFS(C:C,"&lt;"&amp;N122,I:I,"=3",J:J,"=0",D:D,"&lt;&gt;x")</f>
        <v>0</v>
      </c>
      <c r="AA125" s="1" t="n">
        <f aca="false">COUNTIFS(C:C,"&gt;="&amp;M122,I:I,"=3",J:J,"=1",D:D,"&lt;&gt;x")+COUNTIFS(C:C,"&lt;"&amp;N122,I:I,"=3",J:J,"=1",D:D,"&lt;&gt;x")</f>
        <v>0</v>
      </c>
      <c r="AB125" s="1" t="n">
        <f aca="false">COUNTIFS(C:C,"&gt;="&amp;M122,I:I,"=3",J:J,"=2",D:D,"&lt;&gt;x")+COUNTIFS(C:C,"&lt;"&amp;N122,I:I,"=3",J:J,"=2",D:D,"&lt;&gt;x")</f>
        <v>0</v>
      </c>
      <c r="AC125" s="7" t="str">
        <f aca="false">IF(Y125&gt;0,Z125/Y125,"-")</f>
        <v>-</v>
      </c>
    </row>
    <row r="126" customFormat="false" ht="15" hidden="false" customHeight="false" outlineLevel="0" collapsed="false">
      <c r="A126" s="0" t="n">
        <v>125</v>
      </c>
      <c r="B126" s="3" t="n">
        <v>45061</v>
      </c>
      <c r="C126" s="4" t="n">
        <v>0.932789351851852</v>
      </c>
      <c r="D126" s="8" t="n">
        <f aca="false">Identyfikacja!D126</f>
        <v>124</v>
      </c>
      <c r="E126" s="5" t="s">
        <v>143</v>
      </c>
      <c r="F126" s="0" t="n">
        <v>11</v>
      </c>
      <c r="G126" s="0" t="n">
        <v>1</v>
      </c>
      <c r="H126" s="0" t="n">
        <v>7</v>
      </c>
      <c r="I126" s="0" t="n">
        <v>1</v>
      </c>
      <c r="J126" s="0" t="n">
        <v>0</v>
      </c>
      <c r="M126" s="9"/>
      <c r="N126" s="9"/>
      <c r="O126" s="1" t="s">
        <v>264</v>
      </c>
      <c r="P126" s="1" t="n">
        <f aca="false">Q126+R126</f>
        <v>0</v>
      </c>
      <c r="Q126" s="1" t="n">
        <f aca="false">COUNTIFS(C:C,"&gt;="&amp;M122,F:F,"=11",G:G,"=0",D:D,"&lt;&gt;x")+COUNTIFS(C:C,"&lt;"&amp;N122,F:F,"=11",G:G,"=0",D:D,"&lt;&gt;x")</f>
        <v>0</v>
      </c>
      <c r="R126" s="1" t="n">
        <f aca="false">COUNTIFS(C:C,"&gt;="&amp;M122,F:F,"=11",G:G,"=1",D:D,"&lt;&gt;x")+COUNTIFS(C:C,"&lt;"&amp;N122,F:F,"=11",G:G,"=1",D:D,"&lt;&gt;x")</f>
        <v>0</v>
      </c>
      <c r="S126" s="1" t="n">
        <f aca="false">COUNTIFS(C:C,"&gt;="&amp;M122,F:F,"=11",G:G,"=2",D:D,"&lt;&gt;x")+COUNTIFS(C:C,"&lt;"&amp;N122,F:F,"=11",G:G,"=2",D:D,"&lt;&gt;x")</f>
        <v>0</v>
      </c>
      <c r="T126" s="7" t="str">
        <f aca="false">IF(P126&gt;0,Q126/P126,"-")</f>
        <v>-</v>
      </c>
      <c r="V126" s="9"/>
      <c r="W126" s="9"/>
      <c r="X126" s="1" t="s">
        <v>265</v>
      </c>
      <c r="Y126" s="1" t="n">
        <f aca="false">Z126+AA126</f>
        <v>2</v>
      </c>
      <c r="Z126" s="1" t="n">
        <f aca="false">COUNTIFS(C:C,"&gt;="&amp;M122,I:I,"=4",J:J,"=0",D:D,"&lt;&gt;x")+COUNTIFS(C:C,"&lt;"&amp;N122,I:I,"=4",J:J,"=0",D:D,"&lt;&gt;x")</f>
        <v>2</v>
      </c>
      <c r="AA126" s="1" t="n">
        <f aca="false">COUNTIFS(C:C,"&gt;="&amp;M122,I:I,"=4",J:J,"=1",D:D,"&lt;&gt;x")+COUNTIFS(C:C,"&lt;"&amp;N122,I:I,"=4",J:J,"=1",D:D,"&lt;&gt;x")</f>
        <v>0</v>
      </c>
      <c r="AB126" s="1" t="n">
        <f aca="false">COUNTIFS(C:C,"&gt;="&amp;M122,I:I,"=4",J:J,"=2",D:D,"&lt;&gt;x")+COUNTIFS(C:C,"&lt;"&amp;N122,I:I,"=4",J:J,"=2",D:D,"&lt;&gt;x")</f>
        <v>0</v>
      </c>
      <c r="AC126" s="7" t="n">
        <f aca="false">IF(Y126&gt;0,Z126/Y126,"-")</f>
        <v>1</v>
      </c>
    </row>
    <row r="127" customFormat="false" ht="15" hidden="false" customHeight="false" outlineLevel="0" collapsed="false">
      <c r="A127" s="0" t="n">
        <v>126</v>
      </c>
      <c r="B127" s="3" t="n">
        <v>45061</v>
      </c>
      <c r="C127" s="4" t="n">
        <v>0.934733796296296</v>
      </c>
      <c r="D127" s="8" t="n">
        <f aca="false">Identyfikacja!D127</f>
        <v>125</v>
      </c>
      <c r="E127" s="5" t="s">
        <v>144</v>
      </c>
      <c r="F127" s="0" t="n">
        <v>7</v>
      </c>
      <c r="G127" s="0" t="n">
        <v>0</v>
      </c>
      <c r="I127" s="0" t="n">
        <v>1</v>
      </c>
      <c r="J127" s="0" t="n">
        <v>0</v>
      </c>
      <c r="M127" s="9"/>
      <c r="N127" s="9"/>
      <c r="O127" s="1" t="s">
        <v>266</v>
      </c>
      <c r="P127" s="1" t="n">
        <f aca="false">Q127+R127</f>
        <v>0</v>
      </c>
      <c r="Q127" s="1" t="n">
        <f aca="false">COUNTIFS(C:C,"&gt;="&amp;M122,F:F,"=2",G:G,"=0",D:D,"&lt;&gt;x")+COUNTIFS(C:C,"&lt;"&amp;N122,F:F,"=2",G:G,"=0",D:D,"&lt;&gt;x")</f>
        <v>0</v>
      </c>
      <c r="R127" s="1" t="n">
        <f aca="false">COUNTIFS(C:C,"&gt;="&amp;M122,F:F,"=2",G:G,"=1",D:D,"&lt;&gt;x")+COUNTIFS(C:C,"&lt;"&amp;N122,F:F,"=2",G:G,"=1",D:D,"&lt;&gt;x")</f>
        <v>0</v>
      </c>
      <c r="S127" s="1" t="n">
        <f aca="false">COUNTIFS(C:C,"&gt;="&amp;M122,F:F,"=2",G:G,"=2",D:D,"&lt;&gt;x")+COUNTIFS(C:C,"&lt;"&amp;N122,F:F,"=2",G:G,"=2",D:D,"&lt;&gt;x")</f>
        <v>0</v>
      </c>
      <c r="T127" s="7" t="str">
        <f aca="false">IF(P127&gt;0,Q127/P127,"-")</f>
        <v>-</v>
      </c>
      <c r="V127" s="9"/>
      <c r="W127" s="9"/>
      <c r="X127" s="1" t="s">
        <v>273</v>
      </c>
      <c r="Y127" s="1" t="n">
        <f aca="false">Z127+AA127</f>
        <v>3</v>
      </c>
      <c r="Z127" s="1" t="n">
        <f aca="false">COUNTIFS(C:C,"&gt;="&amp;M122,I:I,"=5",J:J,"=0",D:D,"&lt;&gt;x")+COUNTIFS(C:C,"&lt;"&amp;N122,I:I,"=5",J:J,"=0",D:D,"&lt;&gt;x")</f>
        <v>2</v>
      </c>
      <c r="AA127" s="1" t="n">
        <f aca="false">COUNTIFS(C:C,"&gt;="&amp;M122,I:I,"=5",J:J,"=1",D:D,"&lt;&gt;x")+COUNTIFS(C:C,"&lt;"&amp;N122,I:I,"=5",J:J,"=1",D:D,"&lt;&gt;x")</f>
        <v>1</v>
      </c>
      <c r="AB127" s="1" t="n">
        <f aca="false">COUNTIFS(C:C,"&gt;="&amp;M122,I:I,"=5",J:J,"=2",D:D,"&lt;&gt;x")+COUNTIFS(C:C,"&lt;"&amp;N122,I:I,"=5",J:J,"=2",D:D,"&lt;&gt;x")</f>
        <v>0</v>
      </c>
      <c r="AC127" s="7" t="n">
        <f aca="false">IF(Y127&gt;0,Z127/Y127,"-")</f>
        <v>0.666666666666667</v>
      </c>
    </row>
    <row r="128" customFormat="false" ht="15" hidden="false" customHeight="false" outlineLevel="0" collapsed="false">
      <c r="A128" s="0" t="n">
        <v>127</v>
      </c>
      <c r="B128" s="3" t="n">
        <v>45061</v>
      </c>
      <c r="C128" s="4" t="n">
        <v>0.935127314814815</v>
      </c>
      <c r="D128" s="8" t="n">
        <f aca="false">Identyfikacja!D128</f>
        <v>126</v>
      </c>
      <c r="E128" s="5" t="s">
        <v>145</v>
      </c>
      <c r="F128" s="0" t="n">
        <v>7</v>
      </c>
      <c r="G128" s="0" t="n">
        <v>0</v>
      </c>
      <c r="I128" s="0" t="n">
        <v>1</v>
      </c>
      <c r="J128" s="0" t="n">
        <v>0</v>
      </c>
      <c r="M128" s="9"/>
      <c r="N128" s="9"/>
      <c r="O128" s="1" t="s">
        <v>268</v>
      </c>
      <c r="P128" s="1" t="n">
        <f aca="false">Q128+R128</f>
        <v>2</v>
      </c>
      <c r="Q128" s="1" t="n">
        <f aca="false">COUNTIFS(C:C,"&gt;="&amp;M122,F:F,"=3",G:G,"=0",D:D,"&lt;&gt;x")+COUNTIFS(C:C,"&lt;"&amp;N122,F:F,"=3",G:G,"=0",D:D,"&lt;&gt;x")</f>
        <v>2</v>
      </c>
      <c r="R128" s="1" t="n">
        <f aca="false">COUNTIFS(C:C,"&gt;="&amp;M122,F:F,"=3",G:G,"=1",D:D,"&lt;&gt;x")+COUNTIFS(C:C,"&lt;"&amp;N122,F:F,"=3",G:G,"=1",D:D,"&lt;&gt;x")</f>
        <v>0</v>
      </c>
      <c r="S128" s="1" t="n">
        <f aca="false">COUNTIFS(C:C,"&gt;="&amp;M122,F:F,"=3",G:G,"=2",D:D,"&lt;&gt;x")+COUNTIFS(C:C,"&lt;"&amp;N122,F:F,"=3",G:G,"=2",D:D,"&lt;&gt;x")</f>
        <v>0</v>
      </c>
      <c r="T128" s="7" t="n">
        <f aca="false">IF(P128&gt;0,Q128/P128,"-")</f>
        <v>1</v>
      </c>
      <c r="V128" s="9"/>
      <c r="W128" s="9"/>
      <c r="X128" s="1" t="s">
        <v>269</v>
      </c>
      <c r="Y128" s="1" t="n">
        <f aca="false">Z128+AA128</f>
        <v>0</v>
      </c>
      <c r="Z128" s="1" t="n">
        <f aca="false">COUNTIFS(C:C,"&gt;="&amp;M122,I:I,"=6",J:J,"=0",D:D,"&lt;&gt;x")+COUNTIFS(C:C,"&lt;"&amp;N122,I:I,"=6",J:J,"=0",D:D,"&lt;&gt;x")</f>
        <v>0</v>
      </c>
      <c r="AA128" s="1" t="n">
        <f aca="false">COUNTIFS(C:C,"&gt;="&amp;M122,I:I,"=6",J:J,"=1",D:D,"&lt;&gt;x")+COUNTIFS(C:C,"&lt;"&amp;N122,I:I,"=6",J:J,"=1",D:D,"&lt;&gt;x")</f>
        <v>0</v>
      </c>
      <c r="AB128" s="1" t="n">
        <f aca="false">COUNTIFS(C:C,"&gt;="&amp;M122,I:I,"=6",J:J,"=2",D:D,"&lt;&gt;x")+COUNTIFS(C:C,"&lt;"&amp;N122,I:I,"=6",J:J,"=2",D:D,"&lt;&gt;x")</f>
        <v>0</v>
      </c>
      <c r="AC128" s="7" t="str">
        <f aca="false">IF(Y128&gt;0,Z128/Y128,"-")</f>
        <v>-</v>
      </c>
    </row>
    <row r="129" customFormat="false" ht="15" hidden="false" customHeight="false" outlineLevel="0" collapsed="false">
      <c r="A129" s="0" t="n">
        <v>128</v>
      </c>
      <c r="B129" s="3" t="n">
        <v>45061</v>
      </c>
      <c r="C129" s="4" t="n">
        <v>0.93599537037037</v>
      </c>
      <c r="D129" s="8" t="n">
        <f aca="false">Identyfikacja!D129</f>
        <v>127</v>
      </c>
      <c r="E129" s="5" t="s">
        <v>146</v>
      </c>
      <c r="F129" s="0" t="n">
        <v>7</v>
      </c>
      <c r="G129" s="0" t="n">
        <v>0</v>
      </c>
      <c r="I129" s="0" t="n">
        <v>1</v>
      </c>
      <c r="J129" s="0" t="n">
        <v>0</v>
      </c>
      <c r="M129" s="9"/>
      <c r="N129" s="9"/>
      <c r="O129" s="1" t="s">
        <v>269</v>
      </c>
      <c r="P129" s="1" t="n">
        <f aca="false">Q129+R129</f>
        <v>0</v>
      </c>
      <c r="Q129" s="1" t="n">
        <f aca="false">COUNTIFS(C:C,"&gt;="&amp;M122,F:F,"=8",G:G,"=0",D:D,"&lt;&gt;x")+COUNTIFS(C:C,"&lt;"&amp;N122,F:F,"=8",G:G,"=0",D:D,"&lt;&gt;x")</f>
        <v>0</v>
      </c>
      <c r="R129" s="1" t="n">
        <f aca="false">COUNTIFS(C:C,"&gt;="&amp;M122,F:F,"=8",G:G,"=1",D:D,"&lt;&gt;x")+COUNTIFS(C:C,"&lt;"&amp;N122,F:F,"=8",G:G,"=1",D:D,"&lt;&gt;x")</f>
        <v>0</v>
      </c>
      <c r="S129" s="1" t="n">
        <f aca="false">COUNTIFS(C:C,"&gt;="&amp;M122,F:F,"=8",G:G,"=2",D:D,"&lt;&gt;x")+COUNTIFS(C:C,"&lt;"&amp;N122,F:F,"=8",G:G,"=2",D:D,"&lt;&gt;x")</f>
        <v>0</v>
      </c>
      <c r="T129" s="7" t="str">
        <f aca="false">IF(P129&gt;0,Q129/P129,"-")</f>
        <v>-</v>
      </c>
      <c r="V129" s="9"/>
      <c r="W129" s="9"/>
      <c r="X129" s="1" t="s">
        <v>270</v>
      </c>
      <c r="Y129" s="1" t="n">
        <f aca="false">Z129+AA129</f>
        <v>0</v>
      </c>
      <c r="Z129" s="1" t="n">
        <f aca="false">COUNTIFS(C:C,"&gt;="&amp;M122,I:I,"=7",J:J,"=0",D:D,"&lt;&gt;x")+COUNTIFS(C:C,"&lt;"&amp;N122,I:I,"=7",J:J,"=0",D:D,"&lt;&gt;x")</f>
        <v>0</v>
      </c>
      <c r="AA129" s="1" t="n">
        <f aca="false">COUNTIFS(C:C,"&gt;="&amp;M122,I:I,"=7",J:J,"=1",D:D,"&lt;&gt;x")+COUNTIFS(C:C,"&lt;"&amp;N122,I:I,"=7",J:J,"=1",D:D,"&lt;&gt;x")</f>
        <v>0</v>
      </c>
      <c r="AB129" s="1" t="n">
        <f aca="false">COUNTIFS(C:C,"&gt;="&amp;M122,I:I,"=7",J:J,"=2",D:D,"&lt;&gt;x")+COUNTIFS(C:C,"&lt;"&amp;N122,I:I,"=7",J:J,"=2",D:D,"&lt;&gt;x")</f>
        <v>0</v>
      </c>
      <c r="AC129" s="7" t="str">
        <f aca="false">IF(Y129&gt;0,Z129/Y129,"-")</f>
        <v>-</v>
      </c>
    </row>
    <row r="130" customFormat="false" ht="15" hidden="false" customHeight="false" outlineLevel="0" collapsed="false">
      <c r="A130" s="0" t="n">
        <v>129</v>
      </c>
      <c r="B130" s="3" t="n">
        <v>45061</v>
      </c>
      <c r="C130" s="4" t="n">
        <v>0.936273148148148</v>
      </c>
      <c r="D130" s="8" t="n">
        <f aca="false">Identyfikacja!D130</f>
        <v>128</v>
      </c>
      <c r="E130" s="5" t="s">
        <v>147</v>
      </c>
      <c r="F130" s="0" t="n">
        <v>11</v>
      </c>
      <c r="G130" s="0" t="n">
        <v>0</v>
      </c>
      <c r="I130" s="0" t="n">
        <v>1</v>
      </c>
      <c r="J130" s="0" t="n">
        <v>0</v>
      </c>
      <c r="M130" s="9"/>
      <c r="N130" s="9"/>
      <c r="O130" s="1" t="s">
        <v>271</v>
      </c>
      <c r="P130" s="1" t="n">
        <f aca="false">Q130+R130</f>
        <v>5</v>
      </c>
      <c r="Q130" s="1" t="n">
        <f aca="false">COUNTIFS(C:C,"&gt;="&amp;M122,F:F,"=9",G:G,"=0",D:D,"&lt;&gt;x")+COUNTIFS(C:C,"&lt;"&amp;N122,F:F,"=9",G:G,"=0",D:D,"&lt;&gt;x")</f>
        <v>4</v>
      </c>
      <c r="R130" s="1" t="n">
        <f aca="false">COUNTIFS(C:C,"&gt;="&amp;M122,F:F,"=9",G:G,"=1",D:D,"&lt;&gt;x")+COUNTIFS(C:C,"&lt;"&amp;N122,F:F,"=9",G:G,"=1",D:D,"&lt;&gt;x")</f>
        <v>1</v>
      </c>
      <c r="S130" s="1" t="n">
        <f aca="false">COUNTIFS(C:C,"&gt;="&amp;M122,F:F,"=9",G:G,"=2",D:D,"&lt;&gt;x")+COUNTIFS(C:C,"&lt;"&amp;N122,F:F,"=9",G:G,"=2",D:D,"&lt;&gt;x")</f>
        <v>0</v>
      </c>
      <c r="T130" s="7" t="n">
        <f aca="false">IF(P130&gt;0,Q130/P130,"-")</f>
        <v>0.8</v>
      </c>
      <c r="V130" s="9"/>
      <c r="W130" s="9"/>
      <c r="X130" s="1" t="s">
        <v>272</v>
      </c>
      <c r="Y130" s="1" t="n">
        <f aca="false">Z130+AA130</f>
        <v>0</v>
      </c>
      <c r="Z130" s="1" t="n">
        <f aca="false">COUNTIFS(C:C,"&gt;="&amp;M122,I:I,"=8",J:J,"=0",D:D,"&lt;&gt;x")+COUNTIFS(C:C,"&lt;"&amp;N122,I:I,"=8",J:J,"=0",D:D,"&lt;&gt;x")</f>
        <v>0</v>
      </c>
      <c r="AA130" s="1" t="n">
        <f aca="false">COUNTIFS(C:C,"&gt;="&amp;M122,I:I,"=8",J:J,"=1",D:D,"&lt;&gt;x")+COUNTIFS(C:C,"&lt;"&amp;N122,I:I,"=8",J:J,"=1",D:D,"&lt;&gt;x")</f>
        <v>0</v>
      </c>
      <c r="AB130" s="1" t="n">
        <f aca="false">COUNTIFS(C:C,"&gt;="&amp;M122,I:I,"=8",J:J,"=2",D:D,"&lt;&gt;x")+COUNTIFS(C:C,"&lt;"&amp;N122,I:I,"=8",J:J,"=2",D:D,"&lt;&gt;x")</f>
        <v>0</v>
      </c>
      <c r="AC130" s="7" t="str">
        <f aca="false">IF(Y130&gt;0,Z130/Y130,"-")</f>
        <v>-</v>
      </c>
    </row>
    <row r="131" customFormat="false" ht="15" hidden="false" customHeight="false" outlineLevel="0" collapsed="false">
      <c r="A131" s="0" t="n">
        <v>130</v>
      </c>
      <c r="B131" s="3" t="n">
        <v>45061</v>
      </c>
      <c r="C131" s="4" t="n">
        <v>0.936631944444444</v>
      </c>
      <c r="D131" s="8" t="n">
        <f aca="false">Identyfikacja!D131</f>
        <v>129</v>
      </c>
      <c r="E131" s="5" t="s">
        <v>148</v>
      </c>
      <c r="F131" s="0" t="n">
        <v>9</v>
      </c>
      <c r="G131" s="0" t="n">
        <v>0</v>
      </c>
      <c r="I131" s="0" t="n">
        <v>5</v>
      </c>
      <c r="J131" s="0" t="n">
        <v>0</v>
      </c>
      <c r="M131" s="9"/>
      <c r="N131" s="9"/>
      <c r="O131" s="1" t="s">
        <v>270</v>
      </c>
      <c r="P131" s="1" t="n">
        <f aca="false">Q131+R131</f>
        <v>0</v>
      </c>
      <c r="Q131" s="1" t="n">
        <f aca="false">COUNTIFS(C:C,"&gt;="&amp;M122,F:F,"=5",G:G,"=0",D:D,"&lt;&gt;x")+COUNTIFS(C:C,"&lt;"&amp;N122,F:F,"=5",G:G,"=0",D:D,"&lt;&gt;x")</f>
        <v>0</v>
      </c>
      <c r="R131" s="1" t="n">
        <f aca="false">COUNTIFS(C:C,"&gt;="&amp;M122,F:F,"=5",G:G,"=0",D:D,"&lt;&gt;x")+COUNTIFS(C:C,"&lt;"&amp;N122,F:F,"=5",G:G,"=0",D:D,"&lt;&gt;x")</f>
        <v>0</v>
      </c>
      <c r="S131" s="1" t="n">
        <f aca="false">COUNTIFS(C:C,"&gt;="&amp;M122,F:F,"=5",G:G,"=0",D:D,"&lt;&gt;x")+COUNTIFS(C:C,"&lt;"&amp;N122,F:F,"=5",G:G,"=0",D:D,"&lt;&gt;x")</f>
        <v>0</v>
      </c>
      <c r="T131" s="7" t="str">
        <f aca="false">IF(P131&gt;0,Q131/P131,"-")</f>
        <v>-</v>
      </c>
      <c r="X131" s="1"/>
      <c r="Y131" s="1"/>
      <c r="Z131" s="1"/>
      <c r="AA131" s="1"/>
      <c r="AB131" s="1"/>
      <c r="AC131" s="7"/>
    </row>
    <row r="132" customFormat="false" ht="15" hidden="false" customHeight="false" outlineLevel="0" collapsed="false">
      <c r="A132" s="0" t="n">
        <v>131</v>
      </c>
      <c r="B132" s="3" t="n">
        <v>45061</v>
      </c>
      <c r="C132" s="4" t="n">
        <v>0.936724537037037</v>
      </c>
      <c r="D132" s="8" t="n">
        <f aca="false">Identyfikacja!D132</f>
        <v>130</v>
      </c>
      <c r="E132" s="5" t="s">
        <v>149</v>
      </c>
      <c r="F132" s="0" t="n">
        <v>9</v>
      </c>
      <c r="G132" s="0" t="n">
        <v>0</v>
      </c>
      <c r="I132" s="0" t="n">
        <v>5</v>
      </c>
      <c r="J132" s="0" t="n">
        <v>0</v>
      </c>
      <c r="O132" s="1"/>
      <c r="P132" s="1"/>
      <c r="Q132" s="1"/>
      <c r="R132" s="1"/>
      <c r="S132" s="1"/>
      <c r="T132" s="1"/>
      <c r="X132" s="1"/>
      <c r="Y132" s="1"/>
      <c r="Z132" s="1"/>
      <c r="AA132" s="1"/>
      <c r="AB132" s="1"/>
      <c r="AC132" s="1"/>
    </row>
    <row r="133" customFormat="false" ht="15" hidden="false" customHeight="false" outlineLevel="0" collapsed="false">
      <c r="A133" s="0" t="n">
        <v>132</v>
      </c>
      <c r="B133" s="3" t="n">
        <v>45061</v>
      </c>
      <c r="C133" s="4" t="n">
        <v>0.937083333333333</v>
      </c>
      <c r="D133" s="8" t="n">
        <f aca="false">Identyfikacja!D133</f>
        <v>131</v>
      </c>
      <c r="E133" s="5" t="s">
        <v>150</v>
      </c>
      <c r="F133" s="0" t="n">
        <v>7</v>
      </c>
      <c r="G133" s="0" t="n">
        <v>0</v>
      </c>
      <c r="I133" s="0" t="n">
        <v>1</v>
      </c>
      <c r="J133" s="0" t="n">
        <v>0</v>
      </c>
      <c r="M133" s="9" t="n">
        <v>0.000127314814814815</v>
      </c>
      <c r="N133" s="9" t="n">
        <v>0.0105439814814815</v>
      </c>
      <c r="O133" s="1" t="s">
        <v>252</v>
      </c>
      <c r="P133" s="1" t="s">
        <v>253</v>
      </c>
      <c r="Q133" s="1" t="s">
        <v>254</v>
      </c>
      <c r="R133" s="1" t="s">
        <v>255</v>
      </c>
      <c r="S133" s="1" t="s">
        <v>17</v>
      </c>
      <c r="T133" s="1" t="s">
        <v>256</v>
      </c>
      <c r="V133" s="9" t="n">
        <v>0.000127314814814815</v>
      </c>
      <c r="W133" s="9" t="n">
        <v>0.0105439814814815</v>
      </c>
      <c r="X133" s="1" t="s">
        <v>257</v>
      </c>
      <c r="Y133" s="1" t="s">
        <v>253</v>
      </c>
      <c r="Z133" s="1" t="s">
        <v>254</v>
      </c>
      <c r="AA133" s="1" t="s">
        <v>255</v>
      </c>
      <c r="AB133" s="1" t="s">
        <v>17</v>
      </c>
      <c r="AC133" s="1" t="s">
        <v>256</v>
      </c>
    </row>
    <row r="134" customFormat="false" ht="15" hidden="false" customHeight="false" outlineLevel="0" collapsed="false">
      <c r="A134" s="0" t="n">
        <v>133</v>
      </c>
      <c r="B134" s="3" t="n">
        <v>45061</v>
      </c>
      <c r="C134" s="4" t="n">
        <v>0.937337962962963</v>
      </c>
      <c r="D134" s="8" t="n">
        <f aca="false">Identyfikacja!D134</f>
        <v>132</v>
      </c>
      <c r="E134" s="5" t="s">
        <v>151</v>
      </c>
      <c r="F134" s="0" t="n">
        <v>7</v>
      </c>
      <c r="G134" s="0" t="n">
        <v>0</v>
      </c>
      <c r="I134" s="0" t="n">
        <v>1</v>
      </c>
      <c r="J134" s="0" t="n">
        <v>0</v>
      </c>
      <c r="M134" s="9"/>
      <c r="N134" s="9"/>
      <c r="O134" s="1" t="s">
        <v>258</v>
      </c>
      <c r="P134" s="1" t="n">
        <f aca="false">Q134+R134</f>
        <v>0</v>
      </c>
      <c r="Q134" s="1" t="n">
        <f aca="false">COUNTIFS(C:C,"&gt;="&amp;M133,C:C,"&lt;"&amp;N133,F:F,"=6",G:G,"=0",D:D,"&lt;&gt;x")</f>
        <v>0</v>
      </c>
      <c r="R134" s="1" t="n">
        <f aca="false">COUNTIFS(C:C,"&gt;="&amp;M133,C:C,"&lt;"&amp;N133,F:F,"=6",G:G,"=1",D:D,"&lt;&gt;x")</f>
        <v>0</v>
      </c>
      <c r="S134" s="1" t="n">
        <f aca="false">COUNTIFS(C:C,"&gt;="&amp;M133,C:C,"&lt;"&amp;N133,F:F,"=6",G:G,"=2",D:D,"&lt;&gt;x")</f>
        <v>0</v>
      </c>
      <c r="T134" s="7" t="str">
        <f aca="false">IF(P134&gt;0,Q134/P134,"-")</f>
        <v>-</v>
      </c>
      <c r="V134" s="9"/>
      <c r="W134" s="9"/>
      <c r="X134" s="1" t="s">
        <v>259</v>
      </c>
      <c r="Y134" s="1" t="n">
        <f aca="false">Z134+AA134</f>
        <v>7</v>
      </c>
      <c r="Z134" s="1" t="n">
        <f aca="false">COUNTIFS(C:C,"&gt;="&amp;M133,C:C,"&lt;"&amp;N133,I:I,"=1",J:J,"=0",D:D,"&lt;&gt;x")</f>
        <v>7</v>
      </c>
      <c r="AA134" s="1" t="n">
        <f aca="false">COUNTIFS(C:C,"&gt;="&amp;M133,C:C,"&lt;"&amp;N133,I:I,"=1",J:J,"=1",D:D,"&lt;&gt;x")</f>
        <v>0</v>
      </c>
      <c r="AB134" s="1" t="n">
        <f aca="false">COUNTIFS(C:C,"&gt;="&amp;M133,C:C,"&lt;"&amp;N133,I:I,"=1",J:J,"=2",D:D,"&lt;&gt;x")</f>
        <v>0</v>
      </c>
      <c r="AC134" s="7" t="n">
        <f aca="false">IF(Y134&gt;0,Z134/Y134,"-")</f>
        <v>1</v>
      </c>
    </row>
    <row r="135" customFormat="false" ht="15" hidden="false" customHeight="false" outlineLevel="0" collapsed="false">
      <c r="A135" s="0" t="n">
        <v>134</v>
      </c>
      <c r="B135" s="3" t="n">
        <v>45061</v>
      </c>
      <c r="C135" s="4" t="n">
        <v>0.938020833333333</v>
      </c>
      <c r="D135" s="8" t="n">
        <f aca="false">Identyfikacja!D135</f>
        <v>133</v>
      </c>
      <c r="E135" s="5" t="s">
        <v>152</v>
      </c>
      <c r="F135" s="0" t="n">
        <v>7</v>
      </c>
      <c r="G135" s="0" t="n">
        <v>0</v>
      </c>
      <c r="I135" s="0" t="n">
        <v>1</v>
      </c>
      <c r="J135" s="0" t="n">
        <v>0</v>
      </c>
      <c r="M135" s="9"/>
      <c r="N135" s="9"/>
      <c r="O135" s="1" t="s">
        <v>260</v>
      </c>
      <c r="P135" s="1" t="n">
        <f aca="false">Q135+R135</f>
        <v>0</v>
      </c>
      <c r="Q135" s="1" t="n">
        <f aca="false">COUNTIFS(C:C,"&gt;="&amp;M133,C:C,"&lt;"&amp;N133,F:F,"=10",G:G,"=0",D:D,"&lt;&gt;x")</f>
        <v>0</v>
      </c>
      <c r="R135" s="1" t="n">
        <f aca="false">COUNTIFS(C:C,"&gt;="&amp;M133,C:C,"&lt;"&amp;N133,F:F,"=10",G:G,"=1",D:D,"&lt;&gt;x")</f>
        <v>0</v>
      </c>
      <c r="S135" s="1" t="n">
        <f aca="false">COUNTIFS(C:C,"&gt;="&amp;M133,C:C,"&lt;"&amp;N133,F:F,"=10",G:G,"=2",D:D,"&lt;&gt;x")</f>
        <v>0</v>
      </c>
      <c r="T135" s="7" t="str">
        <f aca="false">IF(P135&gt;0,Q135/P135,"-")</f>
        <v>-</v>
      </c>
      <c r="V135" s="9"/>
      <c r="W135" s="9"/>
      <c r="X135" s="1" t="s">
        <v>261</v>
      </c>
      <c r="Y135" s="1" t="n">
        <f aca="false">Z135+AA135</f>
        <v>2</v>
      </c>
      <c r="Z135" s="1" t="n">
        <f aca="false">COUNTIFS(C:C,"&gt;="&amp;M133,C:C,"&lt;"&amp;N133,I:I,"=2",J:J,"=0",D:D,"&lt;&gt;x")</f>
        <v>2</v>
      </c>
      <c r="AA135" s="1" t="n">
        <f aca="false">COUNTIFS(C:C,"&gt;="&amp;M133,C:C,"&lt;"&amp;N133,I:I,"=2",J:J,"=1",D:D,"&lt;&gt;x")</f>
        <v>0</v>
      </c>
      <c r="AB135" s="1" t="n">
        <f aca="false">COUNTIFS(C:C,"&gt;="&amp;M133,C:C,"&lt;"&amp;N133,I:I,"=2",J:J,"=2",D:D,"&lt;&gt;x")</f>
        <v>0</v>
      </c>
      <c r="AC135" s="7" t="n">
        <f aca="false">IF(Y135&gt;0,Z135/Y135,"-")</f>
        <v>1</v>
      </c>
    </row>
    <row r="136" customFormat="false" ht="15" hidden="false" customHeight="false" outlineLevel="0" collapsed="false">
      <c r="A136" s="0" t="n">
        <v>135</v>
      </c>
      <c r="B136" s="3" t="n">
        <v>45061</v>
      </c>
      <c r="C136" s="4" t="n">
        <v>0.939155092592593</v>
      </c>
      <c r="D136" s="8" t="n">
        <f aca="false">Identyfikacja!D136</f>
        <v>134</v>
      </c>
      <c r="E136" s="5" t="s">
        <v>153</v>
      </c>
      <c r="F136" s="0" t="n">
        <v>7</v>
      </c>
      <c r="G136" s="0" t="n">
        <v>0</v>
      </c>
      <c r="I136" s="0" t="n">
        <v>1</v>
      </c>
      <c r="J136" s="0" t="n">
        <v>0</v>
      </c>
      <c r="M136" s="9"/>
      <c r="N136" s="9"/>
      <c r="O136" s="1" t="s">
        <v>262</v>
      </c>
      <c r="P136" s="1" t="n">
        <f aca="false">Q136+R136</f>
        <v>5</v>
      </c>
      <c r="Q136" s="1" t="n">
        <f aca="false">COUNTIFS(C:C,"&gt;="&amp;M133,C:C,"&lt;"&amp;N133,F:F,"=7",G:G,"=0",D:D,"&lt;&gt;x")</f>
        <v>4</v>
      </c>
      <c r="R136" s="1" t="n">
        <f aca="false">COUNTIFS(C:C,"&gt;="&amp;M133,C:C,"&lt;"&amp;N133,F:F,"=7",G:G,"=1",D:D,"&lt;&gt;x")</f>
        <v>1</v>
      </c>
      <c r="S136" s="1" t="n">
        <f aca="false">COUNTIFS(C:C,"&gt;="&amp;M133,C:C,"&lt;"&amp;N133,F:F,"=7",G:G,"=2",D:D,"&lt;&gt;x")</f>
        <v>0</v>
      </c>
      <c r="T136" s="7" t="n">
        <f aca="false">IF(P136&gt;0,Q136/P136,"-")</f>
        <v>0.8</v>
      </c>
      <c r="V136" s="9"/>
      <c r="W136" s="9"/>
      <c r="X136" s="1" t="s">
        <v>263</v>
      </c>
      <c r="Y136" s="1" t="n">
        <f aca="false">Z136+AA136</f>
        <v>1</v>
      </c>
      <c r="Z136" s="1" t="n">
        <f aca="false">COUNTIFS(C:C,"&gt;="&amp;M133,C:C,"&lt;"&amp;N133,I:I,"=3",J:J,"=0",D:D,"&lt;&gt;x")</f>
        <v>1</v>
      </c>
      <c r="AA136" s="1" t="n">
        <f aca="false">COUNTIFS(C:C,"&gt;="&amp;M133,C:C,"&lt;"&amp;N133,I:I,"=3",J:J,"=1",D:D,"&lt;&gt;x")</f>
        <v>0</v>
      </c>
      <c r="AB136" s="1" t="n">
        <f aca="false">COUNTIFS(C:C,"&gt;="&amp;M133,C:C,"&lt;"&amp;N133,I:I,"=3",J:J,"=2",D:D,"&lt;&gt;x")</f>
        <v>0</v>
      </c>
      <c r="AC136" s="7" t="n">
        <f aca="false">IF(Y136&gt;0,Z136/Y136,"-")</f>
        <v>1</v>
      </c>
    </row>
    <row r="137" customFormat="false" ht="15" hidden="false" customHeight="false" outlineLevel="0" collapsed="false">
      <c r="A137" s="0" t="n">
        <v>136</v>
      </c>
      <c r="B137" s="3" t="n">
        <v>45061</v>
      </c>
      <c r="C137" s="4" t="n">
        <v>0.940335648148148</v>
      </c>
      <c r="D137" s="8" t="n">
        <f aca="false">Identyfikacja!D137</f>
        <v>135</v>
      </c>
      <c r="E137" s="5" t="s">
        <v>154</v>
      </c>
      <c r="F137" s="0" t="n">
        <v>6</v>
      </c>
      <c r="G137" s="0" t="n">
        <v>2</v>
      </c>
      <c r="H137" s="0" t="n">
        <v>6</v>
      </c>
      <c r="I137" s="0" t="n">
        <v>8</v>
      </c>
      <c r="J137" s="0" t="n">
        <v>2</v>
      </c>
      <c r="K137" s="0" t="n">
        <v>8</v>
      </c>
      <c r="M137" s="9"/>
      <c r="N137" s="9"/>
      <c r="O137" s="1" t="s">
        <v>264</v>
      </c>
      <c r="P137" s="1" t="n">
        <f aca="false">Q137+R137</f>
        <v>2</v>
      </c>
      <c r="Q137" s="1" t="n">
        <f aca="false">COUNTIFS(C:C,"&gt;="&amp;M133,C:C,"&lt;"&amp;N133,F:F,"=11",G:G,"=0",D:D,"&lt;&gt;x")</f>
        <v>2</v>
      </c>
      <c r="R137" s="1" t="n">
        <f aca="false">COUNTIFS(C:C,"&gt;="&amp;M133,C:C,"&lt;"&amp;N133,F:F,"=11",G:G,"=1",D:D,"&lt;&gt;x")</f>
        <v>0</v>
      </c>
      <c r="S137" s="1" t="n">
        <f aca="false">COUNTIFS(C:C,"&gt;="&amp;M133,C:C,"&lt;"&amp;N133,F:F,"=11",G:G,"=2",D:D,"&lt;&gt;x")</f>
        <v>0</v>
      </c>
      <c r="T137" s="7" t="n">
        <f aca="false">IF(P137&gt;0,Q137/P137,"-")</f>
        <v>1</v>
      </c>
      <c r="V137" s="9"/>
      <c r="W137" s="9"/>
      <c r="X137" s="1" t="s">
        <v>265</v>
      </c>
      <c r="Y137" s="1" t="n">
        <f aca="false">Z137+AA137</f>
        <v>1</v>
      </c>
      <c r="Z137" s="1" t="n">
        <f aca="false">COUNTIFS(C:C,"&gt;="&amp;M133,C:C,"&lt;"&amp;N133,I:I,"=4",J:J,"=0",D:D,"&lt;&gt;x")</f>
        <v>1</v>
      </c>
      <c r="AA137" s="1" t="n">
        <f aca="false">COUNTIFS(C:C,"&gt;="&amp;M133,C:C,"&lt;"&amp;N133,I:I,"=4",J:J,"=1",D:D,"&lt;&gt;x")</f>
        <v>0</v>
      </c>
      <c r="AB137" s="1" t="n">
        <f aca="false">COUNTIFS(C:C,"&gt;="&amp;M133,C:C,"&lt;"&amp;N133,I:I,"=4",J:J,"=2",D:D,"&lt;&gt;x")</f>
        <v>0</v>
      </c>
      <c r="AC137" s="7" t="n">
        <f aca="false">IF(Y137&gt;0,Z137/Y137,"-")</f>
        <v>1</v>
      </c>
    </row>
    <row r="138" customFormat="false" ht="15" hidden="false" customHeight="false" outlineLevel="0" collapsed="false">
      <c r="A138" s="0" t="n">
        <v>137</v>
      </c>
      <c r="B138" s="3" t="n">
        <v>45061</v>
      </c>
      <c r="C138" s="4" t="n">
        <v>0.940381944444445</v>
      </c>
      <c r="D138" s="8" t="n">
        <f aca="false">Identyfikacja!D138</f>
        <v>136</v>
      </c>
      <c r="E138" s="5"/>
      <c r="F138" s="0" t="n">
        <v>7</v>
      </c>
      <c r="G138" s="0" t="n">
        <v>1</v>
      </c>
      <c r="H138" s="0" t="n">
        <v>11</v>
      </c>
      <c r="I138" s="0" t="n">
        <v>1</v>
      </c>
      <c r="J138" s="0" t="n">
        <v>0</v>
      </c>
      <c r="M138" s="9"/>
      <c r="N138" s="9"/>
      <c r="O138" s="1" t="s">
        <v>266</v>
      </c>
      <c r="P138" s="1" t="n">
        <f aca="false">Q138+R138</f>
        <v>0</v>
      </c>
      <c r="Q138" s="1" t="n">
        <f aca="false">COUNTIFS(C:C,"&gt;="&amp;M133,C:C,"&lt;"&amp;N133,F:F,"=2",G:G,"=0",D:D,"&lt;&gt;x")</f>
        <v>0</v>
      </c>
      <c r="R138" s="1" t="n">
        <f aca="false">COUNTIFS(C:C,"&gt;="&amp;M133,C:C,"&lt;"&amp;N133,F:F,"=2",G:G,"=1",D:D,"&lt;&gt;x")</f>
        <v>0</v>
      </c>
      <c r="S138" s="1" t="n">
        <f aca="false">COUNTIFS(C:C,"&gt;="&amp;M133,C:C,"&lt;"&amp;N133,F:F,"=2",G:G,"=2",D:D,"&lt;&gt;x")</f>
        <v>0</v>
      </c>
      <c r="T138" s="7" t="str">
        <f aca="false">IF(P138&gt;0,Q138/P138,"-")</f>
        <v>-</v>
      </c>
      <c r="V138" s="9"/>
      <c r="W138" s="9"/>
      <c r="X138" s="1" t="s">
        <v>267</v>
      </c>
      <c r="Y138" s="1" t="n">
        <f aca="false">Z138+AA138</f>
        <v>2</v>
      </c>
      <c r="Z138" s="1" t="n">
        <f aca="false">COUNTIFS(C:C,"&gt;="&amp;M133,C:C,"&lt;"&amp;N133,I:I,"=5",J:J,"=0",D:D,"&lt;&gt;x")</f>
        <v>2</v>
      </c>
      <c r="AA138" s="1" t="n">
        <f aca="false">COUNTIFS(C:C,"&gt;="&amp;M133,C:C,"&lt;"&amp;N133,I:I,"=5",J:J,"=1",D:D,"&lt;&gt;x")</f>
        <v>0</v>
      </c>
      <c r="AB138" s="1" t="n">
        <f aca="false">COUNTIFS(C:C,"&gt;="&amp;M133,C:C,"&lt;"&amp;N133,I:I,"=5",J:J,"=2",D:D,"&lt;&gt;x")</f>
        <v>0</v>
      </c>
      <c r="AC138" s="7" t="n">
        <f aca="false">IF(Y138&gt;0,Z138/Y138,"-")</f>
        <v>1</v>
      </c>
    </row>
    <row r="139" customFormat="false" ht="15" hidden="false" customHeight="false" outlineLevel="0" collapsed="false">
      <c r="A139" s="0" t="n">
        <v>138</v>
      </c>
      <c r="B139" s="3" t="n">
        <v>45061</v>
      </c>
      <c r="C139" s="4" t="n">
        <v>0.940439814814815</v>
      </c>
      <c r="D139" s="8" t="n">
        <f aca="false">Identyfikacja!D139</f>
        <v>137</v>
      </c>
      <c r="E139" s="5" t="s">
        <v>155</v>
      </c>
      <c r="F139" s="0" t="n">
        <v>7</v>
      </c>
      <c r="G139" s="0" t="n">
        <v>0</v>
      </c>
      <c r="I139" s="0" t="n">
        <v>1</v>
      </c>
      <c r="J139" s="0" t="n">
        <v>0</v>
      </c>
      <c r="M139" s="9"/>
      <c r="N139" s="9"/>
      <c r="O139" s="1" t="s">
        <v>268</v>
      </c>
      <c r="P139" s="1" t="n">
        <f aca="false">Q139+R139</f>
        <v>3</v>
      </c>
      <c r="Q139" s="1" t="n">
        <f aca="false">COUNTIFS(C:C,"&gt;="&amp;M133,C:C,"&lt;"&amp;N133,F:F,"=3",G:G,"=0",D:D,"&lt;&gt;x")</f>
        <v>3</v>
      </c>
      <c r="R139" s="1" t="n">
        <f aca="false">COUNTIFS(C:C,"&gt;="&amp;M133,C:C,"&lt;"&amp;N133,F:F,"=3",G:G,"=1",D:D,"&lt;&gt;x")</f>
        <v>0</v>
      </c>
      <c r="S139" s="1" t="n">
        <f aca="false">COUNTIFS(C:C,"&gt;="&amp;M133,C:C,"&lt;"&amp;N133,F:F,"=3",G:G,"=2",D:D,"&lt;&gt;x")</f>
        <v>0</v>
      </c>
      <c r="T139" s="7" t="n">
        <f aca="false">IF(P139&gt;0,Q139/P139,"-")</f>
        <v>1</v>
      </c>
      <c r="V139" s="9"/>
      <c r="W139" s="9"/>
      <c r="X139" s="1" t="s">
        <v>269</v>
      </c>
      <c r="Y139" s="1" t="n">
        <f aca="false">Z139+AA139</f>
        <v>0</v>
      </c>
      <c r="Z139" s="1" t="n">
        <f aca="false">COUNTIFS(C:C,"&gt;="&amp;M133,C:C,"&lt;"&amp;N133,I:I,"=6",J:J,"=0",D:D,"&lt;&gt;x")</f>
        <v>0</v>
      </c>
      <c r="AA139" s="1" t="n">
        <f aca="false">COUNTIFS(C:C,"&gt;="&amp;M133,C:C,"&lt;"&amp;N133,I:I,"=6",J:J,"=1",D:D,"&lt;&gt;x")</f>
        <v>0</v>
      </c>
      <c r="AB139" s="1" t="n">
        <f aca="false">COUNTIFS(C:C,"&gt;="&amp;M133,C:C,"&lt;"&amp;N133,I:I,"=6",J:J,"=2",D:D,"&lt;&gt;x")</f>
        <v>0</v>
      </c>
      <c r="AC139" s="7" t="str">
        <f aca="false">IF(Y139&gt;0,Z139/Y139,"-")</f>
        <v>-</v>
      </c>
    </row>
    <row r="140" customFormat="false" ht="15" hidden="false" customHeight="false" outlineLevel="0" collapsed="false">
      <c r="A140" s="0" t="n">
        <v>139</v>
      </c>
      <c r="B140" s="3" t="n">
        <v>45061</v>
      </c>
      <c r="C140" s="4" t="n">
        <v>0.9421875</v>
      </c>
      <c r="D140" s="8" t="n">
        <f aca="false">Identyfikacja!D140</f>
        <v>138</v>
      </c>
      <c r="E140" s="5" t="s">
        <v>156</v>
      </c>
      <c r="F140" s="0" t="n">
        <v>7</v>
      </c>
      <c r="G140" s="0" t="n">
        <v>0</v>
      </c>
      <c r="I140" s="0" t="n">
        <v>1</v>
      </c>
      <c r="J140" s="0" t="n">
        <v>0</v>
      </c>
      <c r="M140" s="9"/>
      <c r="N140" s="9"/>
      <c r="O140" s="1" t="s">
        <v>269</v>
      </c>
      <c r="P140" s="1" t="n">
        <f aca="false">Q140+R140</f>
        <v>0</v>
      </c>
      <c r="Q140" s="1" t="n">
        <f aca="false">COUNTIFS(C:C,"&gt;="&amp;M133,C:C,"&lt;"&amp;N133,F:F,"=8",G:G,"=0",D:D,"&lt;&gt;x")</f>
        <v>0</v>
      </c>
      <c r="R140" s="1" t="n">
        <f aca="false">COUNTIFS(C:C,"&gt;="&amp;M133,C:C,"&lt;"&amp;N133,F:F,"=8",G:G,"=1",D:D,"&lt;&gt;x")</f>
        <v>0</v>
      </c>
      <c r="S140" s="1" t="n">
        <f aca="false">COUNTIFS(C:C,"&gt;="&amp;M133,C:C,"&lt;"&amp;N133,F:F,"=8",G:G,"=2",D:D,"&lt;&gt;x")</f>
        <v>0</v>
      </c>
      <c r="T140" s="7" t="str">
        <f aca="false">IF(P140&gt;0,Q140/P140,"-")</f>
        <v>-</v>
      </c>
      <c r="V140" s="9"/>
      <c r="W140" s="9"/>
      <c r="X140" s="1" t="s">
        <v>270</v>
      </c>
      <c r="Y140" s="1" t="n">
        <f aca="false">Z140+AA140</f>
        <v>0</v>
      </c>
      <c r="Z140" s="1" t="n">
        <f aca="false">COUNTIFS(C:C,"&gt;="&amp;M133,C:C,"&lt;"&amp;N133,I:I,"=7",J:J,"=0",D:D,"&lt;&gt;x")</f>
        <v>0</v>
      </c>
      <c r="AA140" s="1" t="n">
        <f aca="false">COUNTIFS(C:C,"&gt;="&amp;M133,C:C,"&lt;"&amp;N133,I:I,"=7",J:J,"=1",D:D,"&lt;&gt;x")</f>
        <v>0</v>
      </c>
      <c r="AB140" s="1" t="n">
        <f aca="false">COUNTIFS(C:C,"&gt;="&amp;M133,C:C,"&lt;"&amp;N133,I:I,"=7",J:J,"=2",D:D,"&lt;&gt;x")</f>
        <v>0</v>
      </c>
      <c r="AC140" s="7" t="str">
        <f aca="false">IF(Y140&gt;0,Z140/Y140,"-")</f>
        <v>-</v>
      </c>
    </row>
    <row r="141" customFormat="false" ht="15" hidden="false" customHeight="false" outlineLevel="0" collapsed="false">
      <c r="A141" s="0" t="n">
        <v>140</v>
      </c>
      <c r="B141" s="3" t="n">
        <v>45061</v>
      </c>
      <c r="C141" s="4" t="n">
        <v>0.942847222222222</v>
      </c>
      <c r="D141" s="8" t="n">
        <f aca="false">Identyfikacja!D141</f>
        <v>139</v>
      </c>
      <c r="E141" s="5" t="s">
        <v>157</v>
      </c>
      <c r="F141" s="0" t="n">
        <v>7</v>
      </c>
      <c r="G141" s="0" t="n">
        <v>0</v>
      </c>
      <c r="I141" s="0" t="n">
        <v>1</v>
      </c>
      <c r="J141" s="0" t="n">
        <v>0</v>
      </c>
      <c r="M141" s="9"/>
      <c r="N141" s="9"/>
      <c r="O141" s="1" t="s">
        <v>271</v>
      </c>
      <c r="P141" s="1" t="n">
        <f aca="false">Q141+R141</f>
        <v>3</v>
      </c>
      <c r="Q141" s="1" t="n">
        <f aca="false">COUNTIFS(C:C,"&gt;="&amp;M133,C:C,"&lt;"&amp;N133,F:F,"=9",G:G,"=0",D:D,"&lt;&gt;x")</f>
        <v>3</v>
      </c>
      <c r="R141" s="1" t="n">
        <f aca="false">COUNTIFS(C:C,"&gt;="&amp;M133,C:C,"&lt;"&amp;N133,F:F,"=9",G:G,"=1",D:D,"&lt;&gt;x")</f>
        <v>0</v>
      </c>
      <c r="S141" s="1" t="n">
        <f aca="false">COUNTIFS(C:C,"&gt;="&amp;M133,C:C,"&lt;"&amp;N133,F:F,"=9",G:G,"=2",D:D,"&lt;&gt;x")</f>
        <v>0</v>
      </c>
      <c r="T141" s="7" t="n">
        <f aca="false">IF(P141&gt;0,Q141/P141,"-")</f>
        <v>1</v>
      </c>
      <c r="V141" s="9"/>
      <c r="W141" s="9"/>
      <c r="X141" s="1" t="s">
        <v>272</v>
      </c>
      <c r="Y141" s="1" t="n">
        <f aca="false">Z141+AA141</f>
        <v>0</v>
      </c>
      <c r="Z141" s="1" t="n">
        <f aca="false">COUNTIFS(C:C,"&gt;="&amp;M133,C:C,"&lt;"&amp;N133,I:I,"=8",J:J,"=0",D:D,"&lt;&gt;x")</f>
        <v>0</v>
      </c>
      <c r="AA141" s="1" t="n">
        <f aca="false">COUNTIFS(C:C,"&gt;="&amp;M133,C:C,"&lt;"&amp;N133,I:I,"=8",J:J,"=1",D:D,"&lt;&gt;x")</f>
        <v>0</v>
      </c>
      <c r="AB141" s="1" t="n">
        <f aca="false">COUNTIFS(C:C,"&gt;="&amp;M133,C:C,"&lt;"&amp;N133,I:I,"=8",J:J,"=2",D:D,"&lt;&gt;x")</f>
        <v>0</v>
      </c>
      <c r="AC141" s="7" t="str">
        <f aca="false">IF(Y141&gt;0,Z141/Y141,"-")</f>
        <v>-</v>
      </c>
    </row>
    <row r="142" customFormat="false" ht="15" hidden="false" customHeight="false" outlineLevel="0" collapsed="false">
      <c r="A142" s="0" t="n">
        <v>141</v>
      </c>
      <c r="B142" s="3" t="n">
        <v>45061</v>
      </c>
      <c r="C142" s="4" t="n">
        <v>0.943136574074074</v>
      </c>
      <c r="D142" s="8" t="n">
        <f aca="false">Identyfikacja!D142</f>
        <v>140</v>
      </c>
      <c r="E142" s="5" t="s">
        <v>158</v>
      </c>
      <c r="F142" s="0" t="n">
        <v>7</v>
      </c>
      <c r="G142" s="0" t="n">
        <v>0</v>
      </c>
      <c r="I142" s="0" t="n">
        <v>1</v>
      </c>
      <c r="J142" s="0" t="n">
        <v>0</v>
      </c>
      <c r="M142" s="9"/>
      <c r="N142" s="9"/>
      <c r="O142" s="1" t="s">
        <v>270</v>
      </c>
      <c r="P142" s="1" t="n">
        <f aca="false">Q142+R142</f>
        <v>0</v>
      </c>
      <c r="Q142" s="1" t="n">
        <f aca="false">COUNTIFS(C:C,"&gt;="&amp;M133,C:C,"&lt;"&amp;N133,F:F,"=5",G:G,"=0",D:D,"&lt;&gt;x")</f>
        <v>0</v>
      </c>
      <c r="R142" s="1" t="n">
        <f aca="false">COUNTIFS(C:C,"&gt;="&amp;M133,C:C,"&lt;"&amp;N133,F:F,"=5",G:G,"=1",D:D,"&lt;&gt;x")</f>
        <v>0</v>
      </c>
      <c r="S142" s="1" t="n">
        <f aca="false">COUNTIFS(C:C,"&gt;="&amp;M133,C:C,"&lt;"&amp;N133,F:F,"=5",G:G,"=2",D:D,"&lt;&gt;x")</f>
        <v>0</v>
      </c>
      <c r="T142" s="7" t="str">
        <f aca="false">IF(P142&gt;0,Q142/P142,"-")</f>
        <v>-</v>
      </c>
      <c r="X142" s="1"/>
      <c r="Y142" s="1"/>
      <c r="Z142" s="1"/>
      <c r="AA142" s="1"/>
      <c r="AB142" s="1"/>
      <c r="AC142" s="7"/>
    </row>
    <row r="143" customFormat="false" ht="15" hidden="false" customHeight="false" outlineLevel="0" collapsed="false">
      <c r="A143" s="0" t="n">
        <v>142</v>
      </c>
      <c r="B143" s="3" t="n">
        <v>45061</v>
      </c>
      <c r="C143" s="4" t="n">
        <v>0.943449074074074</v>
      </c>
      <c r="D143" s="8" t="n">
        <f aca="false">Identyfikacja!D143</f>
        <v>141</v>
      </c>
      <c r="E143" s="5" t="s">
        <v>159</v>
      </c>
      <c r="F143" s="0" t="n">
        <v>7</v>
      </c>
      <c r="G143" s="0" t="n">
        <v>0</v>
      </c>
      <c r="I143" s="0" t="n">
        <v>1</v>
      </c>
      <c r="J143" s="0" t="n">
        <v>0</v>
      </c>
      <c r="O143" s="1"/>
      <c r="P143" s="1"/>
      <c r="Q143" s="1"/>
      <c r="R143" s="1"/>
      <c r="S143" s="1"/>
      <c r="T143" s="1"/>
      <c r="X143" s="1"/>
      <c r="Y143" s="1"/>
      <c r="Z143" s="1"/>
      <c r="AA143" s="1"/>
      <c r="AB143" s="1"/>
      <c r="AC143" s="1"/>
    </row>
    <row r="144" customFormat="false" ht="15" hidden="false" customHeight="false" outlineLevel="0" collapsed="false">
      <c r="A144" s="0" t="n">
        <v>143</v>
      </c>
      <c r="B144" s="3" t="n">
        <v>45061</v>
      </c>
      <c r="C144" s="4" t="n">
        <v>0.943738425925926</v>
      </c>
      <c r="D144" s="8" t="n">
        <f aca="false">Identyfikacja!D144</f>
        <v>142</v>
      </c>
      <c r="E144" s="5" t="s">
        <v>160</v>
      </c>
      <c r="F144" s="0" t="n">
        <v>9</v>
      </c>
      <c r="G144" s="0" t="n">
        <v>0</v>
      </c>
      <c r="I144" s="0" t="n">
        <v>5</v>
      </c>
      <c r="J144" s="0" t="n">
        <v>0</v>
      </c>
      <c r="M144" s="9" t="n">
        <v>0.0105439814814815</v>
      </c>
      <c r="N144" s="9" t="n">
        <v>0.0209606481481482</v>
      </c>
      <c r="O144" s="1" t="s">
        <v>252</v>
      </c>
      <c r="P144" s="1" t="s">
        <v>253</v>
      </c>
      <c r="Q144" s="1" t="s">
        <v>254</v>
      </c>
      <c r="R144" s="1" t="s">
        <v>255</v>
      </c>
      <c r="S144" s="1" t="s">
        <v>17</v>
      </c>
      <c r="T144" s="1" t="s">
        <v>256</v>
      </c>
      <c r="V144" s="9" t="n">
        <v>0.0105439814814815</v>
      </c>
      <c r="W144" s="9" t="n">
        <v>0.0209606481481482</v>
      </c>
      <c r="X144" s="1" t="s">
        <v>257</v>
      </c>
      <c r="Y144" s="1" t="s">
        <v>253</v>
      </c>
      <c r="Z144" s="1" t="s">
        <v>254</v>
      </c>
      <c r="AA144" s="1" t="s">
        <v>255</v>
      </c>
      <c r="AB144" s="1" t="s">
        <v>17</v>
      </c>
      <c r="AC144" s="1" t="s">
        <v>256</v>
      </c>
    </row>
    <row r="145" customFormat="false" ht="15" hidden="false" customHeight="false" outlineLevel="0" collapsed="false">
      <c r="A145" s="0" t="n">
        <v>144</v>
      </c>
      <c r="B145" s="3" t="n">
        <v>45061</v>
      </c>
      <c r="C145" s="4" t="n">
        <v>0.944305555555556</v>
      </c>
      <c r="D145" s="8" t="n">
        <f aca="false">Identyfikacja!D145</f>
        <v>143</v>
      </c>
      <c r="E145" s="5" t="s">
        <v>161</v>
      </c>
      <c r="F145" s="0" t="n">
        <v>8</v>
      </c>
      <c r="G145" s="0" t="n">
        <v>0</v>
      </c>
      <c r="I145" s="0" t="n">
        <v>6</v>
      </c>
      <c r="J145" s="0" t="n">
        <v>0</v>
      </c>
      <c r="M145" s="9"/>
      <c r="N145" s="9"/>
      <c r="O145" s="1" t="s">
        <v>258</v>
      </c>
      <c r="P145" s="1" t="n">
        <f aca="false">Q145+R145</f>
        <v>0</v>
      </c>
      <c r="Q145" s="1" t="n">
        <f aca="false">COUNTIFS(C:C,"&gt;="&amp;M144,C:C,"&lt;"&amp;N144,F:F,"=6",G:G,"=0",D:D,"&lt;&gt;x")</f>
        <v>0</v>
      </c>
      <c r="R145" s="1" t="n">
        <f aca="false">COUNTIFS(C:C,"&gt;="&amp;M144,C:C,"&lt;"&amp;N144,F:F,"=6",G:G,"=1",D:D,"&lt;&gt;x")</f>
        <v>0</v>
      </c>
      <c r="S145" s="1" t="n">
        <f aca="false">COUNTIFS(C:C,"&gt;="&amp;M144,C:C,"&lt;"&amp;N144,F:F,"=6",G:G,"=2",D:D,"&lt;&gt;x")</f>
        <v>0</v>
      </c>
      <c r="T145" s="7" t="str">
        <f aca="false">IF(P145&gt;0,Q145/P145,"-")</f>
        <v>-</v>
      </c>
      <c r="V145" s="9"/>
      <c r="W145" s="9"/>
      <c r="X145" s="1" t="s">
        <v>259</v>
      </c>
      <c r="Y145" s="1" t="n">
        <f aca="false">Z145+AA145</f>
        <v>1</v>
      </c>
      <c r="Z145" s="1" t="n">
        <f aca="false">COUNTIFS(C:C,"&gt;="&amp;M144,C:C,"&lt;"&amp;N144,I:I,"=1",J:J,"=0",D:D,"&lt;&gt;x")</f>
        <v>1</v>
      </c>
      <c r="AA145" s="1" t="n">
        <f aca="false">COUNTIFS(C:C,"&gt;="&amp;M144,C:C,"&lt;"&amp;N144,I:I,"=1",J:J,"=1",D:D,"&lt;&gt;x")</f>
        <v>0</v>
      </c>
      <c r="AB145" s="1" t="n">
        <f aca="false">COUNTIFS(C:C,"&gt;="&amp;M144,C:C,"&lt;"&amp;N144,I:I,"=1",J:J,"=2",D:D,"&lt;&gt;x")</f>
        <v>0</v>
      </c>
      <c r="AC145" s="7" t="n">
        <f aca="false">IF(Y145&gt;0,Z145/Y145,"-")</f>
        <v>1</v>
      </c>
    </row>
    <row r="146" customFormat="false" ht="15" hidden="false" customHeight="false" outlineLevel="0" collapsed="false">
      <c r="A146" s="0" t="n">
        <v>145</v>
      </c>
      <c r="B146" s="3" t="n">
        <v>45061</v>
      </c>
      <c r="C146" s="4" t="n">
        <v>0.946053240740741</v>
      </c>
      <c r="D146" s="8" t="n">
        <f aca="false">Identyfikacja!D146</f>
        <v>144</v>
      </c>
      <c r="E146" s="5" t="s">
        <v>162</v>
      </c>
      <c r="F146" s="0" t="n">
        <v>7</v>
      </c>
      <c r="G146" s="0" t="n">
        <v>0</v>
      </c>
      <c r="I146" s="0" t="n">
        <v>1</v>
      </c>
      <c r="J146" s="0" t="n">
        <v>0</v>
      </c>
      <c r="M146" s="9"/>
      <c r="N146" s="9"/>
      <c r="O146" s="1" t="s">
        <v>260</v>
      </c>
      <c r="P146" s="1" t="n">
        <f aca="false">Q146+R146</f>
        <v>0</v>
      </c>
      <c r="Q146" s="1" t="n">
        <f aca="false">COUNTIFS(C:C,"&gt;="&amp;M144,C:C,"&lt;"&amp;N144,F:F,"=10",G:G,"=0",D:D,"&lt;&gt;x")</f>
        <v>0</v>
      </c>
      <c r="R146" s="1" t="n">
        <f aca="false">COUNTIFS(C:C,"&gt;="&amp;M144,C:C,"&lt;"&amp;N144,F:F,"=10",G:G,"=1",D:D,"&lt;&gt;x")</f>
        <v>0</v>
      </c>
      <c r="S146" s="1" t="n">
        <f aca="false">COUNTIFS(C:C,"&gt;="&amp;M144,C:C,"&lt;"&amp;N144,F:F,"=10",G:G,"=2",D:D,"&lt;&gt;x")</f>
        <v>0</v>
      </c>
      <c r="T146" s="7" t="str">
        <f aca="false">IF(P146&gt;0,Q146/P146,"-")</f>
        <v>-</v>
      </c>
      <c r="V146" s="9"/>
      <c r="W146" s="9"/>
      <c r="X146" s="1" t="s">
        <v>261</v>
      </c>
      <c r="Y146" s="1" t="n">
        <f aca="false">Z146+AA146</f>
        <v>0</v>
      </c>
      <c r="Z146" s="1" t="n">
        <f aca="false">COUNTIFS(C:C,"&gt;="&amp;M144,C:C,"&lt;"&amp;N144,I:I,"=2",J:J,"=0",D:D,"&lt;&gt;x")</f>
        <v>0</v>
      </c>
      <c r="AA146" s="1" t="n">
        <f aca="false">COUNTIFS(C:C,"&gt;="&amp;M144,C:C,"&lt;"&amp;N144,I:I,"=2",J:J,"=1",D:D,"&lt;&gt;x")</f>
        <v>0</v>
      </c>
      <c r="AB146" s="1" t="n">
        <f aca="false">COUNTIFS(C:C,"&gt;="&amp;M144,C:C,"&lt;"&amp;N144,I:I,"=2",J:J,"=2",D:D,"&lt;&gt;x")</f>
        <v>0</v>
      </c>
      <c r="AC146" s="7" t="str">
        <f aca="false">IF(Y146&gt;0,Z146/Y146,"-")</f>
        <v>-</v>
      </c>
    </row>
    <row r="147" customFormat="false" ht="15" hidden="false" customHeight="false" outlineLevel="0" collapsed="false">
      <c r="A147" s="0" t="n">
        <v>146</v>
      </c>
      <c r="B147" s="3" t="n">
        <v>45061</v>
      </c>
      <c r="C147" s="4" t="n">
        <v>0.946238425925926</v>
      </c>
      <c r="D147" s="8" t="n">
        <f aca="false">Identyfikacja!D147</f>
        <v>145</v>
      </c>
      <c r="E147" s="5" t="s">
        <v>163</v>
      </c>
      <c r="F147" s="0" t="n">
        <v>8</v>
      </c>
      <c r="G147" s="0" t="n">
        <v>0</v>
      </c>
      <c r="I147" s="0" t="n">
        <v>6</v>
      </c>
      <c r="J147" s="0" t="n">
        <v>0</v>
      </c>
      <c r="M147" s="9"/>
      <c r="N147" s="9"/>
      <c r="O147" s="1" t="s">
        <v>262</v>
      </c>
      <c r="P147" s="1" t="n">
        <f aca="false">Q147+R147</f>
        <v>1</v>
      </c>
      <c r="Q147" s="1" t="n">
        <f aca="false">COUNTIFS(C:C,"&gt;="&amp;M144,C:C,"&lt;"&amp;N144,F:F,"=7",G:G,"=0",D:D,"&lt;&gt;x")</f>
        <v>1</v>
      </c>
      <c r="R147" s="1" t="n">
        <f aca="false">COUNTIFS(C:C,"&gt;="&amp;M144,C:C,"&lt;"&amp;N144,F:F,"=7",G:G,"=1",D:D,"&lt;&gt;x")</f>
        <v>0</v>
      </c>
      <c r="S147" s="1" t="n">
        <f aca="false">COUNTIFS(C:C,"&gt;="&amp;M144,C:C,"&lt;"&amp;N144,F:F,"=7",G:G,"=2",D:D,"&lt;&gt;x")</f>
        <v>0</v>
      </c>
      <c r="T147" s="7" t="n">
        <f aca="false">IF(P147&gt;0,Q147/P147,"-")</f>
        <v>1</v>
      </c>
      <c r="V147" s="9"/>
      <c r="W147" s="9"/>
      <c r="X147" s="1" t="s">
        <v>263</v>
      </c>
      <c r="Y147" s="1" t="n">
        <f aca="false">Z147+AA147</f>
        <v>0</v>
      </c>
      <c r="Z147" s="1" t="n">
        <f aca="false">COUNTIFS(C:C,"&gt;="&amp;M144,C:C,"&lt;"&amp;N144,I:I,"=3",J:J,"=0",D:D,"&lt;&gt;x")</f>
        <v>0</v>
      </c>
      <c r="AA147" s="1" t="n">
        <f aca="false">COUNTIFS(C:C,"&gt;="&amp;M144,C:C,"&lt;"&amp;N144,I:I,"=3",J:J,"=1",D:D,"&lt;&gt;x")</f>
        <v>0</v>
      </c>
      <c r="AB147" s="1" t="n">
        <f aca="false">COUNTIFS(C:C,"&gt;="&amp;M144,C:C,"&lt;"&amp;N144,I:I,"=3",J:J,"=2",D:D,"&lt;&gt;x")</f>
        <v>0</v>
      </c>
      <c r="AC147" s="7" t="str">
        <f aca="false">IF(Y147&gt;0,Z147/Y147,"-")</f>
        <v>-</v>
      </c>
    </row>
    <row r="148" customFormat="false" ht="15" hidden="false" customHeight="false" outlineLevel="0" collapsed="false">
      <c r="A148" s="0" t="n">
        <v>147</v>
      </c>
      <c r="B148" s="3" t="n">
        <v>45061</v>
      </c>
      <c r="C148" s="4" t="n">
        <v>0.946412037037037</v>
      </c>
      <c r="D148" s="8" t="n">
        <f aca="false">Identyfikacja!D148</f>
        <v>146</v>
      </c>
      <c r="E148" s="5" t="s">
        <v>164</v>
      </c>
      <c r="F148" s="0" t="n">
        <v>11</v>
      </c>
      <c r="G148" s="0" t="n">
        <v>0</v>
      </c>
      <c r="I148" s="0" t="n">
        <v>1</v>
      </c>
      <c r="J148" s="0" t="n">
        <v>0</v>
      </c>
      <c r="M148" s="9"/>
      <c r="N148" s="9"/>
      <c r="O148" s="1" t="s">
        <v>264</v>
      </c>
      <c r="P148" s="1" t="n">
        <f aca="false">Q148+R148</f>
        <v>0</v>
      </c>
      <c r="Q148" s="1" t="n">
        <f aca="false">COUNTIFS(C:C,"&gt;="&amp;M144,C:C,"&lt;"&amp;N144,F:F,"=11",G:G,"=0",D:D,"&lt;&gt;x")</f>
        <v>0</v>
      </c>
      <c r="R148" s="1" t="n">
        <f aca="false">COUNTIFS(C:C,"&gt;="&amp;M144,C:C,"&lt;"&amp;N144,F:F,"=11",G:G,"=1",D:D,"&lt;&gt;x")</f>
        <v>0</v>
      </c>
      <c r="S148" s="1" t="n">
        <f aca="false">COUNTIFS(C:C,"&gt;="&amp;M144,C:C,"&lt;"&amp;N144,F:F,"=11",G:G,"=2",D:D,"&lt;&gt;x")</f>
        <v>0</v>
      </c>
      <c r="T148" s="7" t="str">
        <f aca="false">IF(P148&gt;0,Q148/P148,"-")</f>
        <v>-</v>
      </c>
      <c r="V148" s="9"/>
      <c r="W148" s="9"/>
      <c r="X148" s="1" t="s">
        <v>265</v>
      </c>
      <c r="Y148" s="1" t="n">
        <f aca="false">Z148+AA148</f>
        <v>1</v>
      </c>
      <c r="Z148" s="1" t="n">
        <f aca="false">COUNTIFS(C:C,"&gt;="&amp;M144,C:C,"&lt;"&amp;N144,I:I,"=4",J:J,"=0",D:D,"&lt;&gt;x")</f>
        <v>1</v>
      </c>
      <c r="AA148" s="1" t="n">
        <f aca="false">COUNTIFS(C:C,"&gt;="&amp;M144,C:C,"&lt;"&amp;N144,I:I,"=4",J:J,"=1",D:D,"&lt;&gt;x")</f>
        <v>0</v>
      </c>
      <c r="AB148" s="1" t="n">
        <f aca="false">COUNTIFS(C:C,"&gt;="&amp;M144,C:C,"&lt;"&amp;N144,I:I,"=4",J:J,"=2",D:D,"&lt;&gt;x")</f>
        <v>0</v>
      </c>
      <c r="AC148" s="7" t="n">
        <f aca="false">IF(Y148&gt;0,Z148/Y148,"-")</f>
        <v>1</v>
      </c>
    </row>
    <row r="149" customFormat="false" ht="15" hidden="false" customHeight="false" outlineLevel="0" collapsed="false">
      <c r="A149" s="0" t="n">
        <v>148</v>
      </c>
      <c r="B149" s="3" t="n">
        <v>45061</v>
      </c>
      <c r="C149" s="4" t="n">
        <v>0.947696759259259</v>
      </c>
      <c r="D149" s="8" t="n">
        <f aca="false">Identyfikacja!D149</f>
        <v>147</v>
      </c>
      <c r="E149" s="5" t="s">
        <v>165</v>
      </c>
      <c r="F149" s="0" t="n">
        <v>7</v>
      </c>
      <c r="G149" s="0" t="n">
        <v>0</v>
      </c>
      <c r="I149" s="0" t="n">
        <v>1</v>
      </c>
      <c r="J149" s="0" t="n">
        <v>0</v>
      </c>
      <c r="M149" s="9"/>
      <c r="N149" s="9"/>
      <c r="O149" s="1" t="s">
        <v>266</v>
      </c>
      <c r="P149" s="1" t="n">
        <f aca="false">Q149+R149</f>
        <v>0</v>
      </c>
      <c r="Q149" s="1" t="n">
        <f aca="false">COUNTIFS(C:C,"&gt;="&amp;M144,C:C,"&lt;"&amp;N144,F:F,"=2",G:G,"=0",D:D,"&lt;&gt;x")</f>
        <v>0</v>
      </c>
      <c r="R149" s="1" t="n">
        <f aca="false">COUNTIFS(C:C,"&gt;="&amp;M144,C:C,"&lt;"&amp;N144,F:F,"=2",G:G,"=1",D:D,"&lt;&gt;x")</f>
        <v>0</v>
      </c>
      <c r="S149" s="1" t="n">
        <f aca="false">COUNTIFS(C:C,"&gt;="&amp;M144,C:C,"&lt;"&amp;N144,F:F,"=2",G:G,"=2",D:D,"&lt;&gt;x")</f>
        <v>0</v>
      </c>
      <c r="T149" s="7" t="str">
        <f aca="false">IF(P149&gt;0,Q149/P149,"-")</f>
        <v>-</v>
      </c>
      <c r="V149" s="9"/>
      <c r="W149" s="9"/>
      <c r="X149" s="1" t="s">
        <v>267</v>
      </c>
      <c r="Y149" s="1" t="n">
        <f aca="false">Z149+AA149</f>
        <v>2</v>
      </c>
      <c r="Z149" s="1" t="n">
        <f aca="false">COUNTIFS(C:C,"&gt;="&amp;M144,C:C,"&lt;"&amp;N144,I:I,"=5",J:J,"=0",D:D,"&lt;&gt;x")</f>
        <v>2</v>
      </c>
      <c r="AA149" s="1" t="n">
        <f aca="false">COUNTIFS(C:C,"&gt;="&amp;M144,C:C,"&lt;"&amp;N144,I:I,"=5",J:J,"=1",D:D,"&lt;&gt;x")</f>
        <v>0</v>
      </c>
      <c r="AB149" s="1" t="n">
        <f aca="false">COUNTIFS(C:C,"&gt;="&amp;M144,C:C,"&lt;"&amp;N144,I:I,"=5",J:J,"=2",D:D,"&lt;&gt;x")</f>
        <v>0</v>
      </c>
      <c r="AC149" s="7" t="n">
        <f aca="false">IF(Y149&gt;0,Z149/Y149,"-")</f>
        <v>1</v>
      </c>
    </row>
    <row r="150" customFormat="false" ht="15" hidden="false" customHeight="false" outlineLevel="0" collapsed="false">
      <c r="A150" s="0" t="n">
        <v>149</v>
      </c>
      <c r="B150" s="3" t="n">
        <v>45061</v>
      </c>
      <c r="C150" s="4" t="n">
        <v>0.950706018518519</v>
      </c>
      <c r="D150" s="8" t="n">
        <f aca="false">Identyfikacja!D150</f>
        <v>148</v>
      </c>
      <c r="E150" s="5" t="s">
        <v>166</v>
      </c>
      <c r="F150" s="0" t="n">
        <v>11</v>
      </c>
      <c r="G150" s="0" t="n">
        <v>0</v>
      </c>
      <c r="I150" s="0" t="n">
        <v>1</v>
      </c>
      <c r="J150" s="0" t="n">
        <v>0</v>
      </c>
      <c r="M150" s="9"/>
      <c r="N150" s="9"/>
      <c r="O150" s="1" t="s">
        <v>268</v>
      </c>
      <c r="P150" s="1" t="n">
        <f aca="false">Q150+R150</f>
        <v>0</v>
      </c>
      <c r="Q150" s="1" t="n">
        <f aca="false">COUNTIFS(C:C,"&gt;="&amp;M144,C:C,"&lt;"&amp;N144,F:F,"=3",G:G,"=0",D:D,"&lt;&gt;x")</f>
        <v>0</v>
      </c>
      <c r="R150" s="1" t="n">
        <f aca="false">COUNTIFS(C:C,"&gt;="&amp;M144,C:C,"&lt;"&amp;N144,F:F,"=3",G:G,"=1",D:D,"&lt;&gt;x")</f>
        <v>0</v>
      </c>
      <c r="S150" s="1" t="n">
        <f aca="false">COUNTIFS(C:C,"&gt;="&amp;M144,C:C,"&lt;"&amp;N144,F:F,"=3",G:G,"=2",D:D,"&lt;&gt;x")</f>
        <v>0</v>
      </c>
      <c r="T150" s="7" t="str">
        <f aca="false">IF(P150&gt;0,Q150/P150,"-")</f>
        <v>-</v>
      </c>
      <c r="V150" s="9"/>
      <c r="W150" s="9"/>
      <c r="X150" s="1" t="s">
        <v>269</v>
      </c>
      <c r="Y150" s="1" t="n">
        <f aca="false">Z150+AA150</f>
        <v>0</v>
      </c>
      <c r="Z150" s="1" t="n">
        <f aca="false">COUNTIFS(C:C,"&gt;="&amp;M144,C:C,"&lt;"&amp;N144,I:I,"=6",J:J,"=0",D:D,"&lt;&gt;x")</f>
        <v>0</v>
      </c>
      <c r="AA150" s="1" t="n">
        <f aca="false">COUNTIFS(C:C,"&gt;="&amp;M144,C:C,"&lt;"&amp;N144,I:I,"=6",J:J,"=1",D:D,"&lt;&gt;x")</f>
        <v>0</v>
      </c>
      <c r="AB150" s="1" t="n">
        <f aca="false">COUNTIFS(C:C,"&gt;="&amp;M144,C:C,"&lt;"&amp;N144,I:I,"=6",J:J,"=2",D:D,"&lt;&gt;x")</f>
        <v>0</v>
      </c>
      <c r="AC150" s="7" t="str">
        <f aca="false">IF(Y150&gt;0,Z150/Y150,"-")</f>
        <v>-</v>
      </c>
    </row>
    <row r="151" customFormat="false" ht="15" hidden="false" customHeight="false" outlineLevel="0" collapsed="false">
      <c r="A151" s="0" t="n">
        <v>150</v>
      </c>
      <c r="B151" s="3" t="n">
        <v>45061</v>
      </c>
      <c r="C151" s="4" t="n">
        <v>0.951840277777778</v>
      </c>
      <c r="D151" s="8" t="n">
        <f aca="false">Identyfikacja!D151</f>
        <v>149</v>
      </c>
      <c r="E151" s="5" t="s">
        <v>167</v>
      </c>
      <c r="F151" s="0" t="n">
        <v>7</v>
      </c>
      <c r="G151" s="0" t="n">
        <v>0</v>
      </c>
      <c r="I151" s="0" t="n">
        <v>1</v>
      </c>
      <c r="J151" s="0" t="n">
        <v>0</v>
      </c>
      <c r="M151" s="9"/>
      <c r="N151" s="9"/>
      <c r="O151" s="1" t="s">
        <v>269</v>
      </c>
      <c r="P151" s="1" t="n">
        <f aca="false">Q151+R151</f>
        <v>0</v>
      </c>
      <c r="Q151" s="1" t="n">
        <f aca="false">COUNTIFS(C:C,"&gt;="&amp;M144,C:C,"&lt;"&amp;N144,F:F,"=8",G:G,"=0",D:D,"&lt;&gt;x")</f>
        <v>0</v>
      </c>
      <c r="R151" s="1" t="n">
        <f aca="false">COUNTIFS(C:C,"&gt;="&amp;M144,C:C,"&lt;"&amp;N144,F:F,"=8",G:G,"=1",D:D,"&lt;&gt;x")</f>
        <v>0</v>
      </c>
      <c r="S151" s="1" t="n">
        <f aca="false">COUNTIFS(C:C,"&gt;="&amp;M144,C:C,"&lt;"&amp;N144,F:F,"=8",G:G,"=2",D:D,"&lt;&gt;x")</f>
        <v>0</v>
      </c>
      <c r="T151" s="7" t="str">
        <f aca="false">IF(P151&gt;0,Q151/P151,"-")</f>
        <v>-</v>
      </c>
      <c r="V151" s="9"/>
      <c r="W151" s="9"/>
      <c r="X151" s="1" t="s">
        <v>270</v>
      </c>
      <c r="Y151" s="1" t="n">
        <f aca="false">Z151+AA151</f>
        <v>0</v>
      </c>
      <c r="Z151" s="1" t="n">
        <f aca="false">COUNTIFS(C:C,"&gt;="&amp;M144,C:C,"&lt;"&amp;N144,I:I,"=7",J:J,"=0",D:D,"&lt;&gt;x")</f>
        <v>0</v>
      </c>
      <c r="AA151" s="1" t="n">
        <f aca="false">COUNTIFS(C:C,"&gt;="&amp;M144,C:C,"&lt;"&amp;N144,I:I,"=7",J:J,"=1",D:D,"&lt;&gt;x")</f>
        <v>0</v>
      </c>
      <c r="AB151" s="1" t="n">
        <f aca="false">COUNTIFS(C:C,"&gt;="&amp;M144,C:C,"&lt;"&amp;N144,I:I,"=7",J:J,"=2",D:D,"&lt;&gt;x")</f>
        <v>0</v>
      </c>
      <c r="AC151" s="7" t="str">
        <f aca="false">IF(Y151&gt;0,Z151/Y151,"-")</f>
        <v>-</v>
      </c>
    </row>
    <row r="152" customFormat="false" ht="15" hidden="false" customHeight="false" outlineLevel="0" collapsed="false">
      <c r="A152" s="0" t="n">
        <v>151</v>
      </c>
      <c r="B152" s="3" t="n">
        <v>45061</v>
      </c>
      <c r="C152" s="4" t="n">
        <v>0.952002314814815</v>
      </c>
      <c r="D152" s="8" t="n">
        <f aca="false">Identyfikacja!D152</f>
        <v>150</v>
      </c>
      <c r="E152" s="5" t="s">
        <v>168</v>
      </c>
      <c r="F152" s="0" t="n">
        <v>7</v>
      </c>
      <c r="G152" s="0" t="n">
        <v>0</v>
      </c>
      <c r="I152" s="0" t="n">
        <v>1</v>
      </c>
      <c r="J152" s="0" t="n">
        <v>0</v>
      </c>
      <c r="M152" s="9"/>
      <c r="N152" s="9"/>
      <c r="O152" s="1" t="s">
        <v>271</v>
      </c>
      <c r="P152" s="1" t="n">
        <f aca="false">Q152+R152</f>
        <v>3</v>
      </c>
      <c r="Q152" s="1" t="n">
        <f aca="false">COUNTIFS(C:C,"&gt;="&amp;M144,C:C,"&lt;"&amp;N144,F:F,"=9",G:G,"=0",D:D,"&lt;&gt;x")</f>
        <v>3</v>
      </c>
      <c r="R152" s="1" t="n">
        <f aca="false">COUNTIFS(C:C,"&gt;="&amp;M144,C:C,"&lt;"&amp;N144,F:F,"=9",G:G,"=1",D:D,"&lt;&gt;x")</f>
        <v>0</v>
      </c>
      <c r="S152" s="1" t="n">
        <f aca="false">COUNTIFS(C:C,"&gt;="&amp;M144,C:C,"&lt;"&amp;N144,F:F,"=9",G:G,"=2",D:D,"&lt;&gt;x")</f>
        <v>0</v>
      </c>
      <c r="T152" s="7" t="n">
        <f aca="false">IF(P152&gt;0,Q152/P152,"-")</f>
        <v>1</v>
      </c>
      <c r="V152" s="9"/>
      <c r="W152" s="9"/>
      <c r="X152" s="1" t="s">
        <v>272</v>
      </c>
      <c r="Y152" s="1" t="n">
        <f aca="false">Z152+AA152</f>
        <v>0</v>
      </c>
      <c r="Z152" s="1" t="n">
        <f aca="false">COUNTIFS(C:C,"&gt;="&amp;M144,C:C,"&lt;"&amp;N144,I:I,"=8",J:J,"=0",D:D,"&lt;&gt;x")</f>
        <v>0</v>
      </c>
      <c r="AA152" s="1" t="n">
        <f aca="false">COUNTIFS(C:C,"&gt;="&amp;M144,C:C,"&lt;"&amp;N144,I:I,"=8",J:J,"=1",D:D,"&lt;&gt;x")</f>
        <v>0</v>
      </c>
      <c r="AB152" s="1" t="n">
        <f aca="false">COUNTIFS(C:C,"&gt;="&amp;M144,C:C,"&lt;"&amp;N144,I:I,"=8",J:J,"=2",D:D,"&lt;&gt;x")</f>
        <v>0</v>
      </c>
      <c r="AC152" s="7" t="str">
        <f aca="false">IF(Y152&gt;0,Z152/Y152,"-")</f>
        <v>-</v>
      </c>
    </row>
    <row r="153" customFormat="false" ht="15" hidden="false" customHeight="false" outlineLevel="0" collapsed="false">
      <c r="A153" s="0" t="n">
        <v>152</v>
      </c>
      <c r="B153" s="3" t="n">
        <v>45061</v>
      </c>
      <c r="C153" s="4" t="n">
        <v>0.953263888888889</v>
      </c>
      <c r="D153" s="8" t="n">
        <f aca="false">Identyfikacja!D153</f>
        <v>151</v>
      </c>
      <c r="E153" s="5" t="s">
        <v>169</v>
      </c>
      <c r="F153" s="0" t="n">
        <v>11</v>
      </c>
      <c r="G153" s="0" t="n">
        <v>0</v>
      </c>
      <c r="I153" s="0" t="n">
        <v>1</v>
      </c>
      <c r="J153" s="0" t="n">
        <v>0</v>
      </c>
      <c r="M153" s="9"/>
      <c r="N153" s="9"/>
      <c r="O153" s="1" t="s">
        <v>270</v>
      </c>
      <c r="P153" s="1" t="n">
        <f aca="false">Q153+R153</f>
        <v>0</v>
      </c>
      <c r="Q153" s="1" t="n">
        <f aca="false">COUNTIFS(C:C,"&gt;="&amp;M144,C:C,"&lt;"&amp;N144,F:F,"=5",G:G,"=0",D:D,"&lt;&gt;x")</f>
        <v>0</v>
      </c>
      <c r="R153" s="1" t="n">
        <f aca="false">COUNTIFS(C:C,"&gt;="&amp;M144,C:C,"&lt;"&amp;N144,F:F,"=5",G:G,"=1",D:D,"&lt;&gt;x")</f>
        <v>0</v>
      </c>
      <c r="S153" s="1" t="n">
        <f aca="false">COUNTIFS(C:C,"&gt;="&amp;M144,C:C,"&lt;"&amp;N144,F:F,"=5",G:G,"=2",D:D,"&lt;&gt;x")</f>
        <v>0</v>
      </c>
      <c r="T153" s="7" t="str">
        <f aca="false">IF(P153&gt;0,Q153/P153,"-")</f>
        <v>-</v>
      </c>
      <c r="X153" s="1"/>
      <c r="Y153" s="1"/>
      <c r="Z153" s="1"/>
      <c r="AA153" s="1"/>
      <c r="AB153" s="1"/>
      <c r="AC153" s="7"/>
    </row>
    <row r="154" customFormat="false" ht="15" hidden="false" customHeight="false" outlineLevel="0" collapsed="false">
      <c r="A154" s="0" t="n">
        <v>153</v>
      </c>
      <c r="B154" s="3" t="n">
        <v>45061</v>
      </c>
      <c r="C154" s="4" t="n">
        <v>0.953298611111111</v>
      </c>
      <c r="D154" s="8" t="n">
        <f aca="false">Identyfikacja!D154</f>
        <v>152</v>
      </c>
      <c r="E154" s="5"/>
      <c r="F154" s="0" t="n">
        <v>11</v>
      </c>
      <c r="G154" s="0" t="n">
        <v>0</v>
      </c>
      <c r="I154" s="0" t="n">
        <v>1</v>
      </c>
      <c r="J154" s="0" t="n">
        <v>0</v>
      </c>
      <c r="O154" s="1"/>
      <c r="P154" s="1"/>
      <c r="Q154" s="1"/>
      <c r="R154" s="1"/>
      <c r="S154" s="1"/>
      <c r="T154" s="1"/>
      <c r="X154" s="1"/>
      <c r="Y154" s="1"/>
      <c r="Z154" s="1"/>
      <c r="AA154" s="1"/>
      <c r="AB154" s="1"/>
      <c r="AC154" s="1"/>
    </row>
    <row r="155" customFormat="false" ht="15" hidden="false" customHeight="false" outlineLevel="0" collapsed="false">
      <c r="A155" s="0" t="n">
        <v>154</v>
      </c>
      <c r="B155" s="3" t="n">
        <v>45061</v>
      </c>
      <c r="C155" s="4" t="n">
        <v>0.953402777777778</v>
      </c>
      <c r="D155" s="8" t="n">
        <f aca="false">Identyfikacja!D155</f>
        <v>153</v>
      </c>
      <c r="E155" s="5" t="s">
        <v>170</v>
      </c>
      <c r="F155" s="0" t="n">
        <v>9</v>
      </c>
      <c r="G155" s="0" t="n">
        <v>0</v>
      </c>
      <c r="I155" s="0" t="n">
        <v>4</v>
      </c>
      <c r="J155" s="0" t="n">
        <v>0</v>
      </c>
      <c r="M155" s="9" t="n">
        <v>0.0209606481481482</v>
      </c>
      <c r="N155" s="9" t="n">
        <v>0.0313773148148148</v>
      </c>
      <c r="O155" s="1" t="s">
        <v>252</v>
      </c>
      <c r="P155" s="1" t="s">
        <v>253</v>
      </c>
      <c r="Q155" s="1" t="s">
        <v>254</v>
      </c>
      <c r="R155" s="1" t="s">
        <v>255</v>
      </c>
      <c r="S155" s="1" t="s">
        <v>17</v>
      </c>
      <c r="T155" s="1" t="s">
        <v>256</v>
      </c>
      <c r="V155" s="9" t="n">
        <v>0.0209606481481482</v>
      </c>
      <c r="W155" s="9" t="n">
        <v>0.0313773148148148</v>
      </c>
      <c r="X155" s="1" t="s">
        <v>257</v>
      </c>
      <c r="Y155" s="1" t="s">
        <v>253</v>
      </c>
      <c r="Z155" s="1" t="s">
        <v>254</v>
      </c>
      <c r="AA155" s="1" t="s">
        <v>255</v>
      </c>
      <c r="AB155" s="1" t="s">
        <v>17</v>
      </c>
      <c r="AC155" s="1" t="s">
        <v>256</v>
      </c>
    </row>
    <row r="156" customFormat="false" ht="15" hidden="false" customHeight="false" outlineLevel="0" collapsed="false">
      <c r="A156" s="0" t="n">
        <v>155</v>
      </c>
      <c r="B156" s="3" t="n">
        <v>45061</v>
      </c>
      <c r="C156" s="4" t="n">
        <v>0.953449074074074</v>
      </c>
      <c r="D156" s="8" t="n">
        <f aca="false">Identyfikacja!D156</f>
        <v>154</v>
      </c>
      <c r="E156" s="5" t="s">
        <v>171</v>
      </c>
      <c r="F156" s="0" t="n">
        <v>9</v>
      </c>
      <c r="G156" s="0" t="n">
        <v>0</v>
      </c>
      <c r="I156" s="0" t="n">
        <v>5</v>
      </c>
      <c r="J156" s="0" t="n">
        <v>0</v>
      </c>
      <c r="M156" s="9"/>
      <c r="N156" s="9"/>
      <c r="O156" s="1" t="s">
        <v>258</v>
      </c>
      <c r="P156" s="1" t="n">
        <f aca="false">Q156+R156</f>
        <v>1</v>
      </c>
      <c r="Q156" s="1" t="n">
        <f aca="false">COUNTIFS(C:C,"&gt;="&amp;M155,C:C,"&lt;"&amp;N155,F:F,"=6",G:G,"=0",D:D,"&lt;&gt;x")</f>
        <v>1</v>
      </c>
      <c r="R156" s="1" t="n">
        <f aca="false">COUNTIFS(C:C,"&gt;="&amp;M155,C:C,"&lt;"&amp;N155,F:F,"=6",G:G,"=1",D:D,"&lt;&gt;x")</f>
        <v>0</v>
      </c>
      <c r="S156" s="1" t="n">
        <f aca="false">COUNTIFS(C:C,"&gt;="&amp;M155,C:C,"&lt;"&amp;N155,F:F,"=6",G:G,"=2",D:D,"&lt;&gt;x")</f>
        <v>0</v>
      </c>
      <c r="T156" s="7" t="n">
        <f aca="false">IF(P156&gt;0,Q156/P156,"-")</f>
        <v>1</v>
      </c>
      <c r="V156" s="9"/>
      <c r="W156" s="9"/>
      <c r="X156" s="1" t="s">
        <v>259</v>
      </c>
      <c r="Y156" s="1" t="n">
        <f aca="false">Z156+AA156</f>
        <v>4</v>
      </c>
      <c r="Z156" s="1" t="n">
        <f aca="false">COUNTIFS(C:C,"&gt;="&amp;M155,C:C,"&lt;"&amp;N155,I:I,"=1",J:J,"=0",D:D,"&lt;&gt;x")</f>
        <v>4</v>
      </c>
      <c r="AA156" s="1" t="n">
        <f aca="false">COUNTIFS(C:C,"&gt;="&amp;M155,C:C,"&lt;"&amp;N155,I:I,"=1",J:J,"=1",D:D,"&lt;&gt;x")</f>
        <v>0</v>
      </c>
      <c r="AB156" s="1" t="n">
        <f aca="false">COUNTIFS(C:C,"&gt;="&amp;M155,C:C,"&lt;"&amp;N155,I:I,"=1",J:J,"=2",D:D,"&lt;&gt;x")</f>
        <v>0</v>
      </c>
      <c r="AC156" s="7" t="n">
        <f aca="false">IF(Y156&gt;0,Z156/Y156,"-")</f>
        <v>1</v>
      </c>
    </row>
    <row r="157" customFormat="false" ht="15" hidden="false" customHeight="false" outlineLevel="0" collapsed="false">
      <c r="A157" s="0" t="n">
        <v>156</v>
      </c>
      <c r="B157" s="3" t="n">
        <v>45061</v>
      </c>
      <c r="C157" s="4" t="n">
        <v>0.955497685185185</v>
      </c>
      <c r="D157" s="8" t="n">
        <f aca="false">Identyfikacja!D157</f>
        <v>155</v>
      </c>
      <c r="E157" s="5" t="s">
        <v>172</v>
      </c>
      <c r="F157" s="0" t="n">
        <v>7</v>
      </c>
      <c r="G157" s="0" t="n">
        <v>0</v>
      </c>
      <c r="I157" s="0" t="n">
        <v>1</v>
      </c>
      <c r="J157" s="0" t="n">
        <v>0</v>
      </c>
      <c r="M157" s="9"/>
      <c r="N157" s="9"/>
      <c r="O157" s="1" t="s">
        <v>260</v>
      </c>
      <c r="P157" s="1" t="n">
        <f aca="false">Q157+R157</f>
        <v>0</v>
      </c>
      <c r="Q157" s="1" t="n">
        <f aca="false">COUNTIFS(C:C,"&gt;="&amp;M155,C:C,"&lt;"&amp;N155,F:F,"=10",G:G,"=0",D:D,"&lt;&gt;x")</f>
        <v>0</v>
      </c>
      <c r="R157" s="1" t="n">
        <f aca="false">COUNTIFS(C:C,"&gt;="&amp;M155,C:C,"&lt;"&amp;N155,F:F,"=10",G:G,"=1",D:D,"&lt;&gt;x")</f>
        <v>0</v>
      </c>
      <c r="S157" s="1" t="n">
        <f aca="false">COUNTIFS(C:C,"&gt;="&amp;M155,C:C,"&lt;"&amp;N155,F:F,"=10",G:G,"=2",D:D,"&lt;&gt;x")</f>
        <v>0</v>
      </c>
      <c r="T157" s="7" t="str">
        <f aca="false">IF(P157&gt;0,Q157/P157,"-")</f>
        <v>-</v>
      </c>
      <c r="V157" s="9"/>
      <c r="W157" s="9"/>
      <c r="X157" s="1" t="s">
        <v>261</v>
      </c>
      <c r="Y157" s="1" t="n">
        <f aca="false">Z157+AA157</f>
        <v>0</v>
      </c>
      <c r="Z157" s="1" t="n">
        <f aca="false">COUNTIFS(C:C,"&gt;="&amp;M155,C:C,"&lt;"&amp;N155,I:I,"=2",J:J,"=0",D:D,"&lt;&gt;x")</f>
        <v>0</v>
      </c>
      <c r="AA157" s="1" t="n">
        <f aca="false">COUNTIFS(C:C,"&gt;="&amp;M155,C:C,"&lt;"&amp;N155,I:I,"=2",J:J,"=1",D:D,"&lt;&gt;x")</f>
        <v>0</v>
      </c>
      <c r="AB157" s="1" t="n">
        <f aca="false">COUNTIFS(C:C,"&gt;="&amp;M155,C:C,"&lt;"&amp;N155,I:I,"=2",J:J,"=2",D:D,"&lt;&gt;x")</f>
        <v>0</v>
      </c>
      <c r="AC157" s="7" t="str">
        <f aca="false">IF(Y157&gt;0,Z157/Y157,"-")</f>
        <v>-</v>
      </c>
    </row>
    <row r="158" customFormat="false" ht="15" hidden="false" customHeight="false" outlineLevel="0" collapsed="false">
      <c r="A158" s="0" t="n">
        <v>157</v>
      </c>
      <c r="B158" s="3" t="n">
        <v>45061</v>
      </c>
      <c r="C158" s="4" t="n">
        <v>0.955590277777778</v>
      </c>
      <c r="D158" s="8" t="n">
        <f aca="false">Identyfikacja!D158</f>
        <v>156</v>
      </c>
      <c r="E158" s="5" t="s">
        <v>173</v>
      </c>
      <c r="F158" s="0" t="n">
        <v>9</v>
      </c>
      <c r="G158" s="0" t="n">
        <v>0</v>
      </c>
      <c r="I158" s="0" t="n">
        <v>5</v>
      </c>
      <c r="J158" s="0" t="n">
        <v>0</v>
      </c>
      <c r="M158" s="9"/>
      <c r="N158" s="9"/>
      <c r="O158" s="1" t="s">
        <v>262</v>
      </c>
      <c r="P158" s="1" t="n">
        <f aca="false">Q158+R158</f>
        <v>3</v>
      </c>
      <c r="Q158" s="1" t="n">
        <f aca="false">COUNTIFS(C:C,"&gt;="&amp;M155,C:C,"&lt;"&amp;N155,F:F,"=7",G:G,"=0",D:D,"&lt;&gt;x")</f>
        <v>3</v>
      </c>
      <c r="R158" s="1" t="n">
        <f aca="false">COUNTIFS(C:C,"&gt;="&amp;M155,C:C,"&lt;"&amp;N155,F:F,"=7",G:G,"=1",D:D,"&lt;&gt;x")</f>
        <v>0</v>
      </c>
      <c r="S158" s="1" t="n">
        <f aca="false">COUNTIFS(C:C,"&gt;="&amp;M155,C:C,"&lt;"&amp;N155,F:F,"=7",G:G,"=2",D:D,"&lt;&gt;x")</f>
        <v>0</v>
      </c>
      <c r="T158" s="7" t="n">
        <f aca="false">IF(P158&gt;0,Q158/P158,"-")</f>
        <v>1</v>
      </c>
      <c r="V158" s="9"/>
      <c r="W158" s="9"/>
      <c r="X158" s="1" t="s">
        <v>263</v>
      </c>
      <c r="Y158" s="1" t="n">
        <f aca="false">Z158+AA158</f>
        <v>0</v>
      </c>
      <c r="Z158" s="1" t="n">
        <f aca="false">COUNTIFS(C:C,"&gt;="&amp;M155,C:C,"&lt;"&amp;N155,I:I,"=3",J:J,"=0",D:D,"&lt;&gt;x")</f>
        <v>0</v>
      </c>
      <c r="AA158" s="1" t="n">
        <f aca="false">COUNTIFS(C:C,"&gt;="&amp;M155,C:C,"&lt;"&amp;N155,I:I,"=3",J:J,"=1",D:D,"&lt;&gt;x")</f>
        <v>0</v>
      </c>
      <c r="AB158" s="1" t="n">
        <f aca="false">COUNTIFS(C:C,"&gt;="&amp;M155,C:C,"&lt;"&amp;N155,I:I,"=3",J:J,"=2",D:D,"&lt;&gt;x")</f>
        <v>0</v>
      </c>
      <c r="AC158" s="7" t="str">
        <f aca="false">IF(Y158&gt;0,Z158/Y158,"-")</f>
        <v>-</v>
      </c>
    </row>
    <row r="159" customFormat="false" ht="15" hidden="false" customHeight="false" outlineLevel="0" collapsed="false">
      <c r="A159" s="0" t="n">
        <v>158</v>
      </c>
      <c r="B159" s="3" t="n">
        <v>45061</v>
      </c>
      <c r="C159" s="4" t="n">
        <v>0.955671296296296</v>
      </c>
      <c r="D159" s="8" t="n">
        <f aca="false">Identyfikacja!D159</f>
        <v>157</v>
      </c>
      <c r="E159" s="5" t="s">
        <v>174</v>
      </c>
      <c r="F159" s="0" t="n">
        <v>11</v>
      </c>
      <c r="G159" s="0" t="n">
        <v>0</v>
      </c>
      <c r="I159" s="0" t="n">
        <v>1</v>
      </c>
      <c r="J159" s="0" t="n">
        <v>0</v>
      </c>
      <c r="M159" s="9"/>
      <c r="N159" s="9"/>
      <c r="O159" s="1" t="s">
        <v>264</v>
      </c>
      <c r="P159" s="1" t="n">
        <f aca="false">Q159+R159</f>
        <v>1</v>
      </c>
      <c r="Q159" s="1" t="n">
        <f aca="false">COUNTIFS(C:C,"&gt;="&amp;M155,C:C,"&lt;"&amp;N155,F:F,"=11",G:G,"=0",D:D,"&lt;&gt;x")</f>
        <v>1</v>
      </c>
      <c r="R159" s="1" t="n">
        <f aca="false">COUNTIFS(C:C,"&gt;="&amp;M155,C:C,"&lt;"&amp;N155,F:F,"=11",G:G,"=1",D:D,"&lt;&gt;x")</f>
        <v>0</v>
      </c>
      <c r="S159" s="1" t="n">
        <f aca="false">COUNTIFS(C:C,"&gt;="&amp;M155,C:C,"&lt;"&amp;N155,F:F,"=11",G:G,"=2",D:D,"&lt;&gt;x")</f>
        <v>0</v>
      </c>
      <c r="T159" s="7" t="n">
        <f aca="false">IF(P159&gt;0,Q159/P159,"-")</f>
        <v>1</v>
      </c>
      <c r="V159" s="9"/>
      <c r="W159" s="9"/>
      <c r="X159" s="1" t="s">
        <v>265</v>
      </c>
      <c r="Y159" s="1" t="n">
        <f aca="false">Z159+AA159</f>
        <v>0</v>
      </c>
      <c r="Z159" s="1" t="n">
        <f aca="false">COUNTIFS(C:C,"&gt;="&amp;M155,C:C,"&lt;"&amp;N155,I:I,"=4",J:J,"=0",D:D,"&lt;&gt;x")</f>
        <v>0</v>
      </c>
      <c r="AA159" s="1" t="n">
        <f aca="false">COUNTIFS(C:C,"&gt;="&amp;M155,C:C,"&lt;"&amp;N155,I:I,"=4",J:J,"=1",D:D,"&lt;&gt;x")</f>
        <v>0</v>
      </c>
      <c r="AB159" s="1" t="n">
        <f aca="false">COUNTIFS(C:C,"&gt;="&amp;M155,C:C,"&lt;"&amp;N155,I:I,"=4",J:J,"=2",D:D,"&lt;&gt;x")</f>
        <v>0</v>
      </c>
      <c r="AC159" s="7" t="str">
        <f aca="false">IF(Y159&gt;0,Z159/Y159,"-")</f>
        <v>-</v>
      </c>
    </row>
    <row r="160" customFormat="false" ht="15" hidden="false" customHeight="false" outlineLevel="0" collapsed="false">
      <c r="A160" s="0" t="n">
        <v>159</v>
      </c>
      <c r="B160" s="3" t="n">
        <v>45061</v>
      </c>
      <c r="C160" s="4" t="n">
        <v>0.955717592592593</v>
      </c>
      <c r="D160" s="8" t="n">
        <f aca="false">Identyfikacja!D160</f>
        <v>158</v>
      </c>
      <c r="E160" s="5" t="s">
        <v>175</v>
      </c>
      <c r="F160" s="0" t="n">
        <v>5</v>
      </c>
      <c r="G160" s="0" t="n">
        <v>0</v>
      </c>
      <c r="I160" s="0" t="n">
        <v>7</v>
      </c>
      <c r="J160" s="0" t="n">
        <v>0</v>
      </c>
      <c r="M160" s="9"/>
      <c r="N160" s="9"/>
      <c r="O160" s="1" t="s">
        <v>266</v>
      </c>
      <c r="P160" s="1" t="n">
        <f aca="false">Q160+R160</f>
        <v>0</v>
      </c>
      <c r="Q160" s="1" t="n">
        <f aca="false">COUNTIFS(C:C,"&gt;="&amp;M155,C:C,"&lt;"&amp;N155,F:F,"=2",G:G,"=0",D:D,"&lt;&gt;x")</f>
        <v>0</v>
      </c>
      <c r="R160" s="1" t="n">
        <f aca="false">COUNTIFS(C:C,"&gt;="&amp;M155,C:C,"&lt;"&amp;N155,F:F,"=2",G:G,"=1",D:D,"&lt;&gt;x")</f>
        <v>0</v>
      </c>
      <c r="S160" s="1" t="n">
        <f aca="false">COUNTIFS(C:C,"&gt;="&amp;M155,C:C,"&lt;"&amp;N155,F:F,"=2",G:G,"=2",D:D,"&lt;&gt;x")</f>
        <v>0</v>
      </c>
      <c r="T160" s="7" t="str">
        <f aca="false">IF(P160&gt;0,Q160/P160,"-")</f>
        <v>-</v>
      </c>
      <c r="V160" s="9"/>
      <c r="W160" s="9"/>
      <c r="X160" s="1" t="s">
        <v>267</v>
      </c>
      <c r="Y160" s="1" t="n">
        <f aca="false">Z160+AA160</f>
        <v>1</v>
      </c>
      <c r="Z160" s="1" t="n">
        <f aca="false">COUNTIFS(C:C,"&gt;="&amp;M155,C:C,"&lt;"&amp;N155,I:I,"=5",J:J,"=0",D:D,"&lt;&gt;x")</f>
        <v>1</v>
      </c>
      <c r="AA160" s="1" t="n">
        <f aca="false">COUNTIFS(C:C,"&gt;="&amp;M155,C:C,"&lt;"&amp;N155,I:I,"=5",J:J,"=1",D:D,"&lt;&gt;x")</f>
        <v>0</v>
      </c>
      <c r="AB160" s="1" t="n">
        <f aca="false">COUNTIFS(C:C,"&gt;="&amp;M155,C:C,"&lt;"&amp;N155,I:I,"=5",J:J,"=2",D:D,"&lt;&gt;x")</f>
        <v>0</v>
      </c>
      <c r="AC160" s="7" t="n">
        <f aca="false">IF(Y160&gt;0,Z160/Y160,"-")</f>
        <v>1</v>
      </c>
    </row>
    <row r="161" customFormat="false" ht="15" hidden="false" customHeight="false" outlineLevel="0" collapsed="false">
      <c r="A161" s="0" t="n">
        <v>160</v>
      </c>
      <c r="B161" s="3" t="n">
        <v>45061</v>
      </c>
      <c r="C161" s="4" t="n">
        <v>0.955752314814815</v>
      </c>
      <c r="D161" s="8" t="n">
        <f aca="false">Identyfikacja!D161</f>
        <v>159</v>
      </c>
      <c r="E161" s="5" t="s">
        <v>176</v>
      </c>
      <c r="F161" s="0" t="n">
        <v>7</v>
      </c>
      <c r="G161" s="0" t="n">
        <v>0</v>
      </c>
      <c r="I161" s="0" t="n">
        <v>1</v>
      </c>
      <c r="J161" s="0" t="n">
        <v>0</v>
      </c>
      <c r="M161" s="9"/>
      <c r="N161" s="9"/>
      <c r="O161" s="1" t="s">
        <v>268</v>
      </c>
      <c r="P161" s="1" t="n">
        <f aca="false">Q161+R161</f>
        <v>0</v>
      </c>
      <c r="Q161" s="1" t="n">
        <f aca="false">COUNTIFS(C:C,"&gt;="&amp;M155,C:C,"&lt;"&amp;N155,F:F,"=3",G:G,"=0",D:D,"&lt;&gt;x")</f>
        <v>0</v>
      </c>
      <c r="R161" s="1" t="n">
        <f aca="false">COUNTIFS(C:C,"&gt;="&amp;M155,C:C,"&lt;"&amp;N155,F:F,"=3",G:G,"=1",D:D,"&lt;&gt;x")</f>
        <v>0</v>
      </c>
      <c r="S161" s="1" t="n">
        <f aca="false">COUNTIFS(C:C,"&gt;="&amp;M155,C:C,"&lt;"&amp;N155,F:F,"=3",G:G,"=2",D:D,"&lt;&gt;x")</f>
        <v>0</v>
      </c>
      <c r="T161" s="7" t="str">
        <f aca="false">IF(P161&gt;0,Q161/P161,"-")</f>
        <v>-</v>
      </c>
      <c r="V161" s="9"/>
      <c r="W161" s="9"/>
      <c r="X161" s="1" t="s">
        <v>269</v>
      </c>
      <c r="Y161" s="1" t="n">
        <f aca="false">Z161+AA161</f>
        <v>1</v>
      </c>
      <c r="Z161" s="1" t="n">
        <f aca="false">COUNTIFS(C:C,"&gt;="&amp;M155,C:C,"&lt;"&amp;N155,I:I,"=6",J:J,"=0",D:D,"&lt;&gt;x")</f>
        <v>1</v>
      </c>
      <c r="AA161" s="1" t="n">
        <f aca="false">COUNTIFS(C:C,"&gt;="&amp;M155,C:C,"&lt;"&amp;N155,I:I,"=6",J:J,"=1",D:D,"&lt;&gt;x")</f>
        <v>0</v>
      </c>
      <c r="AB161" s="1" t="n">
        <f aca="false">COUNTIFS(C:C,"&gt;="&amp;M155,C:C,"&lt;"&amp;N155,I:I,"=6",J:J,"=2",D:D,"&lt;&gt;x")</f>
        <v>0</v>
      </c>
      <c r="AC161" s="7" t="n">
        <f aca="false">IF(Y161&gt;0,Z161/Y161,"-")</f>
        <v>1</v>
      </c>
    </row>
    <row r="162" customFormat="false" ht="15" hidden="false" customHeight="false" outlineLevel="0" collapsed="false">
      <c r="A162" s="0" t="n">
        <v>161</v>
      </c>
      <c r="B162" s="3" t="n">
        <v>45061</v>
      </c>
      <c r="C162" s="4" t="n">
        <v>0.959583333333333</v>
      </c>
      <c r="D162" s="8" t="n">
        <f aca="false">Identyfikacja!D162</f>
        <v>160</v>
      </c>
      <c r="E162" s="5" t="s">
        <v>177</v>
      </c>
      <c r="F162" s="0" t="n">
        <v>9</v>
      </c>
      <c r="G162" s="0" t="n">
        <v>0</v>
      </c>
      <c r="I162" s="0" t="n">
        <v>5</v>
      </c>
      <c r="J162" s="0" t="n">
        <v>0</v>
      </c>
      <c r="M162" s="9"/>
      <c r="N162" s="9"/>
      <c r="O162" s="1" t="s">
        <v>269</v>
      </c>
      <c r="P162" s="1" t="n">
        <f aca="false">Q162+R162</f>
        <v>1</v>
      </c>
      <c r="Q162" s="1" t="n">
        <f aca="false">COUNTIFS(C:C,"&gt;="&amp;M155,C:C,"&lt;"&amp;N155,F:F,"=8",G:G,"=0",D:D,"&lt;&gt;x")</f>
        <v>1</v>
      </c>
      <c r="R162" s="1" t="n">
        <f aca="false">COUNTIFS(C:C,"&gt;="&amp;M155,C:C,"&lt;"&amp;N155,F:F,"=8",G:G,"=1",D:D,"&lt;&gt;x")</f>
        <v>0</v>
      </c>
      <c r="S162" s="1" t="n">
        <f aca="false">COUNTIFS(C:C,"&gt;="&amp;M155,C:C,"&lt;"&amp;N155,F:F,"=8",G:G,"=2",D:D,"&lt;&gt;x")</f>
        <v>0</v>
      </c>
      <c r="T162" s="7" t="n">
        <f aca="false">IF(P162&gt;0,Q162/P162,"-")</f>
        <v>1</v>
      </c>
      <c r="V162" s="9"/>
      <c r="W162" s="9"/>
      <c r="X162" s="1" t="s">
        <v>270</v>
      </c>
      <c r="Y162" s="1" t="n">
        <f aca="false">Z162+AA162</f>
        <v>0</v>
      </c>
      <c r="Z162" s="1" t="n">
        <f aca="false">COUNTIFS(C:C,"&gt;="&amp;M155,C:C,"&lt;"&amp;N155,I:I,"=7",J:J,"=0",D:D,"&lt;&gt;x")</f>
        <v>0</v>
      </c>
      <c r="AA162" s="1" t="n">
        <f aca="false">COUNTIFS(C:C,"&gt;="&amp;M155,C:C,"&lt;"&amp;N155,I:I,"=7",J:J,"=1",D:D,"&lt;&gt;x")</f>
        <v>0</v>
      </c>
      <c r="AB162" s="1" t="n">
        <f aca="false">COUNTIFS(C:C,"&gt;="&amp;M155,C:C,"&lt;"&amp;N155,I:I,"=7",J:J,"=2",D:D,"&lt;&gt;x")</f>
        <v>0</v>
      </c>
      <c r="AC162" s="7" t="str">
        <f aca="false">IF(Y162&gt;0,Z162/Y162,"-")</f>
        <v>-</v>
      </c>
    </row>
    <row r="163" customFormat="false" ht="15" hidden="false" customHeight="false" outlineLevel="0" collapsed="false">
      <c r="A163" s="0" t="n">
        <v>162</v>
      </c>
      <c r="B163" s="3" t="n">
        <v>45061</v>
      </c>
      <c r="C163" s="4" t="n">
        <v>0.959618055555556</v>
      </c>
      <c r="D163" s="8" t="n">
        <f aca="false">Identyfikacja!D163</f>
        <v>161</v>
      </c>
      <c r="E163" s="5" t="s">
        <v>178</v>
      </c>
      <c r="F163" s="0" t="n">
        <v>8</v>
      </c>
      <c r="G163" s="0" t="n">
        <v>0</v>
      </c>
      <c r="I163" s="0" t="n">
        <v>6</v>
      </c>
      <c r="J163" s="0" t="n">
        <v>0</v>
      </c>
      <c r="M163" s="9"/>
      <c r="N163" s="9"/>
      <c r="O163" s="1" t="s">
        <v>271</v>
      </c>
      <c r="P163" s="1" t="n">
        <f aca="false">Q163+R163</f>
        <v>1</v>
      </c>
      <c r="Q163" s="1" t="n">
        <f aca="false">COUNTIFS(C:C,"&gt;="&amp;M155,C:C,"&lt;"&amp;N155,F:F,"=9",G:G,"=0",D:D,"&lt;&gt;x")</f>
        <v>1</v>
      </c>
      <c r="R163" s="1" t="n">
        <f aca="false">COUNTIFS(C:C,"&gt;="&amp;M155,C:C,"&lt;"&amp;N155,F:F,"=9",G:G,"=1",D:D,"&lt;&gt;x")</f>
        <v>0</v>
      </c>
      <c r="S163" s="1" t="n">
        <f aca="false">COUNTIFS(C:C,"&gt;="&amp;M155,C:C,"&lt;"&amp;N155,F:F,"=9",G:G,"=2",D:D,"&lt;&gt;x")</f>
        <v>0</v>
      </c>
      <c r="T163" s="7" t="n">
        <f aca="false">IF(P163&gt;0,Q163/P163,"-")</f>
        <v>1</v>
      </c>
      <c r="V163" s="9"/>
      <c r="W163" s="9"/>
      <c r="X163" s="1" t="s">
        <v>272</v>
      </c>
      <c r="Y163" s="1" t="n">
        <f aca="false">Z163+AA163</f>
        <v>1</v>
      </c>
      <c r="Z163" s="1" t="n">
        <f aca="false">COUNTIFS(C:C,"&gt;="&amp;M155,C:C,"&lt;"&amp;N155,I:I,"=8",J:J,"=0",D:D,"&lt;&gt;x")</f>
        <v>1</v>
      </c>
      <c r="AA163" s="1" t="n">
        <f aca="false">COUNTIFS(C:C,"&gt;="&amp;M155,C:C,"&lt;"&amp;N155,I:I,"=8",J:J,"=1",D:D,"&lt;&gt;x")</f>
        <v>0</v>
      </c>
      <c r="AB163" s="1" t="n">
        <f aca="false">COUNTIFS(C:C,"&gt;="&amp;M155,C:C,"&lt;"&amp;N155,I:I,"=8",J:J,"=2",D:D,"&lt;&gt;x")</f>
        <v>0</v>
      </c>
      <c r="AC163" s="7" t="n">
        <f aca="false">IF(Y163&gt;0,Z163/Y163,"-")</f>
        <v>1</v>
      </c>
    </row>
    <row r="164" customFormat="false" ht="15" hidden="false" customHeight="false" outlineLevel="0" collapsed="false">
      <c r="A164" s="0" t="n">
        <v>163</v>
      </c>
      <c r="B164" s="3" t="n">
        <v>45061</v>
      </c>
      <c r="C164" s="4" t="n">
        <v>0.959641203703704</v>
      </c>
      <c r="D164" s="8" t="n">
        <f aca="false">Identyfikacja!D164</f>
        <v>162</v>
      </c>
      <c r="E164" s="5" t="s">
        <v>179</v>
      </c>
      <c r="F164" s="0" t="n">
        <v>7</v>
      </c>
      <c r="G164" s="0" t="n">
        <v>0</v>
      </c>
      <c r="I164" s="0" t="n">
        <v>1</v>
      </c>
      <c r="J164" s="0" t="n">
        <v>0</v>
      </c>
      <c r="M164" s="9"/>
      <c r="N164" s="9"/>
      <c r="O164" s="1" t="s">
        <v>270</v>
      </c>
      <c r="P164" s="1" t="n">
        <f aca="false">Q164+R164</f>
        <v>0</v>
      </c>
      <c r="Q164" s="1" t="n">
        <f aca="false">COUNTIFS(C:C,"&gt;="&amp;M155,C:C,"&lt;"&amp;N155,F:F,"=5",G:G,"=0",D:D,"&lt;&gt;x")</f>
        <v>0</v>
      </c>
      <c r="R164" s="1" t="n">
        <f aca="false">COUNTIFS(C:C,"&gt;="&amp;M155,C:C,"&lt;"&amp;N155,F:F,"=5",G:G,"=1",D:D,"&lt;&gt;x")</f>
        <v>0</v>
      </c>
      <c r="S164" s="1" t="n">
        <f aca="false">COUNTIFS(C:C,"&gt;="&amp;M155,C:C,"&lt;"&amp;N155,F:F,"=5",G:G,"=2",D:D,"&lt;&gt;x")</f>
        <v>0</v>
      </c>
      <c r="T164" s="7" t="str">
        <f aca="false">IF(P164&gt;0,Q164/P164,"-")</f>
        <v>-</v>
      </c>
      <c r="X164" s="1"/>
      <c r="Y164" s="1"/>
      <c r="Z164" s="1"/>
      <c r="AA164" s="1"/>
      <c r="AB164" s="1"/>
      <c r="AC164" s="7"/>
    </row>
    <row r="165" customFormat="false" ht="15" hidden="false" customHeight="false" outlineLevel="0" collapsed="false">
      <c r="A165" s="0" t="n">
        <v>164</v>
      </c>
      <c r="B165" s="3" t="n">
        <v>45061</v>
      </c>
      <c r="C165" s="4" t="n">
        <v>0.959675925925926</v>
      </c>
      <c r="D165" s="8" t="n">
        <f aca="false">Identyfikacja!D165</f>
        <v>163</v>
      </c>
      <c r="E165" s="5" t="s">
        <v>180</v>
      </c>
      <c r="F165" s="0" t="n">
        <v>11</v>
      </c>
      <c r="G165" s="0" t="n">
        <v>0</v>
      </c>
      <c r="I165" s="0" t="n">
        <v>1</v>
      </c>
      <c r="J165" s="0" t="n">
        <v>0</v>
      </c>
      <c r="O165" s="1"/>
      <c r="P165" s="1"/>
      <c r="Q165" s="1"/>
      <c r="R165" s="1"/>
      <c r="S165" s="1"/>
      <c r="T165" s="1"/>
      <c r="X165" s="1"/>
      <c r="Y165" s="1"/>
      <c r="Z165" s="1"/>
      <c r="AA165" s="1"/>
      <c r="AB165" s="1"/>
      <c r="AC165" s="1"/>
    </row>
    <row r="166" customFormat="false" ht="15" hidden="false" customHeight="false" outlineLevel="0" collapsed="false">
      <c r="A166" s="0" t="n">
        <v>165</v>
      </c>
      <c r="B166" s="3" t="n">
        <v>45061</v>
      </c>
      <c r="C166" s="4" t="n">
        <v>0.961527777777778</v>
      </c>
      <c r="D166" s="8" t="n">
        <f aca="false">Identyfikacja!D166</f>
        <v>164</v>
      </c>
      <c r="E166" s="5" t="s">
        <v>181</v>
      </c>
      <c r="F166" s="0" t="n">
        <v>3</v>
      </c>
      <c r="G166" s="0" t="n">
        <v>0</v>
      </c>
      <c r="I166" s="0" t="n">
        <v>2</v>
      </c>
      <c r="J166" s="0" t="n">
        <v>0</v>
      </c>
      <c r="M166" s="9" t="n">
        <v>0.0313773148148148</v>
      </c>
      <c r="N166" s="9" t="n">
        <v>0.0326851851851852</v>
      </c>
      <c r="O166" s="1" t="s">
        <v>252</v>
      </c>
      <c r="P166" s="1" t="s">
        <v>253</v>
      </c>
      <c r="Q166" s="1" t="s">
        <v>254</v>
      </c>
      <c r="R166" s="1" t="s">
        <v>255</v>
      </c>
      <c r="S166" s="1" t="s">
        <v>17</v>
      </c>
      <c r="T166" s="1" t="s">
        <v>256</v>
      </c>
      <c r="V166" s="9" t="n">
        <v>0.0313773148148148</v>
      </c>
      <c r="W166" s="9" t="n">
        <v>0.0326851851851852</v>
      </c>
      <c r="X166" s="1" t="s">
        <v>257</v>
      </c>
      <c r="Y166" s="1" t="s">
        <v>253</v>
      </c>
      <c r="Z166" s="1" t="s">
        <v>254</v>
      </c>
      <c r="AA166" s="1" t="s">
        <v>255</v>
      </c>
      <c r="AB166" s="1" t="s">
        <v>17</v>
      </c>
      <c r="AC166" s="1" t="s">
        <v>256</v>
      </c>
    </row>
    <row r="167" customFormat="false" ht="15" hidden="false" customHeight="false" outlineLevel="0" collapsed="false">
      <c r="A167" s="0" t="n">
        <v>166</v>
      </c>
      <c r="B167" s="3" t="n">
        <v>45061</v>
      </c>
      <c r="C167" s="4" t="n">
        <v>0.962094907407407</v>
      </c>
      <c r="D167" s="8" t="n">
        <f aca="false">Identyfikacja!D167</f>
        <v>165</v>
      </c>
      <c r="E167" s="5" t="s">
        <v>182</v>
      </c>
      <c r="F167" s="0" t="n">
        <v>9</v>
      </c>
      <c r="G167" s="0" t="n">
        <v>0</v>
      </c>
      <c r="I167" s="0" t="n">
        <v>5</v>
      </c>
      <c r="J167" s="0" t="n">
        <v>0</v>
      </c>
      <c r="M167" s="9"/>
      <c r="N167" s="9"/>
      <c r="O167" s="1" t="s">
        <v>258</v>
      </c>
      <c r="P167" s="1" t="n">
        <f aca="false">Q167+R167</f>
        <v>0</v>
      </c>
      <c r="Q167" s="1" t="n">
        <f aca="false">COUNTIFS(C:C,"&gt;="&amp;M166,C:C,"&lt;"&amp;N166,F:F,"=6",G:G,"=0",D:D,"&lt;&gt;x")</f>
        <v>0</v>
      </c>
      <c r="R167" s="1" t="n">
        <f aca="false">COUNTIFS(C:C,"&gt;="&amp;M166,C:C,"&lt;"&amp;N166,F:F,"=6",G:G,"=1",D:D,"&lt;&gt;x")</f>
        <v>0</v>
      </c>
      <c r="S167" s="1" t="n">
        <f aca="false">COUNTIFS(C:C,"&gt;="&amp;M166,C:C,"&lt;"&amp;N166,F:F,"=6",G:G,"=2",D:D,"&lt;&gt;x")</f>
        <v>0</v>
      </c>
      <c r="T167" s="7" t="str">
        <f aca="false">IF(P167&gt;0,Q167/P167,"-")</f>
        <v>-</v>
      </c>
      <c r="V167" s="9"/>
      <c r="W167" s="9"/>
      <c r="X167" s="1" t="s">
        <v>259</v>
      </c>
      <c r="Y167" s="1" t="n">
        <f aca="false">Z167+AA167</f>
        <v>0</v>
      </c>
      <c r="Z167" s="1" t="n">
        <f aca="false">COUNTIFS(C:C,"&gt;="&amp;M166,C:C,"&lt;"&amp;N166,I:I,"=1",J:J,"=0",D:D,"&lt;&gt;x")</f>
        <v>0</v>
      </c>
      <c r="AA167" s="1" t="n">
        <f aca="false">COUNTIFS(C:C,"&gt;="&amp;M166,C:C,"&lt;"&amp;N166,I:I,"=1",J:J,"=1",D:D,"&lt;&gt;x")</f>
        <v>0</v>
      </c>
      <c r="AB167" s="1" t="n">
        <f aca="false">COUNTIFS(C:C,"&gt;="&amp;M166,C:C,"&lt;"&amp;N166,I:I,"=1",J:J,"=2",D:D,"&lt;&gt;x")</f>
        <v>0</v>
      </c>
      <c r="AC167" s="7" t="str">
        <f aca="false">IF(Y167&gt;0,Z167/Y167,"-")</f>
        <v>-</v>
      </c>
    </row>
    <row r="168" customFormat="false" ht="15" hidden="false" customHeight="false" outlineLevel="0" collapsed="false">
      <c r="A168" s="0" t="n">
        <v>167</v>
      </c>
      <c r="B168" s="3" t="n">
        <v>45061</v>
      </c>
      <c r="C168" s="4" t="n">
        <v>0.962789351851852</v>
      </c>
      <c r="D168" s="8" t="n">
        <f aca="false">Identyfikacja!D168</f>
        <v>166</v>
      </c>
      <c r="E168" s="5" t="s">
        <v>183</v>
      </c>
      <c r="F168" s="0" t="n">
        <v>7</v>
      </c>
      <c r="G168" s="0" t="n">
        <v>0</v>
      </c>
      <c r="I168" s="0" t="n">
        <v>1</v>
      </c>
      <c r="J168" s="0" t="n">
        <v>0</v>
      </c>
      <c r="M168" s="9"/>
      <c r="N168" s="9"/>
      <c r="O168" s="1" t="s">
        <v>260</v>
      </c>
      <c r="P168" s="1" t="n">
        <f aca="false">Q168+R168</f>
        <v>0</v>
      </c>
      <c r="Q168" s="1" t="n">
        <f aca="false">COUNTIFS(C:C,"&gt;="&amp;M166,C:C,"&lt;"&amp;N166,F:F,"=10",G:G,"=0",D:D,"&lt;&gt;x")</f>
        <v>0</v>
      </c>
      <c r="R168" s="1" t="n">
        <f aca="false">COUNTIFS(C:C,"&gt;="&amp;M166,C:C,"&lt;"&amp;N166,F:F,"=10",G:G,"=1",D:D,"&lt;&gt;x")</f>
        <v>0</v>
      </c>
      <c r="S168" s="1" t="n">
        <f aca="false">COUNTIFS(C:C,"&gt;="&amp;M166,C:C,"&lt;"&amp;N166,F:F,"=10",G:G,"=2",D:D,"&lt;&gt;x")</f>
        <v>0</v>
      </c>
      <c r="T168" s="7" t="str">
        <f aca="false">IF(P168&gt;0,Q168/P168,"-")</f>
        <v>-</v>
      </c>
      <c r="V168" s="9"/>
      <c r="W168" s="9"/>
      <c r="X168" s="1" t="s">
        <v>261</v>
      </c>
      <c r="Y168" s="1" t="n">
        <f aca="false">Z168+AA168</f>
        <v>0</v>
      </c>
      <c r="Z168" s="1" t="n">
        <f aca="false">COUNTIFS(C:C,"&gt;="&amp;M166,C:C,"&lt;"&amp;N166,I:I,"=2",J:J,"=0",D:D,"&lt;&gt;x")</f>
        <v>0</v>
      </c>
      <c r="AA168" s="1" t="n">
        <f aca="false">COUNTIFS(C:C,"&gt;="&amp;M166,C:C,"&lt;"&amp;N166,I:I,"=2",J:J,"=1",D:D,"&lt;&gt;x")</f>
        <v>0</v>
      </c>
      <c r="AB168" s="1" t="n">
        <f aca="false">COUNTIFS(C:C,"&gt;="&amp;M166,C:C,"&lt;"&amp;N166,I:I,"=2",J:J,"=2",D:D,"&lt;&gt;x")</f>
        <v>0</v>
      </c>
      <c r="AC168" s="7" t="str">
        <f aca="false">IF(Y168&gt;0,Z168/Y168,"-")</f>
        <v>-</v>
      </c>
    </row>
    <row r="169" customFormat="false" ht="15" hidden="false" customHeight="false" outlineLevel="0" collapsed="false">
      <c r="A169" s="0" t="n">
        <v>168</v>
      </c>
      <c r="B169" s="3" t="n">
        <v>45061</v>
      </c>
      <c r="C169" s="4" t="n">
        <v>0.962800925925926</v>
      </c>
      <c r="D169" s="8" t="n">
        <f aca="false">Identyfikacja!D169</f>
        <v>167</v>
      </c>
      <c r="E169" s="5" t="s">
        <v>184</v>
      </c>
      <c r="F169" s="0" t="n">
        <v>7</v>
      </c>
      <c r="G169" s="0" t="n">
        <v>0</v>
      </c>
      <c r="I169" s="0" t="n">
        <v>1</v>
      </c>
      <c r="J169" s="0" t="n">
        <v>0</v>
      </c>
      <c r="M169" s="9"/>
      <c r="N169" s="9"/>
      <c r="O169" s="1" t="s">
        <v>262</v>
      </c>
      <c r="P169" s="1" t="n">
        <f aca="false">Q169+R169</f>
        <v>0</v>
      </c>
      <c r="Q169" s="1" t="n">
        <f aca="false">COUNTIFS(C:C,"&gt;="&amp;M166,C:C,"&lt;"&amp;N166,F:F,"=7",G:G,"=0",D:D,"&lt;&gt;x")</f>
        <v>0</v>
      </c>
      <c r="R169" s="1" t="n">
        <f aca="false">COUNTIFS(C:C,"&gt;="&amp;M166,C:C,"&lt;"&amp;N166,F:F,"=7",G:G,"=1",D:D,"&lt;&gt;x")</f>
        <v>0</v>
      </c>
      <c r="S169" s="1" t="n">
        <f aca="false">COUNTIFS(C:C,"&gt;="&amp;M166,C:C,"&lt;"&amp;N166,F:F,"=7",G:G,"=2",D:D,"&lt;&gt;x")</f>
        <v>0</v>
      </c>
      <c r="T169" s="7" t="str">
        <f aca="false">IF(P169&gt;0,Q169/P169,"-")</f>
        <v>-</v>
      </c>
      <c r="V169" s="9"/>
      <c r="W169" s="9"/>
      <c r="X169" s="1" t="s">
        <v>263</v>
      </c>
      <c r="Y169" s="1" t="n">
        <f aca="false">Z169+AA169</f>
        <v>0</v>
      </c>
      <c r="Z169" s="1" t="n">
        <f aca="false">COUNTIFS(C:C,"&gt;="&amp;M166,C:C,"&lt;"&amp;N166,I:I,"=3",J:J,"=0",D:D,"&lt;&gt;x")</f>
        <v>0</v>
      </c>
      <c r="AA169" s="1" t="n">
        <f aca="false">COUNTIFS(C:C,"&gt;="&amp;M166,C:C,"&lt;"&amp;N166,I:I,"=3",J:J,"=1",D:D,"&lt;&gt;x")</f>
        <v>0</v>
      </c>
      <c r="AB169" s="1" t="n">
        <f aca="false">COUNTIFS(C:C,"&gt;="&amp;M166,C:C,"&lt;"&amp;N166,I:I,"=3",J:J,"=2",D:D,"&lt;&gt;x")</f>
        <v>0</v>
      </c>
      <c r="AC169" s="7" t="str">
        <f aca="false">IF(Y169&gt;0,Z169/Y169,"-")</f>
        <v>-</v>
      </c>
    </row>
    <row r="170" customFormat="false" ht="15" hidden="false" customHeight="false" outlineLevel="0" collapsed="false">
      <c r="A170" s="0" t="n">
        <v>169</v>
      </c>
      <c r="B170" s="3" t="n">
        <v>45061</v>
      </c>
      <c r="C170" s="4" t="n">
        <v>0.965590277777778</v>
      </c>
      <c r="D170" s="8" t="n">
        <f aca="false">Identyfikacja!D170</f>
        <v>168</v>
      </c>
      <c r="E170" s="5" t="s">
        <v>185</v>
      </c>
      <c r="F170" s="0" t="n">
        <v>7</v>
      </c>
      <c r="G170" s="0" t="n">
        <v>1</v>
      </c>
      <c r="H170" s="0" t="n">
        <v>11</v>
      </c>
      <c r="I170" s="0" t="n">
        <v>1</v>
      </c>
      <c r="J170" s="0" t="n">
        <v>0</v>
      </c>
      <c r="M170" s="9"/>
      <c r="N170" s="9"/>
      <c r="O170" s="1" t="s">
        <v>264</v>
      </c>
      <c r="P170" s="1" t="n">
        <f aca="false">Q170+R170</f>
        <v>0</v>
      </c>
      <c r="Q170" s="1" t="n">
        <f aca="false">COUNTIFS(C:C,"&gt;="&amp;M166,C:C,"&lt;"&amp;N166,F:F,"=11",G:G,"=0",D:D,"&lt;&gt;x")</f>
        <v>0</v>
      </c>
      <c r="R170" s="1" t="n">
        <f aca="false">COUNTIFS(C:C,"&gt;="&amp;M166,C:C,"&lt;"&amp;N166,F:F,"=11",G:G,"=1",D:D,"&lt;&gt;x")</f>
        <v>0</v>
      </c>
      <c r="S170" s="1" t="n">
        <f aca="false">COUNTIFS(C:C,"&gt;="&amp;M166,C:C,"&lt;"&amp;N166,F:F,"=11",G:G,"=2",D:D,"&lt;&gt;x")</f>
        <v>0</v>
      </c>
      <c r="T170" s="7" t="str">
        <f aca="false">IF(P170&gt;0,Q170/P170,"-")</f>
        <v>-</v>
      </c>
      <c r="V170" s="9"/>
      <c r="W170" s="9"/>
      <c r="X170" s="1" t="s">
        <v>265</v>
      </c>
      <c r="Y170" s="1" t="n">
        <f aca="false">Z170+AA170</f>
        <v>0</v>
      </c>
      <c r="Z170" s="1" t="n">
        <f aca="false">COUNTIFS(C:C,"&gt;="&amp;M166,C:C,"&lt;"&amp;N166,I:I,"=4",J:J,"=0",D:D,"&lt;&gt;x")</f>
        <v>0</v>
      </c>
      <c r="AA170" s="1" t="n">
        <f aca="false">COUNTIFS(C:C,"&gt;="&amp;M166,C:C,"&lt;"&amp;N166,I:I,"=4",J:J,"=1",D:D,"&lt;&gt;x")</f>
        <v>0</v>
      </c>
      <c r="AB170" s="1" t="n">
        <f aca="false">COUNTIFS(C:C,"&gt;="&amp;M166,C:C,"&lt;"&amp;N166,I:I,"=4",J:J,"=2",D:D,"&lt;&gt;x")</f>
        <v>0</v>
      </c>
      <c r="AC170" s="7" t="str">
        <f aca="false">IF(Y170&gt;0,Z170/Y170,"-")</f>
        <v>-</v>
      </c>
    </row>
    <row r="171" customFormat="false" ht="15" hidden="false" customHeight="false" outlineLevel="0" collapsed="false">
      <c r="A171" s="0" t="n">
        <v>170</v>
      </c>
      <c r="B171" s="3" t="n">
        <v>45061</v>
      </c>
      <c r="C171" s="4" t="n">
        <v>0.965625</v>
      </c>
      <c r="D171" s="8" t="n">
        <f aca="false">Identyfikacja!D171</f>
        <v>169</v>
      </c>
      <c r="E171" s="5" t="s">
        <v>186</v>
      </c>
      <c r="F171" s="0" t="n">
        <v>7</v>
      </c>
      <c r="G171" s="0" t="n">
        <v>0</v>
      </c>
      <c r="I171" s="0" t="n">
        <v>1</v>
      </c>
      <c r="J171" s="0" t="n">
        <v>0</v>
      </c>
      <c r="M171" s="9"/>
      <c r="N171" s="9"/>
      <c r="O171" s="1" t="s">
        <v>266</v>
      </c>
      <c r="P171" s="1" t="n">
        <f aca="false">Q171+R171</f>
        <v>0</v>
      </c>
      <c r="Q171" s="1" t="n">
        <f aca="false">COUNTIFS(C:C,"&gt;="&amp;M166,C:C,"&lt;"&amp;N166,F:F,"=2",G:G,"=0",D:D,"&lt;&gt;x")</f>
        <v>0</v>
      </c>
      <c r="R171" s="1" t="n">
        <f aca="false">COUNTIFS(C:C,"&gt;="&amp;M166,C:C,"&lt;"&amp;N166,F:F,"=2",G:G,"=1",D:D,"&lt;&gt;x")</f>
        <v>0</v>
      </c>
      <c r="S171" s="1" t="n">
        <f aca="false">COUNTIFS(C:C,"&gt;="&amp;M166,C:C,"&lt;"&amp;N166,F:F,"=2",G:G,"=2",D:D,"&lt;&gt;x")</f>
        <v>0</v>
      </c>
      <c r="T171" s="7" t="str">
        <f aca="false">IF(P171&gt;0,Q171/P171,"-")</f>
        <v>-</v>
      </c>
      <c r="V171" s="9"/>
      <c r="W171" s="9"/>
      <c r="X171" s="1" t="s">
        <v>267</v>
      </c>
      <c r="Y171" s="1" t="n">
        <f aca="false">Z171+AA171</f>
        <v>0</v>
      </c>
      <c r="Z171" s="1" t="n">
        <f aca="false">COUNTIFS(C:C,"&gt;="&amp;M166,C:C,"&lt;"&amp;N166,I:I,"=5",J:J,"=0",D:D,"&lt;&gt;x")</f>
        <v>0</v>
      </c>
      <c r="AA171" s="1" t="n">
        <f aca="false">COUNTIFS(C:C,"&gt;="&amp;M166,C:C,"&lt;"&amp;N166,I:I,"=5",J:J,"=1",D:D,"&lt;&gt;x")</f>
        <v>0</v>
      </c>
      <c r="AB171" s="1" t="n">
        <f aca="false">COUNTIFS(C:C,"&gt;="&amp;M166,C:C,"&lt;"&amp;N166,I:I,"=5",J:J,"=2",D:D,"&lt;&gt;x")</f>
        <v>0</v>
      </c>
      <c r="AC171" s="7" t="str">
        <f aca="false">IF(Y171&gt;0,Z171/Y171,"-")</f>
        <v>-</v>
      </c>
    </row>
    <row r="172" customFormat="false" ht="15" hidden="false" customHeight="false" outlineLevel="0" collapsed="false">
      <c r="A172" s="0" t="n">
        <v>171</v>
      </c>
      <c r="B172" s="3" t="n">
        <v>45061</v>
      </c>
      <c r="C172" s="4" t="n">
        <v>0.966354166666667</v>
      </c>
      <c r="D172" s="8" t="n">
        <f aca="false">Identyfikacja!D172</f>
        <v>170</v>
      </c>
      <c r="E172" s="5" t="s">
        <v>187</v>
      </c>
      <c r="F172" s="0" t="n">
        <v>3</v>
      </c>
      <c r="G172" s="0" t="n">
        <v>0</v>
      </c>
      <c r="I172" s="0" t="n">
        <v>2</v>
      </c>
      <c r="J172" s="0" t="n">
        <v>0</v>
      </c>
      <c r="M172" s="9"/>
      <c r="N172" s="9"/>
      <c r="O172" s="1" t="s">
        <v>268</v>
      </c>
      <c r="P172" s="1" t="n">
        <f aca="false">Q172+R172</f>
        <v>0</v>
      </c>
      <c r="Q172" s="1" t="n">
        <f aca="false">COUNTIFS(C:C,"&gt;="&amp;M166,C:C,"&lt;"&amp;N166,F:F,"=3",G:G,"=0",D:D,"&lt;&gt;x")</f>
        <v>0</v>
      </c>
      <c r="R172" s="1" t="n">
        <f aca="false">COUNTIFS(C:C,"&gt;="&amp;M166,C:C,"&lt;"&amp;N166,F:F,"=3",G:G,"=1",D:D,"&lt;&gt;x")</f>
        <v>0</v>
      </c>
      <c r="S172" s="1" t="n">
        <f aca="false">COUNTIFS(C:C,"&gt;="&amp;M166,C:C,"&lt;"&amp;N166,F:F,"=3",G:G,"=2",D:D,"&lt;&gt;x")</f>
        <v>0</v>
      </c>
      <c r="T172" s="7" t="str">
        <f aca="false">IF(P172&gt;0,Q172/P172,"-")</f>
        <v>-</v>
      </c>
      <c r="V172" s="9"/>
      <c r="W172" s="9"/>
      <c r="X172" s="1" t="s">
        <v>269</v>
      </c>
      <c r="Y172" s="1" t="n">
        <f aca="false">Z172+AA172</f>
        <v>1</v>
      </c>
      <c r="Z172" s="1" t="n">
        <f aca="false">COUNTIFS(C:C,"&gt;="&amp;M166,C:C,"&lt;"&amp;N166,I:I,"=6",J:J,"=0",D:D,"&lt;&gt;x")</f>
        <v>1</v>
      </c>
      <c r="AA172" s="1" t="n">
        <f aca="false">COUNTIFS(C:C,"&gt;="&amp;M166,C:C,"&lt;"&amp;N166,I:I,"=6",J:J,"=1",D:D,"&lt;&gt;x")</f>
        <v>0</v>
      </c>
      <c r="AB172" s="1" t="n">
        <f aca="false">COUNTIFS(C:C,"&gt;="&amp;M166,C:C,"&lt;"&amp;N166,I:I,"=6",J:J,"=2",D:D,"&lt;&gt;x")</f>
        <v>0</v>
      </c>
      <c r="AC172" s="7" t="n">
        <f aca="false">IF(Y172&gt;0,Z172/Y172,"-")</f>
        <v>1</v>
      </c>
    </row>
    <row r="173" customFormat="false" ht="15" hidden="false" customHeight="false" outlineLevel="0" collapsed="false">
      <c r="A173" s="0" t="n">
        <v>172</v>
      </c>
      <c r="B173" s="3" t="n">
        <v>45061</v>
      </c>
      <c r="C173" s="4" t="n">
        <v>0.967638888888889</v>
      </c>
      <c r="D173" s="8" t="n">
        <f aca="false">Identyfikacja!D173</f>
        <v>171</v>
      </c>
      <c r="E173" s="5" t="s">
        <v>188</v>
      </c>
      <c r="F173" s="0" t="n">
        <v>3</v>
      </c>
      <c r="G173" s="0" t="n">
        <v>0</v>
      </c>
      <c r="I173" s="0" t="n">
        <v>3</v>
      </c>
      <c r="J173" s="0" t="n">
        <v>0</v>
      </c>
      <c r="M173" s="9"/>
      <c r="N173" s="9"/>
      <c r="O173" s="1" t="s">
        <v>269</v>
      </c>
      <c r="P173" s="1" t="n">
        <f aca="false">Q173+R173</f>
        <v>1</v>
      </c>
      <c r="Q173" s="1" t="n">
        <f aca="false">COUNTIFS(C:C,"&gt;="&amp;M166,C:C,"&lt;"&amp;N166,F:F,"=8",G:G,"=0",D:D,"&lt;&gt;x")</f>
        <v>1</v>
      </c>
      <c r="R173" s="1" t="n">
        <f aca="false">COUNTIFS(C:C,"&gt;="&amp;M166,C:C,"&lt;"&amp;N166,F:F,"=8",G:G,"=1",D:D,"&lt;&gt;x")</f>
        <v>0</v>
      </c>
      <c r="S173" s="1" t="n">
        <f aca="false">COUNTIFS(C:C,"&gt;="&amp;M166,C:C,"&lt;"&amp;N166,F:F,"=8",G:G,"=2",D:D,"&lt;&gt;x")</f>
        <v>0</v>
      </c>
      <c r="T173" s="7" t="n">
        <f aca="false">IF(P173&gt;0,Q173/P173,"-")</f>
        <v>1</v>
      </c>
      <c r="V173" s="9"/>
      <c r="W173" s="9"/>
      <c r="X173" s="1" t="s">
        <v>270</v>
      </c>
      <c r="Y173" s="1" t="n">
        <f aca="false">Z173+AA173</f>
        <v>0</v>
      </c>
      <c r="Z173" s="1" t="n">
        <f aca="false">COUNTIFS(C:C,"&gt;="&amp;M166,C:C,"&lt;"&amp;N166,I:I,"=7",J:J,"=0",D:D,"&lt;&gt;x")</f>
        <v>0</v>
      </c>
      <c r="AA173" s="1" t="n">
        <f aca="false">COUNTIFS(C:C,"&gt;="&amp;M166,C:C,"&lt;"&amp;N166,I:I,"=7",J:J,"=1",D:D,"&lt;&gt;x")</f>
        <v>0</v>
      </c>
      <c r="AB173" s="1" t="n">
        <f aca="false">COUNTIFS(C:C,"&gt;="&amp;M166,C:C,"&lt;"&amp;N166,I:I,"=7",J:J,"=2",D:D,"&lt;&gt;x")</f>
        <v>0</v>
      </c>
      <c r="AC173" s="7" t="str">
        <f aca="false">IF(Y173&gt;0,Z173/Y173,"-")</f>
        <v>-</v>
      </c>
    </row>
    <row r="174" customFormat="false" ht="15" hidden="false" customHeight="false" outlineLevel="0" collapsed="false">
      <c r="A174" s="0" t="n">
        <v>173</v>
      </c>
      <c r="B174" s="3" t="n">
        <v>45061</v>
      </c>
      <c r="C174" s="4" t="n">
        <v>0.970439814814815</v>
      </c>
      <c r="D174" s="8" t="n">
        <f aca="false">Identyfikacja!D174</f>
        <v>172</v>
      </c>
      <c r="E174" s="5" t="s">
        <v>189</v>
      </c>
      <c r="F174" s="0" t="n">
        <v>11</v>
      </c>
      <c r="G174" s="0" t="n">
        <v>0</v>
      </c>
      <c r="I174" s="0" t="n">
        <v>1</v>
      </c>
      <c r="J174" s="0" t="n">
        <v>0</v>
      </c>
      <c r="M174" s="9"/>
      <c r="N174" s="9"/>
      <c r="O174" s="1" t="s">
        <v>271</v>
      </c>
      <c r="P174" s="1" t="n">
        <f aca="false">Q174+R174</f>
        <v>0</v>
      </c>
      <c r="Q174" s="1" t="n">
        <f aca="false">COUNTIFS(C:C,"&gt;="&amp;M166,C:C,"&lt;"&amp;N166,F:F,"=9",G:G,"=0",D:D,"&lt;&gt;x")</f>
        <v>0</v>
      </c>
      <c r="R174" s="1" t="n">
        <f aca="false">COUNTIFS(C:C,"&gt;="&amp;M166,C:C,"&lt;"&amp;N166,F:F,"=9",G:G,"=1",D:D,"&lt;&gt;x")</f>
        <v>0</v>
      </c>
      <c r="S174" s="1" t="n">
        <f aca="false">COUNTIFS(C:C,"&gt;="&amp;M166,C:C,"&lt;"&amp;N166,F:F,"=9",G:G,"=2",D:D,"&lt;&gt;x")</f>
        <v>0</v>
      </c>
      <c r="T174" s="7" t="str">
        <f aca="false">IF(P174&gt;0,Q174/P174,"-")</f>
        <v>-</v>
      </c>
      <c r="V174" s="9"/>
      <c r="W174" s="9"/>
      <c r="X174" s="1" t="s">
        <v>272</v>
      </c>
      <c r="Y174" s="1" t="n">
        <f aca="false">Z174+AA174</f>
        <v>0</v>
      </c>
      <c r="Z174" s="1" t="n">
        <f aca="false">COUNTIFS(C:C,"&gt;="&amp;M166,C:C,"&lt;"&amp;N166,I:I,"=8",J:J,"=0",D:D,"&lt;&gt;x")</f>
        <v>0</v>
      </c>
      <c r="AA174" s="1" t="n">
        <f aca="false">COUNTIFS(C:C,"&gt;="&amp;M166,C:C,"&lt;"&amp;N166,I:I,"=8",J:J,"=1",D:D,"&lt;&gt;x")</f>
        <v>0</v>
      </c>
      <c r="AB174" s="1" t="n">
        <f aca="false">COUNTIFS(C:C,"&gt;="&amp;M166,C:C,"&lt;"&amp;N166,I:I,"=8",J:J,"=2",D:D,"&lt;&gt;x")</f>
        <v>0</v>
      </c>
      <c r="AC174" s="7" t="str">
        <f aca="false">IF(Y174&gt;0,Z174/Y174,"-")</f>
        <v>-</v>
      </c>
    </row>
    <row r="175" customFormat="false" ht="15" hidden="false" customHeight="false" outlineLevel="0" collapsed="false">
      <c r="A175" s="0" t="n">
        <v>174</v>
      </c>
      <c r="B175" s="3" t="n">
        <v>45061</v>
      </c>
      <c r="C175" s="4" t="n">
        <v>0.971655092592593</v>
      </c>
      <c r="D175" s="8" t="n">
        <f aca="false">Identyfikacja!D175</f>
        <v>173</v>
      </c>
      <c r="E175" s="5" t="s">
        <v>190</v>
      </c>
      <c r="F175" s="0" t="n">
        <v>7</v>
      </c>
      <c r="G175" s="0" t="n">
        <v>0</v>
      </c>
      <c r="I175" s="0" t="n">
        <v>1</v>
      </c>
      <c r="J175" s="0" t="n">
        <v>0</v>
      </c>
      <c r="M175" s="9"/>
      <c r="N175" s="9"/>
      <c r="O175" s="1" t="s">
        <v>270</v>
      </c>
      <c r="P175" s="1" t="n">
        <f aca="false">Q175+R175</f>
        <v>0</v>
      </c>
      <c r="Q175" s="1" t="n">
        <f aca="false">COUNTIFS(C:C,"&gt;="&amp;M166,C:C,"&lt;"&amp;N166,F:F,"=5",G:G,"=0",D:D,"&lt;&gt;x")</f>
        <v>0</v>
      </c>
      <c r="R175" s="1" t="n">
        <f aca="false">COUNTIFS(C:C,"&gt;="&amp;M166,C:C,"&lt;"&amp;N166,F:F,"=5",G:G,"=1",D:D,"&lt;&gt;x")</f>
        <v>0</v>
      </c>
      <c r="S175" s="1" t="n">
        <f aca="false">COUNTIFS(C:C,"&gt;="&amp;M166,C:C,"&lt;"&amp;N166,F:F,"=5",G:G,"=2",D:D,"&lt;&gt;x")</f>
        <v>0</v>
      </c>
      <c r="T175" s="7" t="str">
        <f aca="false">IF(P175&gt;0,Q175/P175,"-")</f>
        <v>-</v>
      </c>
      <c r="X175" s="1"/>
      <c r="Y175" s="1"/>
      <c r="Z175" s="1"/>
      <c r="AA175" s="1"/>
      <c r="AB175" s="1"/>
      <c r="AC175" s="7"/>
    </row>
    <row r="176" customFormat="false" ht="15" hidden="false" customHeight="false" outlineLevel="0" collapsed="false">
      <c r="A176" s="0" t="n">
        <v>175</v>
      </c>
      <c r="B176" s="3" t="n">
        <v>45061</v>
      </c>
      <c r="C176" s="4" t="n">
        <v>0.972789351851852</v>
      </c>
      <c r="D176" s="8" t="n">
        <f aca="false">Identyfikacja!D176</f>
        <v>174</v>
      </c>
      <c r="E176" s="5" t="s">
        <v>191</v>
      </c>
      <c r="F176" s="0" t="n">
        <v>9</v>
      </c>
      <c r="G176" s="0" t="n">
        <v>1</v>
      </c>
      <c r="H176" s="0" t="n">
        <v>8</v>
      </c>
      <c r="I176" s="0" t="n">
        <v>5</v>
      </c>
      <c r="J176" s="0" t="n">
        <v>1</v>
      </c>
      <c r="K176" s="0" t="n">
        <v>6</v>
      </c>
      <c r="O176" s="1"/>
      <c r="P176" s="1"/>
      <c r="Q176" s="1"/>
      <c r="R176" s="1"/>
      <c r="S176" s="1"/>
      <c r="T176" s="1"/>
      <c r="X176" s="1"/>
      <c r="Y176" s="1"/>
      <c r="Z176" s="1"/>
      <c r="AA176" s="1"/>
      <c r="AB176" s="1"/>
      <c r="AC176" s="1"/>
    </row>
    <row r="177" customFormat="false" ht="15" hidden="false" customHeight="false" outlineLevel="0" collapsed="false">
      <c r="A177" s="0" t="n">
        <v>176</v>
      </c>
      <c r="B177" s="3" t="n">
        <v>45061</v>
      </c>
      <c r="C177" s="4" t="n">
        <v>0.973078703703704</v>
      </c>
      <c r="D177" s="8" t="n">
        <f aca="false">Identyfikacja!D177</f>
        <v>175</v>
      </c>
      <c r="E177" s="5" t="s">
        <v>192</v>
      </c>
      <c r="F177" s="0" t="n">
        <v>11</v>
      </c>
      <c r="G177" s="0" t="n">
        <v>0</v>
      </c>
      <c r="I177" s="0" t="n">
        <v>1</v>
      </c>
      <c r="J177" s="0" t="n">
        <v>0</v>
      </c>
      <c r="M177" s="10" t="s">
        <v>274</v>
      </c>
      <c r="N177" s="10" t="s">
        <v>275</v>
      </c>
      <c r="O177" s="1" t="s">
        <v>252</v>
      </c>
      <c r="P177" s="1" t="s">
        <v>253</v>
      </c>
      <c r="Q177" s="1" t="s">
        <v>254</v>
      </c>
      <c r="R177" s="1" t="s">
        <v>255</v>
      </c>
      <c r="S177" s="1" t="s">
        <v>17</v>
      </c>
      <c r="T177" s="1" t="s">
        <v>256</v>
      </c>
      <c r="V177" s="10" t="s">
        <v>274</v>
      </c>
      <c r="W177" s="10" t="s">
        <v>275</v>
      </c>
      <c r="X177" s="1" t="s">
        <v>257</v>
      </c>
      <c r="Y177" s="1" t="s">
        <v>253</v>
      </c>
      <c r="Z177" s="1" t="s">
        <v>254</v>
      </c>
      <c r="AA177" s="1" t="s">
        <v>255</v>
      </c>
      <c r="AB177" s="1" t="s">
        <v>17</v>
      </c>
      <c r="AC177" s="1" t="s">
        <v>256</v>
      </c>
    </row>
    <row r="178" customFormat="false" ht="15" hidden="false" customHeight="false" outlineLevel="0" collapsed="false">
      <c r="A178" s="0" t="n">
        <v>177</v>
      </c>
      <c r="B178" s="3" t="n">
        <v>45061</v>
      </c>
      <c r="C178" s="4" t="n">
        <v>0.973101851851852</v>
      </c>
      <c r="D178" s="8" t="n">
        <f aca="false">Identyfikacja!D178</f>
        <v>176</v>
      </c>
      <c r="E178" s="5" t="s">
        <v>193</v>
      </c>
      <c r="F178" s="0" t="n">
        <v>7</v>
      </c>
      <c r="G178" s="0" t="n">
        <v>0</v>
      </c>
      <c r="I178" s="0" t="n">
        <v>1</v>
      </c>
      <c r="J178" s="0" t="n">
        <v>0</v>
      </c>
      <c r="M178" s="10"/>
      <c r="N178" s="10"/>
      <c r="O178" s="1" t="s">
        <v>258</v>
      </c>
      <c r="P178" s="1" t="n">
        <f aca="false">Q178+R178</f>
        <v>1</v>
      </c>
      <c r="Q178" s="1" t="n">
        <f aca="false">COUNTIFS(F:F,"=6",G:G,"=0",D:D,"&lt;&gt;x")</f>
        <v>1</v>
      </c>
      <c r="R178" s="1" t="n">
        <f aca="false">COUNTIFS(F:F,"=6",G:G,"=1",D:D,"&lt;&gt;x")</f>
        <v>0</v>
      </c>
      <c r="S178" s="1" t="n">
        <f aca="false">COUNTIFS(F:F,"=6",G:G,"=2",D:D,"&lt;&gt;x")</f>
        <v>1</v>
      </c>
      <c r="T178" s="7" t="n">
        <f aca="false">IF(P178&gt;0,Q178/P178,"-")</f>
        <v>1</v>
      </c>
      <c r="V178" s="10"/>
      <c r="W178" s="10"/>
      <c r="X178" s="1" t="s">
        <v>259</v>
      </c>
      <c r="Y178" s="1" t="n">
        <f aca="false">Z178+AA178</f>
        <v>159</v>
      </c>
      <c r="Z178" s="1" t="n">
        <f aca="false">COUNTIFS(I:I,"=1",J:J,"=0",D:D,"&lt;&gt;x")</f>
        <v>149</v>
      </c>
      <c r="AA178" s="1" t="n">
        <f aca="false">COUNTIFS(I:I,"=1",J:J,"=1",D:D,"&lt;&gt;x")</f>
        <v>10</v>
      </c>
      <c r="AB178" s="1" t="n">
        <f aca="false">COUNTIFS(I:I,"=1",J:J,"=2",D:D,"&lt;&gt;x")</f>
        <v>0</v>
      </c>
      <c r="AC178" s="7" t="n">
        <f aca="false">IF(Y178&gt;0,Z178/Y178,"-")</f>
        <v>0.937106918238994</v>
      </c>
    </row>
    <row r="179" customFormat="false" ht="15" hidden="false" customHeight="false" outlineLevel="0" collapsed="false">
      <c r="A179" s="0" t="n">
        <v>178</v>
      </c>
      <c r="B179" s="3" t="n">
        <v>45061</v>
      </c>
      <c r="C179" s="4" t="n">
        <v>0.974722222222222</v>
      </c>
      <c r="D179" s="8" t="n">
        <f aca="false">Identyfikacja!D179</f>
        <v>177</v>
      </c>
      <c r="E179" s="5" t="s">
        <v>194</v>
      </c>
      <c r="F179" s="0" t="n">
        <v>11</v>
      </c>
      <c r="G179" s="0" t="n">
        <v>1</v>
      </c>
      <c r="H179" s="0" t="n">
        <v>7</v>
      </c>
      <c r="I179" s="0" t="n">
        <v>1</v>
      </c>
      <c r="J179" s="0" t="n">
        <v>0</v>
      </c>
      <c r="M179" s="10"/>
      <c r="N179" s="10"/>
      <c r="O179" s="1" t="s">
        <v>260</v>
      </c>
      <c r="P179" s="1" t="n">
        <f aca="false">Q179+R179</f>
        <v>0</v>
      </c>
      <c r="Q179" s="1" t="n">
        <f aca="false">COUNTIFS(F:F,"=10",G:G,"=0",D:D,"&lt;&gt;x")</f>
        <v>0</v>
      </c>
      <c r="R179" s="1" t="n">
        <f aca="false">COUNTIFS(F:F,"=10",G:G,"=1",D:D,"&lt;&gt;x")</f>
        <v>0</v>
      </c>
      <c r="S179" s="1" t="n">
        <f aca="false">COUNTIFS(F:F,"=10",G:G,"=2",D:D,"&lt;&gt;x")</f>
        <v>0</v>
      </c>
      <c r="T179" s="7" t="str">
        <f aca="false">IF(P179&gt;0,Q179/P179,"-")</f>
        <v>-</v>
      </c>
      <c r="V179" s="10"/>
      <c r="W179" s="10"/>
      <c r="X179" s="1" t="s">
        <v>261</v>
      </c>
      <c r="Y179" s="1" t="n">
        <f aca="false">Z179+AA179</f>
        <v>11</v>
      </c>
      <c r="Z179" s="1" t="n">
        <f aca="false">COUNTIFS(I:I,"=2",J:J,"=0",D:D,"&lt;&gt;x")</f>
        <v>11</v>
      </c>
      <c r="AA179" s="1" t="n">
        <f aca="false">COUNTIFS(I:I,"=2",J:J,"=1",D:D,"&lt;&gt;x")</f>
        <v>0</v>
      </c>
      <c r="AB179" s="1" t="n">
        <f aca="false">COUNTIFS(I:I,"=2",J:J,"=2",D:D,"&lt;&gt;x")</f>
        <v>0</v>
      </c>
      <c r="AC179" s="7" t="n">
        <f aca="false">IF(Y179&gt;0,Z179/Y179,"-")</f>
        <v>1</v>
      </c>
    </row>
    <row r="180" customFormat="false" ht="15" hidden="false" customHeight="false" outlineLevel="0" collapsed="false">
      <c r="A180" s="0" t="n">
        <v>179</v>
      </c>
      <c r="B180" s="3" t="n">
        <v>45061</v>
      </c>
      <c r="C180" s="4" t="n">
        <v>0.976574074074074</v>
      </c>
      <c r="D180" s="8" t="n">
        <f aca="false">Identyfikacja!D180</f>
        <v>178</v>
      </c>
      <c r="E180" s="5" t="s">
        <v>195</v>
      </c>
      <c r="F180" s="0" t="n">
        <v>9</v>
      </c>
      <c r="G180" s="0" t="n">
        <v>0</v>
      </c>
      <c r="I180" s="0" t="n">
        <v>5</v>
      </c>
      <c r="J180" s="0" t="n">
        <v>0</v>
      </c>
      <c r="M180" s="10"/>
      <c r="N180" s="10"/>
      <c r="O180" s="1" t="s">
        <v>262</v>
      </c>
      <c r="P180" s="1" t="n">
        <f aca="false">Q180+R180</f>
        <v>133</v>
      </c>
      <c r="Q180" s="1" t="n">
        <f aca="false">COUNTIFS(F:F,"=7",G:G,"=0",D:D,"&lt;&gt;x")</f>
        <v>112</v>
      </c>
      <c r="R180" s="1" t="n">
        <f aca="false">COUNTIFS(F:F,"=7",G:G,"=1",D:D,"&lt;&gt;x")</f>
        <v>21</v>
      </c>
      <c r="S180" s="1" t="n">
        <f aca="false">COUNTIFS(F:F,"=7",G:G,"=2",D:D,"&lt;&gt;x")</f>
        <v>0</v>
      </c>
      <c r="T180" s="7" t="n">
        <f aca="false">IF(P180&gt;0,Q180/P180,"-")</f>
        <v>0.842105263157895</v>
      </c>
      <c r="V180" s="10"/>
      <c r="W180" s="10"/>
      <c r="X180" s="1" t="s">
        <v>263</v>
      </c>
      <c r="Y180" s="1" t="n">
        <f aca="false">Z180+AA180</f>
        <v>5</v>
      </c>
      <c r="Z180" s="1" t="n">
        <f aca="false">COUNTIFS(I:I,"=3",J:J,"=0",D:D,"&lt;&gt;x")</f>
        <v>3</v>
      </c>
      <c r="AA180" s="1" t="n">
        <f aca="false">COUNTIFS(I:I,"=3",J:J,"=1",D:D,"&lt;&gt;x")</f>
        <v>2</v>
      </c>
      <c r="AB180" s="1" t="n">
        <f aca="false">COUNTIFS(I:I,"=3",J:J,"=2",D:D,"&lt;&gt;x")</f>
        <v>0</v>
      </c>
      <c r="AC180" s="7" t="n">
        <f aca="false">IF(Y180&gt;0,Z180/Y180,"-")</f>
        <v>0.6</v>
      </c>
    </row>
    <row r="181" customFormat="false" ht="15" hidden="false" customHeight="false" outlineLevel="0" collapsed="false">
      <c r="A181" s="0" t="n">
        <v>180</v>
      </c>
      <c r="B181" s="3" t="n">
        <v>45061</v>
      </c>
      <c r="C181" s="4" t="n">
        <v>0.976655092592593</v>
      </c>
      <c r="D181" s="8" t="n">
        <f aca="false">Identyfikacja!D181</f>
        <v>179</v>
      </c>
      <c r="E181" s="5"/>
      <c r="F181" s="0" t="n">
        <v>8</v>
      </c>
      <c r="G181" s="0" t="n">
        <v>0</v>
      </c>
      <c r="I181" s="0" t="n">
        <v>6</v>
      </c>
      <c r="J181" s="0" t="n">
        <v>0</v>
      </c>
      <c r="M181" s="10"/>
      <c r="N181" s="10"/>
      <c r="O181" s="1" t="s">
        <v>264</v>
      </c>
      <c r="P181" s="1" t="n">
        <f aca="false">Q181+R181</f>
        <v>25</v>
      </c>
      <c r="Q181" s="1" t="n">
        <f aca="false">COUNTIFS(F:F,"=11",G:G,"=0",D:D,"&lt;&gt;x")</f>
        <v>20</v>
      </c>
      <c r="R181" s="1" t="n">
        <f aca="false">COUNTIFS(F:F,"=11",G:G,"=1",D:D,"&lt;&gt;x")</f>
        <v>5</v>
      </c>
      <c r="S181" s="1" t="n">
        <f aca="false">COUNTIFS(F:F,"=11",G:G,"=2",D:D,"&lt;&gt;x")</f>
        <v>0</v>
      </c>
      <c r="T181" s="7" t="n">
        <f aca="false">IF(P181&gt;0,Q181/P181,"-")</f>
        <v>0.8</v>
      </c>
      <c r="V181" s="10"/>
      <c r="W181" s="10"/>
      <c r="X181" s="1" t="s">
        <v>265</v>
      </c>
      <c r="Y181" s="1" t="n">
        <f aca="false">Z181+AA181</f>
        <v>6</v>
      </c>
      <c r="Z181" s="1" t="n">
        <f aca="false">COUNTIFS(I:I,"=4",J:J,"=0",D:D,"&lt;&gt;x")</f>
        <v>6</v>
      </c>
      <c r="AA181" s="1" t="n">
        <f aca="false">COUNTIFS(I:I,"=4",J:J,"=1",D:D,"&lt;&gt;x")</f>
        <v>0</v>
      </c>
      <c r="AB181" s="1" t="n">
        <f aca="false">COUNTIFS(I:I,"=4",J:J,"=2",D:D,"&lt;&gt;x")</f>
        <v>0</v>
      </c>
      <c r="AC181" s="7" t="n">
        <f aca="false">IF(Y181&gt;0,Z181/Y181,"-")</f>
        <v>1</v>
      </c>
    </row>
    <row r="182" customFormat="false" ht="15" hidden="false" customHeight="false" outlineLevel="0" collapsed="false">
      <c r="A182" s="0" t="n">
        <v>181</v>
      </c>
      <c r="B182" s="3" t="n">
        <v>45061</v>
      </c>
      <c r="C182" s="4" t="n">
        <v>0.976747685185185</v>
      </c>
      <c r="D182" s="8" t="n">
        <f aca="false">Identyfikacja!D182</f>
        <v>180</v>
      </c>
      <c r="E182" s="5" t="s">
        <v>196</v>
      </c>
      <c r="F182" s="0" t="n">
        <v>8</v>
      </c>
      <c r="G182" s="0" t="n">
        <v>0</v>
      </c>
      <c r="I182" s="0" t="n">
        <v>6</v>
      </c>
      <c r="J182" s="0" t="n">
        <v>0</v>
      </c>
      <c r="M182" s="10"/>
      <c r="N182" s="10"/>
      <c r="O182" s="1" t="s">
        <v>266</v>
      </c>
      <c r="P182" s="1" t="n">
        <f aca="false">Q182+R182</f>
        <v>1</v>
      </c>
      <c r="Q182" s="1" t="n">
        <f aca="false">COUNTIFS(F:F,"=2",G:G,"=0",D:D,"&lt;&gt;x")</f>
        <v>1</v>
      </c>
      <c r="R182" s="1" t="n">
        <f aca="false">COUNTIFS(F:F,"=2",G:G,"=1",D:D,"&lt;&gt;x")</f>
        <v>0</v>
      </c>
      <c r="S182" s="1" t="n">
        <f aca="false">COUNTIFS(F:F,"=2",G:G,"=2",D:D,"&lt;&gt;x")</f>
        <v>0</v>
      </c>
      <c r="T182" s="7" t="n">
        <f aca="false">IF(P182&gt;0,Q182/P182,"-")</f>
        <v>1</v>
      </c>
      <c r="V182" s="10"/>
      <c r="W182" s="10"/>
      <c r="X182" s="1" t="s">
        <v>267</v>
      </c>
      <c r="Y182" s="1" t="n">
        <f aca="false">Z182+AA182</f>
        <v>34</v>
      </c>
      <c r="Z182" s="1" t="n">
        <f aca="false">COUNTIFS(I:I,"=5",J:J,"=0",D:D,"&lt;&gt;x")</f>
        <v>30</v>
      </c>
      <c r="AA182" s="1" t="n">
        <f aca="false">COUNTIFS(I:I,"=5",J:J,"=1",D:D,"&lt;&gt;x")</f>
        <v>4</v>
      </c>
      <c r="AB182" s="1" t="n">
        <f aca="false">COUNTIFS(I:I,"=5",J:J,"=2",D:D,"&lt;&gt;x")</f>
        <v>1</v>
      </c>
      <c r="AC182" s="7" t="n">
        <f aca="false">IF(Y182&gt;0,Z182/Y182,"-")</f>
        <v>0.882352941176471</v>
      </c>
    </row>
    <row r="183" customFormat="false" ht="15" hidden="false" customHeight="false" outlineLevel="0" collapsed="false">
      <c r="A183" s="0" t="n">
        <v>182</v>
      </c>
      <c r="B183" s="3" t="n">
        <v>45061</v>
      </c>
      <c r="C183" s="4" t="n">
        <v>0.977002314814815</v>
      </c>
      <c r="D183" s="8" t="n">
        <f aca="false">Identyfikacja!D183</f>
        <v>181</v>
      </c>
      <c r="E183" s="5" t="s">
        <v>197</v>
      </c>
      <c r="F183" s="0" t="n">
        <v>3</v>
      </c>
      <c r="G183" s="0" t="n">
        <v>0</v>
      </c>
      <c r="I183" s="0" t="n">
        <v>3</v>
      </c>
      <c r="J183" s="0" t="n">
        <v>0</v>
      </c>
      <c r="M183" s="10"/>
      <c r="N183" s="10"/>
      <c r="O183" s="1" t="s">
        <v>268</v>
      </c>
      <c r="P183" s="1" t="n">
        <f aca="false">Q183+R183</f>
        <v>16</v>
      </c>
      <c r="Q183" s="1" t="n">
        <f aca="false">COUNTIFS(F:F,"=3",G:G,"=0",D:D,"&lt;&gt;x")</f>
        <v>14</v>
      </c>
      <c r="R183" s="1" t="n">
        <f aca="false">COUNTIFS(F:F,"=3",G:G,"=1",D:D,"&lt;&gt;x")</f>
        <v>2</v>
      </c>
      <c r="S183" s="1" t="n">
        <f aca="false">COUNTIFS(F:F,"=3",G:G,"=2",D:D,"&lt;&gt;x")</f>
        <v>0</v>
      </c>
      <c r="T183" s="7" t="n">
        <f aca="false">IF(P183&gt;0,Q183/P183,"-")</f>
        <v>0.875</v>
      </c>
      <c r="V183" s="10"/>
      <c r="W183" s="10"/>
      <c r="X183" s="1" t="s">
        <v>269</v>
      </c>
      <c r="Y183" s="1" t="n">
        <f aca="false">Z183+AA183</f>
        <v>11</v>
      </c>
      <c r="Z183" s="1" t="n">
        <f aca="false">COUNTIFS(I:I,"=6",J:J,"=0",D:D,"&lt;&gt;x")</f>
        <v>11</v>
      </c>
      <c r="AA183" s="1" t="n">
        <f aca="false">COUNTIFS(I:I,"=6",J:J,"=1",D:D,"&lt;&gt;x")</f>
        <v>0</v>
      </c>
      <c r="AB183" s="1" t="n">
        <f aca="false">COUNTIFS(I:I,"=6",J:J,"=2",D:D,"&lt;&gt;x")</f>
        <v>0</v>
      </c>
      <c r="AC183" s="7" t="n">
        <f aca="false">IF(Y183&gt;0,Z183/Y183,"-")</f>
        <v>1</v>
      </c>
    </row>
    <row r="184" customFormat="false" ht="15" hidden="false" customHeight="false" outlineLevel="0" collapsed="false">
      <c r="A184" s="0" t="n">
        <v>183</v>
      </c>
      <c r="B184" s="3" t="n">
        <v>45061</v>
      </c>
      <c r="C184" s="4" t="n">
        <v>0.978194444444445</v>
      </c>
      <c r="D184" s="8" t="n">
        <f aca="false">Identyfikacja!D184</f>
        <v>182</v>
      </c>
      <c r="E184" s="5" t="s">
        <v>198</v>
      </c>
      <c r="F184" s="0" t="n">
        <v>11</v>
      </c>
      <c r="G184" s="0" t="n">
        <v>0</v>
      </c>
      <c r="I184" s="0" t="n">
        <v>1</v>
      </c>
      <c r="J184" s="0" t="n">
        <v>0</v>
      </c>
      <c r="M184" s="10"/>
      <c r="N184" s="10"/>
      <c r="O184" s="1" t="s">
        <v>269</v>
      </c>
      <c r="P184" s="1" t="n">
        <f aca="false">Q184+R184</f>
        <v>11</v>
      </c>
      <c r="Q184" s="1" t="n">
        <f aca="false">COUNTIFS(F:F,"=8",G:G,"=0",D:D,"&lt;&gt;x")</f>
        <v>11</v>
      </c>
      <c r="R184" s="1" t="n">
        <f aca="false">COUNTIFS(F:F,"=8",G:G,"=1",D:D,"&lt;&gt;x")</f>
        <v>0</v>
      </c>
      <c r="S184" s="1" t="n">
        <f aca="false">COUNTIFS(F:F,"=8",G:G,"=2",D:D,"&lt;&gt;x")</f>
        <v>0</v>
      </c>
      <c r="T184" s="7" t="n">
        <f aca="false">IF(P184&gt;0,Q184/P184,"-")</f>
        <v>1</v>
      </c>
      <c r="V184" s="10"/>
      <c r="W184" s="10"/>
      <c r="X184" s="1" t="s">
        <v>270</v>
      </c>
      <c r="Y184" s="1" t="n">
        <f aca="false">Z184+AA184</f>
        <v>2</v>
      </c>
      <c r="Z184" s="1" t="n">
        <f aca="false">COUNTIFS(I:I,"=7",J:J,"=0",D:D,"&lt;&gt;x")</f>
        <v>2</v>
      </c>
      <c r="AA184" s="1" t="n">
        <f aca="false">COUNTIFS(I:I,"=7",J:J,"=1",D:D,"&lt;&gt;x")</f>
        <v>0</v>
      </c>
      <c r="AB184" s="1" t="n">
        <f aca="false">COUNTIFS(I:I,"=7",J:J,"=2",D:D,"&lt;&gt;x")</f>
        <v>0</v>
      </c>
      <c r="AC184" s="7" t="n">
        <f aca="false">IF(Y184&gt;0,Z184/Y184,"-")</f>
        <v>1</v>
      </c>
    </row>
    <row r="185" customFormat="false" ht="15" hidden="false" customHeight="false" outlineLevel="0" collapsed="false">
      <c r="A185" s="0" t="n">
        <v>184</v>
      </c>
      <c r="B185" s="3" t="n">
        <v>45061</v>
      </c>
      <c r="C185" s="4" t="n">
        <v>0.978414351851852</v>
      </c>
      <c r="D185" s="8" t="n">
        <f aca="false">Identyfikacja!D185</f>
        <v>183</v>
      </c>
      <c r="E185" s="5" t="s">
        <v>199</v>
      </c>
      <c r="F185" s="0" t="n">
        <v>11</v>
      </c>
      <c r="G185" s="0" t="n">
        <v>0</v>
      </c>
      <c r="I185" s="0" t="n">
        <v>1</v>
      </c>
      <c r="J185" s="0" t="n">
        <v>0</v>
      </c>
      <c r="M185" s="10"/>
      <c r="N185" s="10"/>
      <c r="O185" s="1" t="s">
        <v>271</v>
      </c>
      <c r="P185" s="1" t="n">
        <f aca="false">Q185+R185</f>
        <v>40</v>
      </c>
      <c r="Q185" s="1" t="n">
        <f aca="false">COUNTIFS(F:F,"=9",G:G,"=0",D:D,"&lt;&gt;x")</f>
        <v>36</v>
      </c>
      <c r="R185" s="1" t="n">
        <f aca="false">COUNTIFS(F:F,"=9",G:G,"=1",D:D,"&lt;&gt;x")</f>
        <v>4</v>
      </c>
      <c r="S185" s="1" t="n">
        <f aca="false">COUNTIFS(F:F,"=9",G:G,"=2",D:D,"&lt;&gt;x")</f>
        <v>1</v>
      </c>
      <c r="T185" s="7" t="n">
        <f aca="false">IF(P185&gt;0,Q185/P185,"-")</f>
        <v>0.9</v>
      </c>
      <c r="V185" s="10"/>
      <c r="W185" s="10"/>
      <c r="X185" s="1" t="s">
        <v>272</v>
      </c>
      <c r="Y185" s="1" t="n">
        <f aca="false">Z185+AA185</f>
        <v>1</v>
      </c>
      <c r="Z185" s="1" t="n">
        <f aca="false">COUNTIFS(I:I,"=8",J:J,"=0",D:D,"&lt;&gt;x")</f>
        <v>1</v>
      </c>
      <c r="AA185" s="1" t="n">
        <f aca="false">COUNTIFS(I:I,"=8",J:J,"=1",D:D,"&lt;&gt;x")</f>
        <v>0</v>
      </c>
      <c r="AB185" s="1" t="n">
        <f aca="false">COUNTIFS(I:I,"=8",J:J,"=2",D:D,"&lt;&gt;x")</f>
        <v>1</v>
      </c>
      <c r="AC185" s="7" t="n">
        <f aca="false">IF(Y185&gt;0,Z185/Y185,"-")</f>
        <v>1</v>
      </c>
    </row>
    <row r="186" customFormat="false" ht="15" hidden="false" customHeight="false" outlineLevel="0" collapsed="false">
      <c r="A186" s="0" t="n">
        <v>185</v>
      </c>
      <c r="B186" s="3" t="n">
        <v>45061</v>
      </c>
      <c r="C186" s="4" t="n">
        <v>0.979594907407407</v>
      </c>
      <c r="D186" s="8" t="n">
        <f aca="false">Identyfikacja!D186</f>
        <v>184</v>
      </c>
      <c r="E186" s="5" t="s">
        <v>200</v>
      </c>
      <c r="F186" s="0" t="n">
        <v>7</v>
      </c>
      <c r="G186" s="0" t="n">
        <v>0</v>
      </c>
      <c r="I186" s="0" t="n">
        <v>1</v>
      </c>
      <c r="J186" s="0" t="n">
        <v>0</v>
      </c>
      <c r="M186" s="10"/>
      <c r="N186" s="10"/>
      <c r="O186" s="1" t="s">
        <v>270</v>
      </c>
      <c r="P186" s="1" t="n">
        <f aca="false">Q186+R186</f>
        <v>2</v>
      </c>
      <c r="Q186" s="1" t="n">
        <f aca="false">COUNTIFS(F:F,"=5",G:G,"=0",D:D,"&lt;&gt;x")</f>
        <v>2</v>
      </c>
      <c r="R186" s="1" t="n">
        <f aca="false">COUNTIFS(F:F,"=5",G:G,"=1",D:D,"&lt;&gt;x")</f>
        <v>0</v>
      </c>
      <c r="S186" s="1" t="n">
        <f aca="false">COUNTIFS(F:F,"=5",G:G,"=2",D:D,"&lt;&gt;x")</f>
        <v>0</v>
      </c>
      <c r="T186" s="7" t="n">
        <f aca="false">IF(P186&gt;0,Q186/P186,"-")</f>
        <v>1</v>
      </c>
      <c r="X186" s="1"/>
      <c r="Y186" s="1"/>
      <c r="Z186" s="1"/>
      <c r="AA186" s="1"/>
      <c r="AB186" s="1"/>
      <c r="AC186" s="7"/>
    </row>
    <row r="187" customFormat="false" ht="15" hidden="false" customHeight="false" outlineLevel="0" collapsed="false">
      <c r="A187" s="0" t="n">
        <v>186</v>
      </c>
      <c r="B187" s="3" t="n">
        <v>45061</v>
      </c>
      <c r="C187" s="4" t="n">
        <v>0.979606481481481</v>
      </c>
      <c r="D187" s="8" t="n">
        <f aca="false">Identyfikacja!D187</f>
        <v>185</v>
      </c>
      <c r="E187" s="5" t="s">
        <v>201</v>
      </c>
      <c r="F187" s="0" t="n">
        <v>3</v>
      </c>
      <c r="G187" s="0" t="n">
        <v>0</v>
      </c>
      <c r="I187" s="0" t="n">
        <v>2</v>
      </c>
      <c r="J187" s="0" t="n">
        <v>0</v>
      </c>
    </row>
    <row r="188" customFormat="false" ht="15" hidden="false" customHeight="false" outlineLevel="0" collapsed="false">
      <c r="A188" s="0" t="n">
        <v>187</v>
      </c>
      <c r="B188" s="3" t="n">
        <v>45061</v>
      </c>
      <c r="C188" s="4" t="n">
        <v>0.980219907407407</v>
      </c>
      <c r="D188" s="8" t="n">
        <f aca="false">Identyfikacja!D188</f>
        <v>186</v>
      </c>
      <c r="E188" s="5" t="s">
        <v>202</v>
      </c>
      <c r="F188" s="0" t="n">
        <v>7</v>
      </c>
      <c r="G188" s="0" t="n">
        <v>0</v>
      </c>
      <c r="I188" s="0" t="n">
        <v>1</v>
      </c>
      <c r="J188" s="0" t="n">
        <v>0</v>
      </c>
    </row>
    <row r="189" customFormat="false" ht="15" hidden="false" customHeight="false" outlineLevel="0" collapsed="false">
      <c r="A189" s="0" t="n">
        <v>188</v>
      </c>
      <c r="B189" s="3" t="n">
        <v>45061</v>
      </c>
      <c r="C189" s="4" t="n">
        <v>0.98025462962963</v>
      </c>
      <c r="D189" s="8" t="n">
        <f aca="false">Identyfikacja!D189</f>
        <v>187</v>
      </c>
      <c r="E189" s="5" t="s">
        <v>203</v>
      </c>
      <c r="F189" s="0" t="n">
        <v>7</v>
      </c>
      <c r="G189" s="0" t="n">
        <v>0</v>
      </c>
      <c r="I189" s="0" t="n">
        <v>1</v>
      </c>
      <c r="J189" s="0" t="n">
        <v>0</v>
      </c>
    </row>
    <row r="190" customFormat="false" ht="15" hidden="false" customHeight="false" outlineLevel="0" collapsed="false">
      <c r="A190" s="0" t="n">
        <v>189</v>
      </c>
      <c r="B190" s="3" t="n">
        <v>45061</v>
      </c>
      <c r="C190" s="4" t="n">
        <v>0.981076388888889</v>
      </c>
      <c r="D190" s="8" t="n">
        <f aca="false">Identyfikacja!D190</f>
        <v>188</v>
      </c>
      <c r="E190" s="5" t="s">
        <v>204</v>
      </c>
      <c r="F190" s="0" t="n">
        <v>8</v>
      </c>
      <c r="G190" s="0" t="n">
        <v>0</v>
      </c>
      <c r="I190" s="0" t="n">
        <v>6</v>
      </c>
      <c r="J190" s="0" t="n">
        <v>0</v>
      </c>
    </row>
    <row r="191" customFormat="false" ht="15" hidden="false" customHeight="false" outlineLevel="0" collapsed="false">
      <c r="A191" s="0" t="n">
        <v>190</v>
      </c>
      <c r="B191" s="3" t="n">
        <v>45061</v>
      </c>
      <c r="C191" s="4" t="n">
        <v>0.981099537037037</v>
      </c>
      <c r="D191" s="8" t="n">
        <f aca="false">Identyfikacja!D191</f>
        <v>189</v>
      </c>
      <c r="E191" s="5" t="s">
        <v>205</v>
      </c>
      <c r="F191" s="0" t="n">
        <v>7</v>
      </c>
      <c r="G191" s="0" t="n">
        <v>0</v>
      </c>
      <c r="I191" s="0" t="n">
        <v>1</v>
      </c>
      <c r="J191" s="0" t="n">
        <v>0</v>
      </c>
    </row>
    <row r="192" customFormat="false" ht="15" hidden="false" customHeight="false" outlineLevel="0" collapsed="false">
      <c r="A192" s="0" t="n">
        <v>191</v>
      </c>
      <c r="B192" s="3" t="n">
        <v>45061</v>
      </c>
      <c r="C192" s="4" t="n">
        <v>0.983368055555556</v>
      </c>
      <c r="D192" s="8" t="n">
        <f aca="false">Identyfikacja!D192</f>
        <v>190</v>
      </c>
      <c r="E192" s="5" t="s">
        <v>206</v>
      </c>
      <c r="F192" s="0" t="n">
        <v>3</v>
      </c>
      <c r="G192" s="0" t="n">
        <v>0</v>
      </c>
      <c r="I192" s="0" t="n">
        <v>2</v>
      </c>
      <c r="J192" s="0" t="n">
        <v>0</v>
      </c>
    </row>
    <row r="193" customFormat="false" ht="15" hidden="false" customHeight="false" outlineLevel="0" collapsed="false">
      <c r="A193" s="0" t="n">
        <v>192</v>
      </c>
      <c r="B193" s="3" t="n">
        <v>45061</v>
      </c>
      <c r="C193" s="4" t="n">
        <v>0.985451388888889</v>
      </c>
      <c r="D193" s="8" t="n">
        <f aca="false">Identyfikacja!D193</f>
        <v>191</v>
      </c>
      <c r="E193" s="5" t="s">
        <v>207</v>
      </c>
      <c r="F193" s="0" t="n">
        <v>7</v>
      </c>
      <c r="G193" s="0" t="n">
        <v>0</v>
      </c>
      <c r="I193" s="0" t="n">
        <v>1</v>
      </c>
      <c r="J193" s="0" t="n">
        <v>0</v>
      </c>
    </row>
    <row r="194" customFormat="false" ht="15" hidden="false" customHeight="false" outlineLevel="0" collapsed="false">
      <c r="A194" s="0" t="n">
        <v>193</v>
      </c>
      <c r="B194" s="3" t="n">
        <v>45061</v>
      </c>
      <c r="C194" s="4" t="n">
        <v>0.985486111111111</v>
      </c>
      <c r="D194" s="8" t="n">
        <f aca="false">Identyfikacja!D194</f>
        <v>192</v>
      </c>
      <c r="E194" s="5" t="s">
        <v>208</v>
      </c>
      <c r="F194" s="0" t="n">
        <v>8</v>
      </c>
      <c r="G194" s="0" t="n">
        <v>0</v>
      </c>
      <c r="I194" s="0" t="n">
        <v>6</v>
      </c>
      <c r="J194" s="0" t="n">
        <v>0</v>
      </c>
    </row>
    <row r="195" customFormat="false" ht="15" hidden="false" customHeight="false" outlineLevel="0" collapsed="false">
      <c r="A195" s="0" t="n">
        <v>194</v>
      </c>
      <c r="B195" s="3" t="n">
        <v>45061</v>
      </c>
      <c r="C195" s="4" t="n">
        <v>0.985520833333333</v>
      </c>
      <c r="D195" s="8" t="n">
        <f aca="false">Identyfikacja!D195</f>
        <v>193</v>
      </c>
      <c r="E195" s="5" t="s">
        <v>209</v>
      </c>
      <c r="F195" s="0" t="n">
        <v>9</v>
      </c>
      <c r="G195" s="0" t="n">
        <v>0</v>
      </c>
      <c r="I195" s="0" t="n">
        <v>5</v>
      </c>
      <c r="J195" s="0" t="n">
        <v>0</v>
      </c>
    </row>
    <row r="196" customFormat="false" ht="15" hidden="false" customHeight="false" outlineLevel="0" collapsed="false">
      <c r="A196" s="0" t="n">
        <v>195</v>
      </c>
      <c r="B196" s="3" t="n">
        <v>45061</v>
      </c>
      <c r="C196" s="4" t="n">
        <v>0.985555555555556</v>
      </c>
      <c r="D196" s="8" t="n">
        <f aca="false">Identyfikacja!D196</f>
        <v>194</v>
      </c>
      <c r="E196" s="5" t="s">
        <v>210</v>
      </c>
      <c r="F196" s="0" t="n">
        <v>7</v>
      </c>
      <c r="G196" s="0" t="n">
        <v>0</v>
      </c>
      <c r="I196" s="0" t="n">
        <v>1</v>
      </c>
      <c r="J196" s="0" t="n">
        <v>0</v>
      </c>
    </row>
    <row r="197" customFormat="false" ht="15" hidden="false" customHeight="false" outlineLevel="0" collapsed="false">
      <c r="A197" s="0" t="n">
        <v>196</v>
      </c>
      <c r="B197" s="3" t="n">
        <v>45061</v>
      </c>
      <c r="C197" s="4" t="n">
        <v>0.988680555555556</v>
      </c>
      <c r="D197" s="8" t="n">
        <f aca="false">Identyfikacja!D197</f>
        <v>195</v>
      </c>
      <c r="E197" s="5" t="s">
        <v>211</v>
      </c>
      <c r="F197" s="0" t="n">
        <v>7</v>
      </c>
      <c r="G197" s="0" t="n">
        <v>1</v>
      </c>
      <c r="H197" s="0" t="n">
        <v>11</v>
      </c>
      <c r="I197" s="0" t="n">
        <v>1</v>
      </c>
      <c r="J197" s="0" t="n">
        <v>0</v>
      </c>
    </row>
    <row r="198" customFormat="false" ht="15" hidden="false" customHeight="false" outlineLevel="0" collapsed="false">
      <c r="A198" s="0" t="n">
        <v>197</v>
      </c>
      <c r="B198" s="3" t="n">
        <v>45061</v>
      </c>
      <c r="C198" s="4" t="n">
        <v>0.988819444444445</v>
      </c>
      <c r="D198" s="8" t="n">
        <f aca="false">Identyfikacja!D198</f>
        <v>196</v>
      </c>
      <c r="E198" s="5" t="s">
        <v>212</v>
      </c>
      <c r="F198" s="0" t="n">
        <v>11</v>
      </c>
      <c r="G198" s="0" t="n">
        <v>0</v>
      </c>
      <c r="I198" s="0" t="n">
        <v>1</v>
      </c>
      <c r="J198" s="0" t="n">
        <v>0</v>
      </c>
    </row>
    <row r="199" customFormat="false" ht="15" hidden="false" customHeight="false" outlineLevel="0" collapsed="false">
      <c r="A199" s="0" t="n">
        <v>198</v>
      </c>
      <c r="B199" s="3" t="n">
        <v>45061</v>
      </c>
      <c r="C199" s="4" t="n">
        <v>0.991064814814815</v>
      </c>
      <c r="D199" s="8" t="n">
        <f aca="false">Identyfikacja!D199</f>
        <v>197</v>
      </c>
      <c r="E199" s="5"/>
      <c r="F199" s="0" t="n">
        <v>9</v>
      </c>
      <c r="G199" s="0" t="n">
        <v>1</v>
      </c>
      <c r="H199" s="0" t="n">
        <v>6</v>
      </c>
      <c r="I199" s="0" t="n">
        <v>5</v>
      </c>
      <c r="J199" s="0" t="n">
        <v>1</v>
      </c>
      <c r="K199" s="0" t="n">
        <v>8</v>
      </c>
    </row>
    <row r="200" customFormat="false" ht="15" hidden="false" customHeight="false" outlineLevel="0" collapsed="false">
      <c r="A200" s="0" t="n">
        <v>199</v>
      </c>
      <c r="B200" s="3" t="n">
        <v>45061</v>
      </c>
      <c r="C200" s="4" t="n">
        <v>0.991284722222222</v>
      </c>
      <c r="D200" s="8" t="n">
        <f aca="false">Identyfikacja!D200</f>
        <v>198</v>
      </c>
      <c r="E200" s="5" t="s">
        <v>213</v>
      </c>
      <c r="F200" s="0" t="n">
        <v>7</v>
      </c>
      <c r="G200" s="0" t="n">
        <v>0</v>
      </c>
      <c r="I200" s="0" t="n">
        <v>1</v>
      </c>
      <c r="J200" s="0" t="n">
        <v>0</v>
      </c>
    </row>
    <row r="201" customFormat="false" ht="15" hidden="false" customHeight="false" outlineLevel="0" collapsed="false">
      <c r="A201" s="0" t="n">
        <v>200</v>
      </c>
      <c r="B201" s="3" t="n">
        <v>45061</v>
      </c>
      <c r="C201" s="4" t="n">
        <v>0.993726851851852</v>
      </c>
      <c r="D201" s="8" t="n">
        <f aca="false">Identyfikacja!D201</f>
        <v>199</v>
      </c>
      <c r="E201" s="5" t="s">
        <v>214</v>
      </c>
      <c r="F201" s="0" t="n">
        <v>7</v>
      </c>
      <c r="G201" s="0" t="n">
        <v>0</v>
      </c>
      <c r="I201" s="0" t="n">
        <v>1</v>
      </c>
      <c r="J201" s="0" t="n">
        <v>0</v>
      </c>
    </row>
    <row r="202" customFormat="false" ht="15" hidden="false" customHeight="false" outlineLevel="0" collapsed="false">
      <c r="A202" s="0" t="n">
        <v>201</v>
      </c>
      <c r="B202" s="3" t="n">
        <v>45061</v>
      </c>
      <c r="C202" s="4" t="n">
        <v>0.994143518518519</v>
      </c>
      <c r="D202" s="8" t="n">
        <f aca="false">Identyfikacja!D202</f>
        <v>200</v>
      </c>
      <c r="E202" s="5" t="s">
        <v>215</v>
      </c>
      <c r="F202" s="0" t="n">
        <v>9</v>
      </c>
      <c r="G202" s="0" t="n">
        <v>0</v>
      </c>
      <c r="I202" s="0" t="n">
        <v>4</v>
      </c>
      <c r="J202" s="0" t="n">
        <v>0</v>
      </c>
    </row>
    <row r="203" customFormat="false" ht="15" hidden="false" customHeight="false" outlineLevel="0" collapsed="false">
      <c r="A203" s="0" t="n">
        <v>202</v>
      </c>
      <c r="B203" s="3" t="n">
        <v>45061</v>
      </c>
      <c r="C203" s="4" t="n">
        <v>0.996377314814815</v>
      </c>
      <c r="D203" s="8" t="n">
        <f aca="false">Identyfikacja!D203</f>
        <v>201</v>
      </c>
      <c r="E203" s="5" t="s">
        <v>216</v>
      </c>
      <c r="F203" s="0" t="n">
        <v>9</v>
      </c>
      <c r="G203" s="0" t="n">
        <v>0</v>
      </c>
      <c r="I203" s="0" t="n">
        <v>5</v>
      </c>
      <c r="J203" s="0" t="n">
        <v>0</v>
      </c>
    </row>
    <row r="204" customFormat="false" ht="15" hidden="false" customHeight="false" outlineLevel="0" collapsed="false">
      <c r="A204" s="0" t="n">
        <v>203</v>
      </c>
      <c r="B204" s="3" t="n">
        <v>45061</v>
      </c>
      <c r="C204" s="4" t="n">
        <v>0.997430555555556</v>
      </c>
      <c r="D204" s="8" t="n">
        <f aca="false">Identyfikacja!D204</f>
        <v>202</v>
      </c>
      <c r="E204" s="5" t="s">
        <v>217</v>
      </c>
      <c r="F204" s="0" t="n">
        <v>9</v>
      </c>
      <c r="G204" s="0" t="n">
        <v>0</v>
      </c>
      <c r="I204" s="0" t="n">
        <v>4</v>
      </c>
      <c r="J204" s="0" t="n">
        <v>0</v>
      </c>
    </row>
    <row r="205" customFormat="false" ht="15" hidden="false" customHeight="false" outlineLevel="0" collapsed="false">
      <c r="A205" s="0" t="n">
        <v>204</v>
      </c>
      <c r="B205" s="3" t="n">
        <v>45061</v>
      </c>
      <c r="C205" s="4" t="n">
        <v>0.998634259259259</v>
      </c>
      <c r="D205" s="8" t="n">
        <f aca="false">Identyfikacja!D205</f>
        <v>203</v>
      </c>
      <c r="E205" s="5" t="s">
        <v>218</v>
      </c>
      <c r="F205" s="0" t="n">
        <v>7</v>
      </c>
      <c r="G205" s="0" t="n">
        <v>0</v>
      </c>
      <c r="I205" s="0" t="n">
        <v>1</v>
      </c>
      <c r="J205" s="0" t="n">
        <v>0</v>
      </c>
    </row>
    <row r="206" customFormat="false" ht="15" hidden="false" customHeight="false" outlineLevel="0" collapsed="false">
      <c r="A206" s="0" t="n">
        <v>205</v>
      </c>
      <c r="B206" s="3" t="n">
        <v>45061</v>
      </c>
      <c r="C206" s="4" t="n">
        <v>0.998680555555556</v>
      </c>
      <c r="D206" s="8" t="n">
        <f aca="false">Identyfikacja!D206</f>
        <v>204</v>
      </c>
      <c r="E206" s="5" t="s">
        <v>219</v>
      </c>
      <c r="F206" s="0" t="n">
        <v>9</v>
      </c>
      <c r="G206" s="0" t="n">
        <v>0</v>
      </c>
      <c r="I206" s="0" t="n">
        <v>5</v>
      </c>
      <c r="J206" s="0" t="n">
        <v>0</v>
      </c>
    </row>
    <row r="207" customFormat="false" ht="15" hidden="false" customHeight="false" outlineLevel="0" collapsed="false">
      <c r="A207" s="0" t="n">
        <v>206</v>
      </c>
      <c r="B207" s="3" t="n">
        <v>45061</v>
      </c>
      <c r="C207" s="4" t="n">
        <v>0.999166666666667</v>
      </c>
      <c r="D207" s="8" t="n">
        <f aca="false">Identyfikacja!D207</f>
        <v>205</v>
      </c>
      <c r="E207" s="5" t="s">
        <v>220</v>
      </c>
      <c r="F207" s="0" t="n">
        <v>3</v>
      </c>
      <c r="G207" s="0" t="n">
        <v>0</v>
      </c>
      <c r="I207" s="0" t="n">
        <v>2</v>
      </c>
      <c r="J207" s="0" t="n">
        <v>0</v>
      </c>
    </row>
    <row r="208" customFormat="false" ht="15" hidden="false" customHeight="false" outlineLevel="0" collapsed="false">
      <c r="A208" s="0" t="n">
        <v>207</v>
      </c>
      <c r="B208" s="3" t="n">
        <v>45061</v>
      </c>
      <c r="C208" s="4" t="n">
        <v>0.999201388888889</v>
      </c>
      <c r="D208" s="8" t="n">
        <f aca="false">Identyfikacja!D208</f>
        <v>206</v>
      </c>
      <c r="E208" s="5" t="s">
        <v>221</v>
      </c>
      <c r="F208" s="0" t="n">
        <v>3</v>
      </c>
      <c r="G208" s="0" t="n">
        <v>0</v>
      </c>
      <c r="I208" s="0" t="n">
        <v>2</v>
      </c>
      <c r="J208" s="0" t="n">
        <v>0</v>
      </c>
    </row>
    <row r="209" customFormat="false" ht="15" hidden="false" customHeight="false" outlineLevel="0" collapsed="false">
      <c r="A209" s="0" t="n">
        <v>208</v>
      </c>
      <c r="B209" s="3" t="n">
        <v>45062</v>
      </c>
      <c r="C209" s="4" t="n">
        <v>0.00125</v>
      </c>
      <c r="D209" s="8" t="n">
        <f aca="false">Identyfikacja!D209</f>
        <v>207</v>
      </c>
      <c r="E209" s="5" t="s">
        <v>222</v>
      </c>
      <c r="F209" s="0" t="n">
        <v>7</v>
      </c>
      <c r="G209" s="0" t="n">
        <v>0</v>
      </c>
      <c r="I209" s="0" t="n">
        <v>1</v>
      </c>
      <c r="J209" s="0" t="n">
        <v>0</v>
      </c>
    </row>
    <row r="210" customFormat="false" ht="15" hidden="false" customHeight="false" outlineLevel="0" collapsed="false">
      <c r="A210" s="0" t="n">
        <v>209</v>
      </c>
      <c r="B210" s="3" t="n">
        <v>45062</v>
      </c>
      <c r="C210" s="4" t="n">
        <v>0.0016087962962963</v>
      </c>
      <c r="D210" s="8" t="n">
        <f aca="false">Identyfikacja!D210</f>
        <v>208</v>
      </c>
      <c r="E210" s="5" t="s">
        <v>223</v>
      </c>
      <c r="F210" s="0" t="n">
        <v>3</v>
      </c>
      <c r="G210" s="0" t="n">
        <v>0</v>
      </c>
      <c r="I210" s="0" t="n">
        <v>2</v>
      </c>
      <c r="J210" s="0" t="n">
        <v>0</v>
      </c>
    </row>
    <row r="211" customFormat="false" ht="15" hidden="false" customHeight="false" outlineLevel="0" collapsed="false">
      <c r="A211" s="0" t="n">
        <v>210</v>
      </c>
      <c r="B211" s="3" t="n">
        <v>45062</v>
      </c>
      <c r="C211" s="4" t="n">
        <v>0.00405092592592593</v>
      </c>
      <c r="D211" s="8" t="n">
        <f aca="false">Identyfikacja!D211</f>
        <v>209</v>
      </c>
      <c r="E211" s="5" t="s">
        <v>224</v>
      </c>
      <c r="F211" s="0" t="n">
        <v>3</v>
      </c>
      <c r="G211" s="0" t="n">
        <v>0</v>
      </c>
      <c r="I211" s="0" t="n">
        <v>3</v>
      </c>
      <c r="J211" s="0" t="n">
        <v>0</v>
      </c>
    </row>
    <row r="212" customFormat="false" ht="15" hidden="false" customHeight="false" outlineLevel="0" collapsed="false">
      <c r="A212" s="0" t="n">
        <v>211</v>
      </c>
      <c r="B212" s="3" t="n">
        <v>45062</v>
      </c>
      <c r="C212" s="4" t="n">
        <v>0.00597222222222222</v>
      </c>
      <c r="D212" s="8" t="n">
        <f aca="false">Identyfikacja!D212</f>
        <v>210</v>
      </c>
      <c r="E212" s="5" t="s">
        <v>225</v>
      </c>
      <c r="F212" s="0" t="n">
        <v>7</v>
      </c>
      <c r="G212" s="0" t="n">
        <v>0</v>
      </c>
      <c r="I212" s="0" t="n">
        <v>1</v>
      </c>
      <c r="J212" s="0" t="n">
        <v>0</v>
      </c>
    </row>
    <row r="213" customFormat="false" ht="15" hidden="false" customHeight="false" outlineLevel="0" collapsed="false">
      <c r="A213" s="0" t="n">
        <v>212</v>
      </c>
      <c r="B213" s="3" t="n">
        <v>45062</v>
      </c>
      <c r="C213" s="4" t="n">
        <v>0.00603009259259259</v>
      </c>
      <c r="D213" s="8" t="n">
        <f aca="false">Identyfikacja!D213</f>
        <v>211</v>
      </c>
      <c r="E213" s="5" t="s">
        <v>226</v>
      </c>
      <c r="F213" s="0" t="n">
        <v>7</v>
      </c>
      <c r="G213" s="0" t="n">
        <v>0</v>
      </c>
      <c r="I213" s="0" t="n">
        <v>1</v>
      </c>
      <c r="J213" s="0" t="n">
        <v>0</v>
      </c>
    </row>
    <row r="214" customFormat="false" ht="15" hidden="false" customHeight="false" outlineLevel="0" collapsed="false">
      <c r="A214" s="0" t="n">
        <v>213</v>
      </c>
      <c r="B214" s="3" t="n">
        <v>45062</v>
      </c>
      <c r="C214" s="4" t="n">
        <v>0.00633101851851852</v>
      </c>
      <c r="D214" s="8" t="n">
        <f aca="false">Identyfikacja!D214</f>
        <v>212</v>
      </c>
      <c r="E214" s="5" t="s">
        <v>227</v>
      </c>
      <c r="F214" s="0" t="n">
        <v>7</v>
      </c>
      <c r="G214" s="0" t="n">
        <v>0</v>
      </c>
      <c r="I214" s="0" t="n">
        <v>1</v>
      </c>
      <c r="J214" s="0" t="n">
        <v>0</v>
      </c>
    </row>
    <row r="215" customFormat="false" ht="15" hidden="false" customHeight="false" outlineLevel="0" collapsed="false">
      <c r="A215" s="0" t="n">
        <v>214</v>
      </c>
      <c r="B215" s="3" t="n">
        <v>45062</v>
      </c>
      <c r="C215" s="4" t="n">
        <v>0.00636574074074074</v>
      </c>
      <c r="D215" s="8" t="n">
        <f aca="false">Identyfikacja!D215</f>
        <v>213</v>
      </c>
      <c r="E215" s="5" t="s">
        <v>228</v>
      </c>
      <c r="F215" s="0" t="n">
        <v>3</v>
      </c>
      <c r="G215" s="0" t="n">
        <v>0</v>
      </c>
      <c r="I215" s="0" t="n">
        <v>2</v>
      </c>
      <c r="J215" s="0" t="n">
        <v>0</v>
      </c>
    </row>
    <row r="216" customFormat="false" ht="15" hidden="false" customHeight="false" outlineLevel="0" collapsed="false">
      <c r="A216" s="0" t="n">
        <v>215</v>
      </c>
      <c r="B216" s="3" t="n">
        <v>45062</v>
      </c>
      <c r="C216" s="4" t="n">
        <v>0.00665509259259259</v>
      </c>
      <c r="D216" s="8" t="n">
        <f aca="false">Identyfikacja!D216</f>
        <v>214</v>
      </c>
      <c r="E216" s="5" t="s">
        <v>229</v>
      </c>
      <c r="F216" s="0" t="n">
        <v>9</v>
      </c>
      <c r="G216" s="0" t="n">
        <v>0</v>
      </c>
      <c r="I216" s="0" t="n">
        <v>5</v>
      </c>
      <c r="J216" s="0" t="n">
        <v>0</v>
      </c>
    </row>
    <row r="217" customFormat="false" ht="15" hidden="false" customHeight="false" outlineLevel="0" collapsed="false">
      <c r="A217" s="0" t="n">
        <v>216</v>
      </c>
      <c r="B217" s="3" t="n">
        <v>45062</v>
      </c>
      <c r="C217" s="4" t="n">
        <v>0.00667824074074074</v>
      </c>
      <c r="D217" s="8" t="n">
        <f aca="false">Identyfikacja!D217</f>
        <v>215</v>
      </c>
      <c r="E217" s="5" t="s">
        <v>230</v>
      </c>
      <c r="F217" s="0" t="n">
        <v>9</v>
      </c>
      <c r="G217" s="0" t="n">
        <v>0</v>
      </c>
      <c r="I217" s="0" t="n">
        <v>4</v>
      </c>
      <c r="J217" s="0" t="n">
        <v>0</v>
      </c>
    </row>
    <row r="218" customFormat="false" ht="15" hidden="false" customHeight="false" outlineLevel="0" collapsed="false">
      <c r="A218" s="0" t="n">
        <v>217</v>
      </c>
      <c r="B218" s="3" t="n">
        <v>45062</v>
      </c>
      <c r="C218" s="4" t="n">
        <v>0.00777777777777778</v>
      </c>
      <c r="D218" s="8" t="n">
        <f aca="false">Identyfikacja!D218</f>
        <v>216</v>
      </c>
      <c r="E218" s="5" t="s">
        <v>231</v>
      </c>
      <c r="F218" s="0" t="n">
        <v>7</v>
      </c>
      <c r="G218" s="0" t="n">
        <v>1</v>
      </c>
      <c r="H218" s="0" t="n">
        <v>11</v>
      </c>
      <c r="I218" s="0" t="n">
        <v>1</v>
      </c>
      <c r="J218" s="0" t="n">
        <v>0</v>
      </c>
    </row>
    <row r="219" customFormat="false" ht="15" hidden="false" customHeight="false" outlineLevel="0" collapsed="false">
      <c r="A219" s="0" t="n">
        <v>218</v>
      </c>
      <c r="B219" s="3" t="n">
        <v>45062</v>
      </c>
      <c r="C219" s="4" t="n">
        <v>0.0090162037037037</v>
      </c>
      <c r="D219" s="8" t="n">
        <f aca="false">Identyfikacja!D219</f>
        <v>217</v>
      </c>
      <c r="E219" s="5" t="s">
        <v>232</v>
      </c>
      <c r="F219" s="0" t="n">
        <v>9</v>
      </c>
      <c r="G219" s="0" t="n">
        <v>0</v>
      </c>
      <c r="I219" s="0" t="n">
        <v>5</v>
      </c>
      <c r="J219" s="0" t="n">
        <v>0</v>
      </c>
    </row>
    <row r="220" customFormat="false" ht="15" hidden="false" customHeight="false" outlineLevel="0" collapsed="false">
      <c r="A220" s="0" t="n">
        <v>219</v>
      </c>
      <c r="B220" s="3" t="n">
        <v>45062</v>
      </c>
      <c r="C220" s="4" t="n">
        <v>0.00946759259259259</v>
      </c>
      <c r="D220" s="8" t="n">
        <f aca="false">Identyfikacja!D220</f>
        <v>218</v>
      </c>
      <c r="E220" s="5" t="s">
        <v>233</v>
      </c>
      <c r="F220" s="0" t="n">
        <v>11</v>
      </c>
      <c r="G220" s="0" t="n">
        <v>0</v>
      </c>
      <c r="I220" s="0" t="n">
        <v>1</v>
      </c>
      <c r="J220" s="0" t="n">
        <v>0</v>
      </c>
    </row>
    <row r="221" customFormat="false" ht="15" hidden="false" customHeight="false" outlineLevel="0" collapsed="false">
      <c r="A221" s="0" t="n">
        <v>220</v>
      </c>
      <c r="B221" s="3" t="n">
        <v>45062</v>
      </c>
      <c r="C221" s="4" t="n">
        <v>0.00981481481481481</v>
      </c>
      <c r="D221" s="8" t="n">
        <f aca="false">Identyfikacja!D221</f>
        <v>219</v>
      </c>
      <c r="E221" s="5" t="s">
        <v>234</v>
      </c>
      <c r="F221" s="0" t="n">
        <v>11</v>
      </c>
      <c r="G221" s="0" t="n">
        <v>0</v>
      </c>
      <c r="I221" s="0" t="n">
        <v>1</v>
      </c>
      <c r="J221" s="0" t="n">
        <v>0</v>
      </c>
    </row>
    <row r="222" customFormat="false" ht="15" hidden="false" customHeight="false" outlineLevel="0" collapsed="false">
      <c r="A222" s="0" t="n">
        <v>221</v>
      </c>
      <c r="B222" s="3" t="n">
        <v>45062</v>
      </c>
      <c r="C222" s="4" t="n">
        <v>0.0118287037037037</v>
      </c>
      <c r="D222" s="8" t="n">
        <f aca="false">Identyfikacja!D222</f>
        <v>220</v>
      </c>
      <c r="E222" s="5" t="s">
        <v>235</v>
      </c>
      <c r="F222" s="0" t="n">
        <v>9</v>
      </c>
      <c r="G222" s="0" t="n">
        <v>0</v>
      </c>
      <c r="I222" s="0" t="n">
        <v>4</v>
      </c>
      <c r="J222" s="0" t="n">
        <v>0</v>
      </c>
    </row>
    <row r="223" customFormat="false" ht="15" hidden="false" customHeight="false" outlineLevel="0" collapsed="false">
      <c r="A223" s="0" t="n">
        <v>222</v>
      </c>
      <c r="B223" s="3" t="n">
        <v>45062</v>
      </c>
      <c r="C223" s="4" t="n">
        <v>0.0143402777777778</v>
      </c>
      <c r="D223" s="8" t="n">
        <f aca="false">Identyfikacja!D223</f>
        <v>221</v>
      </c>
      <c r="E223" s="5" t="s">
        <v>236</v>
      </c>
      <c r="F223" s="0" t="n">
        <v>9</v>
      </c>
      <c r="G223" s="0" t="n">
        <v>0</v>
      </c>
      <c r="I223" s="0" t="n">
        <v>5</v>
      </c>
      <c r="J223" s="0" t="n">
        <v>0</v>
      </c>
    </row>
    <row r="224" customFormat="false" ht="15" hidden="false" customHeight="false" outlineLevel="0" collapsed="false">
      <c r="A224" s="0" t="n">
        <v>223</v>
      </c>
      <c r="B224" s="3" t="n">
        <v>45062</v>
      </c>
      <c r="C224" s="4" t="n">
        <v>0.0188078703703704</v>
      </c>
      <c r="D224" s="8" t="n">
        <f aca="false">Identyfikacja!D224</f>
        <v>222</v>
      </c>
      <c r="E224" s="5" t="s">
        <v>237</v>
      </c>
      <c r="F224" s="0" t="n">
        <v>9</v>
      </c>
      <c r="G224" s="0" t="n">
        <v>0</v>
      </c>
      <c r="I224" s="0" t="n">
        <v>5</v>
      </c>
      <c r="J224" s="0" t="n">
        <v>0</v>
      </c>
    </row>
    <row r="225" customFormat="false" ht="15" hidden="false" customHeight="false" outlineLevel="0" collapsed="false">
      <c r="A225" s="0" t="n">
        <v>224</v>
      </c>
      <c r="B225" s="3" t="n">
        <v>45062</v>
      </c>
      <c r="C225" s="4" t="n">
        <v>0.0196643518518519</v>
      </c>
      <c r="D225" s="8" t="n">
        <f aca="false">Identyfikacja!D225</f>
        <v>223</v>
      </c>
      <c r="E225" s="5" t="s">
        <v>238</v>
      </c>
      <c r="F225" s="0" t="n">
        <v>7</v>
      </c>
      <c r="G225" s="0" t="n">
        <v>0</v>
      </c>
      <c r="I225" s="0" t="n">
        <v>1</v>
      </c>
      <c r="J225" s="0" t="n">
        <v>0</v>
      </c>
    </row>
    <row r="226" customFormat="false" ht="15" hidden="false" customHeight="false" outlineLevel="0" collapsed="false">
      <c r="A226" s="0" t="n">
        <v>225</v>
      </c>
      <c r="B226" s="3" t="n">
        <v>45062</v>
      </c>
      <c r="C226" s="4" t="n">
        <v>0.021087962962963</v>
      </c>
      <c r="D226" s="8" t="n">
        <f aca="false">Identyfikacja!D226</f>
        <v>224</v>
      </c>
      <c r="E226" s="5" t="s">
        <v>239</v>
      </c>
      <c r="F226" s="0" t="n">
        <v>9</v>
      </c>
      <c r="G226" s="0" t="n">
        <v>0</v>
      </c>
      <c r="I226" s="0" t="n">
        <v>5</v>
      </c>
      <c r="J226" s="0" t="n">
        <v>0</v>
      </c>
    </row>
    <row r="227" customFormat="false" ht="15" hidden="false" customHeight="false" outlineLevel="0" collapsed="false">
      <c r="A227" s="0" t="n">
        <v>226</v>
      </c>
      <c r="B227" s="3" t="n">
        <v>45062</v>
      </c>
      <c r="C227" s="4" t="n">
        <v>0.0219444444444444</v>
      </c>
      <c r="D227" s="8" t="n">
        <f aca="false">Identyfikacja!D227</f>
        <v>225</v>
      </c>
      <c r="E227" s="5" t="s">
        <v>240</v>
      </c>
      <c r="F227" s="0" t="n">
        <v>7</v>
      </c>
      <c r="G227" s="0" t="n">
        <v>0</v>
      </c>
      <c r="I227" s="0" t="n">
        <v>1</v>
      </c>
      <c r="J227" s="0" t="n">
        <v>0</v>
      </c>
    </row>
    <row r="228" customFormat="false" ht="15" hidden="false" customHeight="false" outlineLevel="0" collapsed="false">
      <c r="A228" s="0" t="n">
        <v>227</v>
      </c>
      <c r="B228" s="3" t="n">
        <v>45062</v>
      </c>
      <c r="C228" s="4" t="n">
        <v>0.0237384259259259</v>
      </c>
      <c r="D228" s="8" t="n">
        <f aca="false">Identyfikacja!D228</f>
        <v>226</v>
      </c>
      <c r="E228" s="5" t="s">
        <v>241</v>
      </c>
      <c r="F228" s="0" t="n">
        <v>7</v>
      </c>
      <c r="G228" s="0" t="n">
        <v>0</v>
      </c>
      <c r="I228" s="0" t="n">
        <v>1</v>
      </c>
      <c r="J228" s="0" t="n">
        <v>0</v>
      </c>
    </row>
    <row r="229" customFormat="false" ht="15" hidden="false" customHeight="false" outlineLevel="0" collapsed="false">
      <c r="A229" s="0" t="n">
        <v>228</v>
      </c>
      <c r="B229" s="3" t="n">
        <v>45062</v>
      </c>
      <c r="C229" s="4" t="n">
        <v>0.0244907407407407</v>
      </c>
      <c r="D229" s="8" t="n">
        <f aca="false">Identyfikacja!D229</f>
        <v>227</v>
      </c>
      <c r="E229" s="5" t="s">
        <v>242</v>
      </c>
      <c r="F229" s="0" t="n">
        <v>8</v>
      </c>
      <c r="G229" s="0" t="n">
        <v>0</v>
      </c>
      <c r="I229" s="0" t="n">
        <v>6</v>
      </c>
      <c r="J229" s="0" t="n">
        <v>0</v>
      </c>
    </row>
    <row r="230" customFormat="false" ht="15" hidden="false" customHeight="false" outlineLevel="0" collapsed="false">
      <c r="A230" s="0" t="n">
        <v>229</v>
      </c>
      <c r="B230" s="3" t="n">
        <v>45062</v>
      </c>
      <c r="C230" s="4" t="n">
        <v>0.0285648148148148</v>
      </c>
      <c r="D230" s="8" t="n">
        <f aca="false">Identyfikacja!D230</f>
        <v>228</v>
      </c>
      <c r="E230" s="5" t="s">
        <v>243</v>
      </c>
      <c r="F230" s="0" t="n">
        <v>11</v>
      </c>
      <c r="G230" s="0" t="n">
        <v>0</v>
      </c>
      <c r="I230" s="0" t="n">
        <v>1</v>
      </c>
      <c r="J230" s="0" t="n">
        <v>0</v>
      </c>
    </row>
    <row r="231" customFormat="false" ht="15" hidden="false" customHeight="false" outlineLevel="0" collapsed="false">
      <c r="A231" s="0" t="n">
        <v>230</v>
      </c>
      <c r="B231" s="3" t="n">
        <v>45062</v>
      </c>
      <c r="C231" s="4" t="n">
        <v>0.0308912037037037</v>
      </c>
      <c r="D231" s="8" t="n">
        <f aca="false">Identyfikacja!D231</f>
        <v>229</v>
      </c>
      <c r="E231" s="5" t="s">
        <v>244</v>
      </c>
      <c r="F231" s="0" t="n">
        <v>7</v>
      </c>
      <c r="G231" s="0" t="n">
        <v>0</v>
      </c>
      <c r="I231" s="0" t="n">
        <v>1</v>
      </c>
      <c r="J231" s="0" t="n">
        <v>0</v>
      </c>
    </row>
    <row r="232" customFormat="false" ht="15" hidden="false" customHeight="false" outlineLevel="0" collapsed="false">
      <c r="A232" s="0" t="n">
        <v>231</v>
      </c>
      <c r="B232" s="3" t="n">
        <v>45062</v>
      </c>
      <c r="C232" s="4" t="n">
        <v>0.0312037037037037</v>
      </c>
      <c r="D232" s="8" t="n">
        <f aca="false">Identyfikacja!D232</f>
        <v>230</v>
      </c>
      <c r="E232" s="5" t="s">
        <v>245</v>
      </c>
      <c r="F232" s="0" t="n">
        <v>6</v>
      </c>
      <c r="G232" s="0" t="n">
        <v>0</v>
      </c>
      <c r="I232" s="0" t="n">
        <v>8</v>
      </c>
      <c r="J232" s="0" t="n">
        <v>0</v>
      </c>
    </row>
    <row r="233" customFormat="false" ht="15" hidden="false" customHeight="false" outlineLevel="0" collapsed="false">
      <c r="A233" s="0" t="n">
        <v>232</v>
      </c>
      <c r="B233" s="3" t="n">
        <v>45062</v>
      </c>
      <c r="C233" s="4" t="n">
        <v>0.0326736111111111</v>
      </c>
      <c r="D233" s="8" t="n">
        <f aca="false">Identyfikacja!D233</f>
        <v>231</v>
      </c>
      <c r="E233" s="5" t="s">
        <v>246</v>
      </c>
      <c r="F233" s="0" t="n">
        <v>8</v>
      </c>
      <c r="G233" s="0" t="n">
        <v>0</v>
      </c>
      <c r="I233" s="0" t="n">
        <v>6</v>
      </c>
      <c r="J233" s="0" t="n">
        <v>0</v>
      </c>
    </row>
    <row r="234" customFormat="false" ht="15" hidden="false" customHeight="false" outlineLevel="0" collapsed="false">
      <c r="E234" s="5"/>
    </row>
    <row r="235" customFormat="false" ht="15" hidden="false" customHeight="false" outlineLevel="0" collapsed="false">
      <c r="E235" s="5"/>
    </row>
    <row r="236" customFormat="false" ht="15" hidden="false" customHeight="false" outlineLevel="0" collapsed="false">
      <c r="E236" s="5"/>
    </row>
    <row r="237" customFormat="false" ht="15" hidden="false" customHeight="false" outlineLevel="0" collapsed="false">
      <c r="E237" s="5"/>
    </row>
    <row r="238" customFormat="false" ht="15" hidden="false" customHeight="false" outlineLevel="0" collapsed="false">
      <c r="E238" s="5"/>
    </row>
    <row r="239" customFormat="false" ht="15" hidden="false" customHeight="false" outlineLevel="0" collapsed="false">
      <c r="E239" s="5"/>
    </row>
    <row r="240" customFormat="false" ht="15" hidden="false" customHeight="false" outlineLevel="0" collapsed="false">
      <c r="E240" s="5"/>
    </row>
    <row r="241" customFormat="false" ht="15" hidden="false" customHeight="false" outlineLevel="0" collapsed="false">
      <c r="E241" s="5"/>
    </row>
    <row r="242" customFormat="false" ht="15" hidden="false" customHeight="false" outlineLevel="0" collapsed="false">
      <c r="E242" s="5"/>
    </row>
    <row r="243" customFormat="false" ht="15" hidden="false" customHeight="false" outlineLevel="0" collapsed="false">
      <c r="E243" s="5"/>
    </row>
    <row r="244" customFormat="false" ht="15" hidden="false" customHeight="false" outlineLevel="0" collapsed="false">
      <c r="E244" s="5"/>
    </row>
    <row r="245" customFormat="false" ht="15" hidden="false" customHeight="false" outlineLevel="0" collapsed="false">
      <c r="E245" s="5"/>
    </row>
    <row r="246" customFormat="false" ht="15" hidden="false" customHeight="false" outlineLevel="0" collapsed="false">
      <c r="E246" s="5"/>
    </row>
    <row r="247" customFormat="false" ht="15" hidden="false" customHeight="false" outlineLevel="0" collapsed="false">
      <c r="E247" s="5"/>
    </row>
    <row r="248" customFormat="false" ht="15" hidden="false" customHeight="false" outlineLevel="0" collapsed="false">
      <c r="E248" s="5"/>
    </row>
    <row r="249" customFormat="false" ht="15" hidden="false" customHeight="false" outlineLevel="0" collapsed="false">
      <c r="E249" s="5"/>
    </row>
    <row r="250" customFormat="false" ht="15" hidden="false" customHeight="false" outlineLevel="0" collapsed="false">
      <c r="E250" s="5"/>
    </row>
    <row r="251" customFormat="false" ht="15" hidden="false" customHeight="false" outlineLevel="0" collapsed="false">
      <c r="E251" s="5"/>
    </row>
    <row r="252" customFormat="false" ht="15" hidden="false" customHeight="false" outlineLevel="0" collapsed="false">
      <c r="E252" s="5"/>
    </row>
    <row r="253" customFormat="false" ht="15" hidden="false" customHeight="false" outlineLevel="0" collapsed="false">
      <c r="E253" s="5"/>
    </row>
    <row r="254" customFormat="false" ht="15" hidden="false" customHeight="false" outlineLevel="0" collapsed="false">
      <c r="E254" s="5"/>
    </row>
    <row r="255" customFormat="false" ht="15" hidden="false" customHeight="false" outlineLevel="0" collapsed="false">
      <c r="E255" s="5"/>
    </row>
    <row r="256" customFormat="false" ht="15" hidden="false" customHeight="false" outlineLevel="0" collapsed="false">
      <c r="E256" s="5"/>
    </row>
    <row r="257" customFormat="false" ht="15" hidden="false" customHeight="false" outlineLevel="0" collapsed="false">
      <c r="E257" s="5"/>
    </row>
    <row r="258" customFormat="false" ht="15" hidden="false" customHeight="false" outlineLevel="0" collapsed="false">
      <c r="E258" s="5"/>
    </row>
    <row r="259" customFormat="false" ht="15" hidden="false" customHeight="false" outlineLevel="0" collapsed="false">
      <c r="E259" s="5"/>
    </row>
    <row r="260" customFormat="false" ht="15" hidden="false" customHeight="false" outlineLevel="0" collapsed="false">
      <c r="E260" s="5"/>
    </row>
    <row r="261" customFormat="false" ht="15" hidden="false" customHeight="false" outlineLevel="0" collapsed="false">
      <c r="E261" s="5"/>
    </row>
    <row r="262" customFormat="false" ht="15" hidden="false" customHeight="false" outlineLevel="0" collapsed="false">
      <c r="E262" s="5"/>
    </row>
    <row r="263" customFormat="false" ht="15" hidden="false" customHeight="false" outlineLevel="0" collapsed="false">
      <c r="E263" s="5"/>
    </row>
    <row r="264" customFormat="false" ht="15" hidden="false" customHeight="false" outlineLevel="0" collapsed="false">
      <c r="E264" s="5"/>
    </row>
    <row r="265" customFormat="false" ht="15" hidden="false" customHeight="false" outlineLevel="0" collapsed="false">
      <c r="E265" s="5"/>
    </row>
    <row r="266" customFormat="false" ht="15" hidden="false" customHeight="false" outlineLevel="0" collapsed="false">
      <c r="E266" s="5"/>
    </row>
    <row r="267" customFormat="false" ht="15" hidden="false" customHeight="false" outlineLevel="0" collapsed="false">
      <c r="E267" s="5"/>
    </row>
    <row r="268" customFormat="false" ht="15" hidden="false" customHeight="false" outlineLevel="0" collapsed="false">
      <c r="E268" s="5"/>
    </row>
    <row r="269" customFormat="false" ht="15" hidden="false" customHeight="false" outlineLevel="0" collapsed="false">
      <c r="E269" s="5"/>
    </row>
    <row r="270" customFormat="false" ht="15" hidden="false" customHeight="false" outlineLevel="0" collapsed="false">
      <c r="E270" s="5"/>
    </row>
    <row r="271" customFormat="false" ht="15" hidden="false" customHeight="false" outlineLevel="0" collapsed="false">
      <c r="E271" s="5"/>
    </row>
    <row r="272" customFormat="false" ht="15" hidden="false" customHeight="false" outlineLevel="0" collapsed="false">
      <c r="E272" s="5"/>
    </row>
    <row r="273" customFormat="false" ht="15" hidden="false" customHeight="false" outlineLevel="0" collapsed="false">
      <c r="E273" s="5"/>
    </row>
    <row r="274" customFormat="false" ht="15" hidden="false" customHeight="false" outlineLevel="0" collapsed="false">
      <c r="E274" s="5"/>
    </row>
    <row r="275" customFormat="false" ht="15" hidden="false" customHeight="false" outlineLevel="0" collapsed="false">
      <c r="E275" s="5"/>
    </row>
    <row r="276" customFormat="false" ht="15" hidden="false" customHeight="false" outlineLevel="0" collapsed="false">
      <c r="E276" s="5"/>
    </row>
    <row r="277" customFormat="false" ht="15" hidden="false" customHeight="false" outlineLevel="0" collapsed="false">
      <c r="E277" s="5"/>
    </row>
    <row r="278" customFormat="false" ht="15" hidden="false" customHeight="false" outlineLevel="0" collapsed="false">
      <c r="E278" s="5"/>
    </row>
    <row r="279" customFormat="false" ht="15" hidden="false" customHeight="false" outlineLevel="0" collapsed="false">
      <c r="E279" s="5"/>
    </row>
    <row r="280" customFormat="false" ht="15" hidden="false" customHeight="false" outlineLevel="0" collapsed="false">
      <c r="E280" s="5"/>
    </row>
    <row r="281" customFormat="false" ht="15" hidden="false" customHeight="false" outlineLevel="0" collapsed="false">
      <c r="E281" s="5"/>
    </row>
    <row r="282" customFormat="false" ht="15" hidden="false" customHeight="false" outlineLevel="0" collapsed="false">
      <c r="E282" s="5"/>
    </row>
    <row r="283" customFormat="false" ht="15" hidden="false" customHeight="false" outlineLevel="0" collapsed="false">
      <c r="E283" s="5"/>
    </row>
    <row r="284" customFormat="false" ht="15" hidden="false" customHeight="false" outlineLevel="0" collapsed="false">
      <c r="E284" s="5"/>
    </row>
    <row r="285" customFormat="false" ht="15" hidden="false" customHeight="false" outlineLevel="0" collapsed="false">
      <c r="E285" s="5"/>
    </row>
    <row r="286" customFormat="false" ht="15" hidden="false" customHeight="false" outlineLevel="0" collapsed="false">
      <c r="E286" s="5"/>
    </row>
    <row r="287" customFormat="false" ht="15" hidden="false" customHeight="false" outlineLevel="0" collapsed="false">
      <c r="E287" s="5"/>
    </row>
    <row r="288" customFormat="false" ht="15" hidden="false" customHeight="false" outlineLevel="0" collapsed="false">
      <c r="E288" s="5"/>
    </row>
    <row r="289" customFormat="false" ht="15" hidden="false" customHeight="false" outlineLevel="0" collapsed="false">
      <c r="E289" s="5"/>
    </row>
    <row r="290" customFormat="false" ht="15" hidden="false" customHeight="false" outlineLevel="0" collapsed="false">
      <c r="E290" s="5"/>
    </row>
    <row r="291" customFormat="false" ht="15" hidden="false" customHeight="false" outlineLevel="0" collapsed="false">
      <c r="E291" s="5"/>
    </row>
    <row r="292" customFormat="false" ht="15" hidden="false" customHeight="false" outlineLevel="0" collapsed="false">
      <c r="E292" s="5"/>
    </row>
    <row r="293" customFormat="false" ht="15" hidden="false" customHeight="false" outlineLevel="0" collapsed="false">
      <c r="E293" s="5"/>
    </row>
    <row r="294" customFormat="false" ht="15" hidden="false" customHeight="false" outlineLevel="0" collapsed="false">
      <c r="E294" s="5"/>
    </row>
    <row r="295" customFormat="false" ht="15" hidden="false" customHeight="false" outlineLevel="0" collapsed="false">
      <c r="E295" s="5"/>
    </row>
    <row r="296" customFormat="false" ht="15" hidden="false" customHeight="false" outlineLevel="0" collapsed="false">
      <c r="E296" s="5"/>
    </row>
    <row r="297" customFormat="false" ht="15" hidden="false" customHeight="false" outlineLevel="0" collapsed="false">
      <c r="E297" s="5"/>
    </row>
    <row r="298" customFormat="false" ht="15" hidden="false" customHeight="false" outlineLevel="0" collapsed="false">
      <c r="E298" s="5"/>
    </row>
    <row r="299" customFormat="false" ht="15" hidden="false" customHeight="false" outlineLevel="0" collapsed="false">
      <c r="E299" s="5"/>
    </row>
    <row r="300" customFormat="false" ht="15" hidden="false" customHeight="false" outlineLevel="0" collapsed="false">
      <c r="E300" s="5"/>
    </row>
    <row r="301" customFormat="false" ht="15" hidden="false" customHeight="false" outlineLevel="0" collapsed="false">
      <c r="E301" s="5"/>
    </row>
    <row r="302" customFormat="false" ht="15" hidden="false" customHeight="false" outlineLevel="0" collapsed="false">
      <c r="E302" s="5"/>
    </row>
    <row r="303" customFormat="false" ht="15" hidden="false" customHeight="false" outlineLevel="0" collapsed="false">
      <c r="E303" s="5"/>
    </row>
    <row r="304" customFormat="false" ht="15" hidden="false" customHeight="false" outlineLevel="0" collapsed="false">
      <c r="E304" s="5"/>
    </row>
    <row r="305" customFormat="false" ht="15" hidden="false" customHeight="false" outlineLevel="0" collapsed="false">
      <c r="E305" s="5"/>
    </row>
    <row r="306" customFormat="false" ht="15" hidden="false" customHeight="false" outlineLevel="0" collapsed="false">
      <c r="E306" s="5"/>
    </row>
    <row r="307" customFormat="false" ht="15" hidden="false" customHeight="false" outlineLevel="0" collapsed="false">
      <c r="E307" s="5"/>
    </row>
    <row r="308" customFormat="false" ht="15" hidden="false" customHeight="false" outlineLevel="0" collapsed="false">
      <c r="E308" s="5"/>
    </row>
    <row r="309" customFormat="false" ht="15" hidden="false" customHeight="false" outlineLevel="0" collapsed="false">
      <c r="E309" s="5"/>
    </row>
    <row r="310" customFormat="false" ht="15" hidden="false" customHeight="false" outlineLevel="0" collapsed="false">
      <c r="E310" s="5"/>
    </row>
    <row r="311" customFormat="false" ht="15" hidden="false" customHeight="false" outlineLevel="0" collapsed="false">
      <c r="E311" s="5"/>
    </row>
    <row r="312" customFormat="false" ht="15" hidden="false" customHeight="false" outlineLevel="0" collapsed="false">
      <c r="E312" s="5"/>
    </row>
    <row r="313" customFormat="false" ht="15" hidden="false" customHeight="false" outlineLevel="0" collapsed="false">
      <c r="E313" s="5"/>
    </row>
    <row r="314" customFormat="false" ht="15" hidden="false" customHeight="false" outlineLevel="0" collapsed="false">
      <c r="E314" s="5"/>
    </row>
    <row r="315" customFormat="false" ht="15" hidden="false" customHeight="false" outlineLevel="0" collapsed="false">
      <c r="E315" s="5"/>
    </row>
    <row r="316" customFormat="false" ht="15" hidden="false" customHeight="false" outlineLevel="0" collapsed="false">
      <c r="E316" s="5"/>
    </row>
    <row r="317" customFormat="false" ht="15" hidden="false" customHeight="false" outlineLevel="0" collapsed="false">
      <c r="E317" s="5"/>
    </row>
    <row r="318" customFormat="false" ht="15" hidden="false" customHeight="false" outlineLevel="0" collapsed="false">
      <c r="E318" s="5"/>
    </row>
    <row r="319" customFormat="false" ht="15" hidden="false" customHeight="false" outlineLevel="0" collapsed="false">
      <c r="E319" s="5"/>
    </row>
    <row r="320" customFormat="false" ht="15" hidden="false" customHeight="false" outlineLevel="0" collapsed="false">
      <c r="E320" s="5"/>
    </row>
    <row r="321" customFormat="false" ht="15" hidden="false" customHeight="false" outlineLevel="0" collapsed="false">
      <c r="E321" s="5"/>
    </row>
    <row r="322" customFormat="false" ht="15" hidden="false" customHeight="false" outlineLevel="0" collapsed="false">
      <c r="E322" s="5"/>
    </row>
    <row r="323" customFormat="false" ht="15" hidden="false" customHeight="false" outlineLevel="0" collapsed="false">
      <c r="E323" s="5"/>
    </row>
    <row r="324" customFormat="false" ht="15" hidden="false" customHeight="false" outlineLevel="0" collapsed="false">
      <c r="E324" s="5"/>
    </row>
    <row r="325" customFormat="false" ht="15" hidden="false" customHeight="false" outlineLevel="0" collapsed="false">
      <c r="E325" s="5"/>
    </row>
    <row r="326" customFormat="false" ht="15" hidden="false" customHeight="false" outlineLevel="0" collapsed="false">
      <c r="E326" s="5"/>
    </row>
    <row r="327" customFormat="false" ht="15" hidden="false" customHeight="false" outlineLevel="0" collapsed="false">
      <c r="E327" s="5"/>
    </row>
    <row r="328" customFormat="false" ht="15" hidden="false" customHeight="false" outlineLevel="0" collapsed="false">
      <c r="E328" s="5"/>
    </row>
    <row r="329" customFormat="false" ht="15" hidden="false" customHeight="false" outlineLevel="0" collapsed="false">
      <c r="E329" s="5"/>
    </row>
    <row r="330" customFormat="false" ht="15" hidden="false" customHeight="false" outlineLevel="0" collapsed="false">
      <c r="E330" s="5"/>
    </row>
    <row r="331" customFormat="false" ht="15" hidden="false" customHeight="false" outlineLevel="0" collapsed="false">
      <c r="E331" s="5"/>
    </row>
    <row r="332" customFormat="false" ht="15" hidden="false" customHeight="false" outlineLevel="0" collapsed="false">
      <c r="E332" s="5"/>
    </row>
    <row r="333" customFormat="false" ht="15" hidden="false" customHeight="false" outlineLevel="0" collapsed="false">
      <c r="E333" s="5"/>
    </row>
    <row r="334" customFormat="false" ht="15" hidden="false" customHeight="false" outlineLevel="0" collapsed="false">
      <c r="E334" s="5"/>
    </row>
    <row r="335" customFormat="false" ht="15" hidden="false" customHeight="false" outlineLevel="0" collapsed="false">
      <c r="E335" s="5"/>
    </row>
    <row r="336" customFormat="false" ht="15" hidden="false" customHeight="false" outlineLevel="0" collapsed="false">
      <c r="E336" s="5"/>
    </row>
    <row r="337" customFormat="false" ht="15" hidden="false" customHeight="false" outlineLevel="0" collapsed="false">
      <c r="E337" s="5"/>
    </row>
    <row r="338" customFormat="false" ht="15" hidden="false" customHeight="false" outlineLevel="0" collapsed="false">
      <c r="E338" s="5"/>
    </row>
    <row r="339" customFormat="false" ht="15" hidden="false" customHeight="false" outlineLevel="0" collapsed="false">
      <c r="E339" s="5"/>
    </row>
    <row r="340" customFormat="false" ht="15" hidden="false" customHeight="false" outlineLevel="0" collapsed="false">
      <c r="E340" s="5"/>
    </row>
    <row r="341" customFormat="false" ht="15" hidden="false" customHeight="false" outlineLevel="0" collapsed="false">
      <c r="E341" s="5"/>
    </row>
    <row r="342" customFormat="false" ht="15" hidden="false" customHeight="false" outlineLevel="0" collapsed="false">
      <c r="E342" s="5"/>
    </row>
    <row r="343" customFormat="false" ht="15" hidden="false" customHeight="false" outlineLevel="0" collapsed="false">
      <c r="E343" s="5"/>
    </row>
    <row r="344" customFormat="false" ht="15" hidden="false" customHeight="false" outlineLevel="0" collapsed="false">
      <c r="E344" s="5"/>
    </row>
    <row r="345" customFormat="false" ht="15" hidden="false" customHeight="false" outlineLevel="0" collapsed="false">
      <c r="E345" s="5"/>
    </row>
    <row r="346" customFormat="false" ht="15" hidden="false" customHeight="false" outlineLevel="0" collapsed="false">
      <c r="E346" s="5"/>
    </row>
    <row r="347" customFormat="false" ht="15" hidden="false" customHeight="false" outlineLevel="0" collapsed="false">
      <c r="E347" s="5"/>
    </row>
    <row r="348" customFormat="false" ht="15" hidden="false" customHeight="false" outlineLevel="0" collapsed="false">
      <c r="E348" s="5"/>
    </row>
    <row r="349" customFormat="false" ht="15" hidden="false" customHeight="false" outlineLevel="0" collapsed="false">
      <c r="E349" s="5"/>
    </row>
    <row r="350" customFormat="false" ht="15" hidden="false" customHeight="false" outlineLevel="0" collapsed="false">
      <c r="E350" s="5"/>
    </row>
    <row r="351" customFormat="false" ht="15" hidden="false" customHeight="false" outlineLevel="0" collapsed="false">
      <c r="E351" s="5"/>
    </row>
    <row r="352" customFormat="false" ht="15" hidden="false" customHeight="false" outlineLevel="0" collapsed="false">
      <c r="E352" s="5"/>
    </row>
    <row r="353" customFormat="false" ht="15" hidden="false" customHeight="false" outlineLevel="0" collapsed="false">
      <c r="E353" s="5"/>
    </row>
    <row r="354" customFormat="false" ht="15" hidden="false" customHeight="false" outlineLevel="0" collapsed="false">
      <c r="E354" s="5"/>
    </row>
    <row r="355" customFormat="false" ht="15" hidden="false" customHeight="false" outlineLevel="0" collapsed="false">
      <c r="E355" s="5"/>
    </row>
    <row r="356" customFormat="false" ht="15" hidden="false" customHeight="false" outlineLevel="0" collapsed="false">
      <c r="E356" s="5"/>
    </row>
    <row r="357" customFormat="false" ht="15" hidden="false" customHeight="false" outlineLevel="0" collapsed="false">
      <c r="E357" s="5"/>
    </row>
    <row r="358" customFormat="false" ht="15" hidden="false" customHeight="false" outlineLevel="0" collapsed="false">
      <c r="E358" s="5"/>
    </row>
    <row r="359" customFormat="false" ht="15" hidden="false" customHeight="false" outlineLevel="0" collapsed="false">
      <c r="E359" s="5"/>
    </row>
    <row r="360" customFormat="false" ht="15" hidden="false" customHeight="false" outlineLevel="0" collapsed="false">
      <c r="E360" s="5"/>
    </row>
    <row r="361" customFormat="false" ht="15" hidden="false" customHeight="false" outlineLevel="0" collapsed="false">
      <c r="E361" s="5"/>
    </row>
    <row r="362" customFormat="false" ht="15" hidden="false" customHeight="false" outlineLevel="0" collapsed="false">
      <c r="E362" s="5"/>
    </row>
    <row r="363" customFormat="false" ht="15" hidden="false" customHeight="false" outlineLevel="0" collapsed="false">
      <c r="E363" s="5"/>
    </row>
    <row r="364" customFormat="false" ht="15" hidden="false" customHeight="false" outlineLevel="0" collapsed="false">
      <c r="E364" s="5"/>
    </row>
    <row r="365" customFormat="false" ht="15" hidden="false" customHeight="false" outlineLevel="0" collapsed="false">
      <c r="E365" s="5"/>
    </row>
    <row r="366" customFormat="false" ht="15" hidden="false" customHeight="false" outlineLevel="0" collapsed="false">
      <c r="E366" s="5"/>
    </row>
    <row r="367" customFormat="false" ht="15" hidden="false" customHeight="false" outlineLevel="0" collapsed="false">
      <c r="E367" s="5"/>
    </row>
    <row r="368" customFormat="false" ht="15" hidden="false" customHeight="false" outlineLevel="0" collapsed="false">
      <c r="E368" s="5"/>
    </row>
    <row r="369" customFormat="false" ht="15" hidden="false" customHeight="false" outlineLevel="0" collapsed="false">
      <c r="E369" s="5"/>
    </row>
    <row r="370" customFormat="false" ht="15" hidden="false" customHeight="false" outlineLevel="0" collapsed="false">
      <c r="E370" s="5"/>
    </row>
    <row r="371" customFormat="false" ht="15" hidden="false" customHeight="false" outlineLevel="0" collapsed="false">
      <c r="E371" s="5"/>
    </row>
    <row r="372" customFormat="false" ht="15" hidden="false" customHeight="false" outlineLevel="0" collapsed="false">
      <c r="E372" s="5"/>
    </row>
    <row r="373" customFormat="false" ht="15" hidden="false" customHeight="false" outlineLevel="0" collapsed="false">
      <c r="E373" s="5"/>
    </row>
    <row r="374" customFormat="false" ht="15" hidden="false" customHeight="false" outlineLevel="0" collapsed="false">
      <c r="E374" s="5"/>
    </row>
    <row r="375" customFormat="false" ht="15" hidden="false" customHeight="false" outlineLevel="0" collapsed="false">
      <c r="E375" s="5"/>
    </row>
    <row r="376" customFormat="false" ht="15" hidden="false" customHeight="false" outlineLevel="0" collapsed="false">
      <c r="E376" s="5"/>
    </row>
    <row r="377" customFormat="false" ht="15" hidden="false" customHeight="false" outlineLevel="0" collapsed="false">
      <c r="E377" s="5"/>
    </row>
    <row r="378" customFormat="false" ht="15" hidden="false" customHeight="false" outlineLevel="0" collapsed="false">
      <c r="E378" s="5"/>
    </row>
    <row r="379" customFormat="false" ht="15" hidden="false" customHeight="false" outlineLevel="0" collapsed="false">
      <c r="E379" s="5"/>
    </row>
    <row r="380" customFormat="false" ht="15" hidden="false" customHeight="false" outlineLevel="0" collapsed="false">
      <c r="E380" s="5"/>
    </row>
    <row r="381" customFormat="false" ht="15" hidden="false" customHeight="false" outlineLevel="0" collapsed="false">
      <c r="E381" s="5"/>
    </row>
    <row r="382" customFormat="false" ht="15" hidden="false" customHeight="false" outlineLevel="0" collapsed="false">
      <c r="E382" s="5"/>
    </row>
    <row r="383" customFormat="false" ht="15" hidden="false" customHeight="false" outlineLevel="0" collapsed="false">
      <c r="E383" s="5"/>
    </row>
    <row r="384" customFormat="false" ht="15" hidden="false" customHeight="false" outlineLevel="0" collapsed="false">
      <c r="E384" s="5"/>
    </row>
    <row r="385" customFormat="false" ht="15" hidden="false" customHeight="false" outlineLevel="0" collapsed="false">
      <c r="E385" s="5"/>
    </row>
    <row r="386" customFormat="false" ht="15" hidden="false" customHeight="false" outlineLevel="0" collapsed="false">
      <c r="E386" s="5"/>
    </row>
    <row r="387" customFormat="false" ht="15" hidden="false" customHeight="false" outlineLevel="0" collapsed="false">
      <c r="E387" s="5"/>
    </row>
    <row r="388" customFormat="false" ht="15" hidden="false" customHeight="false" outlineLevel="0" collapsed="false">
      <c r="E388" s="5"/>
    </row>
    <row r="389" customFormat="false" ht="15" hidden="false" customHeight="false" outlineLevel="0" collapsed="false">
      <c r="E389" s="5"/>
    </row>
    <row r="390" customFormat="false" ht="15" hidden="false" customHeight="false" outlineLevel="0" collapsed="false">
      <c r="E390" s="5"/>
    </row>
    <row r="391" customFormat="false" ht="15" hidden="false" customHeight="false" outlineLevel="0" collapsed="false">
      <c r="E391" s="5"/>
    </row>
    <row r="392" customFormat="false" ht="15" hidden="false" customHeight="false" outlineLevel="0" collapsed="false">
      <c r="E392" s="5"/>
    </row>
    <row r="393" customFormat="false" ht="15" hidden="false" customHeight="false" outlineLevel="0" collapsed="false">
      <c r="E393" s="5"/>
    </row>
    <row r="394" customFormat="false" ht="15" hidden="false" customHeight="false" outlineLevel="0" collapsed="false">
      <c r="E394" s="5"/>
    </row>
    <row r="395" customFormat="false" ht="15" hidden="false" customHeight="false" outlineLevel="0" collapsed="false">
      <c r="E395" s="5"/>
    </row>
    <row r="396" customFormat="false" ht="15" hidden="false" customHeight="false" outlineLevel="0" collapsed="false">
      <c r="E396" s="5"/>
    </row>
    <row r="397" customFormat="false" ht="15" hidden="false" customHeight="false" outlineLevel="0" collapsed="false">
      <c r="E397" s="5"/>
    </row>
    <row r="398" customFormat="false" ht="15" hidden="false" customHeight="false" outlineLevel="0" collapsed="false">
      <c r="E398" s="5"/>
    </row>
    <row r="399" customFormat="false" ht="15" hidden="false" customHeight="false" outlineLevel="0" collapsed="false">
      <c r="E399" s="5"/>
    </row>
    <row r="400" customFormat="false" ht="15" hidden="false" customHeight="false" outlineLevel="0" collapsed="false">
      <c r="E400" s="5"/>
    </row>
    <row r="401" customFormat="false" ht="15" hidden="false" customHeight="false" outlineLevel="0" collapsed="false">
      <c r="E401" s="5"/>
    </row>
    <row r="402" customFormat="false" ht="15" hidden="false" customHeight="false" outlineLevel="0" collapsed="false">
      <c r="E402" s="5"/>
    </row>
    <row r="403" customFormat="false" ht="15" hidden="false" customHeight="false" outlineLevel="0" collapsed="false">
      <c r="E403" s="5"/>
    </row>
    <row r="404" customFormat="false" ht="15" hidden="false" customHeight="false" outlineLevel="0" collapsed="false">
      <c r="E404" s="5"/>
    </row>
    <row r="405" customFormat="false" ht="15" hidden="false" customHeight="false" outlineLevel="0" collapsed="false">
      <c r="E405" s="5"/>
    </row>
    <row r="406" customFormat="false" ht="15" hidden="false" customHeight="false" outlineLevel="0" collapsed="false">
      <c r="E406" s="5"/>
    </row>
    <row r="407" customFormat="false" ht="15" hidden="false" customHeight="false" outlineLevel="0" collapsed="false">
      <c r="E407" s="5"/>
    </row>
    <row r="408" customFormat="false" ht="15" hidden="false" customHeight="false" outlineLevel="0" collapsed="false">
      <c r="E408" s="5"/>
    </row>
    <row r="409" customFormat="false" ht="15" hidden="false" customHeight="false" outlineLevel="0" collapsed="false">
      <c r="E409" s="5"/>
    </row>
    <row r="410" customFormat="false" ht="15" hidden="false" customHeight="false" outlineLevel="0" collapsed="false">
      <c r="E410" s="5"/>
    </row>
    <row r="411" customFormat="false" ht="15" hidden="false" customHeight="false" outlineLevel="0" collapsed="false">
      <c r="E411" s="5"/>
    </row>
    <row r="412" customFormat="false" ht="15" hidden="false" customHeight="false" outlineLevel="0" collapsed="false">
      <c r="E412" s="5"/>
    </row>
    <row r="413" customFormat="false" ht="15" hidden="false" customHeight="false" outlineLevel="0" collapsed="false">
      <c r="E413" s="5"/>
    </row>
    <row r="414" customFormat="false" ht="15" hidden="false" customHeight="false" outlineLevel="0" collapsed="false">
      <c r="E414" s="5"/>
    </row>
    <row r="415" customFormat="false" ht="15" hidden="false" customHeight="false" outlineLevel="0" collapsed="false">
      <c r="E415" s="5"/>
    </row>
    <row r="416" customFormat="false" ht="15" hidden="false" customHeight="false" outlineLevel="0" collapsed="false">
      <c r="E416" s="5"/>
    </row>
    <row r="417" customFormat="false" ht="15" hidden="false" customHeight="false" outlineLevel="0" collapsed="false">
      <c r="E417" s="5"/>
    </row>
    <row r="418" customFormat="false" ht="15" hidden="false" customHeight="false" outlineLevel="0" collapsed="false">
      <c r="E418" s="5"/>
    </row>
    <row r="419" customFormat="false" ht="15" hidden="false" customHeight="false" outlineLevel="0" collapsed="false">
      <c r="E419" s="5"/>
    </row>
    <row r="420" customFormat="false" ht="15" hidden="false" customHeight="false" outlineLevel="0" collapsed="false">
      <c r="E420" s="5"/>
    </row>
    <row r="421" customFormat="false" ht="15" hidden="false" customHeight="false" outlineLevel="0" collapsed="false">
      <c r="E421" s="5"/>
    </row>
    <row r="422" customFormat="false" ht="15" hidden="false" customHeight="false" outlineLevel="0" collapsed="false">
      <c r="E422" s="5"/>
    </row>
    <row r="423" customFormat="false" ht="15" hidden="false" customHeight="false" outlineLevel="0" collapsed="false">
      <c r="E423" s="5"/>
    </row>
    <row r="424" customFormat="false" ht="15" hidden="false" customHeight="false" outlineLevel="0" collapsed="false">
      <c r="E424" s="5"/>
    </row>
    <row r="425" customFormat="false" ht="15" hidden="false" customHeight="false" outlineLevel="0" collapsed="false">
      <c r="E425" s="5"/>
    </row>
    <row r="426" customFormat="false" ht="15" hidden="false" customHeight="false" outlineLevel="0" collapsed="false">
      <c r="E426" s="5"/>
    </row>
    <row r="427" customFormat="false" ht="15" hidden="false" customHeight="false" outlineLevel="0" collapsed="false">
      <c r="E427" s="5"/>
    </row>
    <row r="428" customFormat="false" ht="15" hidden="false" customHeight="false" outlineLevel="0" collapsed="false">
      <c r="E428" s="5"/>
    </row>
    <row r="429" customFormat="false" ht="15" hidden="false" customHeight="false" outlineLevel="0" collapsed="false">
      <c r="E429" s="5"/>
    </row>
    <row r="430" customFormat="false" ht="15" hidden="false" customHeight="false" outlineLevel="0" collapsed="false">
      <c r="E430" s="5"/>
    </row>
    <row r="431" customFormat="false" ht="15" hidden="false" customHeight="false" outlineLevel="0" collapsed="false">
      <c r="E431" s="5"/>
    </row>
    <row r="432" customFormat="false" ht="15" hidden="false" customHeight="false" outlineLevel="0" collapsed="false">
      <c r="E432" s="5"/>
    </row>
    <row r="433" customFormat="false" ht="15" hidden="false" customHeight="false" outlineLevel="0" collapsed="false">
      <c r="E433" s="5"/>
    </row>
    <row r="434" customFormat="false" ht="15" hidden="false" customHeight="false" outlineLevel="0" collapsed="false">
      <c r="E434" s="5"/>
    </row>
    <row r="435" customFormat="false" ht="15" hidden="false" customHeight="false" outlineLevel="0" collapsed="false">
      <c r="E435" s="5"/>
    </row>
    <row r="436" customFormat="false" ht="15" hidden="false" customHeight="false" outlineLevel="0" collapsed="false">
      <c r="E436" s="5"/>
    </row>
    <row r="437" customFormat="false" ht="15" hidden="false" customHeight="false" outlineLevel="0" collapsed="false">
      <c r="E437" s="5"/>
    </row>
    <row r="438" customFormat="false" ht="15" hidden="false" customHeight="false" outlineLevel="0" collapsed="false">
      <c r="E438" s="5"/>
    </row>
    <row r="439" customFormat="false" ht="15" hidden="false" customHeight="false" outlineLevel="0" collapsed="false">
      <c r="E439" s="5"/>
    </row>
    <row r="440" customFormat="false" ht="15" hidden="false" customHeight="false" outlineLevel="0" collapsed="false">
      <c r="E440" s="5"/>
    </row>
    <row r="441" customFormat="false" ht="15" hidden="false" customHeight="false" outlineLevel="0" collapsed="false">
      <c r="E441" s="5"/>
    </row>
    <row r="442" customFormat="false" ht="15" hidden="false" customHeight="false" outlineLevel="0" collapsed="false">
      <c r="E442" s="5"/>
    </row>
    <row r="443" customFormat="false" ht="15" hidden="false" customHeight="false" outlineLevel="0" collapsed="false">
      <c r="E443" s="5"/>
    </row>
    <row r="444" customFormat="false" ht="15" hidden="false" customHeight="false" outlineLevel="0" collapsed="false">
      <c r="E444" s="5"/>
    </row>
    <row r="445" customFormat="false" ht="15" hidden="false" customHeight="false" outlineLevel="0" collapsed="false">
      <c r="E445" s="5"/>
    </row>
    <row r="446" customFormat="false" ht="15" hidden="false" customHeight="false" outlineLevel="0" collapsed="false">
      <c r="E446" s="5"/>
    </row>
    <row r="447" customFormat="false" ht="15" hidden="false" customHeight="false" outlineLevel="0" collapsed="false">
      <c r="E447" s="5"/>
    </row>
    <row r="448" customFormat="false" ht="15" hidden="false" customHeight="false" outlineLevel="0" collapsed="false">
      <c r="E448" s="5"/>
    </row>
    <row r="449" customFormat="false" ht="15" hidden="false" customHeight="false" outlineLevel="0" collapsed="false">
      <c r="E449" s="5"/>
    </row>
    <row r="450" customFormat="false" ht="15" hidden="false" customHeight="false" outlineLevel="0" collapsed="false">
      <c r="E450" s="5"/>
    </row>
    <row r="451" customFormat="false" ht="15" hidden="false" customHeight="false" outlineLevel="0" collapsed="false">
      <c r="E451" s="5"/>
    </row>
    <row r="452" customFormat="false" ht="15" hidden="false" customHeight="false" outlineLevel="0" collapsed="false">
      <c r="E452" s="5"/>
    </row>
    <row r="453" customFormat="false" ht="15" hidden="false" customHeight="false" outlineLevel="0" collapsed="false">
      <c r="E453" s="5"/>
    </row>
    <row r="454" customFormat="false" ht="15" hidden="false" customHeight="false" outlineLevel="0" collapsed="false">
      <c r="E454" s="5"/>
    </row>
    <row r="455" customFormat="false" ht="15" hidden="false" customHeight="false" outlineLevel="0" collapsed="false">
      <c r="E455" s="5"/>
    </row>
    <row r="456" customFormat="false" ht="15" hidden="false" customHeight="false" outlineLevel="0" collapsed="false">
      <c r="E456" s="5"/>
    </row>
    <row r="457" customFormat="false" ht="15" hidden="false" customHeight="false" outlineLevel="0" collapsed="false">
      <c r="E457" s="5"/>
    </row>
    <row r="458" customFormat="false" ht="15" hidden="false" customHeight="false" outlineLevel="0" collapsed="false">
      <c r="E458" s="5"/>
    </row>
    <row r="459" customFormat="false" ht="15" hidden="false" customHeight="false" outlineLevel="0" collapsed="false">
      <c r="E459" s="5"/>
    </row>
    <row r="460" customFormat="false" ht="15" hidden="false" customHeight="false" outlineLevel="0" collapsed="false">
      <c r="E460" s="5"/>
    </row>
    <row r="461" customFormat="false" ht="15" hidden="false" customHeight="false" outlineLevel="0" collapsed="false">
      <c r="E461" s="5"/>
    </row>
    <row r="462" customFormat="false" ht="15" hidden="false" customHeight="false" outlineLevel="0" collapsed="false">
      <c r="E462" s="5"/>
    </row>
    <row r="463" customFormat="false" ht="15" hidden="false" customHeight="false" outlineLevel="0" collapsed="false">
      <c r="E463" s="5"/>
    </row>
    <row r="464" customFormat="false" ht="15" hidden="false" customHeight="false" outlineLevel="0" collapsed="false">
      <c r="E464" s="5"/>
    </row>
    <row r="465" customFormat="false" ht="15" hidden="false" customHeight="false" outlineLevel="0" collapsed="false">
      <c r="E465" s="5"/>
    </row>
    <row r="466" customFormat="false" ht="15" hidden="false" customHeight="false" outlineLevel="0" collapsed="false">
      <c r="E466" s="5"/>
    </row>
    <row r="467" customFormat="false" ht="15" hidden="false" customHeight="false" outlineLevel="0" collapsed="false">
      <c r="E467" s="5"/>
    </row>
    <row r="468" customFormat="false" ht="15" hidden="false" customHeight="false" outlineLevel="0" collapsed="false">
      <c r="E468" s="5"/>
    </row>
    <row r="469" customFormat="false" ht="15" hidden="false" customHeight="false" outlineLevel="0" collapsed="false">
      <c r="E469" s="5"/>
    </row>
    <row r="470" customFormat="false" ht="15" hidden="false" customHeight="false" outlineLevel="0" collapsed="false">
      <c r="E470" s="5"/>
    </row>
    <row r="471" customFormat="false" ht="15" hidden="false" customHeight="false" outlineLevel="0" collapsed="false">
      <c r="E471" s="5"/>
    </row>
    <row r="472" customFormat="false" ht="15" hidden="false" customHeight="false" outlineLevel="0" collapsed="false">
      <c r="E472" s="5"/>
    </row>
    <row r="473" customFormat="false" ht="15" hidden="false" customHeight="false" outlineLevel="0" collapsed="false">
      <c r="E473" s="5"/>
    </row>
    <row r="474" customFormat="false" ht="15" hidden="false" customHeight="false" outlineLevel="0" collapsed="false">
      <c r="E474" s="5"/>
    </row>
    <row r="475" customFormat="false" ht="15" hidden="false" customHeight="false" outlineLevel="0" collapsed="false">
      <c r="E475" s="5"/>
    </row>
    <row r="476" customFormat="false" ht="15" hidden="false" customHeight="false" outlineLevel="0" collapsed="false">
      <c r="E476" s="5"/>
    </row>
    <row r="477" customFormat="false" ht="15" hidden="false" customHeight="false" outlineLevel="0" collapsed="false">
      <c r="E477" s="5"/>
    </row>
    <row r="478" customFormat="false" ht="15" hidden="false" customHeight="false" outlineLevel="0" collapsed="false">
      <c r="E478" s="5"/>
    </row>
    <row r="479" customFormat="false" ht="15" hidden="false" customHeight="false" outlineLevel="0" collapsed="false">
      <c r="E479" s="5"/>
    </row>
    <row r="480" customFormat="false" ht="15" hidden="false" customHeight="false" outlineLevel="0" collapsed="false">
      <c r="E480" s="5"/>
    </row>
    <row r="481" customFormat="false" ht="15" hidden="false" customHeight="false" outlineLevel="0" collapsed="false">
      <c r="E481" s="5"/>
    </row>
    <row r="482" customFormat="false" ht="15" hidden="false" customHeight="false" outlineLevel="0" collapsed="false">
      <c r="E482" s="5"/>
    </row>
    <row r="483" customFormat="false" ht="15" hidden="false" customHeight="false" outlineLevel="0" collapsed="false">
      <c r="E483" s="5"/>
    </row>
    <row r="484" customFormat="false" ht="15" hidden="false" customHeight="false" outlineLevel="0" collapsed="false">
      <c r="E484" s="5"/>
    </row>
    <row r="485" customFormat="false" ht="15" hidden="false" customHeight="false" outlineLevel="0" collapsed="false">
      <c r="E485" s="5"/>
    </row>
    <row r="486" customFormat="false" ht="15" hidden="false" customHeight="false" outlineLevel="0" collapsed="false">
      <c r="E486" s="5"/>
    </row>
    <row r="487" customFormat="false" ht="15" hidden="false" customHeight="false" outlineLevel="0" collapsed="false">
      <c r="E487" s="5"/>
    </row>
    <row r="488" customFormat="false" ht="15" hidden="false" customHeight="false" outlineLevel="0" collapsed="false">
      <c r="E488" s="5"/>
    </row>
    <row r="489" customFormat="false" ht="15" hidden="false" customHeight="false" outlineLevel="0" collapsed="false">
      <c r="E489" s="5"/>
    </row>
    <row r="490" customFormat="false" ht="15" hidden="false" customHeight="false" outlineLevel="0" collapsed="false">
      <c r="E490" s="5"/>
    </row>
    <row r="491" customFormat="false" ht="15" hidden="false" customHeight="false" outlineLevel="0" collapsed="false">
      <c r="E491" s="5"/>
    </row>
    <row r="492" customFormat="false" ht="15" hidden="false" customHeight="false" outlineLevel="0" collapsed="false">
      <c r="E492" s="5"/>
    </row>
    <row r="493" customFormat="false" ht="15" hidden="false" customHeight="false" outlineLevel="0" collapsed="false">
      <c r="E493" s="5"/>
    </row>
    <row r="494" customFormat="false" ht="15" hidden="false" customHeight="false" outlineLevel="0" collapsed="false">
      <c r="E494" s="5"/>
    </row>
    <row r="495" customFormat="false" ht="15" hidden="false" customHeight="false" outlineLevel="0" collapsed="false">
      <c r="E495" s="5"/>
    </row>
    <row r="496" customFormat="false" ht="15" hidden="false" customHeight="false" outlineLevel="0" collapsed="false">
      <c r="E496" s="5"/>
    </row>
    <row r="497" customFormat="false" ht="15" hidden="false" customHeight="false" outlineLevel="0" collapsed="false">
      <c r="E497" s="5"/>
    </row>
    <row r="498" customFormat="false" ht="15" hidden="false" customHeight="false" outlineLevel="0" collapsed="false">
      <c r="E498" s="5"/>
    </row>
    <row r="499" customFormat="false" ht="15" hidden="false" customHeight="false" outlineLevel="0" collapsed="false">
      <c r="E499" s="5"/>
    </row>
    <row r="500" customFormat="false" ht="15" hidden="false" customHeight="false" outlineLevel="0" collapsed="false">
      <c r="E500" s="5"/>
    </row>
    <row r="501" customFormat="false" ht="15" hidden="false" customHeight="false" outlineLevel="0" collapsed="false">
      <c r="E501" s="5"/>
    </row>
    <row r="502" customFormat="false" ht="15" hidden="false" customHeight="false" outlineLevel="0" collapsed="false">
      <c r="E502" s="5"/>
    </row>
    <row r="503" customFormat="false" ht="15" hidden="false" customHeight="false" outlineLevel="0" collapsed="false">
      <c r="E503" s="5"/>
    </row>
    <row r="504" customFormat="false" ht="15" hidden="false" customHeight="false" outlineLevel="0" collapsed="false">
      <c r="E504" s="5"/>
    </row>
    <row r="505" customFormat="false" ht="15" hidden="false" customHeight="false" outlineLevel="0" collapsed="false">
      <c r="E505" s="5"/>
    </row>
    <row r="506" customFormat="false" ht="15" hidden="false" customHeight="false" outlineLevel="0" collapsed="false">
      <c r="E506" s="5"/>
    </row>
    <row r="507" customFormat="false" ht="15" hidden="false" customHeight="false" outlineLevel="0" collapsed="false">
      <c r="E507" s="5"/>
    </row>
    <row r="508" customFormat="false" ht="15" hidden="false" customHeight="false" outlineLevel="0" collapsed="false">
      <c r="E508" s="5"/>
    </row>
    <row r="509" customFormat="false" ht="15" hidden="false" customHeight="false" outlineLevel="0" collapsed="false">
      <c r="E509" s="5"/>
    </row>
    <row r="510" customFormat="false" ht="15" hidden="false" customHeight="false" outlineLevel="0" collapsed="false">
      <c r="E510" s="5"/>
    </row>
    <row r="511" customFormat="false" ht="15" hidden="false" customHeight="false" outlineLevel="0" collapsed="false">
      <c r="E511" s="5"/>
    </row>
    <row r="512" customFormat="false" ht="15" hidden="false" customHeight="false" outlineLevel="0" collapsed="false">
      <c r="E512" s="5"/>
    </row>
    <row r="513" customFormat="false" ht="15" hidden="false" customHeight="false" outlineLevel="0" collapsed="false">
      <c r="E513" s="5"/>
    </row>
    <row r="514" customFormat="false" ht="15" hidden="false" customHeight="false" outlineLevel="0" collapsed="false">
      <c r="E514" s="5"/>
    </row>
    <row r="515" customFormat="false" ht="15" hidden="false" customHeight="false" outlineLevel="0" collapsed="false">
      <c r="E515" s="5"/>
    </row>
    <row r="516" customFormat="false" ht="15" hidden="false" customHeight="false" outlineLevel="0" collapsed="false">
      <c r="E516" s="5"/>
    </row>
    <row r="517" customFormat="false" ht="15" hidden="false" customHeight="false" outlineLevel="0" collapsed="false">
      <c r="E517" s="5"/>
    </row>
    <row r="518" customFormat="false" ht="15" hidden="false" customHeight="false" outlineLevel="0" collapsed="false">
      <c r="E518" s="5"/>
    </row>
    <row r="519" customFormat="false" ht="15" hidden="false" customHeight="false" outlineLevel="0" collapsed="false">
      <c r="E519" s="5"/>
    </row>
    <row r="520" customFormat="false" ht="15" hidden="false" customHeight="false" outlineLevel="0" collapsed="false">
      <c r="E520" s="5"/>
    </row>
    <row r="521" customFormat="false" ht="15" hidden="false" customHeight="false" outlineLevel="0" collapsed="false">
      <c r="E521" s="5"/>
    </row>
    <row r="522" customFormat="false" ht="15" hidden="false" customHeight="false" outlineLevel="0" collapsed="false">
      <c r="E522" s="5"/>
    </row>
    <row r="523" customFormat="false" ht="15" hidden="false" customHeight="false" outlineLevel="0" collapsed="false">
      <c r="E523" s="5"/>
    </row>
    <row r="524" customFormat="false" ht="15" hidden="false" customHeight="false" outlineLevel="0" collapsed="false">
      <c r="E524" s="5"/>
    </row>
    <row r="525" customFormat="false" ht="15" hidden="false" customHeight="false" outlineLevel="0" collapsed="false">
      <c r="E525" s="5"/>
    </row>
    <row r="526" customFormat="false" ht="15" hidden="false" customHeight="false" outlineLevel="0" collapsed="false">
      <c r="E526" s="5"/>
    </row>
    <row r="527" customFormat="false" ht="15" hidden="false" customHeight="false" outlineLevel="0" collapsed="false">
      <c r="E527" s="5"/>
    </row>
    <row r="528" customFormat="false" ht="15" hidden="false" customHeight="false" outlineLevel="0" collapsed="false">
      <c r="E528" s="5"/>
    </row>
    <row r="529" customFormat="false" ht="15" hidden="false" customHeight="false" outlineLevel="0" collapsed="false">
      <c r="E529" s="5"/>
    </row>
    <row r="530" customFormat="false" ht="15" hidden="false" customHeight="false" outlineLevel="0" collapsed="false">
      <c r="E530" s="5"/>
    </row>
    <row r="531" customFormat="false" ht="15" hidden="false" customHeight="false" outlineLevel="0" collapsed="false">
      <c r="E531" s="5"/>
    </row>
    <row r="532" customFormat="false" ht="15" hidden="false" customHeight="false" outlineLevel="0" collapsed="false">
      <c r="E532" s="5"/>
    </row>
    <row r="533" customFormat="false" ht="15" hidden="false" customHeight="false" outlineLevel="0" collapsed="false">
      <c r="E533" s="5"/>
    </row>
    <row r="534" customFormat="false" ht="15" hidden="false" customHeight="false" outlineLevel="0" collapsed="false">
      <c r="E534" s="5"/>
    </row>
    <row r="535" customFormat="false" ht="15" hidden="false" customHeight="false" outlineLevel="0" collapsed="false">
      <c r="E535" s="5"/>
    </row>
    <row r="536" customFormat="false" ht="15" hidden="false" customHeight="false" outlineLevel="0" collapsed="false">
      <c r="E536" s="5"/>
    </row>
    <row r="537" customFormat="false" ht="15" hidden="false" customHeight="false" outlineLevel="0" collapsed="false">
      <c r="E537" s="5"/>
    </row>
    <row r="538" customFormat="false" ht="15" hidden="false" customHeight="false" outlineLevel="0" collapsed="false">
      <c r="E538" s="5"/>
    </row>
    <row r="539" customFormat="false" ht="15" hidden="false" customHeight="false" outlineLevel="0" collapsed="false">
      <c r="E539" s="5"/>
    </row>
    <row r="540" customFormat="false" ht="15" hidden="false" customHeight="false" outlineLevel="0" collapsed="false">
      <c r="E540" s="5"/>
    </row>
    <row r="541" customFormat="false" ht="15" hidden="false" customHeight="false" outlineLevel="0" collapsed="false">
      <c r="E541" s="5"/>
    </row>
    <row r="542" customFormat="false" ht="15" hidden="false" customHeight="false" outlineLevel="0" collapsed="false">
      <c r="E542" s="5"/>
    </row>
    <row r="543" customFormat="false" ht="15" hidden="false" customHeight="false" outlineLevel="0" collapsed="false">
      <c r="E543" s="5"/>
    </row>
    <row r="544" customFormat="false" ht="15" hidden="false" customHeight="false" outlineLevel="0" collapsed="false">
      <c r="E544" s="5"/>
    </row>
    <row r="545" customFormat="false" ht="15" hidden="false" customHeight="false" outlineLevel="0" collapsed="false">
      <c r="E545" s="5"/>
    </row>
    <row r="546" customFormat="false" ht="15" hidden="false" customHeight="false" outlineLevel="0" collapsed="false">
      <c r="E546" s="5"/>
    </row>
    <row r="547" customFormat="false" ht="15" hidden="false" customHeight="false" outlineLevel="0" collapsed="false">
      <c r="E547" s="5"/>
    </row>
    <row r="548" customFormat="false" ht="15" hidden="false" customHeight="false" outlineLevel="0" collapsed="false">
      <c r="E548" s="5"/>
    </row>
    <row r="549" customFormat="false" ht="15" hidden="false" customHeight="false" outlineLevel="0" collapsed="false">
      <c r="E549" s="5"/>
    </row>
    <row r="550" customFormat="false" ht="15" hidden="false" customHeight="false" outlineLevel="0" collapsed="false">
      <c r="E550" s="5"/>
    </row>
    <row r="551" customFormat="false" ht="15" hidden="false" customHeight="false" outlineLevel="0" collapsed="false">
      <c r="E551" s="5"/>
    </row>
    <row r="552" customFormat="false" ht="15" hidden="false" customHeight="false" outlineLevel="0" collapsed="false">
      <c r="E552" s="5"/>
    </row>
    <row r="553" customFormat="false" ht="15" hidden="false" customHeight="false" outlineLevel="0" collapsed="false">
      <c r="E553" s="5"/>
    </row>
    <row r="554" customFormat="false" ht="15" hidden="false" customHeight="false" outlineLevel="0" collapsed="false">
      <c r="E554" s="5"/>
    </row>
    <row r="555" customFormat="false" ht="15" hidden="false" customHeight="false" outlineLevel="0" collapsed="false">
      <c r="E555" s="5"/>
    </row>
    <row r="556" customFormat="false" ht="15" hidden="false" customHeight="false" outlineLevel="0" collapsed="false">
      <c r="E556" s="5"/>
    </row>
    <row r="557" customFormat="false" ht="15" hidden="false" customHeight="false" outlineLevel="0" collapsed="false">
      <c r="E557" s="5"/>
    </row>
    <row r="558" customFormat="false" ht="15" hidden="false" customHeight="false" outlineLevel="0" collapsed="false">
      <c r="E558" s="5"/>
    </row>
    <row r="559" customFormat="false" ht="15" hidden="false" customHeight="false" outlineLevel="0" collapsed="false">
      <c r="E559" s="5"/>
    </row>
    <row r="560" customFormat="false" ht="15" hidden="false" customHeight="false" outlineLevel="0" collapsed="false">
      <c r="E560" s="5"/>
    </row>
    <row r="561" customFormat="false" ht="15" hidden="false" customHeight="false" outlineLevel="0" collapsed="false">
      <c r="E561" s="5"/>
    </row>
    <row r="562" customFormat="false" ht="15" hidden="false" customHeight="false" outlineLevel="0" collapsed="false">
      <c r="E562" s="5"/>
    </row>
    <row r="563" customFormat="false" ht="15" hidden="false" customHeight="false" outlineLevel="0" collapsed="false">
      <c r="E563" s="5"/>
    </row>
    <row r="564" customFormat="false" ht="15" hidden="false" customHeight="false" outlineLevel="0" collapsed="false">
      <c r="E564" s="5"/>
    </row>
    <row r="565" customFormat="false" ht="15" hidden="false" customHeight="false" outlineLevel="0" collapsed="false">
      <c r="E565" s="5"/>
    </row>
    <row r="566" customFormat="false" ht="15" hidden="false" customHeight="false" outlineLevel="0" collapsed="false">
      <c r="E566" s="5"/>
    </row>
    <row r="567" customFormat="false" ht="15" hidden="false" customHeight="false" outlineLevel="0" collapsed="false">
      <c r="E567" s="5"/>
    </row>
    <row r="568" customFormat="false" ht="15" hidden="false" customHeight="false" outlineLevel="0" collapsed="false">
      <c r="E568" s="5"/>
    </row>
    <row r="569" customFormat="false" ht="15" hidden="false" customHeight="false" outlineLevel="0" collapsed="false">
      <c r="E569" s="5"/>
    </row>
    <row r="570" customFormat="false" ht="15" hidden="false" customHeight="false" outlineLevel="0" collapsed="false">
      <c r="E570" s="5"/>
    </row>
    <row r="571" customFormat="false" ht="15" hidden="false" customHeight="false" outlineLevel="0" collapsed="false">
      <c r="E571" s="5"/>
    </row>
    <row r="572" customFormat="false" ht="15" hidden="false" customHeight="false" outlineLevel="0" collapsed="false">
      <c r="E572" s="5"/>
    </row>
    <row r="573" customFormat="false" ht="15" hidden="false" customHeight="false" outlineLevel="0" collapsed="false">
      <c r="E573" s="5"/>
    </row>
    <row r="574" customFormat="false" ht="15" hidden="false" customHeight="false" outlineLevel="0" collapsed="false">
      <c r="E574" s="5"/>
    </row>
    <row r="575" customFormat="false" ht="15" hidden="false" customHeight="false" outlineLevel="0" collapsed="false">
      <c r="E575" s="5"/>
    </row>
    <row r="576" customFormat="false" ht="15" hidden="false" customHeight="false" outlineLevel="0" collapsed="false">
      <c r="E576" s="5"/>
    </row>
    <row r="577" customFormat="false" ht="15" hidden="false" customHeight="false" outlineLevel="0" collapsed="false">
      <c r="E577" s="5"/>
    </row>
    <row r="578" customFormat="false" ht="15" hidden="false" customHeight="false" outlineLevel="0" collapsed="false">
      <c r="E578" s="5"/>
    </row>
    <row r="579" customFormat="false" ht="15" hidden="false" customHeight="false" outlineLevel="0" collapsed="false">
      <c r="E579" s="5"/>
    </row>
    <row r="580" customFormat="false" ht="15" hidden="false" customHeight="false" outlineLevel="0" collapsed="false">
      <c r="E580" s="5"/>
    </row>
    <row r="581" customFormat="false" ht="15" hidden="false" customHeight="false" outlineLevel="0" collapsed="false">
      <c r="E581" s="5"/>
    </row>
    <row r="582" customFormat="false" ht="15" hidden="false" customHeight="false" outlineLevel="0" collapsed="false">
      <c r="E582" s="5"/>
    </row>
    <row r="583" customFormat="false" ht="15" hidden="false" customHeight="false" outlineLevel="0" collapsed="false">
      <c r="E583" s="5"/>
    </row>
    <row r="584" customFormat="false" ht="15" hidden="false" customHeight="false" outlineLevel="0" collapsed="false">
      <c r="E584" s="5"/>
    </row>
    <row r="585" customFormat="false" ht="15" hidden="false" customHeight="false" outlineLevel="0" collapsed="false">
      <c r="E585" s="5"/>
    </row>
    <row r="586" customFormat="false" ht="15" hidden="false" customHeight="false" outlineLevel="0" collapsed="false">
      <c r="E586" s="5"/>
    </row>
    <row r="587" customFormat="false" ht="15" hidden="false" customHeight="false" outlineLevel="0" collapsed="false">
      <c r="E587" s="5"/>
    </row>
    <row r="588" customFormat="false" ht="15" hidden="false" customHeight="false" outlineLevel="0" collapsed="false">
      <c r="E588" s="5"/>
    </row>
    <row r="589" customFormat="false" ht="15" hidden="false" customHeight="false" outlineLevel="0" collapsed="false">
      <c r="E589" s="5"/>
    </row>
    <row r="590" customFormat="false" ht="15" hidden="false" customHeight="false" outlineLevel="0" collapsed="false">
      <c r="E590" s="5"/>
    </row>
    <row r="591" customFormat="false" ht="15" hidden="false" customHeight="false" outlineLevel="0" collapsed="false">
      <c r="E591" s="5"/>
    </row>
    <row r="592" customFormat="false" ht="15" hidden="false" customHeight="false" outlineLevel="0" collapsed="false">
      <c r="E592" s="5"/>
    </row>
    <row r="593" customFormat="false" ht="15" hidden="false" customHeight="false" outlineLevel="0" collapsed="false">
      <c r="E593" s="5"/>
    </row>
    <row r="594" customFormat="false" ht="15" hidden="false" customHeight="false" outlineLevel="0" collapsed="false">
      <c r="E594" s="5"/>
    </row>
    <row r="595" customFormat="false" ht="15" hidden="false" customHeight="false" outlineLevel="0" collapsed="false">
      <c r="E595" s="5"/>
    </row>
    <row r="596" customFormat="false" ht="15" hidden="false" customHeight="false" outlineLevel="0" collapsed="false">
      <c r="E596" s="5"/>
    </row>
    <row r="597" customFormat="false" ht="15" hidden="false" customHeight="false" outlineLevel="0" collapsed="false">
      <c r="E597" s="5"/>
    </row>
    <row r="598" customFormat="false" ht="15" hidden="false" customHeight="false" outlineLevel="0" collapsed="false">
      <c r="E598" s="5"/>
    </row>
    <row r="599" customFormat="false" ht="15" hidden="false" customHeight="false" outlineLevel="0" collapsed="false">
      <c r="E599" s="5"/>
    </row>
    <row r="600" customFormat="false" ht="15" hidden="false" customHeight="false" outlineLevel="0" collapsed="false">
      <c r="E600" s="5"/>
    </row>
    <row r="601" customFormat="false" ht="15" hidden="false" customHeight="false" outlineLevel="0" collapsed="false">
      <c r="E601" s="5"/>
    </row>
    <row r="602" customFormat="false" ht="15" hidden="false" customHeight="false" outlineLevel="0" collapsed="false">
      <c r="E602" s="5"/>
    </row>
    <row r="603" customFormat="false" ht="15" hidden="false" customHeight="false" outlineLevel="0" collapsed="false">
      <c r="E603" s="5"/>
    </row>
    <row r="604" customFormat="false" ht="15" hidden="false" customHeight="false" outlineLevel="0" collapsed="false">
      <c r="E604" s="5"/>
    </row>
    <row r="605" customFormat="false" ht="15" hidden="false" customHeight="false" outlineLevel="0" collapsed="false">
      <c r="E605" s="5"/>
    </row>
    <row r="606" customFormat="false" ht="15" hidden="false" customHeight="false" outlineLevel="0" collapsed="false">
      <c r="E606" s="5"/>
    </row>
    <row r="607" customFormat="false" ht="15" hidden="false" customHeight="false" outlineLevel="0" collapsed="false">
      <c r="E607" s="5"/>
    </row>
    <row r="608" customFormat="false" ht="15" hidden="false" customHeight="false" outlineLevel="0" collapsed="false">
      <c r="E608" s="5"/>
    </row>
    <row r="609" customFormat="false" ht="15" hidden="false" customHeight="false" outlineLevel="0" collapsed="false">
      <c r="E609" s="5"/>
    </row>
    <row r="610" customFormat="false" ht="15" hidden="false" customHeight="false" outlineLevel="0" collapsed="false">
      <c r="E610" s="5"/>
    </row>
    <row r="611" customFormat="false" ht="15" hidden="false" customHeight="false" outlineLevel="0" collapsed="false">
      <c r="E611" s="5"/>
    </row>
    <row r="612" customFormat="false" ht="15" hidden="false" customHeight="false" outlineLevel="0" collapsed="false">
      <c r="E612" s="5"/>
    </row>
    <row r="613" customFormat="false" ht="15" hidden="false" customHeight="false" outlineLevel="0" collapsed="false">
      <c r="E613" s="5"/>
    </row>
    <row r="614" customFormat="false" ht="15" hidden="false" customHeight="false" outlineLevel="0" collapsed="false">
      <c r="E614" s="5"/>
    </row>
    <row r="615" customFormat="false" ht="15" hidden="false" customHeight="false" outlineLevel="0" collapsed="false">
      <c r="E615" s="5"/>
    </row>
    <row r="616" customFormat="false" ht="15" hidden="false" customHeight="false" outlineLevel="0" collapsed="false">
      <c r="E616" s="5"/>
    </row>
    <row r="617" customFormat="false" ht="15" hidden="false" customHeight="false" outlineLevel="0" collapsed="false">
      <c r="E617" s="5"/>
    </row>
    <row r="618" customFormat="false" ht="15" hidden="false" customHeight="false" outlineLevel="0" collapsed="false">
      <c r="E618" s="5"/>
    </row>
    <row r="619" customFormat="false" ht="15" hidden="false" customHeight="false" outlineLevel="0" collapsed="false">
      <c r="E619" s="5"/>
    </row>
    <row r="620" customFormat="false" ht="15" hidden="false" customHeight="false" outlineLevel="0" collapsed="false">
      <c r="E620" s="5"/>
    </row>
    <row r="621" customFormat="false" ht="15" hidden="false" customHeight="false" outlineLevel="0" collapsed="false">
      <c r="E621" s="5"/>
    </row>
    <row r="622" customFormat="false" ht="15" hidden="false" customHeight="false" outlineLevel="0" collapsed="false">
      <c r="E622" s="5"/>
    </row>
    <row r="623" customFormat="false" ht="15" hidden="false" customHeight="false" outlineLevel="0" collapsed="false">
      <c r="E623" s="5"/>
    </row>
    <row r="624" customFormat="false" ht="15" hidden="false" customHeight="false" outlineLevel="0" collapsed="false">
      <c r="E624" s="5"/>
    </row>
    <row r="625" customFormat="false" ht="15" hidden="false" customHeight="false" outlineLevel="0" collapsed="false">
      <c r="E625" s="5"/>
    </row>
    <row r="626" customFormat="false" ht="15" hidden="false" customHeight="false" outlineLevel="0" collapsed="false">
      <c r="E626" s="5"/>
    </row>
    <row r="627" customFormat="false" ht="15" hidden="false" customHeight="false" outlineLevel="0" collapsed="false">
      <c r="E627" s="5"/>
    </row>
    <row r="628" customFormat="false" ht="15" hidden="false" customHeight="false" outlineLevel="0" collapsed="false">
      <c r="E628" s="5"/>
    </row>
    <row r="629" customFormat="false" ht="15" hidden="false" customHeight="false" outlineLevel="0" collapsed="false">
      <c r="E629" s="5"/>
    </row>
    <row r="630" customFormat="false" ht="15" hidden="false" customHeight="false" outlineLevel="0" collapsed="false">
      <c r="E630" s="5"/>
    </row>
    <row r="631" customFormat="false" ht="15" hidden="false" customHeight="false" outlineLevel="0" collapsed="false">
      <c r="E631" s="5"/>
    </row>
    <row r="632" customFormat="false" ht="15" hidden="false" customHeight="false" outlineLevel="0" collapsed="false">
      <c r="E632" s="5"/>
    </row>
    <row r="633" customFormat="false" ht="15" hidden="false" customHeight="false" outlineLevel="0" collapsed="false">
      <c r="E633" s="5"/>
    </row>
    <row r="634" customFormat="false" ht="15" hidden="false" customHeight="false" outlineLevel="0" collapsed="false">
      <c r="E634" s="5"/>
    </row>
    <row r="635" customFormat="false" ht="15" hidden="false" customHeight="false" outlineLevel="0" collapsed="false">
      <c r="E635" s="5"/>
    </row>
    <row r="636" customFormat="false" ht="15" hidden="false" customHeight="false" outlineLevel="0" collapsed="false">
      <c r="E636" s="5"/>
    </row>
    <row r="637" customFormat="false" ht="15" hidden="false" customHeight="false" outlineLevel="0" collapsed="false">
      <c r="E637" s="5"/>
    </row>
    <row r="638" customFormat="false" ht="15" hidden="false" customHeight="false" outlineLevel="0" collapsed="false">
      <c r="E638" s="5"/>
    </row>
    <row r="639" customFormat="false" ht="15" hidden="false" customHeight="false" outlineLevel="0" collapsed="false">
      <c r="E639" s="5"/>
    </row>
    <row r="640" customFormat="false" ht="15" hidden="false" customHeight="false" outlineLevel="0" collapsed="false">
      <c r="E640" s="5"/>
    </row>
    <row r="641" customFormat="false" ht="15" hidden="false" customHeight="false" outlineLevel="0" collapsed="false">
      <c r="E641" s="5"/>
    </row>
    <row r="642" customFormat="false" ht="15" hidden="false" customHeight="false" outlineLevel="0" collapsed="false">
      <c r="E642" s="5"/>
    </row>
    <row r="643" customFormat="false" ht="15" hidden="false" customHeight="false" outlineLevel="0" collapsed="false">
      <c r="E643" s="5"/>
    </row>
    <row r="644" customFormat="false" ht="15" hidden="false" customHeight="false" outlineLevel="0" collapsed="false">
      <c r="E644" s="5"/>
    </row>
    <row r="645" customFormat="false" ht="15" hidden="false" customHeight="false" outlineLevel="0" collapsed="false">
      <c r="E645" s="5"/>
    </row>
    <row r="646" customFormat="false" ht="15" hidden="false" customHeight="false" outlineLevel="0" collapsed="false">
      <c r="E646" s="5"/>
    </row>
    <row r="647" customFormat="false" ht="15" hidden="false" customHeight="false" outlineLevel="0" collapsed="false">
      <c r="E647" s="5"/>
    </row>
    <row r="648" customFormat="false" ht="15" hidden="false" customHeight="false" outlineLevel="0" collapsed="false">
      <c r="E648" s="5"/>
    </row>
    <row r="649" customFormat="false" ht="15" hidden="false" customHeight="false" outlineLevel="0" collapsed="false">
      <c r="E649" s="5"/>
    </row>
    <row r="650" customFormat="false" ht="15" hidden="false" customHeight="false" outlineLevel="0" collapsed="false">
      <c r="E650" s="5"/>
    </row>
    <row r="651" customFormat="false" ht="15" hidden="false" customHeight="false" outlineLevel="0" collapsed="false">
      <c r="E651" s="5"/>
    </row>
    <row r="652" customFormat="false" ht="15" hidden="false" customHeight="false" outlineLevel="0" collapsed="false">
      <c r="E652" s="5"/>
    </row>
    <row r="653" customFormat="false" ht="15" hidden="false" customHeight="false" outlineLevel="0" collapsed="false">
      <c r="E653" s="5"/>
    </row>
    <row r="654" customFormat="false" ht="15" hidden="false" customHeight="false" outlineLevel="0" collapsed="false">
      <c r="E654" s="5"/>
    </row>
    <row r="655" customFormat="false" ht="15" hidden="false" customHeight="false" outlineLevel="0" collapsed="false">
      <c r="E655" s="5"/>
    </row>
    <row r="656" customFormat="false" ht="15" hidden="false" customHeight="false" outlineLevel="0" collapsed="false">
      <c r="E656" s="5"/>
    </row>
    <row r="657" customFormat="false" ht="15" hidden="false" customHeight="false" outlineLevel="0" collapsed="false">
      <c r="E657" s="5"/>
    </row>
    <row r="658" customFormat="false" ht="15" hidden="false" customHeight="false" outlineLevel="0" collapsed="false">
      <c r="E658" s="5"/>
    </row>
    <row r="659" customFormat="false" ht="15" hidden="false" customHeight="false" outlineLevel="0" collapsed="false">
      <c r="E659" s="5"/>
    </row>
    <row r="660" customFormat="false" ht="15" hidden="false" customHeight="false" outlineLevel="0" collapsed="false">
      <c r="E660" s="5"/>
    </row>
    <row r="661" customFormat="false" ht="15" hidden="false" customHeight="false" outlineLevel="0" collapsed="false">
      <c r="E661" s="5"/>
    </row>
    <row r="662" customFormat="false" ht="15" hidden="false" customHeight="false" outlineLevel="0" collapsed="false">
      <c r="E662" s="5"/>
    </row>
    <row r="663" customFormat="false" ht="15" hidden="false" customHeight="false" outlineLevel="0" collapsed="false">
      <c r="E663" s="5"/>
    </row>
    <row r="664" customFormat="false" ht="15" hidden="false" customHeight="false" outlineLevel="0" collapsed="false">
      <c r="E664" s="5"/>
    </row>
    <row r="665" customFormat="false" ht="15" hidden="false" customHeight="false" outlineLevel="0" collapsed="false">
      <c r="E665" s="5"/>
    </row>
    <row r="666" customFormat="false" ht="15" hidden="false" customHeight="false" outlineLevel="0" collapsed="false">
      <c r="E666" s="5"/>
    </row>
    <row r="667" customFormat="false" ht="15" hidden="false" customHeight="false" outlineLevel="0" collapsed="false">
      <c r="E667" s="5"/>
    </row>
    <row r="668" customFormat="false" ht="15" hidden="false" customHeight="false" outlineLevel="0" collapsed="false">
      <c r="E668" s="5"/>
    </row>
    <row r="669" customFormat="false" ht="15" hidden="false" customHeight="false" outlineLevel="0" collapsed="false">
      <c r="E669" s="5"/>
    </row>
    <row r="670" customFormat="false" ht="15" hidden="false" customHeight="false" outlineLevel="0" collapsed="false">
      <c r="E670" s="5"/>
    </row>
    <row r="671" customFormat="false" ht="15" hidden="false" customHeight="false" outlineLevel="0" collapsed="false">
      <c r="E671" s="5"/>
    </row>
    <row r="672" customFormat="false" ht="15" hidden="false" customHeight="false" outlineLevel="0" collapsed="false">
      <c r="E672" s="5"/>
    </row>
    <row r="673" customFormat="false" ht="15" hidden="false" customHeight="false" outlineLevel="0" collapsed="false">
      <c r="E673" s="5"/>
    </row>
    <row r="674" customFormat="false" ht="15" hidden="false" customHeight="false" outlineLevel="0" collapsed="false">
      <c r="E674" s="5"/>
    </row>
    <row r="675" customFormat="false" ht="15" hidden="false" customHeight="false" outlineLevel="0" collapsed="false">
      <c r="E675" s="5"/>
    </row>
    <row r="676" customFormat="false" ht="15" hidden="false" customHeight="false" outlineLevel="0" collapsed="false">
      <c r="E676" s="5"/>
    </row>
    <row r="677" customFormat="false" ht="15" hidden="false" customHeight="false" outlineLevel="0" collapsed="false">
      <c r="E677" s="5"/>
    </row>
    <row r="678" customFormat="false" ht="15" hidden="false" customHeight="false" outlineLevel="0" collapsed="false">
      <c r="E678" s="5"/>
    </row>
    <row r="679" customFormat="false" ht="15" hidden="false" customHeight="false" outlineLevel="0" collapsed="false">
      <c r="E679" s="5"/>
    </row>
    <row r="680" customFormat="false" ht="15" hidden="false" customHeight="false" outlineLevel="0" collapsed="false">
      <c r="E680" s="5"/>
    </row>
    <row r="681" customFormat="false" ht="15" hidden="false" customHeight="false" outlineLevel="0" collapsed="false">
      <c r="E681" s="5"/>
    </row>
    <row r="682" customFormat="false" ht="15" hidden="false" customHeight="false" outlineLevel="0" collapsed="false">
      <c r="E682" s="5"/>
    </row>
    <row r="683" customFormat="false" ht="15" hidden="false" customHeight="false" outlineLevel="0" collapsed="false">
      <c r="E683" s="5"/>
    </row>
    <row r="684" customFormat="false" ht="15" hidden="false" customHeight="false" outlineLevel="0" collapsed="false">
      <c r="E684" s="5"/>
    </row>
    <row r="685" customFormat="false" ht="15" hidden="false" customHeight="false" outlineLevel="0" collapsed="false">
      <c r="E685" s="5"/>
    </row>
    <row r="686" customFormat="false" ht="15" hidden="false" customHeight="false" outlineLevel="0" collapsed="false">
      <c r="E686" s="5"/>
    </row>
    <row r="687" customFormat="false" ht="15" hidden="false" customHeight="false" outlineLevel="0" collapsed="false">
      <c r="E687" s="5"/>
    </row>
    <row r="688" customFormat="false" ht="15" hidden="false" customHeight="false" outlineLevel="0" collapsed="false">
      <c r="E688" s="5"/>
    </row>
    <row r="689" customFormat="false" ht="15" hidden="false" customHeight="false" outlineLevel="0" collapsed="false">
      <c r="E689" s="5"/>
    </row>
    <row r="690" customFormat="false" ht="15" hidden="false" customHeight="false" outlineLevel="0" collapsed="false">
      <c r="E690" s="5"/>
    </row>
    <row r="691" customFormat="false" ht="15" hidden="false" customHeight="false" outlineLevel="0" collapsed="false">
      <c r="E691" s="5"/>
    </row>
    <row r="692" customFormat="false" ht="15" hidden="false" customHeight="false" outlineLevel="0" collapsed="false">
      <c r="E692" s="5"/>
    </row>
    <row r="693" customFormat="false" ht="15" hidden="false" customHeight="false" outlineLevel="0" collapsed="false">
      <c r="E693" s="5"/>
    </row>
    <row r="694" customFormat="false" ht="15" hidden="false" customHeight="false" outlineLevel="0" collapsed="false">
      <c r="E694" s="5"/>
    </row>
    <row r="695" customFormat="false" ht="15" hidden="false" customHeight="false" outlineLevel="0" collapsed="false">
      <c r="E695" s="5"/>
    </row>
    <row r="696" customFormat="false" ht="15" hidden="false" customHeight="false" outlineLevel="0" collapsed="false">
      <c r="E696" s="5"/>
    </row>
    <row r="697" customFormat="false" ht="15" hidden="false" customHeight="false" outlineLevel="0" collapsed="false">
      <c r="E697" s="5"/>
    </row>
    <row r="698" customFormat="false" ht="15" hidden="false" customHeight="false" outlineLevel="0" collapsed="false">
      <c r="E698" s="5"/>
    </row>
    <row r="699" customFormat="false" ht="15" hidden="false" customHeight="false" outlineLevel="0" collapsed="false">
      <c r="E699" s="5"/>
    </row>
    <row r="700" customFormat="false" ht="15" hidden="false" customHeight="false" outlineLevel="0" collapsed="false">
      <c r="E700" s="5"/>
    </row>
    <row r="701" customFormat="false" ht="15" hidden="false" customHeight="false" outlineLevel="0" collapsed="false">
      <c r="E701" s="5"/>
    </row>
    <row r="702" customFormat="false" ht="15" hidden="false" customHeight="false" outlineLevel="0" collapsed="false">
      <c r="E702" s="5"/>
    </row>
    <row r="703" customFormat="false" ht="15" hidden="false" customHeight="false" outlineLevel="0" collapsed="false">
      <c r="E703" s="5"/>
    </row>
    <row r="704" customFormat="false" ht="15" hidden="false" customHeight="false" outlineLevel="0" collapsed="false">
      <c r="E704" s="5"/>
    </row>
    <row r="705" customFormat="false" ht="15" hidden="false" customHeight="false" outlineLevel="0" collapsed="false">
      <c r="E705" s="5"/>
    </row>
    <row r="706" customFormat="false" ht="15" hidden="false" customHeight="false" outlineLevel="0" collapsed="false">
      <c r="E706" s="5"/>
    </row>
    <row r="707" customFormat="false" ht="15" hidden="false" customHeight="false" outlineLevel="0" collapsed="false">
      <c r="E707" s="5"/>
    </row>
    <row r="708" customFormat="false" ht="15" hidden="false" customHeight="false" outlineLevel="0" collapsed="false">
      <c r="E708" s="5"/>
    </row>
    <row r="709" customFormat="false" ht="15" hidden="false" customHeight="false" outlineLevel="0" collapsed="false">
      <c r="E709" s="5"/>
    </row>
    <row r="710" customFormat="false" ht="15" hidden="false" customHeight="false" outlineLevel="0" collapsed="false">
      <c r="E710" s="5"/>
    </row>
    <row r="711" customFormat="false" ht="15" hidden="false" customHeight="false" outlineLevel="0" collapsed="false">
      <c r="E711" s="5"/>
    </row>
    <row r="712" customFormat="false" ht="15" hidden="false" customHeight="false" outlineLevel="0" collapsed="false">
      <c r="E712" s="5"/>
    </row>
    <row r="713" customFormat="false" ht="15" hidden="false" customHeight="false" outlineLevel="0" collapsed="false">
      <c r="E713" s="5"/>
    </row>
    <row r="714" customFormat="false" ht="15" hidden="false" customHeight="false" outlineLevel="0" collapsed="false">
      <c r="E714" s="5"/>
    </row>
    <row r="715" customFormat="false" ht="15" hidden="false" customHeight="false" outlineLevel="0" collapsed="false">
      <c r="E715" s="5"/>
    </row>
    <row r="716" customFormat="false" ht="15" hidden="false" customHeight="false" outlineLevel="0" collapsed="false">
      <c r="E716" s="5"/>
    </row>
    <row r="717" customFormat="false" ht="15" hidden="false" customHeight="false" outlineLevel="0" collapsed="false">
      <c r="E717" s="5"/>
    </row>
    <row r="718" customFormat="false" ht="15" hidden="false" customHeight="false" outlineLevel="0" collapsed="false">
      <c r="E718" s="5"/>
    </row>
    <row r="719" customFormat="false" ht="15" hidden="false" customHeight="false" outlineLevel="0" collapsed="false">
      <c r="E719" s="5"/>
    </row>
    <row r="720" customFormat="false" ht="15" hidden="false" customHeight="false" outlineLevel="0" collapsed="false">
      <c r="E720" s="5"/>
    </row>
    <row r="721" customFormat="false" ht="15" hidden="false" customHeight="false" outlineLevel="0" collapsed="false">
      <c r="E721" s="5"/>
    </row>
    <row r="722" customFormat="false" ht="15" hidden="false" customHeight="false" outlineLevel="0" collapsed="false">
      <c r="E722" s="5"/>
    </row>
    <row r="723" customFormat="false" ht="15" hidden="false" customHeight="false" outlineLevel="0" collapsed="false">
      <c r="E723" s="5"/>
    </row>
    <row r="724" customFormat="false" ht="15" hidden="false" customHeight="false" outlineLevel="0" collapsed="false">
      <c r="E724" s="5"/>
    </row>
    <row r="725" customFormat="false" ht="15" hidden="false" customHeight="false" outlineLevel="0" collapsed="false">
      <c r="E725" s="5"/>
    </row>
    <row r="726" customFormat="false" ht="15" hidden="false" customHeight="false" outlineLevel="0" collapsed="false">
      <c r="E726" s="5"/>
    </row>
    <row r="727" customFormat="false" ht="15" hidden="false" customHeight="false" outlineLevel="0" collapsed="false">
      <c r="E727" s="5"/>
    </row>
    <row r="728" customFormat="false" ht="15" hidden="false" customHeight="false" outlineLevel="0" collapsed="false">
      <c r="E728" s="5"/>
    </row>
    <row r="729" customFormat="false" ht="15" hidden="false" customHeight="false" outlineLevel="0" collapsed="false">
      <c r="E729" s="5"/>
    </row>
    <row r="730" customFormat="false" ht="15" hidden="false" customHeight="false" outlineLevel="0" collapsed="false">
      <c r="E730" s="5"/>
    </row>
    <row r="731" customFormat="false" ht="15" hidden="false" customHeight="false" outlineLevel="0" collapsed="false">
      <c r="E731" s="5"/>
    </row>
    <row r="732" customFormat="false" ht="15" hidden="false" customHeight="false" outlineLevel="0" collapsed="false">
      <c r="E732" s="5"/>
    </row>
    <row r="733" customFormat="false" ht="15" hidden="false" customHeight="false" outlineLevel="0" collapsed="false">
      <c r="E733" s="5"/>
    </row>
    <row r="734" customFormat="false" ht="15" hidden="false" customHeight="false" outlineLevel="0" collapsed="false">
      <c r="E734" s="5"/>
    </row>
    <row r="735" customFormat="false" ht="15" hidden="false" customHeight="false" outlineLevel="0" collapsed="false">
      <c r="E735" s="5"/>
    </row>
    <row r="736" customFormat="false" ht="15" hidden="false" customHeight="false" outlineLevel="0" collapsed="false">
      <c r="E736" s="5"/>
    </row>
    <row r="737" customFormat="false" ht="15" hidden="false" customHeight="false" outlineLevel="0" collapsed="false">
      <c r="E737" s="5"/>
    </row>
    <row r="738" customFormat="false" ht="15" hidden="false" customHeight="false" outlineLevel="0" collapsed="false">
      <c r="E738" s="5"/>
    </row>
    <row r="739" customFormat="false" ht="15" hidden="false" customHeight="false" outlineLevel="0" collapsed="false">
      <c r="E739" s="5"/>
    </row>
    <row r="740" customFormat="false" ht="15" hidden="false" customHeight="false" outlineLevel="0" collapsed="false">
      <c r="E740" s="5"/>
    </row>
    <row r="741" customFormat="false" ht="15" hidden="false" customHeight="false" outlineLevel="0" collapsed="false">
      <c r="E741" s="5"/>
    </row>
    <row r="742" customFormat="false" ht="15" hidden="false" customHeight="false" outlineLevel="0" collapsed="false">
      <c r="E742" s="5"/>
    </row>
    <row r="743" customFormat="false" ht="15" hidden="false" customHeight="false" outlineLevel="0" collapsed="false">
      <c r="E743" s="5"/>
    </row>
    <row r="744" customFormat="false" ht="15" hidden="false" customHeight="false" outlineLevel="0" collapsed="false">
      <c r="E744" s="5"/>
    </row>
    <row r="745" customFormat="false" ht="15" hidden="false" customHeight="false" outlineLevel="0" collapsed="false">
      <c r="E745" s="5"/>
    </row>
    <row r="746" customFormat="false" ht="15" hidden="false" customHeight="false" outlineLevel="0" collapsed="false">
      <c r="E746" s="5"/>
    </row>
    <row r="747" customFormat="false" ht="15" hidden="false" customHeight="false" outlineLevel="0" collapsed="false">
      <c r="E747" s="5"/>
    </row>
    <row r="748" customFormat="false" ht="15" hidden="false" customHeight="false" outlineLevel="0" collapsed="false">
      <c r="E748" s="5"/>
    </row>
    <row r="749" customFormat="false" ht="15" hidden="false" customHeight="false" outlineLevel="0" collapsed="false">
      <c r="E749" s="5"/>
    </row>
    <row r="750" customFormat="false" ht="15" hidden="false" customHeight="false" outlineLevel="0" collapsed="false">
      <c r="E750" s="5"/>
    </row>
    <row r="751" customFormat="false" ht="15" hidden="false" customHeight="false" outlineLevel="0" collapsed="false">
      <c r="E751" s="5"/>
    </row>
    <row r="752" customFormat="false" ht="15" hidden="false" customHeight="false" outlineLevel="0" collapsed="false">
      <c r="E752" s="5"/>
    </row>
    <row r="753" customFormat="false" ht="15" hidden="false" customHeight="false" outlineLevel="0" collapsed="false">
      <c r="E753" s="5"/>
    </row>
    <row r="754" customFormat="false" ht="15" hidden="false" customHeight="false" outlineLevel="0" collapsed="false">
      <c r="E754" s="5"/>
    </row>
    <row r="755" customFormat="false" ht="15" hidden="false" customHeight="false" outlineLevel="0" collapsed="false">
      <c r="E755" s="5"/>
    </row>
    <row r="756" customFormat="false" ht="15" hidden="false" customHeight="false" outlineLevel="0" collapsed="false">
      <c r="E756" s="5"/>
    </row>
    <row r="757" customFormat="false" ht="15" hidden="false" customHeight="false" outlineLevel="0" collapsed="false">
      <c r="E757" s="5"/>
    </row>
    <row r="758" customFormat="false" ht="15" hidden="false" customHeight="false" outlineLevel="0" collapsed="false">
      <c r="E758" s="5"/>
    </row>
    <row r="759" customFormat="false" ht="15" hidden="false" customHeight="false" outlineLevel="0" collapsed="false">
      <c r="E759" s="5"/>
    </row>
    <row r="760" customFormat="false" ht="15" hidden="false" customHeight="false" outlineLevel="0" collapsed="false">
      <c r="E760" s="5"/>
    </row>
    <row r="761" customFormat="false" ht="15" hidden="false" customHeight="false" outlineLevel="0" collapsed="false">
      <c r="E761" s="5"/>
    </row>
    <row r="762" customFormat="false" ht="15" hidden="false" customHeight="false" outlineLevel="0" collapsed="false">
      <c r="E762" s="5"/>
    </row>
    <row r="763" customFormat="false" ht="15" hidden="false" customHeight="false" outlineLevel="0" collapsed="false">
      <c r="E763" s="5"/>
    </row>
    <row r="764" customFormat="false" ht="15" hidden="false" customHeight="false" outlineLevel="0" collapsed="false">
      <c r="E764" s="5"/>
    </row>
    <row r="765" customFormat="false" ht="15" hidden="false" customHeight="false" outlineLevel="0" collapsed="false">
      <c r="E765" s="5"/>
    </row>
    <row r="766" customFormat="false" ht="15" hidden="false" customHeight="false" outlineLevel="0" collapsed="false">
      <c r="E766" s="5"/>
    </row>
    <row r="767" customFormat="false" ht="15" hidden="false" customHeight="false" outlineLevel="0" collapsed="false">
      <c r="E767" s="5"/>
    </row>
    <row r="768" customFormat="false" ht="15" hidden="false" customHeight="false" outlineLevel="0" collapsed="false">
      <c r="E768" s="5"/>
    </row>
    <row r="769" customFormat="false" ht="15" hidden="false" customHeight="false" outlineLevel="0" collapsed="false">
      <c r="E769" s="5"/>
    </row>
    <row r="770" customFormat="false" ht="15" hidden="false" customHeight="false" outlineLevel="0" collapsed="false">
      <c r="E770" s="5"/>
    </row>
    <row r="771" customFormat="false" ht="15" hidden="false" customHeight="false" outlineLevel="0" collapsed="false">
      <c r="E771" s="5"/>
    </row>
    <row r="772" customFormat="false" ht="15" hidden="false" customHeight="false" outlineLevel="0" collapsed="false">
      <c r="E772" s="5"/>
    </row>
    <row r="773" customFormat="false" ht="15" hidden="false" customHeight="false" outlineLevel="0" collapsed="false">
      <c r="E773" s="5"/>
    </row>
    <row r="774" customFormat="false" ht="15" hidden="false" customHeight="false" outlineLevel="0" collapsed="false">
      <c r="E774" s="5"/>
    </row>
    <row r="775" customFormat="false" ht="15" hidden="false" customHeight="false" outlineLevel="0" collapsed="false">
      <c r="E775" s="5"/>
    </row>
    <row r="776" customFormat="false" ht="15" hidden="false" customHeight="false" outlineLevel="0" collapsed="false">
      <c r="E776" s="5"/>
    </row>
    <row r="777" customFormat="false" ht="15" hidden="false" customHeight="false" outlineLevel="0" collapsed="false">
      <c r="E777" s="5"/>
    </row>
    <row r="778" customFormat="false" ht="15" hidden="false" customHeight="false" outlineLevel="0" collapsed="false">
      <c r="E778" s="5"/>
    </row>
    <row r="779" customFormat="false" ht="15" hidden="false" customHeight="false" outlineLevel="0" collapsed="false">
      <c r="E779" s="5"/>
    </row>
    <row r="780" customFormat="false" ht="15" hidden="false" customHeight="false" outlineLevel="0" collapsed="false">
      <c r="E780" s="5"/>
    </row>
    <row r="781" customFormat="false" ht="15" hidden="false" customHeight="false" outlineLevel="0" collapsed="false">
      <c r="E781" s="5"/>
    </row>
    <row r="782" customFormat="false" ht="15" hidden="false" customHeight="false" outlineLevel="0" collapsed="false">
      <c r="E782" s="5"/>
    </row>
    <row r="783" customFormat="false" ht="15" hidden="false" customHeight="false" outlineLevel="0" collapsed="false">
      <c r="E783" s="5"/>
    </row>
    <row r="784" customFormat="false" ht="15" hidden="false" customHeight="false" outlineLevel="0" collapsed="false">
      <c r="E784" s="5"/>
    </row>
    <row r="785" customFormat="false" ht="15" hidden="false" customHeight="false" outlineLevel="0" collapsed="false">
      <c r="E785" s="5"/>
    </row>
    <row r="786" customFormat="false" ht="15" hidden="false" customHeight="false" outlineLevel="0" collapsed="false">
      <c r="E786" s="5"/>
    </row>
    <row r="787" customFormat="false" ht="15" hidden="false" customHeight="false" outlineLevel="0" collapsed="false">
      <c r="E787" s="5"/>
    </row>
    <row r="788" customFormat="false" ht="15" hidden="false" customHeight="false" outlineLevel="0" collapsed="false">
      <c r="E788" s="5"/>
    </row>
    <row r="789" customFormat="false" ht="15" hidden="false" customHeight="false" outlineLevel="0" collapsed="false">
      <c r="E789" s="5"/>
    </row>
    <row r="790" customFormat="false" ht="15" hidden="false" customHeight="false" outlineLevel="0" collapsed="false">
      <c r="E790" s="5"/>
    </row>
    <row r="791" customFormat="false" ht="15" hidden="false" customHeight="false" outlineLevel="0" collapsed="false">
      <c r="E791" s="5"/>
    </row>
    <row r="792" customFormat="false" ht="15" hidden="false" customHeight="false" outlineLevel="0" collapsed="false">
      <c r="E792" s="5"/>
    </row>
    <row r="793" customFormat="false" ht="15" hidden="false" customHeight="false" outlineLevel="0" collapsed="false">
      <c r="E793" s="5"/>
    </row>
    <row r="794" customFormat="false" ht="15" hidden="false" customHeight="false" outlineLevel="0" collapsed="false">
      <c r="E794" s="5"/>
    </row>
    <row r="795" customFormat="false" ht="15" hidden="false" customHeight="false" outlineLevel="0" collapsed="false">
      <c r="E795" s="5"/>
    </row>
    <row r="796" customFormat="false" ht="15" hidden="false" customHeight="false" outlineLevel="0" collapsed="false">
      <c r="E796" s="5"/>
    </row>
    <row r="797" customFormat="false" ht="15" hidden="false" customHeight="false" outlineLevel="0" collapsed="false">
      <c r="E797" s="5"/>
    </row>
    <row r="798" customFormat="false" ht="15" hidden="false" customHeight="false" outlineLevel="0" collapsed="false">
      <c r="E798" s="5"/>
    </row>
    <row r="799" customFormat="false" ht="15" hidden="false" customHeight="false" outlineLevel="0" collapsed="false">
      <c r="E799" s="5"/>
    </row>
    <row r="800" customFormat="false" ht="15" hidden="false" customHeight="false" outlineLevel="0" collapsed="false">
      <c r="E800" s="5"/>
    </row>
    <row r="801" customFormat="false" ht="15" hidden="false" customHeight="false" outlineLevel="0" collapsed="false">
      <c r="E801" s="5"/>
    </row>
    <row r="802" customFormat="false" ht="15" hidden="false" customHeight="false" outlineLevel="0" collapsed="false">
      <c r="E802" s="5"/>
    </row>
    <row r="803" customFormat="false" ht="15" hidden="false" customHeight="false" outlineLevel="0" collapsed="false">
      <c r="E803" s="5"/>
    </row>
    <row r="804" customFormat="false" ht="15" hidden="false" customHeight="false" outlineLevel="0" collapsed="false">
      <c r="E804" s="5"/>
    </row>
    <row r="805" customFormat="false" ht="15" hidden="false" customHeight="false" outlineLevel="0" collapsed="false">
      <c r="E805" s="5"/>
    </row>
    <row r="806" customFormat="false" ht="15" hidden="false" customHeight="false" outlineLevel="0" collapsed="false">
      <c r="E806" s="5"/>
    </row>
    <row r="807" customFormat="false" ht="15" hidden="false" customHeight="false" outlineLevel="0" collapsed="false">
      <c r="E807" s="5"/>
    </row>
    <row r="808" customFormat="false" ht="15" hidden="false" customHeight="false" outlineLevel="0" collapsed="false">
      <c r="E808" s="5"/>
    </row>
    <row r="809" customFormat="false" ht="15" hidden="false" customHeight="false" outlineLevel="0" collapsed="false">
      <c r="E809" s="5"/>
    </row>
    <row r="810" customFormat="false" ht="15" hidden="false" customHeight="false" outlineLevel="0" collapsed="false">
      <c r="E810" s="5"/>
    </row>
    <row r="811" customFormat="false" ht="15" hidden="false" customHeight="false" outlineLevel="0" collapsed="false">
      <c r="E811" s="5"/>
    </row>
    <row r="812" customFormat="false" ht="15" hidden="false" customHeight="false" outlineLevel="0" collapsed="false">
      <c r="E812" s="5"/>
    </row>
    <row r="813" customFormat="false" ht="15" hidden="false" customHeight="false" outlineLevel="0" collapsed="false">
      <c r="E813" s="5"/>
    </row>
    <row r="814" customFormat="false" ht="15" hidden="false" customHeight="false" outlineLevel="0" collapsed="false">
      <c r="E814" s="5"/>
    </row>
    <row r="815" customFormat="false" ht="15" hidden="false" customHeight="false" outlineLevel="0" collapsed="false">
      <c r="E815" s="5"/>
    </row>
    <row r="816" customFormat="false" ht="15" hidden="false" customHeight="false" outlineLevel="0" collapsed="false">
      <c r="E816" s="5"/>
    </row>
    <row r="817" customFormat="false" ht="15" hidden="false" customHeight="false" outlineLevel="0" collapsed="false">
      <c r="E817" s="5"/>
    </row>
    <row r="818" customFormat="false" ht="15" hidden="false" customHeight="false" outlineLevel="0" collapsed="false">
      <c r="E818" s="5"/>
    </row>
    <row r="819" customFormat="false" ht="15" hidden="false" customHeight="false" outlineLevel="0" collapsed="false">
      <c r="E819" s="5"/>
    </row>
    <row r="820" customFormat="false" ht="15" hidden="false" customHeight="false" outlineLevel="0" collapsed="false">
      <c r="E820" s="5"/>
    </row>
    <row r="821" customFormat="false" ht="15" hidden="false" customHeight="false" outlineLevel="0" collapsed="false">
      <c r="E821" s="5"/>
    </row>
    <row r="822" customFormat="false" ht="15" hidden="false" customHeight="false" outlineLevel="0" collapsed="false">
      <c r="E822" s="5"/>
    </row>
    <row r="823" customFormat="false" ht="15" hidden="false" customHeight="false" outlineLevel="0" collapsed="false">
      <c r="E823" s="5"/>
    </row>
    <row r="824" customFormat="false" ht="15" hidden="false" customHeight="false" outlineLevel="0" collapsed="false">
      <c r="E824" s="5"/>
    </row>
    <row r="825" customFormat="false" ht="15" hidden="false" customHeight="false" outlineLevel="0" collapsed="false">
      <c r="E825" s="5"/>
    </row>
    <row r="826" customFormat="false" ht="15" hidden="false" customHeight="false" outlineLevel="0" collapsed="false">
      <c r="E826" s="5"/>
    </row>
    <row r="827" customFormat="false" ht="15" hidden="false" customHeight="false" outlineLevel="0" collapsed="false">
      <c r="E827" s="5"/>
    </row>
    <row r="828" customFormat="false" ht="15" hidden="false" customHeight="false" outlineLevel="0" collapsed="false">
      <c r="E828" s="5"/>
    </row>
    <row r="829" customFormat="false" ht="15" hidden="false" customHeight="false" outlineLevel="0" collapsed="false">
      <c r="E829" s="5"/>
    </row>
    <row r="830" customFormat="false" ht="15" hidden="false" customHeight="false" outlineLevel="0" collapsed="false">
      <c r="E830" s="5"/>
    </row>
    <row r="831" customFormat="false" ht="15" hidden="false" customHeight="false" outlineLevel="0" collapsed="false">
      <c r="E831" s="5"/>
    </row>
    <row r="832" customFormat="false" ht="15" hidden="false" customHeight="false" outlineLevel="0" collapsed="false">
      <c r="E832" s="5"/>
    </row>
    <row r="833" customFormat="false" ht="15" hidden="false" customHeight="false" outlineLevel="0" collapsed="false">
      <c r="E833" s="5"/>
    </row>
    <row r="834" customFormat="false" ht="15" hidden="false" customHeight="false" outlineLevel="0" collapsed="false">
      <c r="E834" s="5"/>
    </row>
    <row r="835" customFormat="false" ht="15" hidden="false" customHeight="false" outlineLevel="0" collapsed="false">
      <c r="E835" s="5"/>
    </row>
    <row r="836" customFormat="false" ht="15" hidden="false" customHeight="false" outlineLevel="0" collapsed="false">
      <c r="E836" s="5"/>
    </row>
    <row r="837" customFormat="false" ht="15" hidden="false" customHeight="false" outlineLevel="0" collapsed="false">
      <c r="E837" s="5"/>
    </row>
    <row r="838" customFormat="false" ht="15" hidden="false" customHeight="false" outlineLevel="0" collapsed="false">
      <c r="E838" s="5"/>
    </row>
    <row r="839" customFormat="false" ht="15" hidden="false" customHeight="false" outlineLevel="0" collapsed="false">
      <c r="E839" s="5"/>
    </row>
    <row r="840" customFormat="false" ht="15" hidden="false" customHeight="false" outlineLevel="0" collapsed="false">
      <c r="E840" s="5"/>
    </row>
    <row r="841" customFormat="false" ht="15" hidden="false" customHeight="false" outlineLevel="0" collapsed="false">
      <c r="E841" s="5"/>
    </row>
    <row r="842" customFormat="false" ht="15" hidden="false" customHeight="false" outlineLevel="0" collapsed="false">
      <c r="E842" s="5"/>
    </row>
    <row r="843" customFormat="false" ht="15" hidden="false" customHeight="false" outlineLevel="0" collapsed="false">
      <c r="E843" s="5"/>
    </row>
    <row r="844" customFormat="false" ht="15" hidden="false" customHeight="false" outlineLevel="0" collapsed="false">
      <c r="E844" s="5"/>
    </row>
    <row r="845" customFormat="false" ht="15" hidden="false" customHeight="false" outlineLevel="0" collapsed="false">
      <c r="E845" s="5"/>
    </row>
    <row r="846" customFormat="false" ht="15" hidden="false" customHeight="false" outlineLevel="0" collapsed="false">
      <c r="E846" s="5"/>
    </row>
    <row r="847" customFormat="false" ht="15" hidden="false" customHeight="false" outlineLevel="0" collapsed="false">
      <c r="E847" s="5"/>
    </row>
    <row r="848" customFormat="false" ht="15" hidden="false" customHeight="false" outlineLevel="0" collapsed="false">
      <c r="E848" s="5"/>
    </row>
    <row r="849" customFormat="false" ht="15" hidden="false" customHeight="false" outlineLevel="0" collapsed="false">
      <c r="E849" s="5"/>
    </row>
    <row r="850" customFormat="false" ht="15" hidden="false" customHeight="false" outlineLevel="0" collapsed="false">
      <c r="E850" s="5"/>
    </row>
    <row r="851" customFormat="false" ht="15" hidden="false" customHeight="false" outlineLevel="0" collapsed="false">
      <c r="E851" s="5"/>
    </row>
    <row r="852" customFormat="false" ht="15" hidden="false" customHeight="false" outlineLevel="0" collapsed="false">
      <c r="E852" s="5"/>
    </row>
    <row r="853" customFormat="false" ht="15" hidden="false" customHeight="false" outlineLevel="0" collapsed="false">
      <c r="E853" s="5"/>
    </row>
    <row r="854" customFormat="false" ht="15" hidden="false" customHeight="false" outlineLevel="0" collapsed="false">
      <c r="E854" s="5"/>
    </row>
    <row r="855" customFormat="false" ht="15" hidden="false" customHeight="false" outlineLevel="0" collapsed="false">
      <c r="E855" s="5"/>
    </row>
    <row r="856" customFormat="false" ht="15" hidden="false" customHeight="false" outlineLevel="0" collapsed="false">
      <c r="E856" s="5"/>
    </row>
    <row r="857" customFormat="false" ht="15" hidden="false" customHeight="false" outlineLevel="0" collapsed="false">
      <c r="E857" s="5"/>
    </row>
    <row r="858" customFormat="false" ht="15" hidden="false" customHeight="false" outlineLevel="0" collapsed="false">
      <c r="E858" s="5"/>
    </row>
    <row r="859" customFormat="false" ht="15" hidden="false" customHeight="false" outlineLevel="0" collapsed="false">
      <c r="E859" s="5"/>
    </row>
    <row r="860" customFormat="false" ht="15" hidden="false" customHeight="false" outlineLevel="0" collapsed="false">
      <c r="E860" s="5"/>
    </row>
    <row r="861" customFormat="false" ht="15" hidden="false" customHeight="false" outlineLevel="0" collapsed="false">
      <c r="E861" s="5"/>
    </row>
    <row r="862" customFormat="false" ht="15" hidden="false" customHeight="false" outlineLevel="0" collapsed="false">
      <c r="E862" s="5"/>
    </row>
    <row r="863" customFormat="false" ht="15" hidden="false" customHeight="false" outlineLevel="0" collapsed="false">
      <c r="E863" s="5"/>
    </row>
    <row r="864" customFormat="false" ht="15" hidden="false" customHeight="false" outlineLevel="0" collapsed="false">
      <c r="E864" s="5"/>
    </row>
    <row r="865" customFormat="false" ht="15" hidden="false" customHeight="false" outlineLevel="0" collapsed="false">
      <c r="E865" s="5"/>
    </row>
    <row r="866" customFormat="false" ht="15" hidden="false" customHeight="false" outlineLevel="0" collapsed="false">
      <c r="E866" s="5"/>
    </row>
    <row r="867" customFormat="false" ht="15" hidden="false" customHeight="false" outlineLevel="0" collapsed="false">
      <c r="E867" s="5"/>
    </row>
    <row r="868" customFormat="false" ht="15" hidden="false" customHeight="false" outlineLevel="0" collapsed="false">
      <c r="E868" s="5"/>
    </row>
    <row r="869" customFormat="false" ht="15" hidden="false" customHeight="false" outlineLevel="0" collapsed="false">
      <c r="E869" s="5"/>
    </row>
    <row r="870" customFormat="false" ht="15" hidden="false" customHeight="false" outlineLevel="0" collapsed="false">
      <c r="E870" s="5"/>
    </row>
    <row r="871" customFormat="false" ht="15" hidden="false" customHeight="false" outlineLevel="0" collapsed="false">
      <c r="E871" s="5"/>
    </row>
    <row r="872" customFormat="false" ht="15" hidden="false" customHeight="false" outlineLevel="0" collapsed="false">
      <c r="E872" s="5"/>
    </row>
    <row r="873" customFormat="false" ht="15" hidden="false" customHeight="false" outlineLevel="0" collapsed="false">
      <c r="E873" s="5"/>
    </row>
    <row r="874" customFormat="false" ht="15" hidden="false" customHeight="false" outlineLevel="0" collapsed="false">
      <c r="E874" s="5"/>
    </row>
    <row r="875" customFormat="false" ht="15" hidden="false" customHeight="false" outlineLevel="0" collapsed="false">
      <c r="E875" s="5"/>
    </row>
    <row r="876" customFormat="false" ht="15" hidden="false" customHeight="false" outlineLevel="0" collapsed="false">
      <c r="E876" s="5"/>
    </row>
    <row r="877" customFormat="false" ht="15" hidden="false" customHeight="false" outlineLevel="0" collapsed="false">
      <c r="E877" s="5"/>
    </row>
    <row r="878" customFormat="false" ht="15" hidden="false" customHeight="false" outlineLevel="0" collapsed="false">
      <c r="E878" s="5"/>
    </row>
    <row r="879" customFormat="false" ht="15" hidden="false" customHeight="false" outlineLevel="0" collapsed="false">
      <c r="E879" s="5"/>
    </row>
    <row r="880" customFormat="false" ht="15" hidden="false" customHeight="false" outlineLevel="0" collapsed="false">
      <c r="E880" s="5"/>
    </row>
    <row r="881" customFormat="false" ht="15" hidden="false" customHeight="false" outlineLevel="0" collapsed="false">
      <c r="E881" s="5"/>
    </row>
    <row r="882" customFormat="false" ht="15" hidden="false" customHeight="false" outlineLevel="0" collapsed="false">
      <c r="E882" s="5"/>
    </row>
    <row r="883" customFormat="false" ht="15" hidden="false" customHeight="false" outlineLevel="0" collapsed="false">
      <c r="E883" s="5"/>
    </row>
    <row r="884" customFormat="false" ht="15" hidden="false" customHeight="false" outlineLevel="0" collapsed="false">
      <c r="E884" s="5"/>
    </row>
    <row r="885" customFormat="false" ht="15" hidden="false" customHeight="false" outlineLevel="0" collapsed="false">
      <c r="E885" s="5"/>
    </row>
    <row r="886" customFormat="false" ht="15" hidden="false" customHeight="false" outlineLevel="0" collapsed="false">
      <c r="E886" s="5"/>
    </row>
    <row r="887" customFormat="false" ht="15" hidden="false" customHeight="false" outlineLevel="0" collapsed="false">
      <c r="E887" s="5"/>
    </row>
    <row r="888" customFormat="false" ht="15" hidden="false" customHeight="false" outlineLevel="0" collapsed="false">
      <c r="E888" s="5"/>
    </row>
    <row r="889" customFormat="false" ht="15" hidden="false" customHeight="false" outlineLevel="0" collapsed="false">
      <c r="E889" s="5"/>
    </row>
    <row r="890" customFormat="false" ht="15" hidden="false" customHeight="false" outlineLevel="0" collapsed="false">
      <c r="E890" s="5"/>
    </row>
    <row r="891" customFormat="false" ht="15" hidden="false" customHeight="false" outlineLevel="0" collapsed="false">
      <c r="E891" s="5"/>
    </row>
    <row r="892" customFormat="false" ht="15" hidden="false" customHeight="false" outlineLevel="0" collapsed="false">
      <c r="E892" s="5"/>
    </row>
    <row r="893" customFormat="false" ht="15" hidden="false" customHeight="false" outlineLevel="0" collapsed="false">
      <c r="E893" s="5"/>
    </row>
    <row r="894" customFormat="false" ht="15" hidden="false" customHeight="false" outlineLevel="0" collapsed="false">
      <c r="E894" s="5"/>
    </row>
    <row r="895" customFormat="false" ht="15" hidden="false" customHeight="false" outlineLevel="0" collapsed="false">
      <c r="E895" s="5"/>
    </row>
    <row r="896" customFormat="false" ht="15" hidden="false" customHeight="false" outlineLevel="0" collapsed="false">
      <c r="E896" s="5"/>
    </row>
    <row r="897" customFormat="false" ht="15" hidden="false" customHeight="false" outlineLevel="0" collapsed="false">
      <c r="E897" s="5"/>
    </row>
    <row r="898" customFormat="false" ht="15" hidden="false" customHeight="false" outlineLevel="0" collapsed="false">
      <c r="E898" s="5"/>
    </row>
    <row r="899" customFormat="false" ht="15" hidden="false" customHeight="false" outlineLevel="0" collapsed="false">
      <c r="E899" s="5"/>
    </row>
    <row r="900" customFormat="false" ht="15" hidden="false" customHeight="false" outlineLevel="0" collapsed="false">
      <c r="E900" s="5"/>
    </row>
    <row r="901" customFormat="false" ht="15" hidden="false" customHeight="false" outlineLevel="0" collapsed="false">
      <c r="E901" s="5"/>
    </row>
    <row r="902" customFormat="false" ht="15" hidden="false" customHeight="false" outlineLevel="0" collapsed="false">
      <c r="E902" s="5"/>
    </row>
    <row r="903" customFormat="false" ht="15" hidden="false" customHeight="false" outlineLevel="0" collapsed="false">
      <c r="E903" s="5"/>
    </row>
    <row r="904" customFormat="false" ht="15" hidden="false" customHeight="false" outlineLevel="0" collapsed="false">
      <c r="E904" s="5"/>
    </row>
    <row r="905" customFormat="false" ht="15" hidden="false" customHeight="false" outlineLevel="0" collapsed="false">
      <c r="E905" s="5"/>
    </row>
    <row r="906" customFormat="false" ht="15" hidden="false" customHeight="false" outlineLevel="0" collapsed="false">
      <c r="E906" s="5"/>
    </row>
    <row r="907" customFormat="false" ht="15" hidden="false" customHeight="false" outlineLevel="0" collapsed="false">
      <c r="E907" s="5"/>
    </row>
    <row r="908" customFormat="false" ht="15" hidden="false" customHeight="false" outlineLevel="0" collapsed="false">
      <c r="E908" s="5"/>
    </row>
    <row r="909" customFormat="false" ht="15" hidden="false" customHeight="false" outlineLevel="0" collapsed="false">
      <c r="E909" s="5"/>
    </row>
    <row r="910" customFormat="false" ht="15" hidden="false" customHeight="false" outlineLevel="0" collapsed="false">
      <c r="E910" s="5"/>
    </row>
    <row r="911" customFormat="false" ht="15" hidden="false" customHeight="false" outlineLevel="0" collapsed="false">
      <c r="E911" s="5"/>
    </row>
    <row r="912" customFormat="false" ht="15" hidden="false" customHeight="false" outlineLevel="0" collapsed="false">
      <c r="E912" s="5"/>
    </row>
    <row r="913" customFormat="false" ht="15" hidden="false" customHeight="false" outlineLevel="0" collapsed="false">
      <c r="E913" s="5"/>
    </row>
    <row r="914" customFormat="false" ht="15" hidden="false" customHeight="false" outlineLevel="0" collapsed="false">
      <c r="E914" s="5"/>
    </row>
    <row r="915" customFormat="false" ht="15" hidden="false" customHeight="false" outlineLevel="0" collapsed="false">
      <c r="E915" s="5"/>
    </row>
    <row r="916" customFormat="false" ht="15" hidden="false" customHeight="false" outlineLevel="0" collapsed="false">
      <c r="E916" s="5"/>
    </row>
    <row r="917" customFormat="false" ht="15" hidden="false" customHeight="false" outlineLevel="0" collapsed="false">
      <c r="E917" s="5"/>
    </row>
    <row r="918" customFormat="false" ht="15" hidden="false" customHeight="false" outlineLevel="0" collapsed="false">
      <c r="E918" s="5"/>
    </row>
    <row r="919" customFormat="false" ht="15" hidden="false" customHeight="false" outlineLevel="0" collapsed="false">
      <c r="E919" s="5"/>
    </row>
    <row r="920" customFormat="false" ht="15" hidden="false" customHeight="false" outlineLevel="0" collapsed="false">
      <c r="E920" s="5"/>
    </row>
    <row r="921" customFormat="false" ht="15" hidden="false" customHeight="false" outlineLevel="0" collapsed="false">
      <c r="E921" s="5"/>
    </row>
    <row r="922" customFormat="false" ht="15" hidden="false" customHeight="false" outlineLevel="0" collapsed="false">
      <c r="E922" s="5"/>
    </row>
    <row r="923" customFormat="false" ht="15" hidden="false" customHeight="false" outlineLevel="0" collapsed="false">
      <c r="E923" s="5"/>
    </row>
    <row r="924" customFormat="false" ht="15" hidden="false" customHeight="false" outlineLevel="0" collapsed="false">
      <c r="E924" s="5"/>
    </row>
    <row r="925" customFormat="false" ht="15" hidden="false" customHeight="false" outlineLevel="0" collapsed="false">
      <c r="E925" s="5"/>
    </row>
    <row r="926" customFormat="false" ht="15" hidden="false" customHeight="false" outlineLevel="0" collapsed="false">
      <c r="E926" s="5"/>
    </row>
    <row r="927" customFormat="false" ht="15" hidden="false" customHeight="false" outlineLevel="0" collapsed="false">
      <c r="E927" s="5"/>
    </row>
    <row r="928" customFormat="false" ht="15" hidden="false" customHeight="false" outlineLevel="0" collapsed="false">
      <c r="E928" s="5"/>
    </row>
    <row r="929" customFormat="false" ht="15" hidden="false" customHeight="false" outlineLevel="0" collapsed="false">
      <c r="E929" s="5"/>
    </row>
    <row r="930" customFormat="false" ht="15" hidden="false" customHeight="false" outlineLevel="0" collapsed="false">
      <c r="E930" s="5"/>
    </row>
    <row r="931" customFormat="false" ht="15" hidden="false" customHeight="false" outlineLevel="0" collapsed="false">
      <c r="E931" s="5"/>
    </row>
    <row r="932" customFormat="false" ht="15" hidden="false" customHeight="false" outlineLevel="0" collapsed="false">
      <c r="E932" s="5"/>
    </row>
    <row r="933" customFormat="false" ht="15" hidden="false" customHeight="false" outlineLevel="0" collapsed="false">
      <c r="E933" s="5"/>
    </row>
    <row r="934" customFormat="false" ht="15" hidden="false" customHeight="false" outlineLevel="0" collapsed="false">
      <c r="E934" s="5"/>
    </row>
    <row r="935" customFormat="false" ht="15" hidden="false" customHeight="false" outlineLevel="0" collapsed="false">
      <c r="E935" s="5"/>
    </row>
    <row r="936" customFormat="false" ht="15" hidden="false" customHeight="false" outlineLevel="0" collapsed="false">
      <c r="E936" s="5"/>
    </row>
    <row r="937" customFormat="false" ht="15" hidden="false" customHeight="false" outlineLevel="0" collapsed="false">
      <c r="E937" s="5"/>
    </row>
    <row r="938" customFormat="false" ht="15" hidden="false" customHeight="false" outlineLevel="0" collapsed="false">
      <c r="E938" s="5"/>
    </row>
    <row r="939" customFormat="false" ht="15" hidden="false" customHeight="false" outlineLevel="0" collapsed="false">
      <c r="E939" s="5"/>
    </row>
    <row r="940" customFormat="false" ht="15" hidden="false" customHeight="false" outlineLevel="0" collapsed="false">
      <c r="E940" s="5"/>
    </row>
    <row r="941" customFormat="false" ht="15" hidden="false" customHeight="false" outlineLevel="0" collapsed="false">
      <c r="E941" s="5"/>
    </row>
    <row r="942" customFormat="false" ht="15" hidden="false" customHeight="false" outlineLevel="0" collapsed="false">
      <c r="E942" s="5"/>
    </row>
    <row r="943" customFormat="false" ht="15" hidden="false" customHeight="false" outlineLevel="0" collapsed="false">
      <c r="E943" s="5"/>
    </row>
    <row r="944" customFormat="false" ht="15" hidden="false" customHeight="false" outlineLevel="0" collapsed="false">
      <c r="E944" s="5"/>
    </row>
    <row r="945" customFormat="false" ht="15" hidden="false" customHeight="false" outlineLevel="0" collapsed="false">
      <c r="E945" s="5"/>
    </row>
    <row r="946" customFormat="false" ht="15" hidden="false" customHeight="false" outlineLevel="0" collapsed="false">
      <c r="E946" s="5"/>
    </row>
    <row r="947" customFormat="false" ht="15" hidden="false" customHeight="false" outlineLevel="0" collapsed="false">
      <c r="E947" s="5"/>
    </row>
    <row r="948" customFormat="false" ht="15" hidden="false" customHeight="false" outlineLevel="0" collapsed="false">
      <c r="E948" s="5"/>
    </row>
    <row r="949" customFormat="false" ht="15" hidden="false" customHeight="false" outlineLevel="0" collapsed="false">
      <c r="E949" s="5"/>
    </row>
    <row r="950" customFormat="false" ht="15" hidden="false" customHeight="false" outlineLevel="0" collapsed="false">
      <c r="E950" s="5"/>
    </row>
    <row r="951" customFormat="false" ht="15" hidden="false" customHeight="false" outlineLevel="0" collapsed="false">
      <c r="E951" s="5"/>
    </row>
    <row r="952" customFormat="false" ht="15" hidden="false" customHeight="false" outlineLevel="0" collapsed="false">
      <c r="E952" s="5"/>
    </row>
    <row r="953" customFormat="false" ht="15" hidden="false" customHeight="false" outlineLevel="0" collapsed="false">
      <c r="E953" s="5"/>
    </row>
    <row r="954" customFormat="false" ht="15" hidden="false" customHeight="false" outlineLevel="0" collapsed="false">
      <c r="E954" s="5"/>
    </row>
    <row r="955" customFormat="false" ht="15" hidden="false" customHeight="false" outlineLevel="0" collapsed="false">
      <c r="E955" s="5"/>
    </row>
    <row r="956" customFormat="false" ht="15" hidden="false" customHeight="false" outlineLevel="0" collapsed="false">
      <c r="E956" s="5"/>
    </row>
    <row r="957" customFormat="false" ht="15" hidden="false" customHeight="false" outlineLevel="0" collapsed="false">
      <c r="E957" s="5"/>
    </row>
    <row r="958" customFormat="false" ht="15" hidden="false" customHeight="false" outlineLevel="0" collapsed="false">
      <c r="E958" s="5"/>
    </row>
    <row r="959" customFormat="false" ht="15" hidden="false" customHeight="false" outlineLevel="0" collapsed="false">
      <c r="E959" s="5"/>
    </row>
    <row r="960" customFormat="false" ht="15" hidden="false" customHeight="false" outlineLevel="0" collapsed="false">
      <c r="E960" s="5"/>
    </row>
    <row r="961" customFormat="false" ht="15" hidden="false" customHeight="false" outlineLevel="0" collapsed="false">
      <c r="E961" s="5"/>
    </row>
    <row r="962" customFormat="false" ht="15" hidden="false" customHeight="false" outlineLevel="0" collapsed="false">
      <c r="E962" s="5"/>
    </row>
    <row r="963" customFormat="false" ht="15" hidden="false" customHeight="false" outlineLevel="0" collapsed="false">
      <c r="E963" s="5"/>
    </row>
    <row r="964" customFormat="false" ht="15" hidden="false" customHeight="false" outlineLevel="0" collapsed="false">
      <c r="E964" s="5"/>
    </row>
    <row r="965" customFormat="false" ht="15" hidden="false" customHeight="false" outlineLevel="0" collapsed="false">
      <c r="E965" s="5"/>
    </row>
    <row r="966" customFormat="false" ht="15" hidden="false" customHeight="false" outlineLevel="0" collapsed="false">
      <c r="E966" s="5"/>
    </row>
    <row r="967" customFormat="false" ht="15" hidden="false" customHeight="false" outlineLevel="0" collapsed="false">
      <c r="E967" s="5"/>
    </row>
    <row r="968" customFormat="false" ht="15" hidden="false" customHeight="false" outlineLevel="0" collapsed="false">
      <c r="E968" s="5"/>
    </row>
    <row r="969" customFormat="false" ht="15" hidden="false" customHeight="false" outlineLevel="0" collapsed="false">
      <c r="E969" s="5"/>
    </row>
    <row r="970" customFormat="false" ht="15" hidden="false" customHeight="false" outlineLevel="0" collapsed="false">
      <c r="E970" s="5"/>
    </row>
    <row r="971" customFormat="false" ht="15" hidden="false" customHeight="false" outlineLevel="0" collapsed="false">
      <c r="E971" s="5"/>
    </row>
    <row r="972" customFormat="false" ht="15" hidden="false" customHeight="false" outlineLevel="0" collapsed="false">
      <c r="E972" s="5"/>
    </row>
    <row r="973" customFormat="false" ht="15" hidden="false" customHeight="false" outlineLevel="0" collapsed="false">
      <c r="E973" s="5"/>
    </row>
    <row r="974" customFormat="false" ht="15" hidden="false" customHeight="false" outlineLevel="0" collapsed="false">
      <c r="E974" s="5"/>
    </row>
    <row r="975" customFormat="false" ht="15" hidden="false" customHeight="false" outlineLevel="0" collapsed="false">
      <c r="E975" s="5"/>
    </row>
    <row r="976" customFormat="false" ht="15" hidden="false" customHeight="false" outlineLevel="0" collapsed="false">
      <c r="E976" s="5"/>
    </row>
    <row r="977" customFormat="false" ht="15" hidden="false" customHeight="false" outlineLevel="0" collapsed="false">
      <c r="E977" s="5"/>
    </row>
    <row r="978" customFormat="false" ht="15" hidden="false" customHeight="false" outlineLevel="0" collapsed="false">
      <c r="E978" s="5"/>
    </row>
    <row r="979" customFormat="false" ht="15" hidden="false" customHeight="false" outlineLevel="0" collapsed="false">
      <c r="E979" s="5"/>
    </row>
    <row r="980" customFormat="false" ht="15" hidden="false" customHeight="false" outlineLevel="0" collapsed="false">
      <c r="E980" s="5"/>
    </row>
    <row r="981" customFormat="false" ht="15" hidden="false" customHeight="false" outlineLevel="0" collapsed="false">
      <c r="E981" s="5"/>
    </row>
    <row r="982" customFormat="false" ht="15" hidden="false" customHeight="false" outlineLevel="0" collapsed="false">
      <c r="E982" s="5"/>
    </row>
    <row r="983" customFormat="false" ht="15" hidden="false" customHeight="false" outlineLevel="0" collapsed="false">
      <c r="E983" s="5"/>
    </row>
    <row r="984" customFormat="false" ht="15" hidden="false" customHeight="false" outlineLevel="0" collapsed="false">
      <c r="E984" s="5"/>
    </row>
    <row r="985" customFormat="false" ht="15" hidden="false" customHeight="false" outlineLevel="0" collapsed="false">
      <c r="E985" s="5"/>
    </row>
    <row r="986" customFormat="false" ht="15" hidden="false" customHeight="false" outlineLevel="0" collapsed="false">
      <c r="E986" s="5"/>
    </row>
    <row r="987" customFormat="false" ht="15" hidden="false" customHeight="false" outlineLevel="0" collapsed="false">
      <c r="E987" s="5"/>
    </row>
    <row r="988" customFormat="false" ht="15" hidden="false" customHeight="false" outlineLevel="0" collapsed="false">
      <c r="E988" s="5"/>
    </row>
    <row r="989" customFormat="false" ht="15" hidden="false" customHeight="false" outlineLevel="0" collapsed="false">
      <c r="E989" s="5"/>
    </row>
    <row r="990" customFormat="false" ht="15" hidden="false" customHeight="false" outlineLevel="0" collapsed="false">
      <c r="E990" s="5"/>
    </row>
    <row r="991" customFormat="false" ht="15" hidden="false" customHeight="false" outlineLevel="0" collapsed="false">
      <c r="E991" s="5"/>
    </row>
    <row r="992" customFormat="false" ht="15" hidden="false" customHeight="false" outlineLevel="0" collapsed="false">
      <c r="E992" s="5"/>
    </row>
    <row r="993" customFormat="false" ht="15" hidden="false" customHeight="false" outlineLevel="0" collapsed="false">
      <c r="E993" s="5"/>
    </row>
    <row r="994" customFormat="false" ht="15" hidden="false" customHeight="false" outlineLevel="0" collapsed="false">
      <c r="E994" s="5"/>
    </row>
    <row r="995" customFormat="false" ht="15" hidden="false" customHeight="false" outlineLevel="0" collapsed="false">
      <c r="E995" s="5"/>
    </row>
    <row r="996" customFormat="false" ht="15" hidden="false" customHeight="false" outlineLevel="0" collapsed="false">
      <c r="E996" s="5"/>
    </row>
    <row r="997" customFormat="false" ht="15" hidden="false" customHeight="false" outlineLevel="0" collapsed="false">
      <c r="E997" s="5"/>
    </row>
    <row r="998" customFormat="false" ht="15" hidden="false" customHeight="false" outlineLevel="0" collapsed="false">
      <c r="E998" s="5"/>
    </row>
    <row r="999" customFormat="false" ht="15" hidden="false" customHeight="false" outlineLevel="0" collapsed="false">
      <c r="E999" s="5"/>
    </row>
  </sheetData>
  <mergeCells count="68">
    <mergeCell ref="M1:M10"/>
    <mergeCell ref="N1:N10"/>
    <mergeCell ref="V1:V9"/>
    <mergeCell ref="W1:W9"/>
    <mergeCell ref="M12:M21"/>
    <mergeCell ref="N12:N21"/>
    <mergeCell ref="V12:V20"/>
    <mergeCell ref="W12:W20"/>
    <mergeCell ref="M23:M32"/>
    <mergeCell ref="N23:N32"/>
    <mergeCell ref="V23:V31"/>
    <mergeCell ref="W23:W31"/>
    <mergeCell ref="M34:M43"/>
    <mergeCell ref="N34:N43"/>
    <mergeCell ref="V34:V42"/>
    <mergeCell ref="W34:W42"/>
    <mergeCell ref="M45:M54"/>
    <mergeCell ref="N45:N54"/>
    <mergeCell ref="V45:V53"/>
    <mergeCell ref="W45:W53"/>
    <mergeCell ref="M56:M65"/>
    <mergeCell ref="N56:N65"/>
    <mergeCell ref="V56:V64"/>
    <mergeCell ref="W56:W64"/>
    <mergeCell ref="M67:M76"/>
    <mergeCell ref="N67:N76"/>
    <mergeCell ref="V67:V75"/>
    <mergeCell ref="W67:W75"/>
    <mergeCell ref="M78:M87"/>
    <mergeCell ref="N78:N87"/>
    <mergeCell ref="V78:V86"/>
    <mergeCell ref="W78:W86"/>
    <mergeCell ref="M89:M98"/>
    <mergeCell ref="N89:N98"/>
    <mergeCell ref="V89:V97"/>
    <mergeCell ref="W89:W97"/>
    <mergeCell ref="M100:M109"/>
    <mergeCell ref="N100:N109"/>
    <mergeCell ref="V100:V108"/>
    <mergeCell ref="W100:W108"/>
    <mergeCell ref="M111:M120"/>
    <mergeCell ref="N111:N120"/>
    <mergeCell ref="V111:V119"/>
    <mergeCell ref="W111:W119"/>
    <mergeCell ref="M122:M131"/>
    <mergeCell ref="N122:N131"/>
    <mergeCell ref="V122:V130"/>
    <mergeCell ref="W122:W130"/>
    <mergeCell ref="M133:M142"/>
    <mergeCell ref="N133:N142"/>
    <mergeCell ref="V133:V141"/>
    <mergeCell ref="W133:W141"/>
    <mergeCell ref="M144:M153"/>
    <mergeCell ref="N144:N153"/>
    <mergeCell ref="V144:V152"/>
    <mergeCell ref="W144:W152"/>
    <mergeCell ref="M155:M164"/>
    <mergeCell ref="N155:N164"/>
    <mergeCell ref="V155:V163"/>
    <mergeCell ref="W155:W163"/>
    <mergeCell ref="M166:M175"/>
    <mergeCell ref="N166:N175"/>
    <mergeCell ref="V166:V174"/>
    <mergeCell ref="W166:W174"/>
    <mergeCell ref="M177:M186"/>
    <mergeCell ref="N177:N186"/>
    <mergeCell ref="V177:V185"/>
    <mergeCell ref="W177:W18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2023-05-20T11:39:32Z</dcterms:created>
  <dc:creator>openpyxl</dc:creator>
  <dc:description/>
  <dc:language>en-GB</dc:language>
  <cp:lastModifiedBy/>
  <dcterms:modified xsi:type="dcterms:W3CDTF">2024-05-10T14:37:00Z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