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AB7C86D4-959A-4434-B63B-C213BF4939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3" i="1"/>
  <c r="E28" i="1"/>
  <c r="E29" i="1"/>
  <c r="E30" i="1"/>
  <c r="E31" i="1"/>
  <c r="E32" i="1"/>
  <c r="E33" i="1"/>
  <c r="E34" i="1"/>
  <c r="E27" i="1"/>
  <c r="K4" i="2"/>
  <c r="K5" i="2"/>
  <c r="K6" i="2"/>
  <c r="K7" i="2"/>
  <c r="K8" i="2"/>
  <c r="K10" i="2"/>
  <c r="K9" i="2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8" i="1"/>
  <c r="K7" i="1"/>
  <c r="K6" i="1"/>
  <c r="C5" i="1"/>
  <c r="B2" i="2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K11" i="2"/>
  <c r="K12" i="2"/>
  <c r="K13" i="2"/>
  <c r="K14" i="2"/>
  <c r="K15" i="2"/>
  <c r="K16" i="2"/>
  <c r="K17" i="2"/>
  <c r="K18" i="2"/>
  <c r="K19" i="2"/>
  <c r="K20" i="2"/>
  <c r="K21" i="2"/>
  <c r="C18" i="1"/>
  <c r="B18" i="1"/>
  <c r="B13" i="1"/>
  <c r="B12" i="1"/>
  <c r="C10" i="1"/>
  <c r="B10" i="1"/>
  <c r="C9" i="1"/>
  <c r="B9" i="1"/>
  <c r="C8" i="1"/>
  <c r="B8" i="1"/>
  <c r="C7" i="1"/>
  <c r="B7" i="1"/>
  <c r="B6" i="1"/>
  <c r="C6" i="1"/>
  <c r="B5" i="1"/>
  <c r="D5" i="1"/>
  <c r="C4" i="1"/>
  <c r="C3" i="1"/>
  <c r="B4" i="1"/>
  <c r="B3" i="1"/>
  <c r="D2" i="1"/>
  <c r="C42" i="1" l="1"/>
  <c r="K2" i="2"/>
  <c r="C36" i="1"/>
  <c r="C34" i="1"/>
  <c r="C30" i="1"/>
  <c r="C31" i="1"/>
  <c r="C33" i="1"/>
  <c r="C32" i="1"/>
  <c r="C29" i="1"/>
  <c r="C28" i="1"/>
  <c r="C27" i="1"/>
  <c r="K3" i="2" l="1"/>
</calcChain>
</file>

<file path=xl/sharedStrings.xml><?xml version="1.0" encoding="utf-8"?>
<sst xmlns="http://schemas.openxmlformats.org/spreadsheetml/2006/main" count="149" uniqueCount="70">
  <si>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</si>
  <si>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</si>
  <si>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</si>
  <si>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</si>
  <si>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</si>
  <si>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</si>
  <si>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</si>
  <si>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</si>
  <si>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</si>
  <si>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</si>
  <si>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</si>
  <si>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</si>
  <si>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</si>
  <si>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</si>
  <si>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</si>
  <si>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</si>
  <si>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</si>
  <si>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</si>
  <si>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</si>
  <si>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OrbitRadius</t>
  </si>
  <si>
    <t>scale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</si>
  <si>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</si>
  <si>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</si>
  <si>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</si>
  <si>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</si>
  <si>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</si>
  <si>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</si>
  <si>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</si>
  <si>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</si>
  <si>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</si>
  <si>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</si>
  <si>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</si>
  <si>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</si>
  <si>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</si>
  <si>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</si>
  <si>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</si>
  <si>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</si>
  <si>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</si>
  <si>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</si>
  <si>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</si>
  <si>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</si>
  <si>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</si>
  <si>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</si>
  <si>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</si>
  <si>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</si>
  <si>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</si>
  <si>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</si>
  <si>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</si>
  <si>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</si>
  <si>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</si>
  <si>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</si>
  <si>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</si>
  <si>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</si>
  <si>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</si>
  <si>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</si>
  <si>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</si>
  <si>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</si>
  <si>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</si>
  <si>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</si>
  <si>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</si>
  <si>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</si>
  <si>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</si>
  <si>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</si>
  <si>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</si>
  <si>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</si>
  <si>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rotation (Jour terrestre)</t>
  </si>
  <si>
    <t>Période de révolution (Jour terrestre</t>
  </si>
  <si>
    <t>vitesse rotation équateur (km/jour terrestre)</t>
  </si>
  <si>
    <t>vitesse rotation équateur (rad/Jour terrestre)</t>
  </si>
  <si>
    <t>assets/textures/neptune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</si>
</sst>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7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6" dataDxfId="44" headerRowBorderDxfId="45" tableBorderDxfId="43">
  <autoFilter ref="A1:L21" xr:uid="{524A4480-6DAB-4CB9-8F9A-6D7582E76A58}"/>
  <tableColumns count="12">
    <tableColumn id="1" xr3:uid="{A3C56C48-4D56-4E78-8EAC-8A8834CCB7B6}" name="Astres" dataDxfId="42"/>
    <tableColumn id="2" xr3:uid="{0ACD23B6-9D0A-41BC-9D2A-22A123127B9A}" name="Masse" dataDxfId="41">
      <calculatedColumnFormula>1.988*10^30</calculatedColumnFormula>
    </tableColumn>
    <tableColumn id="3" xr3:uid="{5449565D-8FF5-4D07-BC9E-A81B7DCC7C09}" name="Diamètre (km)" dataDxfId="40"/>
    <tableColumn id="5" xr3:uid="{2859AEC0-DB80-4F8A-8611-2D1CB99408B1}" name="Aplatissement" dataDxfId="39">
      <calculatedColumnFormula>9*10^-6</calculatedColumnFormula>
    </tableColumn>
    <tableColumn id="6" xr3:uid="{FEFB98A5-F681-4A28-8656-83E81E4A53E3}" name="Angle de rotation (deg)" dataDxfId="38"/>
    <tableColumn id="4" xr3:uid="{F49A900E-B0EE-48B7-858F-35EC2942B732}" name="vitesse rotation équateur (km/jour terrestre)" dataDxfId="37">
      <calculatedColumnFormula>24*24*60*60</calculatedColumnFormula>
    </tableColumn>
    <tableColumn id="7" xr3:uid="{7B87A2BE-ADED-4EC7-90F4-82312C153D69}" name="vitesse rotation équateur (rad/Jour terrestre)" dataDxfId="36">
      <calculatedColumnFormula>DEGREES((F2*1000/3600)/(C2*1000/2))/10</calculatedColumnFormula>
    </tableColumn>
    <tableColumn id="8" xr3:uid="{2C9717ED-55F0-43A9-8BF0-C1A01A73941C}" name="Distance au soleil" dataDxfId="35"/>
    <tableColumn id="9" xr3:uid="{8BA55CA0-627D-44EB-B07B-B27C2C506AD3}" name="Distance planète-satellite" dataDxfId="34"/>
    <tableColumn id="10" xr3:uid="{8E2EBB81-110D-4D53-8EB8-4CFC858D462C}" name="Temps de rotation sur elle-même" dataDxfId="33"/>
    <tableColumn id="11" xr3:uid="{46007689-E22E-408A-95A0-42C987AB8891}" name="Période de rotation (Jour terrestre)" dataDxfId="32"/>
    <tableColumn id="12" xr3:uid="{CEB4B556-C34F-49FE-AE7D-1C42DB00465B}" name="Période de révolution (Jour terrestr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>
      <calculatedColumnFormula>H2*$C$23</calculatedColumnFormula>
    </tableColumn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F11" sqref="F11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4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64</v>
      </c>
      <c r="D1" s="14" t="s">
        <v>5</v>
      </c>
      <c r="E1" s="1" t="s">
        <v>17</v>
      </c>
      <c r="F1" s="2" t="s">
        <v>67</v>
      </c>
      <c r="G1" s="2" t="s">
        <v>68</v>
      </c>
      <c r="H1" s="2" t="s">
        <v>42</v>
      </c>
      <c r="I1" s="23" t="s">
        <v>47</v>
      </c>
      <c r="J1" s="2" t="s">
        <v>48</v>
      </c>
      <c r="K1" s="23" t="s">
        <v>65</v>
      </c>
      <c r="L1" s="23" t="s">
        <v>66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(Jour terrestre)]])*(Tableau2[[#This Row],[Diamètre (km)]]/2)</f>
        <v>162046.14159896472</v>
      </c>
      <c r="G2" s="9">
        <f xml:space="preserve">  (2*PI()/Tableau2[[#This Row],[Période de rotation (Jour terrestre)]])</f>
        <v>0.23271056693257727</v>
      </c>
      <c r="H2" s="38">
        <v>0</v>
      </c>
      <c r="I2" s="9" t="s">
        <v>46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(Jour terrestre)]])*(Tableau2[[#This Row],[Diamètre (km)]]/2)</f>
        <v>261.36551055287362</v>
      </c>
      <c r="G3" s="9">
        <f xml:space="preserve">  (2*PI()/Tableau2[[#This Row],[Période de rotation (Jour terrestre)]])</f>
        <v>0.1071301842656366</v>
      </c>
      <c r="H3" s="38">
        <v>57000000</v>
      </c>
      <c r="I3" s="9" t="s">
        <v>46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(Jour terrestre)]])*(Tableau2[[#This Row],[Diamètre (km)]]/2)</f>
        <v>156.47331732023136</v>
      </c>
      <c r="G4" s="9">
        <f xml:space="preserve">  (2*PI()/Tableau2[[#This Row],[Période de rotation (Jour terrestre)]])</f>
        <v>2.5855665640013112E-2</v>
      </c>
      <c r="H4" s="38">
        <v>108000000</v>
      </c>
      <c r="I4" s="9" t="s">
        <v>46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(Jour terrestre)]])*(Tableau2[[#This Row],[Diamètre (km)]]/2)</f>
        <v>40075.016685578485</v>
      </c>
      <c r="G5" s="9">
        <f xml:space="preserve">  (2*PI()/Tableau2[[#This Row],[Période de rotation (Jour terrestre)]])</f>
        <v>6.2831853071795862</v>
      </c>
      <c r="H5" s="38">
        <v>149597887.5</v>
      </c>
      <c r="I5" s="9" t="s">
        <v>46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(Jour terrestre)]])*(Tableau2[[#This Row],[Diamètre (km)]]/2)</f>
        <v>20734.731922629111</v>
      </c>
      <c r="G6" s="9">
        <f xml:space="preserve">  (2*PI()/Tableau2[[#This Row],[Période de rotation (Jour terrestre)]])</f>
        <v>6.1056336639072768</v>
      </c>
      <c r="H6" s="38">
        <f>227.944*10^6</f>
        <v>227944000</v>
      </c>
      <c r="I6" s="9" t="s">
        <v>46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f xml:space="preserve">  (2*PI()/Tableau2[[#This Row],[Période de rotation (Jour terrestre)]])*(Tableau2[[#This Row],[Diamètre (km)]]/2)</f>
        <v>1092479.6851537907</v>
      </c>
      <c r="G7" s="9">
        <f xml:space="preserve">  (2*PI()/Tableau2[[#This Row],[Période de rotation (Jour terrestre)]])</f>
        <v>15.281145934563177</v>
      </c>
      <c r="H7" s="38">
        <f>778.34 *10^6</f>
        <v>778340000</v>
      </c>
      <c r="I7" s="9" t="s">
        <v>46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9">
        <f xml:space="preserve">  (2*PI()/Tableau2[[#This Row],[Période de rotation (Jour terrestre)]])*(Tableau2[[#This Row],[Diamètre (km)]]/2)</f>
        <v>363925.90969074419</v>
      </c>
      <c r="G8" s="9">
        <f xml:space="preserve">  (2*PI()/Tableau2[[#This Row],[Période de rotation (Jour terrestre)]])</f>
        <v>14.695764403599748</v>
      </c>
      <c r="H8" s="38">
        <v>1426700000</v>
      </c>
      <c r="I8" s="9" t="s">
        <v>46</v>
      </c>
      <c r="J8" s="4"/>
      <c r="K8" s="4">
        <f>(10.233)/23.934</f>
        <v>0.42755076460265728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9">
        <f xml:space="preserve">  (2*PI()/Tableau2[[#This Row],[Période de rotation (Jour terrestre)]])*(Tableau2[[#This Row],[Diamètre (km)]]/2)</f>
        <v>214726.66652476561</v>
      </c>
      <c r="G9" s="9">
        <f xml:space="preserve">  (2*PI()/Tableau2[[#This Row],[Période de rotation (Jour terrestre)]])</f>
        <v>8.4012154827953207</v>
      </c>
      <c r="H9" s="38">
        <v>2870700000</v>
      </c>
      <c r="I9" s="9" t="s">
        <v>46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9">
        <f xml:space="preserve">  (2*PI()/Tableau2[[#This Row],[Période de rotation (Jour terrestre)]])*(Tableau2[[#This Row],[Diamètre (km)]]/2)</f>
        <v>231164.11135104811</v>
      </c>
      <c r="G10" s="9">
        <f xml:space="preserve">  (2*PI()/Tableau2[[#This Row],[Période de rotation (Jour terrestre)]])</f>
        <v>9.3346838697725776</v>
      </c>
      <c r="H10" s="38">
        <v>4498400000</v>
      </c>
      <c r="I10" s="9" t="s">
        <v>46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8"/>
      <c r="B11" s="19"/>
      <c r="C11" s="20"/>
      <c r="D11" s="22"/>
      <c r="E11" s="20"/>
      <c r="F11" s="20"/>
      <c r="G11" s="20"/>
      <c r="H11" s="40"/>
      <c r="I11" s="20"/>
      <c r="J11" s="20"/>
      <c r="K11" s="20"/>
      <c r="L11" s="20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46</v>
      </c>
      <c r="H12" s="38" t="s">
        <v>43</v>
      </c>
      <c r="I12" s="9">
        <v>384400</v>
      </c>
      <c r="J12" s="4" t="s">
        <v>52</v>
      </c>
      <c r="K12" s="4"/>
      <c r="L12" s="4"/>
    </row>
    <row r="13" spans="1:12" x14ac:dyDescent="0.3">
      <c r="A13" s="26" t="s">
        <v>32</v>
      </c>
      <c r="B13" s="9">
        <f>4.8 * 10^22</f>
        <v>4.8E+22</v>
      </c>
      <c r="C13" s="5">
        <f>3121.6</f>
        <v>3121.6</v>
      </c>
      <c r="D13" s="5" t="s">
        <v>46</v>
      </c>
      <c r="E13" s="9">
        <v>0.46899999999999997</v>
      </c>
      <c r="F13" s="4">
        <f>(PI()*Tableau2[[#This Row],[Diamètre (km)]])/85</f>
        <v>115.37406620524585</v>
      </c>
      <c r="G13" s="4" t="s">
        <v>46</v>
      </c>
      <c r="H13" s="38">
        <f>270*10^6</f>
        <v>270000000</v>
      </c>
      <c r="I13" s="24">
        <v>671000</v>
      </c>
      <c r="J13" s="4" t="s">
        <v>51</v>
      </c>
      <c r="K13" s="4"/>
      <c r="L13" s="4"/>
    </row>
    <row r="14" spans="1:12" x14ac:dyDescent="0.3">
      <c r="A14" s="25" t="s">
        <v>33</v>
      </c>
      <c r="B14" s="9">
        <f>8.9319*10^22</f>
        <v>8.9319000000000013E+22</v>
      </c>
      <c r="C14" s="5">
        <f>3643.2</f>
        <v>3643.2</v>
      </c>
      <c r="D14" s="9" t="s">
        <v>46</v>
      </c>
      <c r="E14" s="9">
        <v>3.5999999999999997E-2</v>
      </c>
      <c r="F14" s="4">
        <f>(PI()*Tableau2[[#This Row],[Diamètre (km)]])/42.5</f>
        <v>269.30471424843137</v>
      </c>
      <c r="G14" s="4" t="s">
        <v>46</v>
      </c>
      <c r="H14" s="38">
        <f>778*10^6</f>
        <v>778000000</v>
      </c>
      <c r="I14" s="9">
        <v>442000</v>
      </c>
      <c r="J14" s="24" t="s">
        <v>50</v>
      </c>
      <c r="K14" s="4"/>
      <c r="L14" s="4"/>
    </row>
    <row r="15" spans="1:12" x14ac:dyDescent="0.3">
      <c r="A15" s="26" t="s">
        <v>34</v>
      </c>
      <c r="B15" s="9">
        <f>1.2 * 10^17</f>
        <v>1.2E+17</v>
      </c>
      <c r="C15" s="5"/>
      <c r="D15" s="9" t="s">
        <v>46</v>
      </c>
      <c r="E15" s="5"/>
      <c r="F15" s="9"/>
      <c r="G15" s="4" t="s">
        <v>46</v>
      </c>
      <c r="H15" s="39"/>
      <c r="I15" s="5"/>
      <c r="J15" s="4"/>
      <c r="K15" s="4"/>
      <c r="L15" s="4"/>
    </row>
    <row r="16" spans="1:12" x14ac:dyDescent="0.3">
      <c r="A16" s="27" t="s">
        <v>35</v>
      </c>
      <c r="B16" s="9">
        <f>1.4819*10^23</f>
        <v>1.4818999999999999E+23</v>
      </c>
      <c r="C16" s="5"/>
      <c r="D16" s="9" t="s">
        <v>46</v>
      </c>
      <c r="E16" s="5"/>
      <c r="F16" s="9"/>
      <c r="G16" s="4" t="s">
        <v>46</v>
      </c>
      <c r="H16" s="39"/>
      <c r="I16" s="5"/>
      <c r="J16" s="4"/>
      <c r="K16" s="4"/>
      <c r="L16" s="4"/>
    </row>
    <row r="17" spans="1:12" x14ac:dyDescent="0.3">
      <c r="A17" s="28" t="s">
        <v>36</v>
      </c>
      <c r="B17" s="9">
        <f>1.88*10^21</f>
        <v>1.88E+21</v>
      </c>
      <c r="C17" s="5"/>
      <c r="D17" s="9" t="s">
        <v>46</v>
      </c>
      <c r="E17" s="5"/>
      <c r="F17" s="9"/>
      <c r="G17" s="4" t="s">
        <v>46</v>
      </c>
      <c r="H17" s="38"/>
      <c r="I17" s="5"/>
      <c r="J17" s="4"/>
      <c r="K17" s="4"/>
      <c r="L17" s="4"/>
    </row>
    <row r="18" spans="1:12" x14ac:dyDescent="0.3">
      <c r="A18" s="27" t="s">
        <v>37</v>
      </c>
      <c r="B18" s="9">
        <f>1.096 * 10^21</f>
        <v>1.0960000000000001E+21</v>
      </c>
      <c r="C18" s="9">
        <f>1118</f>
        <v>1118</v>
      </c>
      <c r="D18" s="9" t="s">
        <v>46</v>
      </c>
      <c r="E18" s="5">
        <v>2E-3</v>
      </c>
      <c r="F18" s="9">
        <v>56.73</v>
      </c>
      <c r="G18" s="4" t="s">
        <v>46</v>
      </c>
      <c r="H18" s="38" t="s">
        <v>44</v>
      </c>
      <c r="I18" s="24">
        <v>377400</v>
      </c>
      <c r="J18" s="4" t="s">
        <v>49</v>
      </c>
      <c r="K18" s="4"/>
      <c r="L18" s="4"/>
    </row>
    <row r="19" spans="1:12" x14ac:dyDescent="0.3">
      <c r="A19" s="28" t="s">
        <v>38</v>
      </c>
      <c r="B19" s="11">
        <f>2.306518 * 10^21</f>
        <v>2.3065180000000001E+21</v>
      </c>
      <c r="C19" s="5"/>
      <c r="D19" s="9" t="s">
        <v>46</v>
      </c>
      <c r="E19" s="5"/>
      <c r="F19" s="9"/>
      <c r="G19" s="4" t="s">
        <v>46</v>
      </c>
      <c r="H19" s="38"/>
      <c r="I19" s="5"/>
      <c r="J19" s="4"/>
      <c r="K19" s="4"/>
      <c r="L19" s="4"/>
    </row>
    <row r="20" spans="1:12" x14ac:dyDescent="0.3">
      <c r="A20" s="27" t="s">
        <v>39</v>
      </c>
      <c r="B20" s="9">
        <f>2.14 * 10^22</f>
        <v>2.1400000000000002E+22</v>
      </c>
      <c r="C20" s="9"/>
      <c r="D20" s="9" t="s">
        <v>46</v>
      </c>
      <c r="E20" s="5"/>
      <c r="F20" s="9"/>
      <c r="G20" s="4" t="s">
        <v>46</v>
      </c>
      <c r="H20" s="38"/>
      <c r="I20" s="5"/>
      <c r="J20" s="4"/>
      <c r="K20" s="4"/>
      <c r="L20" s="4"/>
    </row>
    <row r="21" spans="1:12" ht="15" thickBot="1" x14ac:dyDescent="0.35">
      <c r="A21" s="29" t="s">
        <v>40</v>
      </c>
      <c r="B21" s="9">
        <f>1.29*10^22</f>
        <v>1.2900000000000001E+22</v>
      </c>
      <c r="C21" s="9"/>
      <c r="D21" s="9" t="s">
        <v>46</v>
      </c>
      <c r="E21" s="9"/>
      <c r="F21" s="9"/>
      <c r="G21" s="4" t="s">
        <v>46</v>
      </c>
      <c r="H21" s="38"/>
      <c r="I21" s="5"/>
      <c r="J21" s="4" t="s">
        <v>46</v>
      </c>
      <c r="K21" s="4"/>
      <c r="L21" s="4"/>
    </row>
    <row r="22" spans="1:12" x14ac:dyDescent="0.3">
      <c r="A22" s="30"/>
      <c r="B22" s="10"/>
      <c r="C22" s="10"/>
      <c r="D22" s="5"/>
      <c r="E22" s="10"/>
      <c r="F22" s="10"/>
      <c r="G22" s="5"/>
      <c r="H22" s="37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45</v>
      </c>
    </row>
    <row r="26" spans="1:12" x14ac:dyDescent="0.3">
      <c r="A26" s="12" t="s">
        <v>3</v>
      </c>
      <c r="B26" s="7"/>
      <c r="C26" s="8">
        <v>100</v>
      </c>
      <c r="D26" s="7"/>
      <c r="E26" s="50">
        <v>0</v>
      </c>
      <c r="F26" s="9"/>
      <c r="G26" s="31" t="s">
        <v>46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7">
        <f>H3*$D$23+100</f>
        <v>105.7</v>
      </c>
      <c r="F27" s="9"/>
      <c r="G27" s="5" t="s">
        <v>46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7">
        <f t="shared" ref="E28:E34" si="2">H4*$D$23+100</f>
        <v>110.8</v>
      </c>
      <c r="F28" s="9"/>
      <c r="G28" s="5" t="s">
        <v>46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7">
        <f t="shared" si="2"/>
        <v>114.95978875</v>
      </c>
      <c r="F29" s="9"/>
      <c r="G29" s="5" t="s">
        <v>46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7">
        <f t="shared" si="2"/>
        <v>122.7944</v>
      </c>
      <c r="F30" s="9"/>
      <c r="G30" s="5" t="s">
        <v>46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7">
        <f t="shared" si="2"/>
        <v>177.834</v>
      </c>
      <c r="F31" s="9"/>
      <c r="G31" s="5" t="s">
        <v>46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7">
        <f t="shared" si="2"/>
        <v>242.67</v>
      </c>
      <c r="F32" s="9"/>
      <c r="G32" s="5" t="s">
        <v>46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7">
        <f t="shared" si="2"/>
        <v>387.07</v>
      </c>
      <c r="F33" s="9"/>
      <c r="G33" s="5" t="s">
        <v>46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7">
        <f t="shared" si="2"/>
        <v>549.83999999999992</v>
      </c>
      <c r="F34" s="9"/>
      <c r="G34" s="5" t="s">
        <v>46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6" t="s">
        <v>32</v>
      </c>
      <c r="B37" s="9"/>
      <c r="C37" s="9"/>
      <c r="D37" s="5"/>
      <c r="E37" s="8"/>
      <c r="F37" s="8"/>
      <c r="G37" s="5"/>
    </row>
    <row r="38" spans="1:7" x14ac:dyDescent="0.3">
      <c r="A38" s="25" t="s">
        <v>33</v>
      </c>
      <c r="B38" s="9"/>
      <c r="C38" s="9"/>
      <c r="D38" s="5"/>
      <c r="E38" s="9"/>
      <c r="F38" s="9"/>
      <c r="G38" s="5"/>
    </row>
    <row r="39" spans="1:7" x14ac:dyDescent="0.3">
      <c r="A39" s="26" t="s">
        <v>34</v>
      </c>
      <c r="B39" s="9"/>
      <c r="C39" s="9"/>
      <c r="D39" s="5"/>
      <c r="E39" s="9"/>
      <c r="F39" s="9"/>
      <c r="G39" s="5"/>
    </row>
    <row r="40" spans="1:7" x14ac:dyDescent="0.3">
      <c r="A40" s="27" t="s">
        <v>35</v>
      </c>
      <c r="B40" s="9"/>
      <c r="C40" s="9"/>
      <c r="D40" s="5"/>
      <c r="E40" s="9"/>
      <c r="F40" s="9"/>
      <c r="G40" s="5"/>
    </row>
    <row r="41" spans="1:7" x14ac:dyDescent="0.3">
      <c r="A41" s="28" t="s">
        <v>36</v>
      </c>
      <c r="B41" s="11"/>
      <c r="C41" s="9"/>
      <c r="D41" s="5"/>
      <c r="E41" s="9"/>
      <c r="F41" s="9"/>
      <c r="G41" s="5"/>
    </row>
    <row r="42" spans="1:7" x14ac:dyDescent="0.3">
      <c r="A42" s="27" t="s">
        <v>37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8" t="s">
        <v>38</v>
      </c>
      <c r="B43" s="9"/>
      <c r="C43" s="9"/>
      <c r="D43" s="5"/>
      <c r="E43" s="11"/>
      <c r="F43" s="11"/>
      <c r="G43" s="5"/>
    </row>
    <row r="44" spans="1:7" x14ac:dyDescent="0.3">
      <c r="A44" s="27" t="s">
        <v>39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40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opLeftCell="A18" zoomScale="101" workbookViewId="0">
      <selection activeCell="F10" sqref="F10"/>
    </sheetView>
  </sheetViews>
  <sheetFormatPr baseColWidth="10" defaultRowHeight="14.4" x14ac:dyDescent="0.3"/>
  <cols>
    <col min="2" max="2" width="13.109375" customWidth="1"/>
    <col min="3" max="3" width="10" customWidth="1"/>
    <col min="4" max="4" width="12.109375" customWidth="1"/>
    <col min="5" max="7" width="21.6640625" customWidth="1"/>
    <col min="8" max="10" width="19.88671875" customWidth="1"/>
    <col min="11" max="11" width="23.88671875" customWidth="1"/>
    <col min="12" max="12" width="20.6640625" customWidth="1"/>
    <col min="13" max="13" width="20.6640625" style="44" customWidth="1"/>
    <col min="14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21</v>
      </c>
      <c r="C1" s="3" t="s">
        <v>22</v>
      </c>
      <c r="D1" s="3" t="s">
        <v>23</v>
      </c>
      <c r="E1" s="2" t="s">
        <v>30</v>
      </c>
      <c r="F1" s="3" t="s">
        <v>24</v>
      </c>
      <c r="G1" s="3" t="s">
        <v>25</v>
      </c>
      <c r="H1" s="3" t="s">
        <v>53</v>
      </c>
      <c r="I1" s="16" t="s">
        <v>26</v>
      </c>
      <c r="J1" s="16" t="s">
        <v>27</v>
      </c>
      <c r="K1" s="1" t="s">
        <v>19</v>
      </c>
      <c r="L1" s="2" t="s">
        <v>29</v>
      </c>
      <c r="M1" s="43" t="s">
        <v>31</v>
      </c>
      <c r="N1" s="3" t="s">
        <v>28</v>
      </c>
      <c r="O1" s="16" t="s">
        <v>20</v>
      </c>
      <c r="P1" s="3" t="s">
        <v>41</v>
      </c>
    </row>
    <row r="2" spans="1:16" ht="15" thickBot="1" x14ac:dyDescent="0.35">
      <c r="A2" s="12" t="s">
        <v>3</v>
      </c>
      <c r="B2" s="9">
        <f>Feuil1!E26</f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51">
        <v>0.23271056700000001</v>
      </c>
      <c r="N2" s="9">
        <v>0</v>
      </c>
      <c r="O2" s="49">
        <v>100</v>
      </c>
      <c r="P2" s="17" t="s">
        <v>54</v>
      </c>
    </row>
    <row r="3" spans="1:16" ht="15" thickBot="1" x14ac:dyDescent="0.35">
      <c r="A3" s="12" t="s">
        <v>4</v>
      </c>
      <c r="B3" s="9">
        <v>106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48">
        <f>Tableau242[[#This Row],[position x]]</f>
        <v>106</v>
      </c>
      <c r="L3" s="9">
        <v>0</v>
      </c>
      <c r="M3" s="52">
        <v>0.107130184</v>
      </c>
      <c r="N3" s="9">
        <v>0</v>
      </c>
      <c r="O3" s="49">
        <v>0.35034999999999999</v>
      </c>
      <c r="P3" s="17" t="s">
        <v>55</v>
      </c>
    </row>
    <row r="4" spans="1:16" ht="15" thickBot="1" x14ac:dyDescent="0.35">
      <c r="A4" s="12" t="s">
        <v>7</v>
      </c>
      <c r="B4" s="9">
        <v>111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48">
        <f>Tableau242[[#This Row],[position x]]</f>
        <v>111</v>
      </c>
      <c r="L4" s="9">
        <v>0</v>
      </c>
      <c r="M4" s="53">
        <v>2.5855665999999999E-2</v>
      </c>
      <c r="N4" s="9">
        <v>0</v>
      </c>
      <c r="O4" s="49">
        <v>0.8609</v>
      </c>
      <c r="P4" s="17" t="s">
        <v>56</v>
      </c>
    </row>
    <row r="5" spans="1:16" ht="15" thickBot="1" x14ac:dyDescent="0.35">
      <c r="A5" s="12" t="s">
        <v>8</v>
      </c>
      <c r="B5" s="9">
        <v>115</v>
      </c>
      <c r="C5" s="9">
        <v>0</v>
      </c>
      <c r="D5" s="9">
        <v>0</v>
      </c>
      <c r="E5" s="54">
        <v>0</v>
      </c>
      <c r="F5" s="38">
        <v>0</v>
      </c>
      <c r="G5" s="38">
        <v>0</v>
      </c>
      <c r="H5" s="38">
        <v>23.45</v>
      </c>
      <c r="I5" s="9">
        <v>0</v>
      </c>
      <c r="J5" s="9">
        <v>0</v>
      </c>
      <c r="K5" s="48">
        <f>Tableau242[[#This Row],[position x]]</f>
        <v>115</v>
      </c>
      <c r="L5" s="9">
        <v>0</v>
      </c>
      <c r="M5" s="52">
        <v>6.2831853070000001</v>
      </c>
      <c r="N5" s="9">
        <v>0</v>
      </c>
      <c r="O5" s="49">
        <v>0.91090000000000004</v>
      </c>
      <c r="P5" s="17" t="s">
        <v>57</v>
      </c>
    </row>
    <row r="6" spans="1:16" ht="15" thickBot="1" x14ac:dyDescent="0.35">
      <c r="A6" s="12" t="s">
        <v>9</v>
      </c>
      <c r="B6" s="9">
        <v>123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48">
        <f>Tableau242[[#This Row],[position x]]</f>
        <v>123</v>
      </c>
      <c r="L6" s="9">
        <v>0</v>
      </c>
      <c r="M6" s="53">
        <v>6.105633664</v>
      </c>
      <c r="N6" s="9">
        <v>0</v>
      </c>
      <c r="O6" s="49">
        <v>0.48759999999999998</v>
      </c>
      <c r="P6" s="17" t="s">
        <v>58</v>
      </c>
    </row>
    <row r="7" spans="1:16" ht="15" thickBot="1" x14ac:dyDescent="0.35">
      <c r="A7" s="12" t="s">
        <v>10</v>
      </c>
      <c r="B7" s="9">
        <v>178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48">
        <f>Tableau242[[#This Row],[position x]]</f>
        <v>178</v>
      </c>
      <c r="L7" s="9">
        <v>0</v>
      </c>
      <c r="M7" s="52">
        <v>15.281145929999999</v>
      </c>
      <c r="N7" s="9">
        <v>0</v>
      </c>
      <c r="O7" s="49">
        <v>10.2667</v>
      </c>
      <c r="P7" s="17" t="s">
        <v>59</v>
      </c>
    </row>
    <row r="8" spans="1:16" ht="15" thickBot="1" x14ac:dyDescent="0.35">
      <c r="A8" s="12" t="s">
        <v>12</v>
      </c>
      <c r="B8" s="9">
        <v>243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48">
        <f>Tableau242[[#This Row],[position x]]</f>
        <v>243</v>
      </c>
      <c r="L8" s="9">
        <v>0</v>
      </c>
      <c r="M8" s="53">
        <v>14.6957644</v>
      </c>
      <c r="N8" s="9">
        <v>0</v>
      </c>
      <c r="O8" s="49">
        <v>3.5562</v>
      </c>
      <c r="P8" s="17" t="s">
        <v>60</v>
      </c>
    </row>
    <row r="9" spans="1:16" ht="15" thickBot="1" x14ac:dyDescent="0.35">
      <c r="A9" s="12" t="s">
        <v>13</v>
      </c>
      <c r="B9" s="9">
        <v>387</v>
      </c>
      <c r="C9" s="9">
        <v>0</v>
      </c>
      <c r="D9" s="9">
        <v>0</v>
      </c>
      <c r="E9" s="8">
        <v>0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48">
        <f>Tableau242[[#This Row],[position x]]</f>
        <v>387</v>
      </c>
      <c r="L9" s="52">
        <v>8.4012154829999997</v>
      </c>
      <c r="M9" s="38">
        <v>0</v>
      </c>
      <c r="N9" s="9">
        <v>0</v>
      </c>
      <c r="O9" s="49">
        <v>3.6703999999999999</v>
      </c>
      <c r="P9" s="17" t="s">
        <v>61</v>
      </c>
    </row>
    <row r="10" spans="1:16" ht="15" thickBot="1" x14ac:dyDescent="0.35">
      <c r="A10" s="13" t="s">
        <v>14</v>
      </c>
      <c r="B10" s="9">
        <v>550</v>
      </c>
      <c r="C10" s="9">
        <v>0</v>
      </c>
      <c r="D10" s="9">
        <v>0</v>
      </c>
      <c r="E10" s="8">
        <v>0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48">
        <f>Tableau242[[#This Row],[position x]]</f>
        <v>550</v>
      </c>
      <c r="L10" s="9">
        <v>0</v>
      </c>
      <c r="M10" s="53">
        <v>9.3346838699999992</v>
      </c>
      <c r="N10" s="9">
        <v>0</v>
      </c>
      <c r="O10" s="49">
        <v>3.5562</v>
      </c>
      <c r="P10" s="17" t="s">
        <v>69</v>
      </c>
    </row>
    <row r="11" spans="1:16" x14ac:dyDescent="0.3">
      <c r="A11" s="18"/>
      <c r="B11" s="19"/>
      <c r="C11" s="19"/>
      <c r="D11" s="19"/>
      <c r="E11" s="8">
        <v>0</v>
      </c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3">
      <c r="A12" s="6" t="s">
        <v>16</v>
      </c>
      <c r="B12" s="9">
        <v>80</v>
      </c>
      <c r="C12" s="9">
        <v>1</v>
      </c>
      <c r="D12" s="9">
        <v>0</v>
      </c>
      <c r="E12" s="8">
        <v>0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62</v>
      </c>
    </row>
    <row r="13" spans="1:16" x14ac:dyDescent="0.3">
      <c r="A13" s="6" t="s">
        <v>32</v>
      </c>
      <c r="B13" s="9">
        <v>0</v>
      </c>
      <c r="C13" s="9">
        <v>0</v>
      </c>
      <c r="D13" s="9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3">
      <c r="A14" s="6" t="s">
        <v>33</v>
      </c>
      <c r="B14" s="9">
        <v>0</v>
      </c>
      <c r="C14" s="9">
        <v>0</v>
      </c>
      <c r="D14" s="9">
        <v>0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3">
      <c r="A15" s="6" t="s">
        <v>34</v>
      </c>
      <c r="B15" s="4">
        <v>0</v>
      </c>
      <c r="C15" s="9">
        <v>0</v>
      </c>
      <c r="D15" s="9">
        <v>0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3">
      <c r="A16" s="5" t="s">
        <v>35</v>
      </c>
      <c r="B16" s="4">
        <v>0</v>
      </c>
      <c r="C16" s="9">
        <v>0</v>
      </c>
      <c r="D16" s="9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3">
      <c r="A17" s="5" t="s">
        <v>36</v>
      </c>
      <c r="B17" s="4">
        <v>0</v>
      </c>
      <c r="C17" s="9">
        <v>0</v>
      </c>
      <c r="D17" s="9">
        <v>0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3">
      <c r="A18" s="5" t="s">
        <v>37</v>
      </c>
      <c r="B18" s="4">
        <v>110</v>
      </c>
      <c r="C18" s="9">
        <v>5</v>
      </c>
      <c r="D18" s="9">
        <v>0</v>
      </c>
      <c r="E18" s="8">
        <v>0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63</v>
      </c>
    </row>
    <row r="19" spans="1:16" x14ac:dyDescent="0.3">
      <c r="A19" s="5" t="s">
        <v>38</v>
      </c>
      <c r="B19" s="4">
        <v>0</v>
      </c>
      <c r="C19" s="9">
        <v>0</v>
      </c>
      <c r="D19" s="9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3">
      <c r="A20" s="5" t="s">
        <v>39</v>
      </c>
      <c r="B20" s="4">
        <v>0</v>
      </c>
      <c r="C20" s="9">
        <v>0</v>
      </c>
      <c r="D20" s="9">
        <v>0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3">
      <c r="A21" s="5" t="s">
        <v>40</v>
      </c>
      <c r="B21" s="4">
        <v>0</v>
      </c>
      <c r="C21" s="9">
        <v>0</v>
      </c>
      <c r="D21" s="9">
        <v>0</v>
      </c>
      <c r="E21" s="8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2024-05-07T10:52:25Z</dcterms:modified>
</cp:coreProperties>
</file>