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mentos" sheetId="1" r:id="rId4"/>
    <sheet state="visible" name="C_it" sheetId="2" r:id="rId5"/>
    <sheet state="visible" name="distribucion alimentos" sheetId="3" r:id="rId6"/>
    <sheet state="visible" name="Hoja 6" sheetId="4" r:id="rId7"/>
    <sheet state="visible" name="nutricion" sheetId="5" r:id="rId8"/>
    <sheet state="visible" name="cantidad-productos" sheetId="6" r:id="rId9"/>
    <sheet state="visible" name="Dinero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900cc Aceite vegetal traverso
</t>
      </text>
    </comment>
    <comment authorId="0" ref="H3">
      <text>
        <t xml:space="preserve">Arroz Tucapel grado 2 largo Blue Bonnet</t>
      </text>
    </comment>
    <comment authorId="0" ref="H4">
      <text>
        <t xml:space="preserve">Atún Merkat 170g en agua o aceite. Precio por 2 o más unidades
Lata de 170 grs marca nuestra cocina (atún)
Jurel Nuestra Conica 425g $990
</t>
      </text>
    </comment>
    <comment authorId="0" ref="H5">
      <text>
        <t xml:space="preserve">Azúcar Nuestra Cocina granulada G2
</t>
      </text>
    </comment>
    <comment authorId="0" ref="H6">
      <text>
        <t xml:space="preserve">Café Instantaneo Cruzeiro</t>
      </text>
    </comment>
    <comment authorId="0" ref="H7">
      <text>
        <t xml:space="preserve">Chocapic Nestlé 350g. Precio unitario al llevar 3
Natur 100g $690
Cereal Hojuela Vivo 320g.  $1690</t>
      </text>
    </comment>
    <comment authorId="0" ref="H8">
      <text>
        <t xml:space="preserve">Crema de leche en lata. Precio al llevar dos unidades o más</t>
      </text>
    </comment>
    <comment authorId="0" ref="H9">
      <text>
        <t xml:space="preserve">Durazno Merkat en cubito o en mitades 590g</t>
      </text>
    </comment>
    <comment authorId="0" ref="H10">
      <text>
        <t xml:space="preserve">Carozzi variedades. Precio al llevar 2 o más
</t>
      </text>
    </comment>
    <comment authorId="0" ref="H13">
      <text>
        <t xml:space="preserve">Harina Mont Blanc con o cin polvos de hornear</t>
      </text>
    </comment>
    <comment authorId="0" ref="H15">
      <text>
        <t xml:space="preserve">Leche instantanea Alcafood 26%MG paquete de 800grs</t>
      </text>
    </comment>
    <comment authorId="0" ref="H18">
      <text>
        <t xml:space="preserve">Lentejas Banquete 6mm 
</t>
      </text>
    </comment>
    <comment authorId="0" ref="H22">
      <text>
        <t xml:space="preserve">Margarina Calo </t>
      </text>
    </comment>
    <comment authorId="0" ref="H23">
      <text>
        <t xml:space="preserve">Margarina Calo </t>
      </text>
    </comment>
    <comment authorId="0" ref="H26">
      <text>
        <t xml:space="preserve">Puré papas maggi</t>
      </text>
    </comment>
    <comment authorId="0" ref="H27">
      <text>
        <t xml:space="preserve">Queso mantecoso quilques
</t>
      </text>
    </comment>
    <comment authorId="0" ref="H28">
      <text>
        <t xml:space="preserve">Queso mantecoso quilques
</t>
      </text>
    </comment>
    <comment authorId="0" ref="H30">
      <text>
        <t xml:space="preserve">Salsa de tomate San Remo, precio al llevar 3 o más unidades. Si no vale 360 igual que la lucceti.
Hay una salsa Tuco Maggi que vale 780 al llevar 2 o más y es de 245g. La diferencia es que trae carne o pollo.</t>
      </text>
    </comment>
    <comment authorId="0" ref="H32">
      <text>
        <t xml:space="preserve">Te impra ceylon caja de 100 bolsas vale $1490</t>
      </text>
    </comment>
    <comment authorId="0" ref="H35">
      <text>
        <t xml:space="preserve">Yoghurt batido calan. Precio al llevar 7 unidades
</t>
      </text>
    </comment>
    <comment authorId="0" ref="H36">
      <text>
        <t xml:space="preserve">Yoghurt batido calan. Precio al llevar 7 unidades
</t>
      </text>
    </comment>
    <comment authorId="0" ref="G7">
      <text>
        <t xml:space="preserve">‎28.1 x 19.3 x 5.3 cm
https://www.amazon.es/Nestlé-Chocapic-Cereales-Desayuno-375/dp/B00XA39BK4/ref=sr_1_1?__mk_es_ES=ÅMÅŽÕÑ&amp;keywords=cereales+chocapic&amp;qid=1635996317&amp;s=grocery&amp;sr=1-1
	-Francisca Ancic</t>
      </text>
    </comment>
    <comment authorId="0" ref="G26">
      <text>
        <t xml:space="preserve">‎24.99 x 18.01 x 5 cm
https://www.amazon.es/Maggi-Puré-Patatas-Natural-460/dp/B00XACQZK4
	-Francisca Ancic</t>
      </text>
    </comment>
    <comment authorId="0" ref="A24">
      <text>
        <t xml:space="preserve">definir verdura
	-Francisca Ancic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7">
      <text>
        <t xml:space="preserve">Me tinca que los de la Red de alimento no eran en polvo sino líquido, por eso da una cantidad tan grande.
En caso de cambiarlos a jugos de 1lt serías 3.154 botellas diarias
</t>
      </text>
    </comment>
    <comment authorId="0" ref="F29">
      <text>
        <t xml:space="preserve">2g por bolsita y son 20 bolsitas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Como se definio esto?
	-MARTÍN SILVA</t>
      </text>
    </comment>
    <comment authorId="0" ref="C1">
      <text>
        <t xml:space="preserve">no es lo que buscamos?
	-Francisca Ancic</t>
      </text>
    </comment>
  </commentList>
</comments>
</file>

<file path=xl/sharedStrings.xml><?xml version="1.0" encoding="utf-8"?>
<sst xmlns="http://schemas.openxmlformats.org/spreadsheetml/2006/main" count="216" uniqueCount="126">
  <si>
    <t>Alimentos</t>
  </si>
  <si>
    <t>unidad</t>
  </si>
  <si>
    <t>Proteinas(gr)</t>
  </si>
  <si>
    <t>Carbohidratos(gr)</t>
  </si>
  <si>
    <t>Grasas(gr)</t>
  </si>
  <si>
    <t>Calorias(kcal)</t>
  </si>
  <si>
    <t>Volumen</t>
  </si>
  <si>
    <t>Costo</t>
  </si>
  <si>
    <t>Inventario inicial</t>
  </si>
  <si>
    <t>Dias en el que vence</t>
  </si>
  <si>
    <t>Cantidad de paquetes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</si>
  <si>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</si>
  <si>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</si>
  <si>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</si>
  <si>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</si>
  <si>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</si>
  <si>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</si>
  <si>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</si>
  <si>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</si>
  <si>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</si>
  <si>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</si>
  <si>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</si>
  <si>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</si>
  <si>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</si>
  <si>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</si>
  <si>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aceite vegetal</t>
  </si>
  <si>
    <t xml:space="preserve">arroz blanco </t>
  </si>
  <si>
    <t>atun/jurel natural</t>
  </si>
  <si>
    <t>azucar</t>
  </si>
  <si>
    <t>Café</t>
  </si>
  <si>
    <t>cereales</t>
  </si>
  <si>
    <t>Crema</t>
  </si>
  <si>
    <t>durazno en conserva</t>
  </si>
  <si>
    <t>fideos</t>
  </si>
  <si>
    <t>galletas</t>
  </si>
  <si>
    <t>garbanzos</t>
  </si>
  <si>
    <t>harina</t>
  </si>
  <si>
    <t>Jugo en polvo</t>
  </si>
  <si>
    <t>leche en polvo</t>
  </si>
  <si>
    <t>Lechuga_1</t>
  </si>
  <si>
    <t>Lechuga_2</t>
  </si>
  <si>
    <t>lentejas</t>
  </si>
  <si>
    <t>manzana_1</t>
  </si>
  <si>
    <t>manzana_2</t>
  </si>
  <si>
    <t>manzana_3</t>
  </si>
  <si>
    <t>Margarina_1</t>
  </si>
  <si>
    <t>Margarina_2</t>
  </si>
  <si>
    <t>porotos</t>
  </si>
  <si>
    <t>proteina de soja</t>
  </si>
  <si>
    <t>pure instantaneo</t>
  </si>
  <si>
    <t>Queso_1</t>
  </si>
  <si>
    <t>Queso_2</t>
  </si>
  <si>
    <t>sal</t>
  </si>
  <si>
    <t>salsa de tomate</t>
  </si>
  <si>
    <t>sopas instantaneas</t>
  </si>
  <si>
    <t>te</t>
  </si>
  <si>
    <t>20 bolsitas</t>
  </si>
  <si>
    <t>Tomates_1</t>
  </si>
  <si>
    <t>Tomates_2</t>
  </si>
  <si>
    <t>yoghurt_1</t>
  </si>
  <si>
    <t>yoghurt_2</t>
  </si>
  <si>
    <t>Ultimo dia en el que se puede agregar</t>
  </si>
  <si>
    <t>Alimento</t>
  </si>
  <si>
    <t>Especificación</t>
  </si>
  <si>
    <t>porcentaje</t>
  </si>
  <si>
    <t>kilos</t>
  </si>
  <si>
    <t>Kilos/día</t>
  </si>
  <si>
    <t>Cantidad de kilos en 1 paquete</t>
  </si>
  <si>
    <t>Yoghurt</t>
  </si>
  <si>
    <t>Yoghurt chico</t>
  </si>
  <si>
    <t>Postres de leche</t>
  </si>
  <si>
    <t>Sopa Individual</t>
  </si>
  <si>
    <t>Panadería</t>
  </si>
  <si>
    <t>Salsa de tomate</t>
  </si>
  <si>
    <t>Cereales</t>
  </si>
  <si>
    <t>Chocapic</t>
  </si>
  <si>
    <t>Snacks</t>
  </si>
  <si>
    <t>Galletas</t>
  </si>
  <si>
    <t>Leche y probióticos</t>
  </si>
  <si>
    <t>Leche en polvo</t>
  </si>
  <si>
    <t>Otros lácteos</t>
  </si>
  <si>
    <t>Queso</t>
  </si>
  <si>
    <t>Margarina</t>
  </si>
  <si>
    <t>Pastas</t>
  </si>
  <si>
    <t>Fideos</t>
  </si>
  <si>
    <t>Legumbres y otros carbs</t>
  </si>
  <si>
    <t>Lentejas</t>
  </si>
  <si>
    <t>Arroz</t>
  </si>
  <si>
    <t>Puré</t>
  </si>
  <si>
    <t>Porotos</t>
  </si>
  <si>
    <t>Garbanzos</t>
  </si>
  <si>
    <t>Jugos</t>
  </si>
  <si>
    <t>Bebidas</t>
  </si>
  <si>
    <t>Agua</t>
  </si>
  <si>
    <t>Frutas y verduras</t>
  </si>
  <si>
    <t>Tomates</t>
  </si>
  <si>
    <t>Lechuga</t>
  </si>
  <si>
    <t>manzana</t>
  </si>
  <si>
    <t>Durazno en conserva</t>
  </si>
  <si>
    <t>Carnes y Huevos</t>
  </si>
  <si>
    <t>Proteína de soja</t>
  </si>
  <si>
    <t>Atún</t>
  </si>
  <si>
    <t>Abarrotes</t>
  </si>
  <si>
    <t>Azucar</t>
  </si>
  <si>
    <t>Harina</t>
  </si>
  <si>
    <t>Aceite</t>
  </si>
  <si>
    <t>Té</t>
  </si>
  <si>
    <t>Sal</t>
  </si>
  <si>
    <t>Peso de cada subproducto</t>
  </si>
  <si>
    <t>TOTAL</t>
  </si>
  <si>
    <t>Nutrientes</t>
  </si>
  <si>
    <t>kcalxdia</t>
  </si>
  <si>
    <t>Proteinas</t>
  </si>
  <si>
    <t>Carbohidratos</t>
  </si>
  <si>
    <t>Grasas</t>
  </si>
  <si>
    <t>Calorias</t>
  </si>
  <si>
    <t>min i diferentes</t>
  </si>
  <si>
    <t>max i diferentes</t>
  </si>
  <si>
    <t>max cajas</t>
  </si>
  <si>
    <t>volumen bodega</t>
  </si>
  <si>
    <t xml:space="preserve">numero personas </t>
  </si>
  <si>
    <t>vol caja</t>
  </si>
  <si>
    <t>Tiempo</t>
  </si>
  <si>
    <t>Dinero inicial</t>
  </si>
  <si>
    <t>Donaciones</t>
  </si>
  <si>
    <t>Tarifa diaria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</si>
</sst>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/>
    <font>
      <color rgb="FF000000"/>
      <name val="Roboto"/>
    </font>
    <font>
      <sz val="11.0"/>
      <color rgb="FF000000"/>
      <name val="Inconsolata"/>
    </font>
    <font>
      <sz val="10.0"/>
      <color rgb="FF333333"/>
      <name val="Helvetica"/>
    </font>
    <font>
      <sz val="10.0"/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2" fontId="4" numFmtId="1" xfId="0" applyFont="1" applyNumberFormat="1"/>
    <xf borderId="0" fillId="0" fontId="2" numFmtId="0" xfId="0" applyAlignment="1" applyFont="1">
      <alignment horizontal="center"/>
    </xf>
    <xf borderId="0" fillId="4" fontId="5" numFmtId="0" xfId="0" applyAlignment="1" applyFill="1" applyFont="1">
      <alignment horizontal="center" readingOrder="0"/>
    </xf>
    <xf borderId="0" fillId="4" fontId="0" numFmtId="164" xfId="0" applyAlignment="1" applyFont="1" applyNumberFormat="1">
      <alignment horizontal="center" readingOrder="0"/>
    </xf>
    <xf borderId="0" fillId="2" fontId="4" numFmtId="1" xfId="0" applyAlignment="1" applyFont="1" applyNumberFormat="1">
      <alignment readingOrder="0"/>
    </xf>
    <xf borderId="0" fillId="2" fontId="2" numFmtId="1" xfId="0" applyFont="1" applyNumberFormat="1"/>
    <xf borderId="0" fillId="4" fontId="6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4" fontId="8" numFmtId="164" xfId="0" applyAlignment="1" applyFont="1" applyNumberFormat="1">
      <alignment horizontal="center" readingOrder="0"/>
    </xf>
    <xf borderId="0" fillId="3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2" fontId="2" numFmtId="1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5" fontId="2" numFmtId="0" xfId="0" applyAlignment="1" applyFill="1" applyFont="1">
      <alignment readingOrder="0" vertical="bottom"/>
    </xf>
    <xf borderId="0" fillId="0" fontId="2" numFmtId="164" xfId="0" applyAlignment="1" applyFont="1" applyNumberFormat="1">
      <alignment horizontal="center" vertical="bottom"/>
    </xf>
    <xf borderId="0" fillId="5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0" fillId="5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2" numFmtId="165" xfId="0" applyFont="1" applyNumberFormat="1"/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horizontal="center" readingOrder="0"/>
    </xf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readingOrder="0" vertical="center"/>
    </xf>
    <xf borderId="0" fillId="5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vertical="center"/>
    </xf>
    <xf borderId="0" fillId="5" fontId="2" numFmtId="0" xfId="0" applyAlignment="1" applyFont="1">
      <alignment horizontal="center" vertical="bottom"/>
    </xf>
    <xf borderId="0" fillId="0" fontId="2" numFmtId="0" xfId="0" applyFont="1"/>
    <xf borderId="0" fillId="0" fontId="2" numFmtId="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6" fontId="4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361950</xdr:colOff>
      <xdr:row>32</xdr:row>
      <xdr:rowOff>85725</xdr:rowOff>
    </xdr:from>
    <xdr:ext cx="8305800" cy="3790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" width="17.57"/>
    <col customWidth="1" min="4" max="4" width="19.29"/>
    <col customWidth="1" min="9" max="9" width="17.43"/>
    <col customWidth="1" min="10" max="10" width="18.29"/>
    <col customWidth="1" min="11" max="11" width="2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>
      <c r="A2" s="5" t="s">
        <v>25</v>
      </c>
      <c r="B2" s="3">
        <v>921.0</v>
      </c>
      <c r="C2" s="6">
        <v>0.0</v>
      </c>
      <c r="D2" s="6">
        <v>0.0</v>
      </c>
      <c r="E2" s="6">
        <f>100*9.21</f>
        <v>921</v>
      </c>
      <c r="F2" s="6">
        <f>884*9.21</f>
        <v>8141.64</v>
      </c>
      <c r="G2" s="7">
        <v>0.00243</v>
      </c>
      <c r="H2" s="6">
        <v>1170.0</v>
      </c>
      <c r="I2" s="3">
        <v>0.0</v>
      </c>
      <c r="J2" s="3">
        <v>16.0</v>
      </c>
      <c r="K2" s="8">
        <v>365.3413532045276</v>
      </c>
      <c r="L2" s="9">
        <f t="shared" ref="L2:Y2" si="1">RANDBETWEEN(0,1.5*$K2)</f>
        <v>513</v>
      </c>
      <c r="M2" s="9">
        <f t="shared" si="1"/>
        <v>45</v>
      </c>
      <c r="N2" s="9">
        <f t="shared" si="1"/>
        <v>475</v>
      </c>
      <c r="O2" s="9">
        <f t="shared" si="1"/>
        <v>309</v>
      </c>
      <c r="P2" s="9">
        <f t="shared" si="1"/>
        <v>43</v>
      </c>
      <c r="Q2" s="9">
        <f t="shared" si="1"/>
        <v>378</v>
      </c>
      <c r="R2" s="9">
        <f t="shared" si="1"/>
        <v>1</v>
      </c>
      <c r="S2" s="9">
        <f t="shared" si="1"/>
        <v>273</v>
      </c>
      <c r="T2" s="9">
        <f t="shared" si="1"/>
        <v>255</v>
      </c>
      <c r="U2" s="9">
        <f t="shared" si="1"/>
        <v>141</v>
      </c>
      <c r="V2" s="9">
        <f t="shared" si="1"/>
        <v>528</v>
      </c>
      <c r="W2" s="9">
        <f t="shared" si="1"/>
        <v>78</v>
      </c>
      <c r="X2" s="9">
        <f t="shared" si="1"/>
        <v>532</v>
      </c>
      <c r="Y2" s="9">
        <f t="shared" si="1"/>
        <v>323</v>
      </c>
    </row>
    <row r="3">
      <c r="A3" s="5" t="s">
        <v>26</v>
      </c>
      <c r="B3" s="10">
        <v>1000.0</v>
      </c>
      <c r="C3" s="6">
        <f>2.66*10</f>
        <v>26.6</v>
      </c>
      <c r="D3" s="6">
        <f>27.9*10</f>
        <v>279</v>
      </c>
      <c r="E3" s="6">
        <f>0.28*10</f>
        <v>2.8</v>
      </c>
      <c r="F3" s="6">
        <f>129*10</f>
        <v>1290</v>
      </c>
      <c r="G3" s="11">
        <v>0.00125</v>
      </c>
      <c r="H3" s="6">
        <v>880.0</v>
      </c>
      <c r="I3" s="3">
        <v>0.0</v>
      </c>
      <c r="J3" s="3">
        <v>16.0</v>
      </c>
      <c r="K3" s="12">
        <v>168.0</v>
      </c>
      <c r="L3" s="9">
        <f t="shared" ref="L3:Y3" si="2">RANDBETWEEN(0,1.5*$K3)</f>
        <v>72</v>
      </c>
      <c r="M3" s="9">
        <f t="shared" si="2"/>
        <v>214</v>
      </c>
      <c r="N3" s="9">
        <f t="shared" si="2"/>
        <v>79</v>
      </c>
      <c r="O3" s="9">
        <f t="shared" si="2"/>
        <v>10</v>
      </c>
      <c r="P3" s="9">
        <f t="shared" si="2"/>
        <v>235</v>
      </c>
      <c r="Q3" s="9">
        <f t="shared" si="2"/>
        <v>161</v>
      </c>
      <c r="R3" s="9">
        <f t="shared" si="2"/>
        <v>163</v>
      </c>
      <c r="S3" s="9">
        <f t="shared" si="2"/>
        <v>238</v>
      </c>
      <c r="T3" s="9">
        <f t="shared" si="2"/>
        <v>77</v>
      </c>
      <c r="U3" s="9">
        <f t="shared" si="2"/>
        <v>235</v>
      </c>
      <c r="V3" s="9">
        <f t="shared" si="2"/>
        <v>51</v>
      </c>
      <c r="W3" s="9">
        <f t="shared" si="2"/>
        <v>190</v>
      </c>
      <c r="X3" s="9">
        <f t="shared" si="2"/>
        <v>134</v>
      </c>
      <c r="Y3" s="9">
        <f t="shared" si="2"/>
        <v>15</v>
      </c>
    </row>
    <row r="4">
      <c r="A4" s="5" t="s">
        <v>27</v>
      </c>
      <c r="B4" s="3">
        <v>160.0</v>
      </c>
      <c r="C4" s="6">
        <f>25.51*1.6</f>
        <v>40.816</v>
      </c>
      <c r="D4" s="6">
        <v>0.0</v>
      </c>
      <c r="E4" s="6">
        <f>0.82*1.6</f>
        <v>1.312</v>
      </c>
      <c r="F4" s="6">
        <f>116*1.6</f>
        <v>185.6</v>
      </c>
      <c r="G4" s="7">
        <v>1.99E-4</v>
      </c>
      <c r="H4" s="6">
        <v>890.0</v>
      </c>
      <c r="I4" s="3">
        <v>0.0</v>
      </c>
      <c r="J4" s="3">
        <v>16.0</v>
      </c>
      <c r="K4" s="13">
        <v>1971.5589041095889</v>
      </c>
      <c r="L4" s="9">
        <f t="shared" ref="L4:Y4" si="3">RANDBETWEEN(0,1.5*$K4)</f>
        <v>790</v>
      </c>
      <c r="M4" s="9">
        <f t="shared" si="3"/>
        <v>1981</v>
      </c>
      <c r="N4" s="9">
        <f t="shared" si="3"/>
        <v>1984</v>
      </c>
      <c r="O4" s="9">
        <f t="shared" si="3"/>
        <v>1131</v>
      </c>
      <c r="P4" s="9">
        <f t="shared" si="3"/>
        <v>1316</v>
      </c>
      <c r="Q4" s="9">
        <f t="shared" si="3"/>
        <v>1195</v>
      </c>
      <c r="R4" s="9">
        <f t="shared" si="3"/>
        <v>254</v>
      </c>
      <c r="S4" s="9">
        <f t="shared" si="3"/>
        <v>954</v>
      </c>
      <c r="T4" s="9">
        <f t="shared" si="3"/>
        <v>1883</v>
      </c>
      <c r="U4" s="9">
        <f t="shared" si="3"/>
        <v>2666</v>
      </c>
      <c r="V4" s="9">
        <f t="shared" si="3"/>
        <v>419</v>
      </c>
      <c r="W4" s="9">
        <f t="shared" si="3"/>
        <v>2060</v>
      </c>
      <c r="X4" s="9">
        <f t="shared" si="3"/>
        <v>1800</v>
      </c>
      <c r="Y4" s="9">
        <f t="shared" si="3"/>
        <v>1235</v>
      </c>
    </row>
    <row r="5">
      <c r="A5" s="5" t="s">
        <v>28</v>
      </c>
      <c r="B5" s="14">
        <v>1000.0</v>
      </c>
      <c r="C5" s="15">
        <v>0.0</v>
      </c>
      <c r="D5" s="15">
        <f>99.98*10</f>
        <v>999.8</v>
      </c>
      <c r="E5" s="15">
        <v>0.0</v>
      </c>
      <c r="F5" s="15">
        <f>387*10</f>
        <v>3870</v>
      </c>
      <c r="G5" s="16">
        <v>9.45E-4</v>
      </c>
      <c r="H5" s="6">
        <v>660.0</v>
      </c>
      <c r="I5" s="3">
        <v>0.0</v>
      </c>
      <c r="J5" s="3">
        <v>16.0</v>
      </c>
      <c r="K5" s="13">
        <v>336.4793863013699</v>
      </c>
      <c r="L5" s="9">
        <f t="shared" ref="L5:Y5" si="4">RANDBETWEEN(0,1.5*$K5)</f>
        <v>40</v>
      </c>
      <c r="M5" s="9">
        <f t="shared" si="4"/>
        <v>312</v>
      </c>
      <c r="N5" s="9">
        <f t="shared" si="4"/>
        <v>332</v>
      </c>
      <c r="O5" s="9">
        <f t="shared" si="4"/>
        <v>146</v>
      </c>
      <c r="P5" s="9">
        <f t="shared" si="4"/>
        <v>154</v>
      </c>
      <c r="Q5" s="9">
        <f t="shared" si="4"/>
        <v>311</v>
      </c>
      <c r="R5" s="9">
        <f t="shared" si="4"/>
        <v>146</v>
      </c>
      <c r="S5" s="9">
        <f t="shared" si="4"/>
        <v>212</v>
      </c>
      <c r="T5" s="9">
        <f t="shared" si="4"/>
        <v>62</v>
      </c>
      <c r="U5" s="9">
        <f t="shared" si="4"/>
        <v>203</v>
      </c>
      <c r="V5" s="9">
        <f t="shared" si="4"/>
        <v>203</v>
      </c>
      <c r="W5" s="9">
        <f t="shared" si="4"/>
        <v>125</v>
      </c>
      <c r="X5" s="9">
        <f t="shared" si="4"/>
        <v>208</v>
      </c>
      <c r="Y5" s="9">
        <f t="shared" si="4"/>
        <v>226</v>
      </c>
    </row>
    <row r="6">
      <c r="A6" s="17" t="s">
        <v>29</v>
      </c>
      <c r="B6" s="18">
        <v>170.0</v>
      </c>
      <c r="C6" s="18">
        <v>34.0</v>
      </c>
      <c r="D6" s="18">
        <v>82.0</v>
      </c>
      <c r="E6" s="18">
        <v>0.34</v>
      </c>
      <c r="F6" s="18">
        <v>468.0</v>
      </c>
      <c r="G6" s="7">
        <v>0.0021</v>
      </c>
      <c r="H6" s="18">
        <v>1790.0</v>
      </c>
      <c r="I6" s="3">
        <v>0.0</v>
      </c>
      <c r="J6" s="3">
        <v>16.0</v>
      </c>
      <c r="K6" s="13">
        <v>494.82262691377923</v>
      </c>
      <c r="L6" s="9">
        <f t="shared" ref="L6:Y6" si="5">RANDBETWEEN(0,1.5*$K6)</f>
        <v>400</v>
      </c>
      <c r="M6" s="9">
        <f t="shared" si="5"/>
        <v>115</v>
      </c>
      <c r="N6" s="9">
        <f t="shared" si="5"/>
        <v>183</v>
      </c>
      <c r="O6" s="9">
        <f t="shared" si="5"/>
        <v>202</v>
      </c>
      <c r="P6" s="9">
        <f t="shared" si="5"/>
        <v>341</v>
      </c>
      <c r="Q6" s="9">
        <f t="shared" si="5"/>
        <v>506</v>
      </c>
      <c r="R6" s="9">
        <f t="shared" si="5"/>
        <v>529</v>
      </c>
      <c r="S6" s="9">
        <f t="shared" si="5"/>
        <v>564</v>
      </c>
      <c r="T6" s="9">
        <f t="shared" si="5"/>
        <v>437</v>
      </c>
      <c r="U6" s="9">
        <f t="shared" si="5"/>
        <v>450</v>
      </c>
      <c r="V6" s="9">
        <f t="shared" si="5"/>
        <v>400</v>
      </c>
      <c r="W6" s="9">
        <f t="shared" si="5"/>
        <v>516</v>
      </c>
      <c r="X6" s="9">
        <f t="shared" si="5"/>
        <v>663</v>
      </c>
      <c r="Y6" s="9">
        <f t="shared" si="5"/>
        <v>508</v>
      </c>
    </row>
    <row r="7">
      <c r="A7" s="5" t="s">
        <v>30</v>
      </c>
      <c r="B7" s="3">
        <v>350.0</v>
      </c>
      <c r="C7" s="6">
        <f>7.24*10</f>
        <v>72.4</v>
      </c>
      <c r="D7" s="6">
        <f>83.02*10</f>
        <v>830.2</v>
      </c>
      <c r="E7" s="6">
        <f>3.38*10</f>
        <v>33.8</v>
      </c>
      <c r="F7" s="6">
        <f>376*10</f>
        <v>3760</v>
      </c>
      <c r="G7" s="7">
        <v>0.002864</v>
      </c>
      <c r="H7" s="6">
        <v>1297.0</v>
      </c>
      <c r="I7" s="3">
        <v>0.0</v>
      </c>
      <c r="J7" s="3">
        <v>16.0</v>
      </c>
      <c r="K7" s="13">
        <v>600.8560469667319</v>
      </c>
      <c r="L7" s="9">
        <f t="shared" ref="L7:Y7" si="6">RANDBETWEEN(0,1.5*$K7)</f>
        <v>414</v>
      </c>
      <c r="M7" s="9">
        <f t="shared" si="6"/>
        <v>897</v>
      </c>
      <c r="N7" s="9">
        <f t="shared" si="6"/>
        <v>403</v>
      </c>
      <c r="O7" s="9">
        <f t="shared" si="6"/>
        <v>580</v>
      </c>
      <c r="P7" s="9">
        <f t="shared" si="6"/>
        <v>621</v>
      </c>
      <c r="Q7" s="9">
        <f t="shared" si="6"/>
        <v>52</v>
      </c>
      <c r="R7" s="9">
        <f t="shared" si="6"/>
        <v>618</v>
      </c>
      <c r="S7" s="9">
        <f t="shared" si="6"/>
        <v>61</v>
      </c>
      <c r="T7" s="9">
        <f t="shared" si="6"/>
        <v>872</v>
      </c>
      <c r="U7" s="9">
        <f t="shared" si="6"/>
        <v>577</v>
      </c>
      <c r="V7" s="9">
        <f t="shared" si="6"/>
        <v>1</v>
      </c>
      <c r="W7" s="9">
        <f t="shared" si="6"/>
        <v>807</v>
      </c>
      <c r="X7" s="9">
        <f t="shared" si="6"/>
        <v>114</v>
      </c>
      <c r="Y7" s="9">
        <f t="shared" si="6"/>
        <v>51</v>
      </c>
    </row>
    <row r="8">
      <c r="A8" s="17" t="s">
        <v>31</v>
      </c>
      <c r="B8" s="18">
        <v>236.0</v>
      </c>
      <c r="C8" s="19">
        <f>2.5*2.36</f>
        <v>5.9</v>
      </c>
      <c r="D8" s="19">
        <f>3.6*2.36</f>
        <v>8.496</v>
      </c>
      <c r="E8" s="19">
        <f>25*2.36</f>
        <v>59</v>
      </c>
      <c r="F8" s="19">
        <f>249*2.36</f>
        <v>587.64</v>
      </c>
      <c r="G8" s="7">
        <v>0.0021</v>
      </c>
      <c r="H8" s="18">
        <v>1239.0</v>
      </c>
      <c r="I8" s="3">
        <v>0.0</v>
      </c>
      <c r="J8" s="3">
        <v>16.0</v>
      </c>
      <c r="K8" s="13">
        <v>593.2203389830509</v>
      </c>
      <c r="L8" s="9">
        <f t="shared" ref="L8:Y8" si="7">RANDBETWEEN(0,1.5*$K8)</f>
        <v>549</v>
      </c>
      <c r="M8" s="9">
        <f t="shared" si="7"/>
        <v>310</v>
      </c>
      <c r="N8" s="9">
        <f t="shared" si="7"/>
        <v>324</v>
      </c>
      <c r="O8" s="9">
        <f t="shared" si="7"/>
        <v>728</v>
      </c>
      <c r="P8" s="9">
        <f t="shared" si="7"/>
        <v>727</v>
      </c>
      <c r="Q8" s="9">
        <f t="shared" si="7"/>
        <v>189</v>
      </c>
      <c r="R8" s="9">
        <f t="shared" si="7"/>
        <v>209</v>
      </c>
      <c r="S8" s="9">
        <f t="shared" si="7"/>
        <v>528</v>
      </c>
      <c r="T8" s="9">
        <f t="shared" si="7"/>
        <v>730</v>
      </c>
      <c r="U8" s="9">
        <f t="shared" si="7"/>
        <v>7</v>
      </c>
      <c r="V8" s="9">
        <f t="shared" si="7"/>
        <v>63</v>
      </c>
      <c r="W8" s="9">
        <f t="shared" si="7"/>
        <v>675</v>
      </c>
      <c r="X8" s="9">
        <f t="shared" si="7"/>
        <v>255</v>
      </c>
      <c r="Y8" s="9">
        <f t="shared" si="7"/>
        <v>674</v>
      </c>
    </row>
    <row r="9">
      <c r="A9" s="5" t="s">
        <v>32</v>
      </c>
      <c r="B9" s="3">
        <v>580.0</v>
      </c>
      <c r="C9" s="6">
        <f>0.4*5.8</f>
        <v>2.32</v>
      </c>
      <c r="D9" s="6">
        <f>11.1*5.8</f>
        <v>64.38</v>
      </c>
      <c r="E9" s="6">
        <f>0.1*5.8</f>
        <v>0.58</v>
      </c>
      <c r="F9" s="6">
        <f>42*5.8</f>
        <v>243.6</v>
      </c>
      <c r="G9" s="7">
        <v>6.24E-4</v>
      </c>
      <c r="H9" s="6">
        <v>1030.0</v>
      </c>
      <c r="I9" s="3">
        <v>0.0</v>
      </c>
      <c r="J9" s="3">
        <v>16.0</v>
      </c>
      <c r="K9" s="13">
        <v>1540.988568729334</v>
      </c>
      <c r="L9" s="9">
        <f t="shared" ref="L9:Y9" si="8">RANDBETWEEN(0,1.5*$K9)</f>
        <v>78</v>
      </c>
      <c r="M9" s="9">
        <f t="shared" si="8"/>
        <v>953</v>
      </c>
      <c r="N9" s="9">
        <f t="shared" si="8"/>
        <v>586</v>
      </c>
      <c r="O9" s="9">
        <f t="shared" si="8"/>
        <v>1479</v>
      </c>
      <c r="P9" s="9">
        <f t="shared" si="8"/>
        <v>1854</v>
      </c>
      <c r="Q9" s="9">
        <f t="shared" si="8"/>
        <v>566</v>
      </c>
      <c r="R9" s="9">
        <f t="shared" si="8"/>
        <v>1933</v>
      </c>
      <c r="S9" s="9">
        <f t="shared" si="8"/>
        <v>1419</v>
      </c>
      <c r="T9" s="9">
        <f t="shared" si="8"/>
        <v>2165</v>
      </c>
      <c r="U9" s="9">
        <f t="shared" si="8"/>
        <v>1447</v>
      </c>
      <c r="V9" s="9">
        <f t="shared" si="8"/>
        <v>1229</v>
      </c>
      <c r="W9" s="9">
        <f t="shared" si="8"/>
        <v>1897</v>
      </c>
      <c r="X9" s="9">
        <f t="shared" si="8"/>
        <v>351</v>
      </c>
      <c r="Y9" s="9">
        <f t="shared" si="8"/>
        <v>1878</v>
      </c>
    </row>
    <row r="10">
      <c r="A10" s="5" t="s">
        <v>33</v>
      </c>
      <c r="B10" s="3">
        <v>400.0</v>
      </c>
      <c r="C10" s="6">
        <f>4.51*10</f>
        <v>45.1</v>
      </c>
      <c r="D10" s="6">
        <f>25.01*10</f>
        <v>250.1</v>
      </c>
      <c r="E10" s="6">
        <f>2.06*10</f>
        <v>20.6</v>
      </c>
      <c r="F10" s="6">
        <f>137*10</f>
        <v>1370</v>
      </c>
      <c r="G10" s="7">
        <v>3.97E-4</v>
      </c>
      <c r="H10" s="6">
        <v>540.0</v>
      </c>
      <c r="I10" s="3">
        <v>0.0</v>
      </c>
      <c r="J10" s="3">
        <v>16.0</v>
      </c>
      <c r="K10" s="13">
        <v>525.7490410958903</v>
      </c>
      <c r="L10" s="9">
        <f t="shared" ref="L10:Y10" si="9">RANDBETWEEN(0,1.5*$K10)</f>
        <v>725</v>
      </c>
      <c r="M10" s="9">
        <f t="shared" si="9"/>
        <v>17</v>
      </c>
      <c r="N10" s="9">
        <f t="shared" si="9"/>
        <v>657</v>
      </c>
      <c r="O10" s="9">
        <f t="shared" si="9"/>
        <v>414</v>
      </c>
      <c r="P10" s="9">
        <f t="shared" si="9"/>
        <v>405</v>
      </c>
      <c r="Q10" s="9">
        <f t="shared" si="9"/>
        <v>219</v>
      </c>
      <c r="R10" s="9">
        <f t="shared" si="9"/>
        <v>741</v>
      </c>
      <c r="S10" s="9">
        <f t="shared" si="9"/>
        <v>475</v>
      </c>
      <c r="T10" s="9">
        <f t="shared" si="9"/>
        <v>371</v>
      </c>
      <c r="U10" s="9">
        <f t="shared" si="9"/>
        <v>426</v>
      </c>
      <c r="V10" s="9">
        <f t="shared" si="9"/>
        <v>309</v>
      </c>
      <c r="W10" s="9">
        <f t="shared" si="9"/>
        <v>218</v>
      </c>
      <c r="X10" s="9">
        <f t="shared" si="9"/>
        <v>257</v>
      </c>
      <c r="Y10" s="9">
        <f t="shared" si="9"/>
        <v>14</v>
      </c>
    </row>
    <row r="11">
      <c r="A11" s="5" t="s">
        <v>34</v>
      </c>
      <c r="B11" s="3">
        <v>140.0</v>
      </c>
      <c r="C11" s="6">
        <v>5.6</v>
      </c>
      <c r="D11" s="6">
        <v>98.7</v>
      </c>
      <c r="E11" s="6">
        <v>28.2</v>
      </c>
      <c r="F11" s="6">
        <v>671.0</v>
      </c>
      <c r="G11" s="6">
        <v>0.00195</v>
      </c>
      <c r="H11" s="6">
        <v>609.0</v>
      </c>
      <c r="I11" s="3">
        <v>0.0</v>
      </c>
      <c r="J11" s="3">
        <v>16.0</v>
      </c>
      <c r="K11" s="20">
        <v>7510.7005870841485</v>
      </c>
      <c r="L11" s="9">
        <f t="shared" ref="L11:Y11" si="10">RANDBETWEEN(0,1.5*$K11)</f>
        <v>2513</v>
      </c>
      <c r="M11" s="9">
        <f t="shared" si="10"/>
        <v>7826</v>
      </c>
      <c r="N11" s="9">
        <f t="shared" si="10"/>
        <v>6429</v>
      </c>
      <c r="O11" s="9">
        <f t="shared" si="10"/>
        <v>1548</v>
      </c>
      <c r="P11" s="9">
        <f t="shared" si="10"/>
        <v>7826</v>
      </c>
      <c r="Q11" s="9">
        <f t="shared" si="10"/>
        <v>1765</v>
      </c>
      <c r="R11" s="9">
        <f t="shared" si="10"/>
        <v>3223</v>
      </c>
      <c r="S11" s="9">
        <f t="shared" si="10"/>
        <v>10830</v>
      </c>
      <c r="T11" s="9">
        <f t="shared" si="10"/>
        <v>10579</v>
      </c>
      <c r="U11" s="9">
        <f t="shared" si="10"/>
        <v>1124</v>
      </c>
      <c r="V11" s="9">
        <f t="shared" si="10"/>
        <v>10010</v>
      </c>
      <c r="W11" s="9">
        <f t="shared" si="10"/>
        <v>9123</v>
      </c>
      <c r="X11" s="9">
        <f t="shared" si="10"/>
        <v>9280</v>
      </c>
      <c r="Y11" s="9">
        <f t="shared" si="10"/>
        <v>10865</v>
      </c>
    </row>
    <row r="12">
      <c r="A12" s="5" t="s">
        <v>35</v>
      </c>
      <c r="B12" s="3">
        <v>1000.0</v>
      </c>
      <c r="C12" s="6">
        <f>9.54*10</f>
        <v>95.4</v>
      </c>
      <c r="D12" s="6">
        <f>29.98*10</f>
        <v>299.8</v>
      </c>
      <c r="E12" s="6">
        <f>2.99*10</f>
        <v>29.9</v>
      </c>
      <c r="F12" s="6">
        <f>180*10</f>
        <v>1800</v>
      </c>
      <c r="G12" s="7">
        <v>0.003125</v>
      </c>
      <c r="H12" s="6">
        <v>1669.0</v>
      </c>
      <c r="I12" s="3">
        <v>0.0</v>
      </c>
      <c r="J12" s="3">
        <v>16.0</v>
      </c>
      <c r="K12" s="20">
        <v>168.0</v>
      </c>
      <c r="L12" s="9">
        <f t="shared" ref="L12:Y12" si="11">RANDBETWEEN(0,1.5*$K12)</f>
        <v>22</v>
      </c>
      <c r="M12" s="9">
        <f t="shared" si="11"/>
        <v>81</v>
      </c>
      <c r="N12" s="9">
        <f t="shared" si="11"/>
        <v>83</v>
      </c>
      <c r="O12" s="9">
        <f t="shared" si="11"/>
        <v>5</v>
      </c>
      <c r="P12" s="9">
        <f t="shared" si="11"/>
        <v>158</v>
      </c>
      <c r="Q12" s="9">
        <f t="shared" si="11"/>
        <v>121</v>
      </c>
      <c r="R12" s="9">
        <f t="shared" si="11"/>
        <v>40</v>
      </c>
      <c r="S12" s="9">
        <f t="shared" si="11"/>
        <v>178</v>
      </c>
      <c r="T12" s="9">
        <f t="shared" si="11"/>
        <v>221</v>
      </c>
      <c r="U12" s="9">
        <f t="shared" si="11"/>
        <v>38</v>
      </c>
      <c r="V12" s="9">
        <f t="shared" si="11"/>
        <v>127</v>
      </c>
      <c r="W12" s="9">
        <f t="shared" si="11"/>
        <v>204</v>
      </c>
      <c r="X12" s="9">
        <f t="shared" si="11"/>
        <v>157</v>
      </c>
      <c r="Y12" s="9">
        <f t="shared" si="11"/>
        <v>167</v>
      </c>
    </row>
    <row r="13">
      <c r="A13" s="5" t="s">
        <v>36</v>
      </c>
      <c r="B13" s="3">
        <v>1000.0</v>
      </c>
      <c r="C13" s="6">
        <f>10.33*10</f>
        <v>103.3</v>
      </c>
      <c r="D13" s="6">
        <f>76.31*10</f>
        <v>763.1</v>
      </c>
      <c r="E13" s="6">
        <f>0.98*10</f>
        <v>9.8</v>
      </c>
      <c r="F13" s="6">
        <f>364*10</f>
        <v>3640</v>
      </c>
      <c r="G13" s="7">
        <v>6.0E-4</v>
      </c>
      <c r="H13" s="6">
        <v>660.0</v>
      </c>
      <c r="I13" s="3">
        <v>0.0</v>
      </c>
      <c r="J13" s="3">
        <v>16.0</v>
      </c>
      <c r="K13" s="13">
        <v>504.71907945205476</v>
      </c>
      <c r="L13" s="9">
        <f t="shared" ref="L13:Y13" si="12">RANDBETWEEN(0,1.5*$K13)</f>
        <v>409</v>
      </c>
      <c r="M13" s="9">
        <f t="shared" si="12"/>
        <v>124</v>
      </c>
      <c r="N13" s="9">
        <f t="shared" si="12"/>
        <v>213</v>
      </c>
      <c r="O13" s="9">
        <f t="shared" si="12"/>
        <v>270</v>
      </c>
      <c r="P13" s="9">
        <f t="shared" si="12"/>
        <v>217</v>
      </c>
      <c r="Q13" s="9">
        <f t="shared" si="12"/>
        <v>312</v>
      </c>
      <c r="R13" s="9">
        <f t="shared" si="12"/>
        <v>245</v>
      </c>
      <c r="S13" s="9">
        <f t="shared" si="12"/>
        <v>577</v>
      </c>
      <c r="T13" s="9">
        <f t="shared" si="12"/>
        <v>483</v>
      </c>
      <c r="U13" s="9">
        <f t="shared" si="12"/>
        <v>654</v>
      </c>
      <c r="V13" s="9">
        <f t="shared" si="12"/>
        <v>308</v>
      </c>
      <c r="W13" s="9">
        <f t="shared" si="12"/>
        <v>149</v>
      </c>
      <c r="X13" s="9">
        <f t="shared" si="12"/>
        <v>110</v>
      </c>
      <c r="Y13" s="9">
        <f t="shared" si="12"/>
        <v>478</v>
      </c>
    </row>
    <row r="14">
      <c r="A14" s="17" t="s">
        <v>37</v>
      </c>
      <c r="B14" s="18">
        <v>7.0</v>
      </c>
      <c r="C14" s="18">
        <v>0.0</v>
      </c>
      <c r="D14" s="18">
        <v>7.0</v>
      </c>
      <c r="E14" s="18">
        <v>0.0</v>
      </c>
      <c r="F14" s="19">
        <f>304/7</f>
        <v>43.42857143</v>
      </c>
      <c r="G14" s="7">
        <v>0.00285</v>
      </c>
      <c r="H14" s="18">
        <v>220.0</v>
      </c>
      <c r="I14" s="3">
        <v>0.0</v>
      </c>
      <c r="J14" s="3">
        <v>16.0</v>
      </c>
      <c r="K14" s="13">
        <v>45064.20352250488</v>
      </c>
      <c r="L14" s="9">
        <f t="shared" ref="L14:Y14" si="13">RANDBETWEEN(0,1.5*$K14)</f>
        <v>2312</v>
      </c>
      <c r="M14" s="9">
        <f t="shared" si="13"/>
        <v>62022</v>
      </c>
      <c r="N14" s="9">
        <f t="shared" si="13"/>
        <v>50764</v>
      </c>
      <c r="O14" s="9">
        <f t="shared" si="13"/>
        <v>21463</v>
      </c>
      <c r="P14" s="9">
        <f t="shared" si="13"/>
        <v>59976</v>
      </c>
      <c r="Q14" s="9">
        <f t="shared" si="13"/>
        <v>48401</v>
      </c>
      <c r="R14" s="9">
        <f t="shared" si="13"/>
        <v>55421</v>
      </c>
      <c r="S14" s="9">
        <f t="shared" si="13"/>
        <v>54716</v>
      </c>
      <c r="T14" s="9">
        <f t="shared" si="13"/>
        <v>49289</v>
      </c>
      <c r="U14" s="9">
        <f t="shared" si="13"/>
        <v>28788</v>
      </c>
      <c r="V14" s="9">
        <f t="shared" si="13"/>
        <v>8151</v>
      </c>
      <c r="W14" s="9">
        <f t="shared" si="13"/>
        <v>4162</v>
      </c>
      <c r="X14" s="9">
        <f t="shared" si="13"/>
        <v>14351</v>
      </c>
      <c r="Y14" s="9">
        <f t="shared" si="13"/>
        <v>60678</v>
      </c>
    </row>
    <row r="15">
      <c r="A15" s="5" t="s">
        <v>38</v>
      </c>
      <c r="B15" s="3">
        <v>800.0</v>
      </c>
      <c r="C15" s="21">
        <f>26*10</f>
        <v>260</v>
      </c>
      <c r="D15" s="6">
        <f>38.4*10</f>
        <v>384</v>
      </c>
      <c r="E15" s="6">
        <f>27*10</f>
        <v>270</v>
      </c>
      <c r="F15" s="6">
        <f>496*10</f>
        <v>4960</v>
      </c>
      <c r="G15" s="22">
        <f>G10</f>
        <v>0.000397</v>
      </c>
      <c r="H15" s="6">
        <v>3190.0</v>
      </c>
      <c r="I15" s="3">
        <v>0.0</v>
      </c>
      <c r="J15" s="3">
        <v>16.0</v>
      </c>
      <c r="K15" s="13">
        <v>1314.372602739726</v>
      </c>
      <c r="L15" s="9">
        <f t="shared" ref="L15:Y15" si="14">RANDBETWEEN(0,1.5*$K15)</f>
        <v>1554</v>
      </c>
      <c r="M15" s="9">
        <f t="shared" si="14"/>
        <v>1814</v>
      </c>
      <c r="N15" s="9">
        <f t="shared" si="14"/>
        <v>1333</v>
      </c>
      <c r="O15" s="9">
        <f t="shared" si="14"/>
        <v>528</v>
      </c>
      <c r="P15" s="9">
        <f t="shared" si="14"/>
        <v>1680</v>
      </c>
      <c r="Q15" s="9">
        <f t="shared" si="14"/>
        <v>1587</v>
      </c>
      <c r="R15" s="9">
        <f t="shared" si="14"/>
        <v>883</v>
      </c>
      <c r="S15" s="9">
        <f t="shared" si="14"/>
        <v>447</v>
      </c>
      <c r="T15" s="9">
        <f t="shared" si="14"/>
        <v>1786</v>
      </c>
      <c r="U15" s="9">
        <f t="shared" si="14"/>
        <v>1660</v>
      </c>
      <c r="V15" s="9">
        <f t="shared" si="14"/>
        <v>1485</v>
      </c>
      <c r="W15" s="9">
        <f t="shared" si="14"/>
        <v>661</v>
      </c>
      <c r="X15" s="9">
        <f t="shared" si="14"/>
        <v>1042</v>
      </c>
      <c r="Y15" s="9">
        <f t="shared" si="14"/>
        <v>1019</v>
      </c>
    </row>
    <row r="16">
      <c r="A16" s="23" t="s">
        <v>39</v>
      </c>
      <c r="B16" s="18">
        <v>300.0</v>
      </c>
      <c r="C16" s="19">
        <f t="shared" ref="C16:C17" si="15">1.35*3</f>
        <v>4.05</v>
      </c>
      <c r="D16" s="19">
        <f t="shared" ref="D16:D17" si="16">2.23*3</f>
        <v>6.69</v>
      </c>
      <c r="E16" s="18">
        <v>0.66</v>
      </c>
      <c r="F16" s="18">
        <v>39.0</v>
      </c>
      <c r="G16" s="7">
        <v>0.00285</v>
      </c>
      <c r="H16" s="18">
        <v>1250.0</v>
      </c>
      <c r="I16" s="3">
        <v>0.0</v>
      </c>
      <c r="J16" s="3">
        <v>7.0</v>
      </c>
      <c r="K16" s="13">
        <v>2979.244566210046</v>
      </c>
      <c r="L16" s="3">
        <v>0.0</v>
      </c>
      <c r="M16" s="3">
        <v>0.0</v>
      </c>
      <c r="N16" s="3">
        <v>0.0</v>
      </c>
      <c r="O16" s="3">
        <v>0.0</v>
      </c>
      <c r="P16" s="9">
        <f>RANDBETWEEN(0,1.5*$K16)</f>
        <v>4053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</row>
    <row r="17">
      <c r="A17" s="23" t="s">
        <v>40</v>
      </c>
      <c r="B17" s="18">
        <v>300.0</v>
      </c>
      <c r="C17" s="19">
        <f t="shared" si="15"/>
        <v>4.05</v>
      </c>
      <c r="D17" s="19">
        <f t="shared" si="16"/>
        <v>6.69</v>
      </c>
      <c r="E17" s="18">
        <v>0.66</v>
      </c>
      <c r="F17" s="18">
        <v>39.0</v>
      </c>
      <c r="G17" s="7">
        <v>0.00285</v>
      </c>
      <c r="H17" s="18">
        <v>1250.0</v>
      </c>
      <c r="I17" s="3">
        <v>0.0</v>
      </c>
      <c r="J17" s="3">
        <v>13.0</v>
      </c>
      <c r="K17" s="13">
        <v>2979.244566210046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9">
        <f>RANDBETWEEN(0,1.5*$K17)</f>
        <v>2681</v>
      </c>
      <c r="W17" s="3">
        <v>0.0</v>
      </c>
      <c r="X17" s="3">
        <v>0.0</v>
      </c>
      <c r="Y17" s="3">
        <v>0.0</v>
      </c>
    </row>
    <row r="18">
      <c r="A18" s="5" t="s">
        <v>41</v>
      </c>
      <c r="B18" s="3">
        <v>1000.0</v>
      </c>
      <c r="C18" s="6">
        <f>25.8*10</f>
        <v>258</v>
      </c>
      <c r="D18" s="6">
        <f>60.08*10</f>
        <v>600.8</v>
      </c>
      <c r="E18" s="6">
        <v>1.06</v>
      </c>
      <c r="F18" s="6">
        <v>353.0</v>
      </c>
      <c r="G18" s="7">
        <v>0.003125</v>
      </c>
      <c r="H18" s="6">
        <v>1790.0</v>
      </c>
      <c r="I18" s="3">
        <v>0.0</v>
      </c>
      <c r="J18" s="3">
        <v>16.0</v>
      </c>
      <c r="K18" s="20">
        <v>168.0</v>
      </c>
      <c r="L18" s="9">
        <f t="shared" ref="L18:Y18" si="17">RANDBETWEEN(0,1.5*$K18)</f>
        <v>9</v>
      </c>
      <c r="M18" s="9">
        <f t="shared" si="17"/>
        <v>115</v>
      </c>
      <c r="N18" s="9">
        <f t="shared" si="17"/>
        <v>198</v>
      </c>
      <c r="O18" s="9">
        <f t="shared" si="17"/>
        <v>9</v>
      </c>
      <c r="P18" s="9">
        <f t="shared" si="17"/>
        <v>176</v>
      </c>
      <c r="Q18" s="9">
        <f t="shared" si="17"/>
        <v>14</v>
      </c>
      <c r="R18" s="9">
        <f t="shared" si="17"/>
        <v>21</v>
      </c>
      <c r="S18" s="9">
        <f t="shared" si="17"/>
        <v>218</v>
      </c>
      <c r="T18" s="9">
        <f t="shared" si="17"/>
        <v>136</v>
      </c>
      <c r="U18" s="9">
        <f t="shared" si="17"/>
        <v>120</v>
      </c>
      <c r="V18" s="9">
        <f t="shared" si="17"/>
        <v>58</v>
      </c>
      <c r="W18" s="9">
        <f t="shared" si="17"/>
        <v>21</v>
      </c>
      <c r="X18" s="9">
        <f t="shared" si="17"/>
        <v>182</v>
      </c>
      <c r="Y18" s="9">
        <f t="shared" si="17"/>
        <v>77</v>
      </c>
    </row>
    <row r="19">
      <c r="A19" s="23" t="s">
        <v>42</v>
      </c>
      <c r="B19" s="18">
        <v>500.0</v>
      </c>
      <c r="C19" s="18">
        <v>1.5</v>
      </c>
      <c r="D19" s="19">
        <f t="shared" ref="D19:D21" si="18">11.4*5</f>
        <v>57</v>
      </c>
      <c r="E19" s="18">
        <v>1.0</v>
      </c>
      <c r="F19" s="18">
        <f t="shared" ref="F19:F21" si="19">52*5</f>
        <v>260</v>
      </c>
      <c r="G19" s="7">
        <v>0.00285</v>
      </c>
      <c r="H19" s="18">
        <v>995.0</v>
      </c>
      <c r="I19" s="3">
        <v>0.0</v>
      </c>
      <c r="J19" s="3">
        <v>3.0</v>
      </c>
      <c r="K19" s="13">
        <v>1787.5467397260275</v>
      </c>
      <c r="L19" s="9">
        <f>RANDBETWEEN(0,1.5*$K19)</f>
        <v>289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</row>
    <row r="20">
      <c r="A20" s="23" t="s">
        <v>43</v>
      </c>
      <c r="B20" s="18">
        <v>500.0</v>
      </c>
      <c r="C20" s="18">
        <v>1.5</v>
      </c>
      <c r="D20" s="19">
        <f t="shared" si="18"/>
        <v>57</v>
      </c>
      <c r="E20" s="18">
        <v>1.0</v>
      </c>
      <c r="F20" s="18">
        <f t="shared" si="19"/>
        <v>260</v>
      </c>
      <c r="G20" s="7">
        <v>0.00285</v>
      </c>
      <c r="H20" s="18">
        <v>995.0</v>
      </c>
      <c r="I20" s="3">
        <v>0.0</v>
      </c>
      <c r="J20" s="3">
        <v>8.0</v>
      </c>
      <c r="K20" s="13">
        <v>1787.5467397260275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9">
        <f>RANDBETWEEN(0,1.5*$K20)</f>
        <v>284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</row>
    <row r="21">
      <c r="A21" s="23" t="s">
        <v>44</v>
      </c>
      <c r="B21" s="18">
        <v>500.0</v>
      </c>
      <c r="C21" s="18">
        <v>1.5</v>
      </c>
      <c r="D21" s="19">
        <f t="shared" si="18"/>
        <v>57</v>
      </c>
      <c r="E21" s="18">
        <v>1.0</v>
      </c>
      <c r="F21" s="18">
        <f t="shared" si="19"/>
        <v>260</v>
      </c>
      <c r="G21" s="7">
        <v>0.00285</v>
      </c>
      <c r="H21" s="18">
        <v>995.0</v>
      </c>
      <c r="I21" s="3">
        <v>0.0</v>
      </c>
      <c r="J21" s="3">
        <v>12.0</v>
      </c>
      <c r="K21" s="13">
        <v>1787.5467397260275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9">
        <f>RANDBETWEEN(0,1.5*$K21)</f>
        <v>1725</v>
      </c>
      <c r="V21" s="3">
        <v>0.0</v>
      </c>
      <c r="W21" s="3">
        <v>0.0</v>
      </c>
      <c r="X21" s="3">
        <v>0.0</v>
      </c>
      <c r="Y21" s="3">
        <v>0.0</v>
      </c>
    </row>
    <row r="22">
      <c r="A22" s="23" t="s">
        <v>45</v>
      </c>
      <c r="B22" s="18">
        <v>500.0</v>
      </c>
      <c r="C22" s="6">
        <v>0.0</v>
      </c>
      <c r="D22" s="6">
        <v>0.0</v>
      </c>
      <c r="E22" s="6">
        <v>400.0</v>
      </c>
      <c r="F22" s="18">
        <f t="shared" ref="F22:F23" si="20">720*5</f>
        <v>3600</v>
      </c>
      <c r="G22" s="19">
        <f>G4*2</f>
        <v>0.000398</v>
      </c>
      <c r="H22" s="18">
        <v>1489.0</v>
      </c>
      <c r="I22" s="3">
        <v>0.0</v>
      </c>
      <c r="J22" s="3">
        <v>11.0</v>
      </c>
      <c r="K22" s="13">
        <v>560.0</v>
      </c>
      <c r="L22" s="3">
        <v>0.0</v>
      </c>
      <c r="M22" s="3">
        <v>0.0</v>
      </c>
      <c r="N22" s="3">
        <v>0.0</v>
      </c>
      <c r="O22" s="9">
        <f>RANDBETWEEN(0,1.5*$K22)</f>
        <v>236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</row>
    <row r="23">
      <c r="A23" s="23" t="s">
        <v>46</v>
      </c>
      <c r="B23" s="18">
        <v>500.0</v>
      </c>
      <c r="C23" s="6">
        <v>0.0</v>
      </c>
      <c r="D23" s="6">
        <v>0.0</v>
      </c>
      <c r="E23" s="6">
        <v>400.0</v>
      </c>
      <c r="F23" s="18">
        <f t="shared" si="20"/>
        <v>3600</v>
      </c>
      <c r="G23" s="19">
        <f>G4*2</f>
        <v>0.000398</v>
      </c>
      <c r="H23" s="18">
        <v>1489.0</v>
      </c>
      <c r="I23" s="3">
        <v>0.0</v>
      </c>
      <c r="J23" s="3">
        <v>15.0</v>
      </c>
      <c r="K23" s="13">
        <v>560.0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9">
        <f>RANDBETWEEN(0,1.5*$K23)</f>
        <v>58</v>
      </c>
      <c r="Y23" s="3">
        <v>0.0</v>
      </c>
    </row>
    <row r="24">
      <c r="A24" s="5" t="s">
        <v>47</v>
      </c>
      <c r="B24" s="3">
        <v>1000.0</v>
      </c>
      <c r="C24" s="6">
        <f>22.47*10</f>
        <v>224.7</v>
      </c>
      <c r="D24" s="6">
        <f>61.41*10</f>
        <v>614.1</v>
      </c>
      <c r="E24" s="6">
        <f>1.45*10</f>
        <v>14.5</v>
      </c>
      <c r="F24" s="6">
        <f>340*10</f>
        <v>3400</v>
      </c>
      <c r="G24" s="7">
        <v>0.003125</v>
      </c>
      <c r="H24" s="6">
        <v>1950.0</v>
      </c>
      <c r="I24" s="3">
        <v>0.0</v>
      </c>
      <c r="J24" s="3">
        <v>16.0</v>
      </c>
      <c r="K24" s="20">
        <v>168.0</v>
      </c>
      <c r="L24" s="9">
        <f t="shared" ref="L24:Y24" si="21">RANDBETWEEN(0,1.5*$K24)</f>
        <v>96</v>
      </c>
      <c r="M24" s="9">
        <f t="shared" si="21"/>
        <v>217</v>
      </c>
      <c r="N24" s="9">
        <f t="shared" si="21"/>
        <v>115</v>
      </c>
      <c r="O24" s="9">
        <f t="shared" si="21"/>
        <v>157</v>
      </c>
      <c r="P24" s="9">
        <f t="shared" si="21"/>
        <v>236</v>
      </c>
      <c r="Q24" s="9">
        <f t="shared" si="21"/>
        <v>223</v>
      </c>
      <c r="R24" s="9">
        <f t="shared" si="21"/>
        <v>168</v>
      </c>
      <c r="S24" s="9">
        <f t="shared" si="21"/>
        <v>63</v>
      </c>
      <c r="T24" s="9">
        <f t="shared" si="21"/>
        <v>97</v>
      </c>
      <c r="U24" s="9">
        <f t="shared" si="21"/>
        <v>120</v>
      </c>
      <c r="V24" s="9">
        <f t="shared" si="21"/>
        <v>95</v>
      </c>
      <c r="W24" s="9">
        <f t="shared" si="21"/>
        <v>25</v>
      </c>
      <c r="X24" s="9">
        <f t="shared" si="21"/>
        <v>27</v>
      </c>
      <c r="Y24" s="9">
        <f t="shared" si="21"/>
        <v>233</v>
      </c>
    </row>
    <row r="25">
      <c r="A25" s="5" t="s">
        <v>48</v>
      </c>
      <c r="B25" s="3">
        <v>300.0</v>
      </c>
      <c r="C25" s="6">
        <f>45*3</f>
        <v>135</v>
      </c>
      <c r="D25" s="6">
        <f>19*3</f>
        <v>57</v>
      </c>
      <c r="E25" s="6">
        <v>3.3</v>
      </c>
      <c r="F25" s="6">
        <f>266*3</f>
        <v>798</v>
      </c>
      <c r="G25" s="7">
        <v>0.00225</v>
      </c>
      <c r="H25" s="6">
        <v>1799.0</v>
      </c>
      <c r="I25" s="3">
        <v>0.0</v>
      </c>
      <c r="J25" s="3">
        <v>0.0</v>
      </c>
      <c r="K25" s="13">
        <v>1051.498082191781</v>
      </c>
      <c r="L25" s="9">
        <f t="shared" ref="L25:Y25" si="22">RANDBETWEEN(0,1.5*$K25)</f>
        <v>1042</v>
      </c>
      <c r="M25" s="9">
        <f t="shared" si="22"/>
        <v>347</v>
      </c>
      <c r="N25" s="9">
        <f t="shared" si="22"/>
        <v>980</v>
      </c>
      <c r="O25" s="9">
        <f t="shared" si="22"/>
        <v>1552</v>
      </c>
      <c r="P25" s="9">
        <f t="shared" si="22"/>
        <v>462</v>
      </c>
      <c r="Q25" s="9">
        <f t="shared" si="22"/>
        <v>1028</v>
      </c>
      <c r="R25" s="9">
        <f t="shared" si="22"/>
        <v>1350</v>
      </c>
      <c r="S25" s="9">
        <f t="shared" si="22"/>
        <v>1265</v>
      </c>
      <c r="T25" s="9">
        <f t="shared" si="22"/>
        <v>1574</v>
      </c>
      <c r="U25" s="9">
        <f t="shared" si="22"/>
        <v>502</v>
      </c>
      <c r="V25" s="9">
        <f t="shared" si="22"/>
        <v>1186</v>
      </c>
      <c r="W25" s="9">
        <f t="shared" si="22"/>
        <v>485</v>
      </c>
      <c r="X25" s="9">
        <f t="shared" si="22"/>
        <v>1420</v>
      </c>
      <c r="Y25" s="9">
        <f t="shared" si="22"/>
        <v>1506</v>
      </c>
    </row>
    <row r="26">
      <c r="A26" s="5" t="s">
        <v>49</v>
      </c>
      <c r="B26" s="3">
        <v>250.0</v>
      </c>
      <c r="C26" s="6">
        <f>7.6*2.5</f>
        <v>19</v>
      </c>
      <c r="D26" s="6">
        <f>75*2.5</f>
        <v>187.5</v>
      </c>
      <c r="E26" s="6">
        <f>1.1*2.5</f>
        <v>2.75</v>
      </c>
      <c r="F26" s="6">
        <f>340*2.5</f>
        <v>850</v>
      </c>
      <c r="G26" s="7">
        <v>0.00225</v>
      </c>
      <c r="H26" s="6">
        <v>1350.0</v>
      </c>
      <c r="I26" s="3">
        <v>0.0</v>
      </c>
      <c r="J26" s="3">
        <v>16.0</v>
      </c>
      <c r="K26" s="20">
        <v>672.0</v>
      </c>
      <c r="L26" s="9">
        <f t="shared" ref="L26:Y26" si="23">RANDBETWEEN(0,1.5*$K26)</f>
        <v>464</v>
      </c>
      <c r="M26" s="9">
        <f t="shared" si="23"/>
        <v>287</v>
      </c>
      <c r="N26" s="9">
        <f t="shared" si="23"/>
        <v>358</v>
      </c>
      <c r="O26" s="9">
        <f t="shared" si="23"/>
        <v>802</v>
      </c>
      <c r="P26" s="9">
        <f t="shared" si="23"/>
        <v>214</v>
      </c>
      <c r="Q26" s="9">
        <f t="shared" si="23"/>
        <v>845</v>
      </c>
      <c r="R26" s="9">
        <f t="shared" si="23"/>
        <v>8</v>
      </c>
      <c r="S26" s="9">
        <f t="shared" si="23"/>
        <v>316</v>
      </c>
      <c r="T26" s="9">
        <f t="shared" si="23"/>
        <v>92</v>
      </c>
      <c r="U26" s="9">
        <f t="shared" si="23"/>
        <v>565</v>
      </c>
      <c r="V26" s="9">
        <f t="shared" si="23"/>
        <v>786</v>
      </c>
      <c r="W26" s="9">
        <f t="shared" si="23"/>
        <v>463</v>
      </c>
      <c r="X26" s="9">
        <f t="shared" si="23"/>
        <v>91</v>
      </c>
      <c r="Y26" s="9">
        <f t="shared" si="23"/>
        <v>656</v>
      </c>
    </row>
    <row r="27">
      <c r="A27" s="23" t="s">
        <v>50</v>
      </c>
      <c r="B27" s="18">
        <v>250.0</v>
      </c>
      <c r="C27" s="19">
        <f t="shared" ref="C27:C28" si="24">23*5</f>
        <v>115</v>
      </c>
      <c r="D27" s="18">
        <v>0.0</v>
      </c>
      <c r="E27" s="19">
        <f t="shared" ref="E27:E28" si="25">28*5</f>
        <v>140</v>
      </c>
      <c r="F27" s="19">
        <f t="shared" ref="F27:F28" si="26">344*5</f>
        <v>1720</v>
      </c>
      <c r="G27" s="19">
        <f t="shared" ref="G27:G28" si="27">G11</f>
        <v>0.00195</v>
      </c>
      <c r="H27" s="18">
        <v>4449.0</v>
      </c>
      <c r="I27" s="3">
        <v>0.0</v>
      </c>
      <c r="J27" s="3">
        <v>11.0</v>
      </c>
      <c r="K27" s="13">
        <v>280.0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9">
        <f>RANDBETWEEN(0,1.5*$K27)</f>
        <v>206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</row>
    <row r="28">
      <c r="A28" s="23" t="s">
        <v>51</v>
      </c>
      <c r="B28" s="18">
        <v>250.0</v>
      </c>
      <c r="C28" s="19">
        <f t="shared" si="24"/>
        <v>115</v>
      </c>
      <c r="D28" s="18">
        <v>0.0</v>
      </c>
      <c r="E28" s="19">
        <f t="shared" si="25"/>
        <v>140</v>
      </c>
      <c r="F28" s="19">
        <f t="shared" si="26"/>
        <v>1720</v>
      </c>
      <c r="G28" s="24">
        <f t="shared" si="27"/>
        <v>0.003125</v>
      </c>
      <c r="H28" s="18">
        <v>4449.0</v>
      </c>
      <c r="I28" s="3">
        <v>0.0</v>
      </c>
      <c r="J28" s="3">
        <v>0.0</v>
      </c>
      <c r="K28" s="13">
        <v>280.0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9">
        <f>RANDBETWEEN(0,1.5*$K28)</f>
        <v>416</v>
      </c>
    </row>
    <row r="29">
      <c r="A29" s="5" t="s">
        <v>52</v>
      </c>
      <c r="B29" s="3">
        <v>1000.0</v>
      </c>
      <c r="C29" s="6">
        <v>0.0</v>
      </c>
      <c r="D29" s="6">
        <v>0.0</v>
      </c>
      <c r="E29" s="6">
        <v>0.0</v>
      </c>
      <c r="F29" s="6">
        <v>0.0</v>
      </c>
      <c r="G29" s="7">
        <v>9.45E-4</v>
      </c>
      <c r="H29" s="6">
        <v>369.0</v>
      </c>
      <c r="I29" s="3">
        <v>0.0</v>
      </c>
      <c r="J29" s="3">
        <v>16.0</v>
      </c>
      <c r="K29" s="13">
        <v>336.4793863013699</v>
      </c>
      <c r="L29" s="9">
        <f t="shared" ref="L29:Y29" si="28">RANDBETWEEN(0,1.5*$K29)</f>
        <v>235</v>
      </c>
      <c r="M29" s="9">
        <f t="shared" si="28"/>
        <v>422</v>
      </c>
      <c r="N29" s="9">
        <f t="shared" si="28"/>
        <v>337</v>
      </c>
      <c r="O29" s="9">
        <f t="shared" si="28"/>
        <v>498</v>
      </c>
      <c r="P29" s="9">
        <f t="shared" si="28"/>
        <v>374</v>
      </c>
      <c r="Q29" s="9">
        <f t="shared" si="28"/>
        <v>274</v>
      </c>
      <c r="R29" s="9">
        <f t="shared" si="28"/>
        <v>389</v>
      </c>
      <c r="S29" s="9">
        <f t="shared" si="28"/>
        <v>257</v>
      </c>
      <c r="T29" s="9">
        <f t="shared" si="28"/>
        <v>364</v>
      </c>
      <c r="U29" s="9">
        <f t="shared" si="28"/>
        <v>65</v>
      </c>
      <c r="V29" s="9">
        <f t="shared" si="28"/>
        <v>473</v>
      </c>
      <c r="W29" s="9">
        <f t="shared" si="28"/>
        <v>413</v>
      </c>
      <c r="X29" s="9">
        <f t="shared" si="28"/>
        <v>186</v>
      </c>
      <c r="Y29" s="9">
        <f t="shared" si="28"/>
        <v>33</v>
      </c>
    </row>
    <row r="30">
      <c r="A30" s="5" t="s">
        <v>53</v>
      </c>
      <c r="B30" s="3">
        <v>200.0</v>
      </c>
      <c r="C30" s="21">
        <f>1.74*2</f>
        <v>3.48</v>
      </c>
      <c r="D30" s="6">
        <f>25.08*2</f>
        <v>50.16</v>
      </c>
      <c r="E30" s="6">
        <f>0.38*2</f>
        <v>0.76</v>
      </c>
      <c r="F30" s="6">
        <f>97*2</f>
        <v>194</v>
      </c>
      <c r="G30" s="7">
        <v>2.08E-4</v>
      </c>
      <c r="H30" s="6">
        <v>294.0</v>
      </c>
      <c r="I30" s="3">
        <v>0.0</v>
      </c>
      <c r="J30" s="3">
        <v>16.0</v>
      </c>
      <c r="K30" s="13">
        <v>2102.9961643835613</v>
      </c>
      <c r="L30" s="9">
        <f t="shared" ref="L30:Y30" si="29">RANDBETWEEN(0,1.5*$K30)</f>
        <v>1440</v>
      </c>
      <c r="M30" s="9">
        <f t="shared" si="29"/>
        <v>1953</v>
      </c>
      <c r="N30" s="9">
        <f t="shared" si="29"/>
        <v>2350</v>
      </c>
      <c r="O30" s="9">
        <f t="shared" si="29"/>
        <v>2077</v>
      </c>
      <c r="P30" s="9">
        <f t="shared" si="29"/>
        <v>2239</v>
      </c>
      <c r="Q30" s="9">
        <f t="shared" si="29"/>
        <v>2629</v>
      </c>
      <c r="R30" s="9">
        <f t="shared" si="29"/>
        <v>3006</v>
      </c>
      <c r="S30" s="9">
        <f t="shared" si="29"/>
        <v>627</v>
      </c>
      <c r="T30" s="9">
        <f t="shared" si="29"/>
        <v>1103</v>
      </c>
      <c r="U30" s="9">
        <f t="shared" si="29"/>
        <v>279</v>
      </c>
      <c r="V30" s="9">
        <f t="shared" si="29"/>
        <v>2739</v>
      </c>
      <c r="W30" s="9">
        <f t="shared" si="29"/>
        <v>767</v>
      </c>
      <c r="X30" s="9">
        <f t="shared" si="29"/>
        <v>2726</v>
      </c>
      <c r="Y30" s="9">
        <f t="shared" si="29"/>
        <v>2787</v>
      </c>
    </row>
    <row r="31">
      <c r="A31" s="5" t="s">
        <v>54</v>
      </c>
      <c r="B31" s="3">
        <v>70.0</v>
      </c>
      <c r="C31" s="6">
        <f>9.9*0.7</f>
        <v>6.93</v>
      </c>
      <c r="D31" s="21">
        <f>66.5*0.7</f>
        <v>46.55</v>
      </c>
      <c r="E31" s="6">
        <f>4.3*0.7</f>
        <v>3.01</v>
      </c>
      <c r="F31" s="6">
        <f>345*0.7</f>
        <v>241.5</v>
      </c>
      <c r="G31" s="7">
        <v>5.0E-5</v>
      </c>
      <c r="H31" s="6">
        <v>619.0</v>
      </c>
      <c r="I31" s="3">
        <v>0.0</v>
      </c>
      <c r="J31" s="3">
        <v>16.0</v>
      </c>
      <c r="K31" s="13">
        <v>6008.560469667318</v>
      </c>
      <c r="L31" s="9">
        <f t="shared" ref="L31:Y31" si="30">RANDBETWEEN(0,1.5*$K31)</f>
        <v>6182</v>
      </c>
      <c r="M31" s="9">
        <f t="shared" si="30"/>
        <v>3347</v>
      </c>
      <c r="N31" s="9">
        <f t="shared" si="30"/>
        <v>4534</v>
      </c>
      <c r="O31" s="9">
        <f t="shared" si="30"/>
        <v>4719</v>
      </c>
      <c r="P31" s="9">
        <f t="shared" si="30"/>
        <v>7895</v>
      </c>
      <c r="Q31" s="9">
        <f t="shared" si="30"/>
        <v>8501</v>
      </c>
      <c r="R31" s="9">
        <f t="shared" si="30"/>
        <v>8661</v>
      </c>
      <c r="S31" s="9">
        <f t="shared" si="30"/>
        <v>4798</v>
      </c>
      <c r="T31" s="9">
        <f t="shared" si="30"/>
        <v>6385</v>
      </c>
      <c r="U31" s="9">
        <f t="shared" si="30"/>
        <v>8577</v>
      </c>
      <c r="V31" s="9">
        <f t="shared" si="30"/>
        <v>2421</v>
      </c>
      <c r="W31" s="9">
        <f t="shared" si="30"/>
        <v>7801</v>
      </c>
      <c r="X31" s="9">
        <f t="shared" si="30"/>
        <v>8019</v>
      </c>
      <c r="Y31" s="9">
        <f t="shared" si="30"/>
        <v>4381</v>
      </c>
    </row>
    <row r="32">
      <c r="A32" s="5" t="s">
        <v>55</v>
      </c>
      <c r="B32" s="3" t="s">
        <v>56</v>
      </c>
      <c r="C32" s="6">
        <f>0.02*20</f>
        <v>0.4</v>
      </c>
      <c r="D32" s="6">
        <f>0.76*20</f>
        <v>15.2</v>
      </c>
      <c r="E32" s="6">
        <v>0.0</v>
      </c>
      <c r="F32" s="6">
        <f>2*20</f>
        <v>40</v>
      </c>
      <c r="G32" s="7">
        <v>4.28E-4</v>
      </c>
      <c r="H32" s="6">
        <v>298.0</v>
      </c>
      <c r="I32" s="3">
        <v>0.0</v>
      </c>
      <c r="J32" s="3">
        <v>16.0</v>
      </c>
      <c r="K32" s="13">
        <v>2102.996164383562</v>
      </c>
      <c r="L32" s="9">
        <f t="shared" ref="L32:Y32" si="31">RANDBETWEEN(0,1.5*$K32)</f>
        <v>3146</v>
      </c>
      <c r="M32" s="9">
        <f t="shared" si="31"/>
        <v>1058</v>
      </c>
      <c r="N32" s="9">
        <f t="shared" si="31"/>
        <v>2666</v>
      </c>
      <c r="O32" s="9">
        <f t="shared" si="31"/>
        <v>662</v>
      </c>
      <c r="P32" s="9">
        <f t="shared" si="31"/>
        <v>552</v>
      </c>
      <c r="Q32" s="9">
        <f t="shared" si="31"/>
        <v>1276</v>
      </c>
      <c r="R32" s="9">
        <f t="shared" si="31"/>
        <v>2410</v>
      </c>
      <c r="S32" s="9">
        <f t="shared" si="31"/>
        <v>409</v>
      </c>
      <c r="T32" s="9">
        <f t="shared" si="31"/>
        <v>1454</v>
      </c>
      <c r="U32" s="9">
        <f t="shared" si="31"/>
        <v>827</v>
      </c>
      <c r="V32" s="9">
        <f t="shared" si="31"/>
        <v>1611</v>
      </c>
      <c r="W32" s="9">
        <f t="shared" si="31"/>
        <v>460</v>
      </c>
      <c r="X32" s="9">
        <f t="shared" si="31"/>
        <v>299</v>
      </c>
      <c r="Y32" s="9">
        <f t="shared" si="31"/>
        <v>694</v>
      </c>
    </row>
    <row r="33">
      <c r="A33" s="23" t="s">
        <v>57</v>
      </c>
      <c r="B33" s="18">
        <v>500.0</v>
      </c>
      <c r="C33" s="18">
        <v>4.5</v>
      </c>
      <c r="D33" s="18">
        <v>13.5</v>
      </c>
      <c r="E33" s="18">
        <v>1.0</v>
      </c>
      <c r="F33" s="18">
        <v>90.0</v>
      </c>
      <c r="G33" s="7">
        <v>0.00285</v>
      </c>
      <c r="H33" s="18">
        <v>695.0</v>
      </c>
      <c r="I33" s="3">
        <v>0.0</v>
      </c>
      <c r="J33" s="3">
        <v>4.0</v>
      </c>
      <c r="K33" s="13">
        <v>1787.5467397260275</v>
      </c>
      <c r="L33" s="9">
        <f>RANDBETWEEN(0,1.5*$K33)</f>
        <v>2328</v>
      </c>
      <c r="M33" s="3">
        <v>0.0</v>
      </c>
      <c r="N33" s="3">
        <v>0.0</v>
      </c>
      <c r="O33" s="3">
        <v>0.0</v>
      </c>
      <c r="P33" s="9">
        <f>RANDBETWEEN(0,1.5*$K33)</f>
        <v>1684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</row>
    <row r="34">
      <c r="A34" s="23" t="s">
        <v>58</v>
      </c>
      <c r="B34" s="18">
        <v>500.0</v>
      </c>
      <c r="C34" s="18">
        <v>4.5</v>
      </c>
      <c r="D34" s="18">
        <v>13.5</v>
      </c>
      <c r="E34" s="18">
        <v>1.0</v>
      </c>
      <c r="F34" s="18">
        <v>90.0</v>
      </c>
      <c r="G34" s="7">
        <v>0.00285</v>
      </c>
      <c r="H34" s="18">
        <v>695.0</v>
      </c>
      <c r="I34" s="3">
        <v>0.0</v>
      </c>
      <c r="J34" s="3">
        <v>14.0</v>
      </c>
      <c r="K34" s="13">
        <v>1787.5467397260275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9">
        <f>RANDBETWEEN(0,1.5*$K34)</f>
        <v>1931</v>
      </c>
      <c r="V34" s="3">
        <v>0.0</v>
      </c>
      <c r="W34" s="3">
        <v>0.0</v>
      </c>
      <c r="X34" s="3">
        <v>0.0</v>
      </c>
      <c r="Y34" s="3">
        <v>0.0</v>
      </c>
    </row>
    <row r="35">
      <c r="A35" s="25" t="s">
        <v>59</v>
      </c>
      <c r="B35" s="3">
        <v>110.0</v>
      </c>
      <c r="C35" s="9">
        <f t="shared" ref="C35:C36" si="32">3.1*9</f>
        <v>27.9</v>
      </c>
      <c r="D35" s="9">
        <f t="shared" ref="D35:D36" si="33">11.3*9</f>
        <v>101.7</v>
      </c>
      <c r="E35" s="9">
        <f t="shared" ref="E35:E36" si="34">1.7*9</f>
        <v>15.3</v>
      </c>
      <c r="F35" s="9">
        <f t="shared" ref="F35:F36" si="35">73*9</f>
        <v>657</v>
      </c>
      <c r="G35" s="7">
        <v>0.00285</v>
      </c>
      <c r="H35" s="3">
        <v>1649.0</v>
      </c>
      <c r="I35" s="3">
        <v>0.0</v>
      </c>
      <c r="J35" s="3">
        <v>5.0</v>
      </c>
      <c r="K35" s="13">
        <v>13382.702864259029</v>
      </c>
      <c r="L35" s="3">
        <v>0.0</v>
      </c>
      <c r="M35" s="3">
        <v>0.0</v>
      </c>
      <c r="N35" s="9">
        <f>RANDBETWEEN(0,1.5*$K35)</f>
        <v>14821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</row>
    <row r="36">
      <c r="A36" s="25" t="s">
        <v>60</v>
      </c>
      <c r="B36" s="3">
        <v>110.0</v>
      </c>
      <c r="C36" s="9">
        <f t="shared" si="32"/>
        <v>27.9</v>
      </c>
      <c r="D36" s="9">
        <f t="shared" si="33"/>
        <v>101.7</v>
      </c>
      <c r="E36" s="9">
        <f t="shared" si="34"/>
        <v>15.3</v>
      </c>
      <c r="F36" s="9">
        <f t="shared" si="35"/>
        <v>657</v>
      </c>
      <c r="G36" s="7">
        <v>0.00285</v>
      </c>
      <c r="H36" s="3">
        <v>1649.0</v>
      </c>
      <c r="I36" s="3">
        <v>0.0</v>
      </c>
      <c r="J36" s="3">
        <v>11.0</v>
      </c>
      <c r="K36" s="13">
        <v>13382.702864259029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9">
        <f>RANDBETWEEN(0,1.5*$K36)</f>
        <v>9888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</row>
    <row r="46">
      <c r="R46" s="2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14"/>
    <col customWidth="1" min="2" max="2" width="21.57"/>
  </cols>
  <sheetData>
    <row r="1">
      <c r="A1" s="1" t="s">
        <v>0</v>
      </c>
      <c r="B1" s="3" t="s">
        <v>61</v>
      </c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  <c r="R1" s="27">
        <v>16.0</v>
      </c>
      <c r="S1" s="27">
        <v>17.0</v>
      </c>
      <c r="T1" s="27">
        <v>18.0</v>
      </c>
      <c r="U1" s="27">
        <v>19.0</v>
      </c>
      <c r="V1" s="27">
        <v>20.0</v>
      </c>
      <c r="W1" s="27">
        <v>21.0</v>
      </c>
    </row>
    <row r="2">
      <c r="A2" s="5" t="s">
        <v>25</v>
      </c>
      <c r="B2" s="3">
        <v>16.0</v>
      </c>
      <c r="C2" s="3">
        <f t="shared" ref="C2:W2" si="1">IF($B2 &gt;=C$1,1,0)</f>
        <v>1</v>
      </c>
      <c r="D2" s="3">
        <f t="shared" si="1"/>
        <v>1</v>
      </c>
      <c r="E2" s="3">
        <f t="shared" si="1"/>
        <v>1</v>
      </c>
      <c r="F2" s="3">
        <f t="shared" si="1"/>
        <v>1</v>
      </c>
      <c r="G2" s="3">
        <f t="shared" si="1"/>
        <v>1</v>
      </c>
      <c r="H2" s="3">
        <f t="shared" si="1"/>
        <v>1</v>
      </c>
      <c r="I2" s="3">
        <f t="shared" si="1"/>
        <v>1</v>
      </c>
      <c r="J2" s="3">
        <f t="shared" si="1"/>
        <v>1</v>
      </c>
      <c r="K2" s="3">
        <f t="shared" si="1"/>
        <v>1</v>
      </c>
      <c r="L2" s="3">
        <f t="shared" si="1"/>
        <v>1</v>
      </c>
      <c r="M2" s="3">
        <f t="shared" si="1"/>
        <v>1</v>
      </c>
      <c r="N2" s="3">
        <f t="shared" si="1"/>
        <v>1</v>
      </c>
      <c r="O2" s="3">
        <f t="shared" si="1"/>
        <v>1</v>
      </c>
      <c r="P2" s="3">
        <f t="shared" si="1"/>
        <v>1</v>
      </c>
      <c r="Q2" s="3">
        <f t="shared" si="1"/>
        <v>1</v>
      </c>
      <c r="R2" s="3">
        <f t="shared" si="1"/>
        <v>1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</row>
    <row r="3">
      <c r="A3" s="5" t="s">
        <v>26</v>
      </c>
      <c r="B3" s="3">
        <v>16.0</v>
      </c>
      <c r="C3" s="3">
        <f t="shared" ref="C3:W3" si="2">IF($B3 &gt;=C$1,1,0)</f>
        <v>1</v>
      </c>
      <c r="D3" s="3">
        <f t="shared" si="2"/>
        <v>1</v>
      </c>
      <c r="E3" s="3">
        <f t="shared" si="2"/>
        <v>1</v>
      </c>
      <c r="F3" s="3">
        <f t="shared" si="2"/>
        <v>1</v>
      </c>
      <c r="G3" s="3">
        <f t="shared" si="2"/>
        <v>1</v>
      </c>
      <c r="H3" s="3">
        <f t="shared" si="2"/>
        <v>1</v>
      </c>
      <c r="I3" s="3">
        <f t="shared" si="2"/>
        <v>1</v>
      </c>
      <c r="J3" s="3">
        <f t="shared" si="2"/>
        <v>1</v>
      </c>
      <c r="K3" s="3">
        <f t="shared" si="2"/>
        <v>1</v>
      </c>
      <c r="L3" s="3">
        <f t="shared" si="2"/>
        <v>1</v>
      </c>
      <c r="M3" s="3">
        <f t="shared" si="2"/>
        <v>1</v>
      </c>
      <c r="N3" s="3">
        <f t="shared" si="2"/>
        <v>1</v>
      </c>
      <c r="O3" s="3">
        <f t="shared" si="2"/>
        <v>1</v>
      </c>
      <c r="P3" s="3">
        <f t="shared" si="2"/>
        <v>1</v>
      </c>
      <c r="Q3" s="3">
        <f t="shared" si="2"/>
        <v>1</v>
      </c>
      <c r="R3" s="3">
        <f t="shared" si="2"/>
        <v>1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0</v>
      </c>
    </row>
    <row r="4">
      <c r="A4" s="5" t="s">
        <v>27</v>
      </c>
      <c r="B4" s="3">
        <v>16.0</v>
      </c>
      <c r="C4" s="3">
        <f t="shared" ref="C4:W4" si="3">IF($B4 &gt;=C$1,1,0)</f>
        <v>1</v>
      </c>
      <c r="D4" s="3">
        <f t="shared" si="3"/>
        <v>1</v>
      </c>
      <c r="E4" s="3">
        <f t="shared" si="3"/>
        <v>1</v>
      </c>
      <c r="F4" s="3">
        <f t="shared" si="3"/>
        <v>1</v>
      </c>
      <c r="G4" s="3">
        <f t="shared" si="3"/>
        <v>1</v>
      </c>
      <c r="H4" s="3">
        <f t="shared" si="3"/>
        <v>1</v>
      </c>
      <c r="I4" s="3">
        <f t="shared" si="3"/>
        <v>1</v>
      </c>
      <c r="J4" s="3">
        <f t="shared" si="3"/>
        <v>1</v>
      </c>
      <c r="K4" s="3">
        <f t="shared" si="3"/>
        <v>1</v>
      </c>
      <c r="L4" s="3">
        <f t="shared" si="3"/>
        <v>1</v>
      </c>
      <c r="M4" s="3">
        <f t="shared" si="3"/>
        <v>1</v>
      </c>
      <c r="N4" s="3">
        <f t="shared" si="3"/>
        <v>1</v>
      </c>
      <c r="O4" s="3">
        <f t="shared" si="3"/>
        <v>1</v>
      </c>
      <c r="P4" s="3">
        <f t="shared" si="3"/>
        <v>1</v>
      </c>
      <c r="Q4" s="3">
        <f t="shared" si="3"/>
        <v>1</v>
      </c>
      <c r="R4" s="3">
        <f t="shared" si="3"/>
        <v>1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</row>
    <row r="5">
      <c r="A5" s="5" t="s">
        <v>28</v>
      </c>
      <c r="B5" s="3">
        <v>16.0</v>
      </c>
      <c r="C5" s="3">
        <f t="shared" ref="C5:W5" si="4">IF($B5 &gt;=C$1,1,0)</f>
        <v>1</v>
      </c>
      <c r="D5" s="3">
        <f t="shared" si="4"/>
        <v>1</v>
      </c>
      <c r="E5" s="3">
        <f t="shared" si="4"/>
        <v>1</v>
      </c>
      <c r="F5" s="3">
        <f t="shared" si="4"/>
        <v>1</v>
      </c>
      <c r="G5" s="3">
        <f t="shared" si="4"/>
        <v>1</v>
      </c>
      <c r="H5" s="3">
        <f t="shared" si="4"/>
        <v>1</v>
      </c>
      <c r="I5" s="3">
        <f t="shared" si="4"/>
        <v>1</v>
      </c>
      <c r="J5" s="3">
        <f t="shared" si="4"/>
        <v>1</v>
      </c>
      <c r="K5" s="3">
        <f t="shared" si="4"/>
        <v>1</v>
      </c>
      <c r="L5" s="3">
        <f t="shared" si="4"/>
        <v>1</v>
      </c>
      <c r="M5" s="3">
        <f t="shared" si="4"/>
        <v>1</v>
      </c>
      <c r="N5" s="3">
        <f t="shared" si="4"/>
        <v>1</v>
      </c>
      <c r="O5" s="3">
        <f t="shared" si="4"/>
        <v>1</v>
      </c>
      <c r="P5" s="3">
        <f t="shared" si="4"/>
        <v>1</v>
      </c>
      <c r="Q5" s="3">
        <f t="shared" si="4"/>
        <v>1</v>
      </c>
      <c r="R5" s="3">
        <f t="shared" si="4"/>
        <v>1</v>
      </c>
      <c r="S5" s="3">
        <f t="shared" si="4"/>
        <v>0</v>
      </c>
      <c r="T5" s="3">
        <f t="shared" si="4"/>
        <v>0</v>
      </c>
      <c r="U5" s="3">
        <f t="shared" si="4"/>
        <v>0</v>
      </c>
      <c r="V5" s="3">
        <f t="shared" si="4"/>
        <v>0</v>
      </c>
      <c r="W5" s="3">
        <f t="shared" si="4"/>
        <v>0</v>
      </c>
    </row>
    <row r="6">
      <c r="A6" s="17" t="s">
        <v>29</v>
      </c>
      <c r="B6" s="3">
        <v>16.0</v>
      </c>
      <c r="C6" s="3">
        <f t="shared" ref="C6:W6" si="5">IF($B6 &gt;=C$1,1,0)</f>
        <v>1</v>
      </c>
      <c r="D6" s="3">
        <f t="shared" si="5"/>
        <v>1</v>
      </c>
      <c r="E6" s="3">
        <f t="shared" si="5"/>
        <v>1</v>
      </c>
      <c r="F6" s="3">
        <f t="shared" si="5"/>
        <v>1</v>
      </c>
      <c r="G6" s="3">
        <f t="shared" si="5"/>
        <v>1</v>
      </c>
      <c r="H6" s="3">
        <f t="shared" si="5"/>
        <v>1</v>
      </c>
      <c r="I6" s="3">
        <f t="shared" si="5"/>
        <v>1</v>
      </c>
      <c r="J6" s="3">
        <f t="shared" si="5"/>
        <v>1</v>
      </c>
      <c r="K6" s="3">
        <f t="shared" si="5"/>
        <v>1</v>
      </c>
      <c r="L6" s="3">
        <f t="shared" si="5"/>
        <v>1</v>
      </c>
      <c r="M6" s="3">
        <f t="shared" si="5"/>
        <v>1</v>
      </c>
      <c r="N6" s="3">
        <f t="shared" si="5"/>
        <v>1</v>
      </c>
      <c r="O6" s="3">
        <f t="shared" si="5"/>
        <v>1</v>
      </c>
      <c r="P6" s="3">
        <f t="shared" si="5"/>
        <v>1</v>
      </c>
      <c r="Q6" s="3">
        <f t="shared" si="5"/>
        <v>1</v>
      </c>
      <c r="R6" s="3">
        <f t="shared" si="5"/>
        <v>1</v>
      </c>
      <c r="S6" s="3">
        <f t="shared" si="5"/>
        <v>0</v>
      </c>
      <c r="T6" s="3">
        <f t="shared" si="5"/>
        <v>0</v>
      </c>
      <c r="U6" s="3">
        <f t="shared" si="5"/>
        <v>0</v>
      </c>
      <c r="V6" s="3">
        <f t="shared" si="5"/>
        <v>0</v>
      </c>
      <c r="W6" s="3">
        <f t="shared" si="5"/>
        <v>0</v>
      </c>
    </row>
    <row r="7">
      <c r="A7" s="5" t="s">
        <v>30</v>
      </c>
      <c r="B7" s="3">
        <v>16.0</v>
      </c>
      <c r="C7" s="3">
        <f t="shared" ref="C7:W7" si="6">IF($B7 &gt;=C$1,1,0)</f>
        <v>1</v>
      </c>
      <c r="D7" s="3">
        <f t="shared" si="6"/>
        <v>1</v>
      </c>
      <c r="E7" s="3">
        <f t="shared" si="6"/>
        <v>1</v>
      </c>
      <c r="F7" s="3">
        <f t="shared" si="6"/>
        <v>1</v>
      </c>
      <c r="G7" s="3">
        <f t="shared" si="6"/>
        <v>1</v>
      </c>
      <c r="H7" s="3">
        <f t="shared" si="6"/>
        <v>1</v>
      </c>
      <c r="I7" s="3">
        <f t="shared" si="6"/>
        <v>1</v>
      </c>
      <c r="J7" s="3">
        <f t="shared" si="6"/>
        <v>1</v>
      </c>
      <c r="K7" s="3">
        <f t="shared" si="6"/>
        <v>1</v>
      </c>
      <c r="L7" s="3">
        <f t="shared" si="6"/>
        <v>1</v>
      </c>
      <c r="M7" s="3">
        <f t="shared" si="6"/>
        <v>1</v>
      </c>
      <c r="N7" s="3">
        <f t="shared" si="6"/>
        <v>1</v>
      </c>
      <c r="O7" s="3">
        <f t="shared" si="6"/>
        <v>1</v>
      </c>
      <c r="P7" s="3">
        <f t="shared" si="6"/>
        <v>1</v>
      </c>
      <c r="Q7" s="3">
        <f t="shared" si="6"/>
        <v>1</v>
      </c>
      <c r="R7" s="3">
        <f t="shared" si="6"/>
        <v>1</v>
      </c>
      <c r="S7" s="3">
        <f t="shared" si="6"/>
        <v>0</v>
      </c>
      <c r="T7" s="3">
        <f t="shared" si="6"/>
        <v>0</v>
      </c>
      <c r="U7" s="3">
        <f t="shared" si="6"/>
        <v>0</v>
      </c>
      <c r="V7" s="3">
        <f t="shared" si="6"/>
        <v>0</v>
      </c>
      <c r="W7" s="3">
        <f t="shared" si="6"/>
        <v>0</v>
      </c>
    </row>
    <row r="8">
      <c r="A8" s="17" t="s">
        <v>31</v>
      </c>
      <c r="B8" s="3">
        <v>16.0</v>
      </c>
      <c r="C8" s="3">
        <f t="shared" ref="C8:W8" si="7">IF($B8 &gt;=C$1,1,0)</f>
        <v>1</v>
      </c>
      <c r="D8" s="3">
        <f t="shared" si="7"/>
        <v>1</v>
      </c>
      <c r="E8" s="3">
        <f t="shared" si="7"/>
        <v>1</v>
      </c>
      <c r="F8" s="3">
        <f t="shared" si="7"/>
        <v>1</v>
      </c>
      <c r="G8" s="3">
        <f t="shared" si="7"/>
        <v>1</v>
      </c>
      <c r="H8" s="3">
        <f t="shared" si="7"/>
        <v>1</v>
      </c>
      <c r="I8" s="3">
        <f t="shared" si="7"/>
        <v>1</v>
      </c>
      <c r="J8" s="3">
        <f t="shared" si="7"/>
        <v>1</v>
      </c>
      <c r="K8" s="3">
        <f t="shared" si="7"/>
        <v>1</v>
      </c>
      <c r="L8" s="3">
        <f t="shared" si="7"/>
        <v>1</v>
      </c>
      <c r="M8" s="3">
        <f t="shared" si="7"/>
        <v>1</v>
      </c>
      <c r="N8" s="3">
        <f t="shared" si="7"/>
        <v>1</v>
      </c>
      <c r="O8" s="3">
        <f t="shared" si="7"/>
        <v>1</v>
      </c>
      <c r="P8" s="3">
        <f t="shared" si="7"/>
        <v>1</v>
      </c>
      <c r="Q8" s="3">
        <f t="shared" si="7"/>
        <v>1</v>
      </c>
      <c r="R8" s="3">
        <f t="shared" si="7"/>
        <v>1</v>
      </c>
      <c r="S8" s="3">
        <f t="shared" si="7"/>
        <v>0</v>
      </c>
      <c r="T8" s="3">
        <f t="shared" si="7"/>
        <v>0</v>
      </c>
      <c r="U8" s="3">
        <f t="shared" si="7"/>
        <v>0</v>
      </c>
      <c r="V8" s="3">
        <f t="shared" si="7"/>
        <v>0</v>
      </c>
      <c r="W8" s="3">
        <f t="shared" si="7"/>
        <v>0</v>
      </c>
    </row>
    <row r="9">
      <c r="A9" s="5" t="s">
        <v>32</v>
      </c>
      <c r="B9" s="3">
        <v>16.0</v>
      </c>
      <c r="C9" s="3">
        <f t="shared" ref="C9:W9" si="8">IF($B9 &gt;=C$1,1,0)</f>
        <v>1</v>
      </c>
      <c r="D9" s="3">
        <f t="shared" si="8"/>
        <v>1</v>
      </c>
      <c r="E9" s="3">
        <f t="shared" si="8"/>
        <v>1</v>
      </c>
      <c r="F9" s="3">
        <f t="shared" si="8"/>
        <v>1</v>
      </c>
      <c r="G9" s="3">
        <f t="shared" si="8"/>
        <v>1</v>
      </c>
      <c r="H9" s="3">
        <f t="shared" si="8"/>
        <v>1</v>
      </c>
      <c r="I9" s="3">
        <f t="shared" si="8"/>
        <v>1</v>
      </c>
      <c r="J9" s="3">
        <f t="shared" si="8"/>
        <v>1</v>
      </c>
      <c r="K9" s="3">
        <f t="shared" si="8"/>
        <v>1</v>
      </c>
      <c r="L9" s="3">
        <f t="shared" si="8"/>
        <v>1</v>
      </c>
      <c r="M9" s="3">
        <f t="shared" si="8"/>
        <v>1</v>
      </c>
      <c r="N9" s="3">
        <f t="shared" si="8"/>
        <v>1</v>
      </c>
      <c r="O9" s="3">
        <f t="shared" si="8"/>
        <v>1</v>
      </c>
      <c r="P9" s="3">
        <f t="shared" si="8"/>
        <v>1</v>
      </c>
      <c r="Q9" s="3">
        <f t="shared" si="8"/>
        <v>1</v>
      </c>
      <c r="R9" s="3">
        <f t="shared" si="8"/>
        <v>1</v>
      </c>
      <c r="S9" s="3">
        <f t="shared" si="8"/>
        <v>0</v>
      </c>
      <c r="T9" s="3">
        <f t="shared" si="8"/>
        <v>0</v>
      </c>
      <c r="U9" s="3">
        <f t="shared" si="8"/>
        <v>0</v>
      </c>
      <c r="V9" s="3">
        <f t="shared" si="8"/>
        <v>0</v>
      </c>
      <c r="W9" s="3">
        <f t="shared" si="8"/>
        <v>0</v>
      </c>
    </row>
    <row r="10">
      <c r="A10" s="5" t="s">
        <v>33</v>
      </c>
      <c r="B10" s="3">
        <v>16.0</v>
      </c>
      <c r="C10" s="3">
        <f t="shared" ref="C10:W10" si="9">IF($B10 &gt;=C$1,1,0)</f>
        <v>1</v>
      </c>
      <c r="D10" s="3">
        <f t="shared" si="9"/>
        <v>1</v>
      </c>
      <c r="E10" s="3">
        <f t="shared" si="9"/>
        <v>1</v>
      </c>
      <c r="F10" s="3">
        <f t="shared" si="9"/>
        <v>1</v>
      </c>
      <c r="G10" s="3">
        <f t="shared" si="9"/>
        <v>1</v>
      </c>
      <c r="H10" s="3">
        <f t="shared" si="9"/>
        <v>1</v>
      </c>
      <c r="I10" s="3">
        <f t="shared" si="9"/>
        <v>1</v>
      </c>
      <c r="J10" s="3">
        <f t="shared" si="9"/>
        <v>1</v>
      </c>
      <c r="K10" s="3">
        <f t="shared" si="9"/>
        <v>1</v>
      </c>
      <c r="L10" s="3">
        <f t="shared" si="9"/>
        <v>1</v>
      </c>
      <c r="M10" s="3">
        <f t="shared" si="9"/>
        <v>1</v>
      </c>
      <c r="N10" s="3">
        <f t="shared" si="9"/>
        <v>1</v>
      </c>
      <c r="O10" s="3">
        <f t="shared" si="9"/>
        <v>1</v>
      </c>
      <c r="P10" s="3">
        <f t="shared" si="9"/>
        <v>1</v>
      </c>
      <c r="Q10" s="3">
        <f t="shared" si="9"/>
        <v>1</v>
      </c>
      <c r="R10" s="3">
        <f t="shared" si="9"/>
        <v>1</v>
      </c>
      <c r="S10" s="3">
        <f t="shared" si="9"/>
        <v>0</v>
      </c>
      <c r="T10" s="3">
        <f t="shared" si="9"/>
        <v>0</v>
      </c>
      <c r="U10" s="3">
        <f t="shared" si="9"/>
        <v>0</v>
      </c>
      <c r="V10" s="3">
        <f t="shared" si="9"/>
        <v>0</v>
      </c>
      <c r="W10" s="3">
        <f t="shared" si="9"/>
        <v>0</v>
      </c>
    </row>
    <row r="11">
      <c r="A11" s="5" t="s">
        <v>34</v>
      </c>
      <c r="B11" s="3">
        <v>16.0</v>
      </c>
      <c r="C11" s="3">
        <f t="shared" ref="C11:W11" si="10">IF($B11 &gt;=C$1,1,0)</f>
        <v>1</v>
      </c>
      <c r="D11" s="3">
        <f t="shared" si="10"/>
        <v>1</v>
      </c>
      <c r="E11" s="3">
        <f t="shared" si="10"/>
        <v>1</v>
      </c>
      <c r="F11" s="3">
        <f t="shared" si="10"/>
        <v>1</v>
      </c>
      <c r="G11" s="3">
        <f t="shared" si="10"/>
        <v>1</v>
      </c>
      <c r="H11" s="3">
        <f t="shared" si="10"/>
        <v>1</v>
      </c>
      <c r="I11" s="3">
        <f t="shared" si="10"/>
        <v>1</v>
      </c>
      <c r="J11" s="3">
        <f t="shared" si="10"/>
        <v>1</v>
      </c>
      <c r="K11" s="3">
        <f t="shared" si="10"/>
        <v>1</v>
      </c>
      <c r="L11" s="3">
        <f t="shared" si="10"/>
        <v>1</v>
      </c>
      <c r="M11" s="3">
        <f t="shared" si="10"/>
        <v>1</v>
      </c>
      <c r="N11" s="3">
        <f t="shared" si="10"/>
        <v>1</v>
      </c>
      <c r="O11" s="3">
        <f t="shared" si="10"/>
        <v>1</v>
      </c>
      <c r="P11" s="3">
        <f t="shared" si="10"/>
        <v>1</v>
      </c>
      <c r="Q11" s="3">
        <f t="shared" si="10"/>
        <v>1</v>
      </c>
      <c r="R11" s="3">
        <f t="shared" si="10"/>
        <v>1</v>
      </c>
      <c r="S11" s="3">
        <f t="shared" si="10"/>
        <v>0</v>
      </c>
      <c r="T11" s="3">
        <f t="shared" si="10"/>
        <v>0</v>
      </c>
      <c r="U11" s="3">
        <f t="shared" si="10"/>
        <v>0</v>
      </c>
      <c r="V11" s="3">
        <f t="shared" si="10"/>
        <v>0</v>
      </c>
      <c r="W11" s="3">
        <f t="shared" si="10"/>
        <v>0</v>
      </c>
    </row>
    <row r="12">
      <c r="A12" s="5" t="s">
        <v>35</v>
      </c>
      <c r="B12" s="3">
        <v>16.0</v>
      </c>
      <c r="C12" s="3">
        <f t="shared" ref="C12:W12" si="11">IF($B12 &gt;=C$1,1,0)</f>
        <v>1</v>
      </c>
      <c r="D12" s="3">
        <f t="shared" si="11"/>
        <v>1</v>
      </c>
      <c r="E12" s="3">
        <f t="shared" si="11"/>
        <v>1</v>
      </c>
      <c r="F12" s="3">
        <f t="shared" si="11"/>
        <v>1</v>
      </c>
      <c r="G12" s="3">
        <f t="shared" si="11"/>
        <v>1</v>
      </c>
      <c r="H12" s="3">
        <f t="shared" si="11"/>
        <v>1</v>
      </c>
      <c r="I12" s="3">
        <f t="shared" si="11"/>
        <v>1</v>
      </c>
      <c r="J12" s="3">
        <f t="shared" si="11"/>
        <v>1</v>
      </c>
      <c r="K12" s="3">
        <f t="shared" si="11"/>
        <v>1</v>
      </c>
      <c r="L12" s="3">
        <f t="shared" si="11"/>
        <v>1</v>
      </c>
      <c r="M12" s="3">
        <f t="shared" si="11"/>
        <v>1</v>
      </c>
      <c r="N12" s="3">
        <f t="shared" si="11"/>
        <v>1</v>
      </c>
      <c r="O12" s="3">
        <f t="shared" si="11"/>
        <v>1</v>
      </c>
      <c r="P12" s="3">
        <f t="shared" si="11"/>
        <v>1</v>
      </c>
      <c r="Q12" s="3">
        <f t="shared" si="11"/>
        <v>1</v>
      </c>
      <c r="R12" s="3">
        <f t="shared" si="11"/>
        <v>1</v>
      </c>
      <c r="S12" s="3">
        <f t="shared" si="11"/>
        <v>0</v>
      </c>
      <c r="T12" s="3">
        <f t="shared" si="11"/>
        <v>0</v>
      </c>
      <c r="U12" s="3">
        <f t="shared" si="11"/>
        <v>0</v>
      </c>
      <c r="V12" s="3">
        <f t="shared" si="11"/>
        <v>0</v>
      </c>
      <c r="W12" s="3">
        <f t="shared" si="11"/>
        <v>0</v>
      </c>
    </row>
    <row r="13">
      <c r="A13" s="5" t="s">
        <v>36</v>
      </c>
      <c r="B13" s="3">
        <v>16.0</v>
      </c>
      <c r="C13" s="3">
        <f t="shared" ref="C13:W13" si="12">IF($B13 &gt;=C$1,1,0)</f>
        <v>1</v>
      </c>
      <c r="D13" s="3">
        <f t="shared" si="12"/>
        <v>1</v>
      </c>
      <c r="E13" s="3">
        <f t="shared" si="12"/>
        <v>1</v>
      </c>
      <c r="F13" s="3">
        <f t="shared" si="12"/>
        <v>1</v>
      </c>
      <c r="G13" s="3">
        <f t="shared" si="12"/>
        <v>1</v>
      </c>
      <c r="H13" s="3">
        <f t="shared" si="12"/>
        <v>1</v>
      </c>
      <c r="I13" s="3">
        <f t="shared" si="12"/>
        <v>1</v>
      </c>
      <c r="J13" s="3">
        <f t="shared" si="12"/>
        <v>1</v>
      </c>
      <c r="K13" s="3">
        <f t="shared" si="12"/>
        <v>1</v>
      </c>
      <c r="L13" s="3">
        <f t="shared" si="12"/>
        <v>1</v>
      </c>
      <c r="M13" s="3">
        <f t="shared" si="12"/>
        <v>1</v>
      </c>
      <c r="N13" s="3">
        <f t="shared" si="12"/>
        <v>1</v>
      </c>
      <c r="O13" s="3">
        <f t="shared" si="12"/>
        <v>1</v>
      </c>
      <c r="P13" s="3">
        <f t="shared" si="12"/>
        <v>1</v>
      </c>
      <c r="Q13" s="3">
        <f t="shared" si="12"/>
        <v>1</v>
      </c>
      <c r="R13" s="3">
        <f t="shared" si="12"/>
        <v>1</v>
      </c>
      <c r="S13" s="3">
        <f t="shared" si="12"/>
        <v>0</v>
      </c>
      <c r="T13" s="3">
        <f t="shared" si="12"/>
        <v>0</v>
      </c>
      <c r="U13" s="3">
        <f t="shared" si="12"/>
        <v>0</v>
      </c>
      <c r="V13" s="3">
        <f t="shared" si="12"/>
        <v>0</v>
      </c>
      <c r="W13" s="3">
        <f t="shared" si="12"/>
        <v>0</v>
      </c>
    </row>
    <row r="14">
      <c r="A14" s="17" t="s">
        <v>37</v>
      </c>
      <c r="B14" s="3">
        <v>16.0</v>
      </c>
      <c r="C14" s="3">
        <f t="shared" ref="C14:W14" si="13">IF($B14 &gt;=C$1,1,0)</f>
        <v>1</v>
      </c>
      <c r="D14" s="3">
        <f t="shared" si="13"/>
        <v>1</v>
      </c>
      <c r="E14" s="3">
        <f t="shared" si="13"/>
        <v>1</v>
      </c>
      <c r="F14" s="3">
        <f t="shared" si="13"/>
        <v>1</v>
      </c>
      <c r="G14" s="3">
        <f t="shared" si="13"/>
        <v>1</v>
      </c>
      <c r="H14" s="3">
        <f t="shared" si="13"/>
        <v>1</v>
      </c>
      <c r="I14" s="3">
        <f t="shared" si="13"/>
        <v>1</v>
      </c>
      <c r="J14" s="3">
        <f t="shared" si="13"/>
        <v>1</v>
      </c>
      <c r="K14" s="3">
        <f t="shared" si="13"/>
        <v>1</v>
      </c>
      <c r="L14" s="3">
        <f t="shared" si="13"/>
        <v>1</v>
      </c>
      <c r="M14" s="3">
        <f t="shared" si="13"/>
        <v>1</v>
      </c>
      <c r="N14" s="3">
        <f t="shared" si="13"/>
        <v>1</v>
      </c>
      <c r="O14" s="3">
        <f t="shared" si="13"/>
        <v>1</v>
      </c>
      <c r="P14" s="3">
        <f t="shared" si="13"/>
        <v>1</v>
      </c>
      <c r="Q14" s="3">
        <f t="shared" si="13"/>
        <v>1</v>
      </c>
      <c r="R14" s="3">
        <f t="shared" si="13"/>
        <v>1</v>
      </c>
      <c r="S14" s="3">
        <f t="shared" si="13"/>
        <v>0</v>
      </c>
      <c r="T14" s="3">
        <f t="shared" si="13"/>
        <v>0</v>
      </c>
      <c r="U14" s="3">
        <f t="shared" si="13"/>
        <v>0</v>
      </c>
      <c r="V14" s="3">
        <f t="shared" si="13"/>
        <v>0</v>
      </c>
      <c r="W14" s="3">
        <f t="shared" si="13"/>
        <v>0</v>
      </c>
    </row>
    <row r="15">
      <c r="A15" s="5" t="s">
        <v>38</v>
      </c>
      <c r="B15" s="3">
        <v>16.0</v>
      </c>
      <c r="C15" s="3">
        <f t="shared" ref="C15:W15" si="14">IF($B15 &gt;=C$1,1,0)</f>
        <v>1</v>
      </c>
      <c r="D15" s="3">
        <f t="shared" si="14"/>
        <v>1</v>
      </c>
      <c r="E15" s="3">
        <f t="shared" si="14"/>
        <v>1</v>
      </c>
      <c r="F15" s="3">
        <f t="shared" si="14"/>
        <v>1</v>
      </c>
      <c r="G15" s="3">
        <f t="shared" si="14"/>
        <v>1</v>
      </c>
      <c r="H15" s="3">
        <f t="shared" si="14"/>
        <v>1</v>
      </c>
      <c r="I15" s="3">
        <f t="shared" si="14"/>
        <v>1</v>
      </c>
      <c r="J15" s="3">
        <f t="shared" si="14"/>
        <v>1</v>
      </c>
      <c r="K15" s="3">
        <f t="shared" si="14"/>
        <v>1</v>
      </c>
      <c r="L15" s="3">
        <f t="shared" si="14"/>
        <v>1</v>
      </c>
      <c r="M15" s="3">
        <f t="shared" si="14"/>
        <v>1</v>
      </c>
      <c r="N15" s="3">
        <f t="shared" si="14"/>
        <v>1</v>
      </c>
      <c r="O15" s="3">
        <f t="shared" si="14"/>
        <v>1</v>
      </c>
      <c r="P15" s="3">
        <f t="shared" si="14"/>
        <v>1</v>
      </c>
      <c r="Q15" s="3">
        <f t="shared" si="14"/>
        <v>1</v>
      </c>
      <c r="R15" s="3">
        <f t="shared" si="14"/>
        <v>1</v>
      </c>
      <c r="S15" s="3">
        <f t="shared" si="14"/>
        <v>0</v>
      </c>
      <c r="T15" s="3">
        <f t="shared" si="14"/>
        <v>0</v>
      </c>
      <c r="U15" s="3">
        <f t="shared" si="14"/>
        <v>0</v>
      </c>
      <c r="V15" s="3">
        <f t="shared" si="14"/>
        <v>0</v>
      </c>
      <c r="W15" s="3">
        <f t="shared" si="14"/>
        <v>0</v>
      </c>
    </row>
    <row r="16">
      <c r="A16" s="23" t="s">
        <v>39</v>
      </c>
      <c r="B16" s="3">
        <v>7.0</v>
      </c>
      <c r="C16" s="3">
        <f t="shared" ref="C16:W16" si="15">IF($B16 &gt;=C$1,1,0)</f>
        <v>1</v>
      </c>
      <c r="D16" s="3">
        <f t="shared" si="15"/>
        <v>1</v>
      </c>
      <c r="E16" s="3">
        <f t="shared" si="15"/>
        <v>1</v>
      </c>
      <c r="F16" s="3">
        <f t="shared" si="15"/>
        <v>1</v>
      </c>
      <c r="G16" s="3">
        <f t="shared" si="15"/>
        <v>1</v>
      </c>
      <c r="H16" s="3">
        <f t="shared" si="15"/>
        <v>1</v>
      </c>
      <c r="I16" s="3">
        <f t="shared" si="15"/>
        <v>1</v>
      </c>
      <c r="J16" s="3">
        <f t="shared" si="15"/>
        <v>0</v>
      </c>
      <c r="K16" s="3">
        <f t="shared" si="15"/>
        <v>0</v>
      </c>
      <c r="L16" s="3">
        <f t="shared" si="15"/>
        <v>0</v>
      </c>
      <c r="M16" s="3">
        <f t="shared" si="15"/>
        <v>0</v>
      </c>
      <c r="N16" s="3">
        <f t="shared" si="15"/>
        <v>0</v>
      </c>
      <c r="O16" s="3">
        <f t="shared" si="15"/>
        <v>0</v>
      </c>
      <c r="P16" s="3">
        <f t="shared" si="15"/>
        <v>0</v>
      </c>
      <c r="Q16" s="3">
        <f t="shared" si="15"/>
        <v>0</v>
      </c>
      <c r="R16" s="3">
        <f t="shared" si="15"/>
        <v>0</v>
      </c>
      <c r="S16" s="3">
        <f t="shared" si="15"/>
        <v>0</v>
      </c>
      <c r="T16" s="3">
        <f t="shared" si="15"/>
        <v>0</v>
      </c>
      <c r="U16" s="3">
        <f t="shared" si="15"/>
        <v>0</v>
      </c>
      <c r="V16" s="3">
        <f t="shared" si="15"/>
        <v>0</v>
      </c>
      <c r="W16" s="3">
        <f t="shared" si="15"/>
        <v>0</v>
      </c>
    </row>
    <row r="17">
      <c r="A17" s="23" t="s">
        <v>40</v>
      </c>
      <c r="B17" s="3">
        <v>13.0</v>
      </c>
      <c r="C17" s="3">
        <f t="shared" ref="C17:W17" si="16">IF($B17 &gt;=C$1,1,0)</f>
        <v>1</v>
      </c>
      <c r="D17" s="3">
        <f t="shared" si="16"/>
        <v>1</v>
      </c>
      <c r="E17" s="3">
        <f t="shared" si="16"/>
        <v>1</v>
      </c>
      <c r="F17" s="3">
        <f t="shared" si="16"/>
        <v>1</v>
      </c>
      <c r="G17" s="3">
        <f t="shared" si="16"/>
        <v>1</v>
      </c>
      <c r="H17" s="3">
        <f t="shared" si="16"/>
        <v>1</v>
      </c>
      <c r="I17" s="3">
        <f t="shared" si="16"/>
        <v>1</v>
      </c>
      <c r="J17" s="3">
        <f t="shared" si="16"/>
        <v>1</v>
      </c>
      <c r="K17" s="3">
        <f t="shared" si="16"/>
        <v>1</v>
      </c>
      <c r="L17" s="3">
        <f t="shared" si="16"/>
        <v>1</v>
      </c>
      <c r="M17" s="3">
        <f t="shared" si="16"/>
        <v>1</v>
      </c>
      <c r="N17" s="3">
        <f t="shared" si="16"/>
        <v>1</v>
      </c>
      <c r="O17" s="3">
        <f t="shared" si="16"/>
        <v>1</v>
      </c>
      <c r="P17" s="3">
        <f t="shared" si="16"/>
        <v>0</v>
      </c>
      <c r="Q17" s="3">
        <f t="shared" si="16"/>
        <v>0</v>
      </c>
      <c r="R17" s="3">
        <f t="shared" si="16"/>
        <v>0</v>
      </c>
      <c r="S17" s="3">
        <f t="shared" si="16"/>
        <v>0</v>
      </c>
      <c r="T17" s="3">
        <f t="shared" si="16"/>
        <v>0</v>
      </c>
      <c r="U17" s="3">
        <f t="shared" si="16"/>
        <v>0</v>
      </c>
      <c r="V17" s="3">
        <f t="shared" si="16"/>
        <v>0</v>
      </c>
      <c r="W17" s="3">
        <f t="shared" si="16"/>
        <v>0</v>
      </c>
    </row>
    <row r="18">
      <c r="A18" s="5" t="s">
        <v>41</v>
      </c>
      <c r="B18" s="3">
        <v>16.0</v>
      </c>
      <c r="C18" s="3">
        <f t="shared" ref="C18:W18" si="17">IF($B18 &gt;=C$1,1,0)</f>
        <v>1</v>
      </c>
      <c r="D18" s="3">
        <f t="shared" si="17"/>
        <v>1</v>
      </c>
      <c r="E18" s="3">
        <f t="shared" si="17"/>
        <v>1</v>
      </c>
      <c r="F18" s="3">
        <f t="shared" si="17"/>
        <v>1</v>
      </c>
      <c r="G18" s="3">
        <f t="shared" si="17"/>
        <v>1</v>
      </c>
      <c r="H18" s="3">
        <f t="shared" si="17"/>
        <v>1</v>
      </c>
      <c r="I18" s="3">
        <f t="shared" si="17"/>
        <v>1</v>
      </c>
      <c r="J18" s="3">
        <f t="shared" si="17"/>
        <v>1</v>
      </c>
      <c r="K18" s="3">
        <f t="shared" si="17"/>
        <v>1</v>
      </c>
      <c r="L18" s="3">
        <f t="shared" si="17"/>
        <v>1</v>
      </c>
      <c r="M18" s="3">
        <f t="shared" si="17"/>
        <v>1</v>
      </c>
      <c r="N18" s="3">
        <f t="shared" si="17"/>
        <v>1</v>
      </c>
      <c r="O18" s="3">
        <f t="shared" si="17"/>
        <v>1</v>
      </c>
      <c r="P18" s="3">
        <f t="shared" si="17"/>
        <v>1</v>
      </c>
      <c r="Q18" s="3">
        <f t="shared" si="17"/>
        <v>1</v>
      </c>
      <c r="R18" s="3">
        <f t="shared" si="17"/>
        <v>1</v>
      </c>
      <c r="S18" s="3">
        <f t="shared" si="17"/>
        <v>0</v>
      </c>
      <c r="T18" s="3">
        <f t="shared" si="17"/>
        <v>0</v>
      </c>
      <c r="U18" s="3">
        <f t="shared" si="17"/>
        <v>0</v>
      </c>
      <c r="V18" s="3">
        <f t="shared" si="17"/>
        <v>0</v>
      </c>
      <c r="W18" s="3">
        <f t="shared" si="17"/>
        <v>0</v>
      </c>
    </row>
    <row r="19">
      <c r="A19" s="23" t="s">
        <v>42</v>
      </c>
      <c r="B19" s="3">
        <v>3.0</v>
      </c>
      <c r="C19" s="3">
        <f t="shared" ref="C19:W19" si="18">IF($B19 &gt;=C$1,1,0)</f>
        <v>1</v>
      </c>
      <c r="D19" s="3">
        <f t="shared" si="18"/>
        <v>1</v>
      </c>
      <c r="E19" s="3">
        <f t="shared" si="18"/>
        <v>1</v>
      </c>
      <c r="F19" s="3">
        <f t="shared" si="18"/>
        <v>0</v>
      </c>
      <c r="G19" s="3">
        <f t="shared" si="18"/>
        <v>0</v>
      </c>
      <c r="H19" s="3">
        <f t="shared" si="18"/>
        <v>0</v>
      </c>
      <c r="I19" s="3">
        <f t="shared" si="18"/>
        <v>0</v>
      </c>
      <c r="J19" s="3">
        <f t="shared" si="18"/>
        <v>0</v>
      </c>
      <c r="K19" s="3">
        <f t="shared" si="18"/>
        <v>0</v>
      </c>
      <c r="L19" s="3">
        <f t="shared" si="18"/>
        <v>0</v>
      </c>
      <c r="M19" s="3">
        <f t="shared" si="18"/>
        <v>0</v>
      </c>
      <c r="N19" s="3">
        <f t="shared" si="18"/>
        <v>0</v>
      </c>
      <c r="O19" s="3">
        <f t="shared" si="18"/>
        <v>0</v>
      </c>
      <c r="P19" s="3">
        <f t="shared" si="18"/>
        <v>0</v>
      </c>
      <c r="Q19" s="3">
        <f t="shared" si="18"/>
        <v>0</v>
      </c>
      <c r="R19" s="3">
        <f t="shared" si="18"/>
        <v>0</v>
      </c>
      <c r="S19" s="3">
        <f t="shared" si="18"/>
        <v>0</v>
      </c>
      <c r="T19" s="3">
        <f t="shared" si="18"/>
        <v>0</v>
      </c>
      <c r="U19" s="3">
        <f t="shared" si="18"/>
        <v>0</v>
      </c>
      <c r="V19" s="3">
        <f t="shared" si="18"/>
        <v>0</v>
      </c>
      <c r="W19" s="3">
        <f t="shared" si="18"/>
        <v>0</v>
      </c>
    </row>
    <row r="20">
      <c r="A20" s="23" t="s">
        <v>43</v>
      </c>
      <c r="B20" s="3">
        <v>8.0</v>
      </c>
      <c r="C20" s="3">
        <f t="shared" ref="C20:W20" si="19">IF($B20 &gt;=C$1,1,0)</f>
        <v>1</v>
      </c>
      <c r="D20" s="3">
        <f t="shared" si="19"/>
        <v>1</v>
      </c>
      <c r="E20" s="3">
        <f t="shared" si="19"/>
        <v>1</v>
      </c>
      <c r="F20" s="3">
        <f t="shared" si="19"/>
        <v>1</v>
      </c>
      <c r="G20" s="3">
        <f t="shared" si="19"/>
        <v>1</v>
      </c>
      <c r="H20" s="3">
        <f t="shared" si="19"/>
        <v>1</v>
      </c>
      <c r="I20" s="3">
        <f t="shared" si="19"/>
        <v>1</v>
      </c>
      <c r="J20" s="3">
        <f t="shared" si="19"/>
        <v>1</v>
      </c>
      <c r="K20" s="3">
        <f t="shared" si="19"/>
        <v>0</v>
      </c>
      <c r="L20" s="3">
        <f t="shared" si="19"/>
        <v>0</v>
      </c>
      <c r="M20" s="3">
        <f t="shared" si="19"/>
        <v>0</v>
      </c>
      <c r="N20" s="3">
        <f t="shared" si="19"/>
        <v>0</v>
      </c>
      <c r="O20" s="3">
        <f t="shared" si="19"/>
        <v>0</v>
      </c>
      <c r="P20" s="3">
        <f t="shared" si="19"/>
        <v>0</v>
      </c>
      <c r="Q20" s="3">
        <f t="shared" si="19"/>
        <v>0</v>
      </c>
      <c r="R20" s="3">
        <f t="shared" si="19"/>
        <v>0</v>
      </c>
      <c r="S20" s="3">
        <f t="shared" si="19"/>
        <v>0</v>
      </c>
      <c r="T20" s="3">
        <f t="shared" si="19"/>
        <v>0</v>
      </c>
      <c r="U20" s="3">
        <f t="shared" si="19"/>
        <v>0</v>
      </c>
      <c r="V20" s="3">
        <f t="shared" si="19"/>
        <v>0</v>
      </c>
      <c r="W20" s="3">
        <f t="shared" si="19"/>
        <v>0</v>
      </c>
    </row>
    <row r="21">
      <c r="A21" s="23" t="s">
        <v>44</v>
      </c>
      <c r="B21" s="3">
        <v>12.0</v>
      </c>
      <c r="C21" s="3">
        <f t="shared" ref="C21:W21" si="20">IF($B21 &gt;=C$1,1,0)</f>
        <v>1</v>
      </c>
      <c r="D21" s="3">
        <f t="shared" si="20"/>
        <v>1</v>
      </c>
      <c r="E21" s="3">
        <f t="shared" si="20"/>
        <v>1</v>
      </c>
      <c r="F21" s="3">
        <f t="shared" si="20"/>
        <v>1</v>
      </c>
      <c r="G21" s="3">
        <f t="shared" si="20"/>
        <v>1</v>
      </c>
      <c r="H21" s="3">
        <f t="shared" si="20"/>
        <v>1</v>
      </c>
      <c r="I21" s="3">
        <f t="shared" si="20"/>
        <v>1</v>
      </c>
      <c r="J21" s="3">
        <f t="shared" si="20"/>
        <v>1</v>
      </c>
      <c r="K21" s="3">
        <f t="shared" si="20"/>
        <v>1</v>
      </c>
      <c r="L21" s="3">
        <f t="shared" si="20"/>
        <v>1</v>
      </c>
      <c r="M21" s="3">
        <f t="shared" si="20"/>
        <v>1</v>
      </c>
      <c r="N21" s="3">
        <f t="shared" si="20"/>
        <v>1</v>
      </c>
      <c r="O21" s="3">
        <f t="shared" si="20"/>
        <v>0</v>
      </c>
      <c r="P21" s="3">
        <f t="shared" si="20"/>
        <v>0</v>
      </c>
      <c r="Q21" s="3">
        <f t="shared" si="20"/>
        <v>0</v>
      </c>
      <c r="R21" s="3">
        <f t="shared" si="20"/>
        <v>0</v>
      </c>
      <c r="S21" s="3">
        <f t="shared" si="20"/>
        <v>0</v>
      </c>
      <c r="T21" s="3">
        <f t="shared" si="20"/>
        <v>0</v>
      </c>
      <c r="U21" s="3">
        <f t="shared" si="20"/>
        <v>0</v>
      </c>
      <c r="V21" s="3">
        <f t="shared" si="20"/>
        <v>0</v>
      </c>
      <c r="W21" s="3">
        <f t="shared" si="20"/>
        <v>0</v>
      </c>
    </row>
    <row r="22">
      <c r="A22" s="23" t="s">
        <v>45</v>
      </c>
      <c r="B22" s="3">
        <v>11.0</v>
      </c>
      <c r="C22" s="3">
        <f t="shared" ref="C22:W22" si="21">IF($B22 &gt;=C$1,1,0)</f>
        <v>1</v>
      </c>
      <c r="D22" s="3">
        <f t="shared" si="21"/>
        <v>1</v>
      </c>
      <c r="E22" s="3">
        <f t="shared" si="21"/>
        <v>1</v>
      </c>
      <c r="F22" s="3">
        <f t="shared" si="21"/>
        <v>1</v>
      </c>
      <c r="G22" s="3">
        <f t="shared" si="21"/>
        <v>1</v>
      </c>
      <c r="H22" s="3">
        <f t="shared" si="21"/>
        <v>1</v>
      </c>
      <c r="I22" s="3">
        <f t="shared" si="21"/>
        <v>1</v>
      </c>
      <c r="J22" s="3">
        <f t="shared" si="21"/>
        <v>1</v>
      </c>
      <c r="K22" s="3">
        <f t="shared" si="21"/>
        <v>1</v>
      </c>
      <c r="L22" s="3">
        <f t="shared" si="21"/>
        <v>1</v>
      </c>
      <c r="M22" s="3">
        <f t="shared" si="21"/>
        <v>1</v>
      </c>
      <c r="N22" s="3">
        <f t="shared" si="21"/>
        <v>0</v>
      </c>
      <c r="O22" s="3">
        <f t="shared" si="21"/>
        <v>0</v>
      </c>
      <c r="P22" s="3">
        <f t="shared" si="21"/>
        <v>0</v>
      </c>
      <c r="Q22" s="3">
        <f t="shared" si="21"/>
        <v>0</v>
      </c>
      <c r="R22" s="3">
        <f t="shared" si="21"/>
        <v>0</v>
      </c>
      <c r="S22" s="3">
        <f t="shared" si="21"/>
        <v>0</v>
      </c>
      <c r="T22" s="3">
        <f t="shared" si="21"/>
        <v>0</v>
      </c>
      <c r="U22" s="3">
        <f t="shared" si="21"/>
        <v>0</v>
      </c>
      <c r="V22" s="3">
        <f t="shared" si="21"/>
        <v>0</v>
      </c>
      <c r="W22" s="3">
        <f t="shared" si="21"/>
        <v>0</v>
      </c>
    </row>
    <row r="23">
      <c r="A23" s="23" t="s">
        <v>46</v>
      </c>
      <c r="B23" s="3">
        <v>15.0</v>
      </c>
      <c r="C23" s="3">
        <f t="shared" ref="C23:W23" si="22">IF($B23 &gt;=C$1,1,0)</f>
        <v>1</v>
      </c>
      <c r="D23" s="3">
        <f t="shared" si="22"/>
        <v>1</v>
      </c>
      <c r="E23" s="3">
        <f t="shared" si="22"/>
        <v>1</v>
      </c>
      <c r="F23" s="3">
        <f t="shared" si="22"/>
        <v>1</v>
      </c>
      <c r="G23" s="3">
        <f t="shared" si="22"/>
        <v>1</v>
      </c>
      <c r="H23" s="3">
        <f t="shared" si="22"/>
        <v>1</v>
      </c>
      <c r="I23" s="3">
        <f t="shared" si="22"/>
        <v>1</v>
      </c>
      <c r="J23" s="3">
        <f t="shared" si="22"/>
        <v>1</v>
      </c>
      <c r="K23" s="3">
        <f t="shared" si="22"/>
        <v>1</v>
      </c>
      <c r="L23" s="3">
        <f t="shared" si="22"/>
        <v>1</v>
      </c>
      <c r="M23" s="3">
        <f t="shared" si="22"/>
        <v>1</v>
      </c>
      <c r="N23" s="3">
        <f t="shared" si="22"/>
        <v>1</v>
      </c>
      <c r="O23" s="3">
        <f t="shared" si="22"/>
        <v>1</v>
      </c>
      <c r="P23" s="3">
        <f t="shared" si="22"/>
        <v>1</v>
      </c>
      <c r="Q23" s="3">
        <f t="shared" si="22"/>
        <v>1</v>
      </c>
      <c r="R23" s="3">
        <f t="shared" si="22"/>
        <v>0</v>
      </c>
      <c r="S23" s="3">
        <f t="shared" si="22"/>
        <v>0</v>
      </c>
      <c r="T23" s="3">
        <f t="shared" si="22"/>
        <v>0</v>
      </c>
      <c r="U23" s="3">
        <f t="shared" si="22"/>
        <v>0</v>
      </c>
      <c r="V23" s="3">
        <f t="shared" si="22"/>
        <v>0</v>
      </c>
      <c r="W23" s="3">
        <f t="shared" si="22"/>
        <v>0</v>
      </c>
    </row>
    <row r="24">
      <c r="A24" s="5" t="s">
        <v>47</v>
      </c>
      <c r="B24" s="3">
        <v>16.0</v>
      </c>
      <c r="C24" s="3">
        <f t="shared" ref="C24:W24" si="23">IF($B24 &gt;=C$1,1,0)</f>
        <v>1</v>
      </c>
      <c r="D24" s="3">
        <f t="shared" si="23"/>
        <v>1</v>
      </c>
      <c r="E24" s="3">
        <f t="shared" si="23"/>
        <v>1</v>
      </c>
      <c r="F24" s="3">
        <f t="shared" si="23"/>
        <v>1</v>
      </c>
      <c r="G24" s="3">
        <f t="shared" si="23"/>
        <v>1</v>
      </c>
      <c r="H24" s="3">
        <f t="shared" si="23"/>
        <v>1</v>
      </c>
      <c r="I24" s="3">
        <f t="shared" si="23"/>
        <v>1</v>
      </c>
      <c r="J24" s="3">
        <f t="shared" si="23"/>
        <v>1</v>
      </c>
      <c r="K24" s="3">
        <f t="shared" si="23"/>
        <v>1</v>
      </c>
      <c r="L24" s="3">
        <f t="shared" si="23"/>
        <v>1</v>
      </c>
      <c r="M24" s="3">
        <f t="shared" si="23"/>
        <v>1</v>
      </c>
      <c r="N24" s="3">
        <f t="shared" si="23"/>
        <v>1</v>
      </c>
      <c r="O24" s="3">
        <f t="shared" si="23"/>
        <v>1</v>
      </c>
      <c r="P24" s="3">
        <f t="shared" si="23"/>
        <v>1</v>
      </c>
      <c r="Q24" s="3">
        <f t="shared" si="23"/>
        <v>1</v>
      </c>
      <c r="R24" s="3">
        <f t="shared" si="23"/>
        <v>1</v>
      </c>
      <c r="S24" s="3">
        <f t="shared" si="23"/>
        <v>0</v>
      </c>
      <c r="T24" s="3">
        <f t="shared" si="23"/>
        <v>0</v>
      </c>
      <c r="U24" s="3">
        <f t="shared" si="23"/>
        <v>0</v>
      </c>
      <c r="V24" s="3">
        <f t="shared" si="23"/>
        <v>0</v>
      </c>
      <c r="W24" s="3">
        <f t="shared" si="23"/>
        <v>0</v>
      </c>
    </row>
    <row r="25">
      <c r="A25" s="5" t="s">
        <v>48</v>
      </c>
      <c r="B25" s="28">
        <v>16.0</v>
      </c>
      <c r="C25" s="3">
        <f t="shared" ref="C25:W25" si="24">IF($B25 &gt;=C$1,1,0)</f>
        <v>1</v>
      </c>
      <c r="D25" s="3">
        <f t="shared" si="24"/>
        <v>1</v>
      </c>
      <c r="E25" s="3">
        <f t="shared" si="24"/>
        <v>1</v>
      </c>
      <c r="F25" s="3">
        <f t="shared" si="24"/>
        <v>1</v>
      </c>
      <c r="G25" s="3">
        <f t="shared" si="24"/>
        <v>1</v>
      </c>
      <c r="H25" s="3">
        <f t="shared" si="24"/>
        <v>1</v>
      </c>
      <c r="I25" s="3">
        <f t="shared" si="24"/>
        <v>1</v>
      </c>
      <c r="J25" s="3">
        <f t="shared" si="24"/>
        <v>1</v>
      </c>
      <c r="K25" s="3">
        <f t="shared" si="24"/>
        <v>1</v>
      </c>
      <c r="L25" s="3">
        <f t="shared" si="24"/>
        <v>1</v>
      </c>
      <c r="M25" s="3">
        <f t="shared" si="24"/>
        <v>1</v>
      </c>
      <c r="N25" s="3">
        <f t="shared" si="24"/>
        <v>1</v>
      </c>
      <c r="O25" s="3">
        <f t="shared" si="24"/>
        <v>1</v>
      </c>
      <c r="P25" s="3">
        <f t="shared" si="24"/>
        <v>1</v>
      </c>
      <c r="Q25" s="3">
        <f t="shared" si="24"/>
        <v>1</v>
      </c>
      <c r="R25" s="3">
        <f t="shared" si="24"/>
        <v>1</v>
      </c>
      <c r="S25" s="3">
        <f t="shared" si="24"/>
        <v>0</v>
      </c>
      <c r="T25" s="3">
        <f t="shared" si="24"/>
        <v>0</v>
      </c>
      <c r="U25" s="3">
        <f t="shared" si="24"/>
        <v>0</v>
      </c>
      <c r="V25" s="3">
        <f t="shared" si="24"/>
        <v>0</v>
      </c>
      <c r="W25" s="3">
        <f t="shared" si="24"/>
        <v>0</v>
      </c>
    </row>
    <row r="26">
      <c r="A26" s="5" t="s">
        <v>49</v>
      </c>
      <c r="B26" s="3">
        <v>16.0</v>
      </c>
      <c r="C26" s="3">
        <f t="shared" ref="C26:W26" si="25">IF($B26 &gt;=C$1,1,0)</f>
        <v>1</v>
      </c>
      <c r="D26" s="3">
        <f t="shared" si="25"/>
        <v>1</v>
      </c>
      <c r="E26" s="3">
        <f t="shared" si="25"/>
        <v>1</v>
      </c>
      <c r="F26" s="3">
        <f t="shared" si="25"/>
        <v>1</v>
      </c>
      <c r="G26" s="3">
        <f t="shared" si="25"/>
        <v>1</v>
      </c>
      <c r="H26" s="3">
        <f t="shared" si="25"/>
        <v>1</v>
      </c>
      <c r="I26" s="3">
        <f t="shared" si="25"/>
        <v>1</v>
      </c>
      <c r="J26" s="3">
        <f t="shared" si="25"/>
        <v>1</v>
      </c>
      <c r="K26" s="3">
        <f t="shared" si="25"/>
        <v>1</v>
      </c>
      <c r="L26" s="3">
        <f t="shared" si="25"/>
        <v>1</v>
      </c>
      <c r="M26" s="3">
        <f t="shared" si="25"/>
        <v>1</v>
      </c>
      <c r="N26" s="3">
        <f t="shared" si="25"/>
        <v>1</v>
      </c>
      <c r="O26" s="3">
        <f t="shared" si="25"/>
        <v>1</v>
      </c>
      <c r="P26" s="3">
        <f t="shared" si="25"/>
        <v>1</v>
      </c>
      <c r="Q26" s="3">
        <f t="shared" si="25"/>
        <v>1</v>
      </c>
      <c r="R26" s="3">
        <f t="shared" si="25"/>
        <v>1</v>
      </c>
      <c r="S26" s="3">
        <f t="shared" si="25"/>
        <v>0</v>
      </c>
      <c r="T26" s="3">
        <f t="shared" si="25"/>
        <v>0</v>
      </c>
      <c r="U26" s="3">
        <f t="shared" si="25"/>
        <v>0</v>
      </c>
      <c r="V26" s="3">
        <f t="shared" si="25"/>
        <v>0</v>
      </c>
      <c r="W26" s="3">
        <f t="shared" si="25"/>
        <v>0</v>
      </c>
    </row>
    <row r="27">
      <c r="A27" s="23" t="s">
        <v>50</v>
      </c>
      <c r="B27" s="3">
        <v>11.0</v>
      </c>
      <c r="C27" s="3">
        <f t="shared" ref="C27:W27" si="26">IF($B27 &gt;=C$1,1,0)</f>
        <v>1</v>
      </c>
      <c r="D27" s="3">
        <f t="shared" si="26"/>
        <v>1</v>
      </c>
      <c r="E27" s="3">
        <f t="shared" si="26"/>
        <v>1</v>
      </c>
      <c r="F27" s="3">
        <f t="shared" si="26"/>
        <v>1</v>
      </c>
      <c r="G27" s="3">
        <f t="shared" si="26"/>
        <v>1</v>
      </c>
      <c r="H27" s="3">
        <f t="shared" si="26"/>
        <v>1</v>
      </c>
      <c r="I27" s="3">
        <f t="shared" si="26"/>
        <v>1</v>
      </c>
      <c r="J27" s="3">
        <f t="shared" si="26"/>
        <v>1</v>
      </c>
      <c r="K27" s="3">
        <f t="shared" si="26"/>
        <v>1</v>
      </c>
      <c r="L27" s="3">
        <f t="shared" si="26"/>
        <v>1</v>
      </c>
      <c r="M27" s="3">
        <f t="shared" si="26"/>
        <v>1</v>
      </c>
      <c r="N27" s="3">
        <f t="shared" si="26"/>
        <v>0</v>
      </c>
      <c r="O27" s="3">
        <f t="shared" si="26"/>
        <v>0</v>
      </c>
      <c r="P27" s="3">
        <f t="shared" si="26"/>
        <v>0</v>
      </c>
      <c r="Q27" s="3">
        <f t="shared" si="26"/>
        <v>0</v>
      </c>
      <c r="R27" s="3">
        <f t="shared" si="26"/>
        <v>0</v>
      </c>
      <c r="S27" s="3">
        <f t="shared" si="26"/>
        <v>0</v>
      </c>
      <c r="T27" s="3">
        <f t="shared" si="26"/>
        <v>0</v>
      </c>
      <c r="U27" s="3">
        <f t="shared" si="26"/>
        <v>0</v>
      </c>
      <c r="V27" s="3">
        <f t="shared" si="26"/>
        <v>0</v>
      </c>
      <c r="W27" s="3">
        <f t="shared" si="26"/>
        <v>0</v>
      </c>
    </row>
    <row r="28">
      <c r="A28" s="23" t="s">
        <v>51</v>
      </c>
      <c r="B28" s="3">
        <v>0.0</v>
      </c>
      <c r="C28" s="3">
        <f t="shared" ref="C28:W28" si="27">IF($B28 &gt;=C$1,1,0)</f>
        <v>0</v>
      </c>
      <c r="D28" s="3">
        <f t="shared" si="27"/>
        <v>0</v>
      </c>
      <c r="E28" s="3">
        <f t="shared" si="27"/>
        <v>0</v>
      </c>
      <c r="F28" s="3">
        <f t="shared" si="27"/>
        <v>0</v>
      </c>
      <c r="G28" s="3">
        <f t="shared" si="27"/>
        <v>0</v>
      </c>
      <c r="H28" s="3">
        <f t="shared" si="27"/>
        <v>0</v>
      </c>
      <c r="I28" s="3">
        <f t="shared" si="27"/>
        <v>0</v>
      </c>
      <c r="J28" s="3">
        <f t="shared" si="27"/>
        <v>0</v>
      </c>
      <c r="K28" s="3">
        <f t="shared" si="27"/>
        <v>0</v>
      </c>
      <c r="L28" s="3">
        <f t="shared" si="27"/>
        <v>0</v>
      </c>
      <c r="M28" s="3">
        <f t="shared" si="27"/>
        <v>0</v>
      </c>
      <c r="N28" s="3">
        <f t="shared" si="27"/>
        <v>0</v>
      </c>
      <c r="O28" s="3">
        <f t="shared" si="27"/>
        <v>0</v>
      </c>
      <c r="P28" s="3">
        <f t="shared" si="27"/>
        <v>0</v>
      </c>
      <c r="Q28" s="3">
        <f t="shared" si="27"/>
        <v>0</v>
      </c>
      <c r="R28" s="3">
        <f t="shared" si="27"/>
        <v>0</v>
      </c>
      <c r="S28" s="3">
        <f t="shared" si="27"/>
        <v>0</v>
      </c>
      <c r="T28" s="3">
        <f t="shared" si="27"/>
        <v>0</v>
      </c>
      <c r="U28" s="3">
        <f t="shared" si="27"/>
        <v>0</v>
      </c>
      <c r="V28" s="3">
        <f t="shared" si="27"/>
        <v>0</v>
      </c>
      <c r="W28" s="3">
        <f t="shared" si="27"/>
        <v>0</v>
      </c>
    </row>
    <row r="29">
      <c r="A29" s="5" t="s">
        <v>52</v>
      </c>
      <c r="B29" s="3">
        <v>16.0</v>
      </c>
      <c r="C29" s="3">
        <f t="shared" ref="C29:W29" si="28">IF($B29 &gt;=C$1,1,0)</f>
        <v>1</v>
      </c>
      <c r="D29" s="3">
        <f t="shared" si="28"/>
        <v>1</v>
      </c>
      <c r="E29" s="3">
        <f t="shared" si="28"/>
        <v>1</v>
      </c>
      <c r="F29" s="3">
        <f t="shared" si="28"/>
        <v>1</v>
      </c>
      <c r="G29" s="3">
        <f t="shared" si="28"/>
        <v>1</v>
      </c>
      <c r="H29" s="3">
        <f t="shared" si="28"/>
        <v>1</v>
      </c>
      <c r="I29" s="3">
        <f t="shared" si="28"/>
        <v>1</v>
      </c>
      <c r="J29" s="3">
        <f t="shared" si="28"/>
        <v>1</v>
      </c>
      <c r="K29" s="3">
        <f t="shared" si="28"/>
        <v>1</v>
      </c>
      <c r="L29" s="3">
        <f t="shared" si="28"/>
        <v>1</v>
      </c>
      <c r="M29" s="3">
        <f t="shared" si="28"/>
        <v>1</v>
      </c>
      <c r="N29" s="3">
        <f t="shared" si="28"/>
        <v>1</v>
      </c>
      <c r="O29" s="3">
        <f t="shared" si="28"/>
        <v>1</v>
      </c>
      <c r="P29" s="3">
        <f t="shared" si="28"/>
        <v>1</v>
      </c>
      <c r="Q29" s="3">
        <f t="shared" si="28"/>
        <v>1</v>
      </c>
      <c r="R29" s="3">
        <f t="shared" si="28"/>
        <v>1</v>
      </c>
      <c r="S29" s="3">
        <f t="shared" si="28"/>
        <v>0</v>
      </c>
      <c r="T29" s="3">
        <f t="shared" si="28"/>
        <v>0</v>
      </c>
      <c r="U29" s="3">
        <f t="shared" si="28"/>
        <v>0</v>
      </c>
      <c r="V29" s="3">
        <f t="shared" si="28"/>
        <v>0</v>
      </c>
      <c r="W29" s="3">
        <f t="shared" si="28"/>
        <v>0</v>
      </c>
    </row>
    <row r="30">
      <c r="A30" s="5" t="s">
        <v>53</v>
      </c>
      <c r="B30" s="3">
        <v>16.0</v>
      </c>
      <c r="C30" s="3">
        <f t="shared" ref="C30:W30" si="29">IF($B30 &gt;=C$1,1,0)</f>
        <v>1</v>
      </c>
      <c r="D30" s="3">
        <f t="shared" si="29"/>
        <v>1</v>
      </c>
      <c r="E30" s="3">
        <f t="shared" si="29"/>
        <v>1</v>
      </c>
      <c r="F30" s="3">
        <f t="shared" si="29"/>
        <v>1</v>
      </c>
      <c r="G30" s="3">
        <f t="shared" si="29"/>
        <v>1</v>
      </c>
      <c r="H30" s="3">
        <f t="shared" si="29"/>
        <v>1</v>
      </c>
      <c r="I30" s="3">
        <f t="shared" si="29"/>
        <v>1</v>
      </c>
      <c r="J30" s="3">
        <f t="shared" si="29"/>
        <v>1</v>
      </c>
      <c r="K30" s="3">
        <f t="shared" si="29"/>
        <v>1</v>
      </c>
      <c r="L30" s="3">
        <f t="shared" si="29"/>
        <v>1</v>
      </c>
      <c r="M30" s="3">
        <f t="shared" si="29"/>
        <v>1</v>
      </c>
      <c r="N30" s="3">
        <f t="shared" si="29"/>
        <v>1</v>
      </c>
      <c r="O30" s="3">
        <f t="shared" si="29"/>
        <v>1</v>
      </c>
      <c r="P30" s="3">
        <f t="shared" si="29"/>
        <v>1</v>
      </c>
      <c r="Q30" s="3">
        <f t="shared" si="29"/>
        <v>1</v>
      </c>
      <c r="R30" s="3">
        <f t="shared" si="29"/>
        <v>1</v>
      </c>
      <c r="S30" s="3">
        <f t="shared" si="29"/>
        <v>0</v>
      </c>
      <c r="T30" s="3">
        <f t="shared" si="29"/>
        <v>0</v>
      </c>
      <c r="U30" s="3">
        <f t="shared" si="29"/>
        <v>0</v>
      </c>
      <c r="V30" s="3">
        <f t="shared" si="29"/>
        <v>0</v>
      </c>
      <c r="W30" s="3">
        <f t="shared" si="29"/>
        <v>0</v>
      </c>
    </row>
    <row r="31">
      <c r="A31" s="5" t="s">
        <v>54</v>
      </c>
      <c r="B31" s="3">
        <v>16.0</v>
      </c>
      <c r="C31" s="3">
        <f t="shared" ref="C31:W31" si="30">IF($B31 &gt;=C$1,1,0)</f>
        <v>1</v>
      </c>
      <c r="D31" s="3">
        <f t="shared" si="30"/>
        <v>1</v>
      </c>
      <c r="E31" s="3">
        <f t="shared" si="30"/>
        <v>1</v>
      </c>
      <c r="F31" s="3">
        <f t="shared" si="30"/>
        <v>1</v>
      </c>
      <c r="G31" s="3">
        <f t="shared" si="30"/>
        <v>1</v>
      </c>
      <c r="H31" s="3">
        <f t="shared" si="30"/>
        <v>1</v>
      </c>
      <c r="I31" s="3">
        <f t="shared" si="30"/>
        <v>1</v>
      </c>
      <c r="J31" s="3">
        <f t="shared" si="30"/>
        <v>1</v>
      </c>
      <c r="K31" s="3">
        <f t="shared" si="30"/>
        <v>1</v>
      </c>
      <c r="L31" s="3">
        <f t="shared" si="30"/>
        <v>1</v>
      </c>
      <c r="M31" s="3">
        <f t="shared" si="30"/>
        <v>1</v>
      </c>
      <c r="N31" s="3">
        <f t="shared" si="30"/>
        <v>1</v>
      </c>
      <c r="O31" s="3">
        <f t="shared" si="30"/>
        <v>1</v>
      </c>
      <c r="P31" s="3">
        <f t="shared" si="30"/>
        <v>1</v>
      </c>
      <c r="Q31" s="3">
        <f t="shared" si="30"/>
        <v>1</v>
      </c>
      <c r="R31" s="3">
        <f t="shared" si="30"/>
        <v>1</v>
      </c>
      <c r="S31" s="3">
        <f t="shared" si="30"/>
        <v>0</v>
      </c>
      <c r="T31" s="3">
        <f t="shared" si="30"/>
        <v>0</v>
      </c>
      <c r="U31" s="3">
        <f t="shared" si="30"/>
        <v>0</v>
      </c>
      <c r="V31" s="3">
        <f t="shared" si="30"/>
        <v>0</v>
      </c>
      <c r="W31" s="3">
        <f t="shared" si="30"/>
        <v>0</v>
      </c>
    </row>
    <row r="32">
      <c r="A32" s="5" t="s">
        <v>55</v>
      </c>
      <c r="B32" s="3">
        <v>16.0</v>
      </c>
      <c r="C32" s="3">
        <f t="shared" ref="C32:W32" si="31">IF($B32 &gt;=C$1,1,0)</f>
        <v>1</v>
      </c>
      <c r="D32" s="3">
        <f t="shared" si="31"/>
        <v>1</v>
      </c>
      <c r="E32" s="3">
        <f t="shared" si="31"/>
        <v>1</v>
      </c>
      <c r="F32" s="3">
        <f t="shared" si="31"/>
        <v>1</v>
      </c>
      <c r="G32" s="3">
        <f t="shared" si="31"/>
        <v>1</v>
      </c>
      <c r="H32" s="3">
        <f t="shared" si="31"/>
        <v>1</v>
      </c>
      <c r="I32" s="3">
        <f t="shared" si="31"/>
        <v>1</v>
      </c>
      <c r="J32" s="3">
        <f t="shared" si="31"/>
        <v>1</v>
      </c>
      <c r="K32" s="3">
        <f t="shared" si="31"/>
        <v>1</v>
      </c>
      <c r="L32" s="3">
        <f t="shared" si="31"/>
        <v>1</v>
      </c>
      <c r="M32" s="3">
        <f t="shared" si="31"/>
        <v>1</v>
      </c>
      <c r="N32" s="3">
        <f t="shared" si="31"/>
        <v>1</v>
      </c>
      <c r="O32" s="3">
        <f t="shared" si="31"/>
        <v>1</v>
      </c>
      <c r="P32" s="3">
        <f t="shared" si="31"/>
        <v>1</v>
      </c>
      <c r="Q32" s="3">
        <f t="shared" si="31"/>
        <v>1</v>
      </c>
      <c r="R32" s="3">
        <f t="shared" si="31"/>
        <v>1</v>
      </c>
      <c r="S32" s="3">
        <f t="shared" si="31"/>
        <v>0</v>
      </c>
      <c r="T32" s="3">
        <f t="shared" si="31"/>
        <v>0</v>
      </c>
      <c r="U32" s="3">
        <f t="shared" si="31"/>
        <v>0</v>
      </c>
      <c r="V32" s="3">
        <f t="shared" si="31"/>
        <v>0</v>
      </c>
      <c r="W32" s="3">
        <f t="shared" si="31"/>
        <v>0</v>
      </c>
    </row>
    <row r="33">
      <c r="A33" s="23" t="s">
        <v>57</v>
      </c>
      <c r="B33" s="3">
        <v>4.0</v>
      </c>
      <c r="C33" s="3">
        <f t="shared" ref="C33:W33" si="32">IF($B33 &gt;=C$1,1,0)</f>
        <v>1</v>
      </c>
      <c r="D33" s="3">
        <f t="shared" si="32"/>
        <v>1</v>
      </c>
      <c r="E33" s="3">
        <f t="shared" si="32"/>
        <v>1</v>
      </c>
      <c r="F33" s="3">
        <f t="shared" si="32"/>
        <v>1</v>
      </c>
      <c r="G33" s="3">
        <f t="shared" si="32"/>
        <v>0</v>
      </c>
      <c r="H33" s="3">
        <f t="shared" si="32"/>
        <v>0</v>
      </c>
      <c r="I33" s="3">
        <f t="shared" si="32"/>
        <v>0</v>
      </c>
      <c r="J33" s="3">
        <f t="shared" si="32"/>
        <v>0</v>
      </c>
      <c r="K33" s="3">
        <f t="shared" si="32"/>
        <v>0</v>
      </c>
      <c r="L33" s="3">
        <f t="shared" si="32"/>
        <v>0</v>
      </c>
      <c r="M33" s="3">
        <f t="shared" si="32"/>
        <v>0</v>
      </c>
      <c r="N33" s="3">
        <f t="shared" si="32"/>
        <v>0</v>
      </c>
      <c r="O33" s="3">
        <f t="shared" si="32"/>
        <v>0</v>
      </c>
      <c r="P33" s="3">
        <f t="shared" si="32"/>
        <v>0</v>
      </c>
      <c r="Q33" s="3">
        <f t="shared" si="32"/>
        <v>0</v>
      </c>
      <c r="R33" s="3">
        <f t="shared" si="32"/>
        <v>0</v>
      </c>
      <c r="S33" s="3">
        <f t="shared" si="32"/>
        <v>0</v>
      </c>
      <c r="T33" s="3">
        <f t="shared" si="32"/>
        <v>0</v>
      </c>
      <c r="U33" s="3">
        <f t="shared" si="32"/>
        <v>0</v>
      </c>
      <c r="V33" s="3">
        <f t="shared" si="32"/>
        <v>0</v>
      </c>
      <c r="W33" s="3">
        <f t="shared" si="32"/>
        <v>0</v>
      </c>
    </row>
    <row r="34">
      <c r="A34" s="23" t="s">
        <v>58</v>
      </c>
      <c r="B34" s="3">
        <v>14.0</v>
      </c>
      <c r="C34" s="3">
        <f t="shared" ref="C34:W34" si="33">IF($B34 &gt;=C$1,1,0)</f>
        <v>1</v>
      </c>
      <c r="D34" s="3">
        <f t="shared" si="33"/>
        <v>1</v>
      </c>
      <c r="E34" s="3">
        <f t="shared" si="33"/>
        <v>1</v>
      </c>
      <c r="F34" s="3">
        <f t="shared" si="33"/>
        <v>1</v>
      </c>
      <c r="G34" s="3">
        <f t="shared" si="33"/>
        <v>1</v>
      </c>
      <c r="H34" s="3">
        <f t="shared" si="33"/>
        <v>1</v>
      </c>
      <c r="I34" s="3">
        <f t="shared" si="33"/>
        <v>1</v>
      </c>
      <c r="J34" s="3">
        <f t="shared" si="33"/>
        <v>1</v>
      </c>
      <c r="K34" s="3">
        <f t="shared" si="33"/>
        <v>1</v>
      </c>
      <c r="L34" s="3">
        <f t="shared" si="33"/>
        <v>1</v>
      </c>
      <c r="M34" s="3">
        <f t="shared" si="33"/>
        <v>1</v>
      </c>
      <c r="N34" s="3">
        <f t="shared" si="33"/>
        <v>1</v>
      </c>
      <c r="O34" s="3">
        <f t="shared" si="33"/>
        <v>1</v>
      </c>
      <c r="P34" s="3">
        <f t="shared" si="33"/>
        <v>1</v>
      </c>
      <c r="Q34" s="3">
        <f t="shared" si="33"/>
        <v>0</v>
      </c>
      <c r="R34" s="3">
        <f t="shared" si="33"/>
        <v>0</v>
      </c>
      <c r="S34" s="3">
        <f t="shared" si="33"/>
        <v>0</v>
      </c>
      <c r="T34" s="3">
        <f t="shared" si="33"/>
        <v>0</v>
      </c>
      <c r="U34" s="3">
        <f t="shared" si="33"/>
        <v>0</v>
      </c>
      <c r="V34" s="3">
        <f t="shared" si="33"/>
        <v>0</v>
      </c>
      <c r="W34" s="3">
        <f t="shared" si="33"/>
        <v>0</v>
      </c>
    </row>
    <row r="35">
      <c r="A35" s="25" t="s">
        <v>59</v>
      </c>
      <c r="B35" s="3">
        <v>5.0</v>
      </c>
      <c r="C35" s="3">
        <f t="shared" ref="C35:W35" si="34">IF($B35 &gt;=C$1,1,0)</f>
        <v>1</v>
      </c>
      <c r="D35" s="3">
        <f t="shared" si="34"/>
        <v>1</v>
      </c>
      <c r="E35" s="3">
        <f t="shared" si="34"/>
        <v>1</v>
      </c>
      <c r="F35" s="3">
        <f t="shared" si="34"/>
        <v>1</v>
      </c>
      <c r="G35" s="3">
        <f t="shared" si="34"/>
        <v>1</v>
      </c>
      <c r="H35" s="3">
        <f t="shared" si="34"/>
        <v>0</v>
      </c>
      <c r="I35" s="3">
        <f t="shared" si="34"/>
        <v>0</v>
      </c>
      <c r="J35" s="3">
        <f t="shared" si="34"/>
        <v>0</v>
      </c>
      <c r="K35" s="3">
        <f t="shared" si="34"/>
        <v>0</v>
      </c>
      <c r="L35" s="3">
        <f t="shared" si="34"/>
        <v>0</v>
      </c>
      <c r="M35" s="3">
        <f t="shared" si="34"/>
        <v>0</v>
      </c>
      <c r="N35" s="3">
        <f t="shared" si="34"/>
        <v>0</v>
      </c>
      <c r="O35" s="3">
        <f t="shared" si="34"/>
        <v>0</v>
      </c>
      <c r="P35" s="3">
        <f t="shared" si="34"/>
        <v>0</v>
      </c>
      <c r="Q35" s="3">
        <f t="shared" si="34"/>
        <v>0</v>
      </c>
      <c r="R35" s="3">
        <f t="shared" si="34"/>
        <v>0</v>
      </c>
      <c r="S35" s="3">
        <f t="shared" si="34"/>
        <v>0</v>
      </c>
      <c r="T35" s="3">
        <f t="shared" si="34"/>
        <v>0</v>
      </c>
      <c r="U35" s="3">
        <f t="shared" si="34"/>
        <v>0</v>
      </c>
      <c r="V35" s="3">
        <f t="shared" si="34"/>
        <v>0</v>
      </c>
      <c r="W35" s="3">
        <f t="shared" si="34"/>
        <v>0</v>
      </c>
    </row>
    <row r="36">
      <c r="A36" s="25" t="s">
        <v>60</v>
      </c>
      <c r="B36" s="3">
        <v>11.0</v>
      </c>
      <c r="C36" s="3">
        <f t="shared" ref="C36:W36" si="35">IF($B36 &gt;=C$1,1,0)</f>
        <v>1</v>
      </c>
      <c r="D36" s="3">
        <f t="shared" si="35"/>
        <v>1</v>
      </c>
      <c r="E36" s="3">
        <f t="shared" si="35"/>
        <v>1</v>
      </c>
      <c r="F36" s="3">
        <f t="shared" si="35"/>
        <v>1</v>
      </c>
      <c r="G36" s="3">
        <f t="shared" si="35"/>
        <v>1</v>
      </c>
      <c r="H36" s="3">
        <f t="shared" si="35"/>
        <v>1</v>
      </c>
      <c r="I36" s="3">
        <f t="shared" si="35"/>
        <v>1</v>
      </c>
      <c r="J36" s="3">
        <f t="shared" si="35"/>
        <v>1</v>
      </c>
      <c r="K36" s="3">
        <f t="shared" si="35"/>
        <v>1</v>
      </c>
      <c r="L36" s="3">
        <f t="shared" si="35"/>
        <v>1</v>
      </c>
      <c r="M36" s="3">
        <f t="shared" si="35"/>
        <v>1</v>
      </c>
      <c r="N36" s="3">
        <f t="shared" si="35"/>
        <v>0</v>
      </c>
      <c r="O36" s="3">
        <f t="shared" si="35"/>
        <v>0</v>
      </c>
      <c r="P36" s="3">
        <f t="shared" si="35"/>
        <v>0</v>
      </c>
      <c r="Q36" s="3">
        <f t="shared" si="35"/>
        <v>0</v>
      </c>
      <c r="R36" s="3">
        <f t="shared" si="35"/>
        <v>0</v>
      </c>
      <c r="S36" s="3">
        <f t="shared" si="35"/>
        <v>0</v>
      </c>
      <c r="T36" s="3">
        <f t="shared" si="35"/>
        <v>0</v>
      </c>
      <c r="U36" s="3">
        <f t="shared" si="35"/>
        <v>0</v>
      </c>
      <c r="V36" s="3">
        <f t="shared" si="35"/>
        <v>0</v>
      </c>
      <c r="W36" s="3">
        <f t="shared" si="35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2" max="2" width="18.14"/>
    <col customWidth="1" min="6" max="6" width="29.43"/>
    <col customWidth="1" min="7" max="7" width="21.57"/>
  </cols>
  <sheetData>
    <row r="1">
      <c r="A1" s="27" t="s">
        <v>62</v>
      </c>
      <c r="B1" s="3" t="s">
        <v>63</v>
      </c>
      <c r="C1" s="3" t="s">
        <v>64</v>
      </c>
      <c r="D1" s="29" t="s">
        <v>65</v>
      </c>
      <c r="E1" s="29" t="s">
        <v>66</v>
      </c>
      <c r="F1" s="27" t="s">
        <v>67</v>
      </c>
      <c r="G1" s="30" t="s">
        <v>10</v>
      </c>
    </row>
    <row r="2">
      <c r="A2" s="27" t="s">
        <v>68</v>
      </c>
      <c r="B2" s="31" t="s">
        <v>69</v>
      </c>
      <c r="C2" s="3">
        <v>0.07</v>
      </c>
      <c r="D2" s="32">
        <f>D33*C2</f>
        <v>537315.52</v>
      </c>
      <c r="E2" s="32">
        <f t="shared" ref="E2:E8" si="1">D2/365</f>
        <v>1472.097315</v>
      </c>
      <c r="F2" s="27">
        <v>0.11</v>
      </c>
      <c r="G2" s="33">
        <f t="shared" ref="G2:G7" si="2">E2/F2</f>
        <v>13382.70286</v>
      </c>
    </row>
    <row r="3">
      <c r="A3" s="34" t="s">
        <v>70</v>
      </c>
      <c r="B3" s="35" t="s">
        <v>71</v>
      </c>
      <c r="C3" s="3">
        <v>0.02</v>
      </c>
      <c r="D3" s="32">
        <f>D33*C3</f>
        <v>153518.72</v>
      </c>
      <c r="E3" s="32">
        <f t="shared" si="1"/>
        <v>420.5992329</v>
      </c>
      <c r="F3" s="27">
        <v>0.07</v>
      </c>
      <c r="G3" s="33">
        <f t="shared" si="2"/>
        <v>6008.56047</v>
      </c>
    </row>
    <row r="4">
      <c r="A4" s="34" t="s">
        <v>72</v>
      </c>
      <c r="B4" s="35" t="s">
        <v>73</v>
      </c>
      <c r="C4" s="3">
        <v>0.02</v>
      </c>
      <c r="D4" s="32">
        <f>D33*C4</f>
        <v>153518.72</v>
      </c>
      <c r="E4" s="32">
        <f t="shared" si="1"/>
        <v>420.5992329</v>
      </c>
      <c r="F4" s="27">
        <v>0.2</v>
      </c>
      <c r="G4" s="33">
        <f t="shared" si="2"/>
        <v>2102.996164</v>
      </c>
    </row>
    <row r="5">
      <c r="A5" s="27" t="s">
        <v>74</v>
      </c>
      <c r="B5" s="3" t="s">
        <v>75</v>
      </c>
      <c r="C5" s="3">
        <v>0.01</v>
      </c>
      <c r="D5" s="32">
        <f>D33*C5</f>
        <v>76759.36</v>
      </c>
      <c r="E5" s="32">
        <f t="shared" si="1"/>
        <v>210.2996164</v>
      </c>
      <c r="F5" s="27">
        <v>0.35</v>
      </c>
      <c r="G5" s="33">
        <f t="shared" si="2"/>
        <v>600.856047</v>
      </c>
    </row>
    <row r="6">
      <c r="A6" s="27" t="s">
        <v>76</v>
      </c>
      <c r="B6" s="3" t="s">
        <v>77</v>
      </c>
      <c r="C6" s="3">
        <v>0.05</v>
      </c>
      <c r="D6" s="32">
        <f>D33*C6</f>
        <v>383796.8</v>
      </c>
      <c r="E6" s="32">
        <f t="shared" si="1"/>
        <v>1051.498082</v>
      </c>
      <c r="F6" s="27">
        <v>0.14</v>
      </c>
      <c r="G6" s="36">
        <f t="shared" si="2"/>
        <v>7510.700587</v>
      </c>
    </row>
    <row r="7">
      <c r="A7" s="27" t="s">
        <v>78</v>
      </c>
      <c r="B7" s="3" t="s">
        <v>79</v>
      </c>
      <c r="C7" s="3">
        <v>0.05</v>
      </c>
      <c r="D7" s="32">
        <f>D33*C7</f>
        <v>383796.8</v>
      </c>
      <c r="E7" s="32">
        <f t="shared" si="1"/>
        <v>1051.498082</v>
      </c>
      <c r="F7" s="27">
        <v>0.8</v>
      </c>
      <c r="G7" s="33">
        <f t="shared" si="2"/>
        <v>1314.372603</v>
      </c>
    </row>
    <row r="8">
      <c r="A8" s="37" t="s">
        <v>80</v>
      </c>
      <c r="B8" s="38" t="s">
        <v>31</v>
      </c>
      <c r="C8" s="3">
        <v>0.02</v>
      </c>
      <c r="D8" s="32">
        <f>D33*C8</f>
        <v>153518.72</v>
      </c>
      <c r="E8" s="32">
        <f t="shared" si="1"/>
        <v>420.5992329</v>
      </c>
      <c r="F8" s="39">
        <v>0.236</v>
      </c>
      <c r="G8" s="33">
        <f t="shared" ref="G8:G10" si="3">140/F8</f>
        <v>593.220339</v>
      </c>
    </row>
    <row r="9">
      <c r="A9" s="37"/>
      <c r="B9" s="38" t="s">
        <v>81</v>
      </c>
      <c r="C9" s="3"/>
      <c r="D9" s="32"/>
      <c r="E9" s="32"/>
      <c r="F9" s="39">
        <v>0.5</v>
      </c>
      <c r="G9" s="33">
        <f t="shared" si="3"/>
        <v>280</v>
      </c>
    </row>
    <row r="10">
      <c r="A10" s="37"/>
      <c r="B10" s="18" t="s">
        <v>82</v>
      </c>
      <c r="C10" s="3"/>
      <c r="D10" s="32"/>
      <c r="E10" s="32"/>
      <c r="F10" s="39">
        <v>0.25</v>
      </c>
      <c r="G10" s="33">
        <f t="shared" si="3"/>
        <v>560</v>
      </c>
    </row>
    <row r="11">
      <c r="A11" s="27" t="s">
        <v>83</v>
      </c>
      <c r="B11" s="3" t="s">
        <v>84</v>
      </c>
      <c r="C11" s="3">
        <v>0.01</v>
      </c>
      <c r="D11" s="32">
        <f>C11*D33</f>
        <v>76759.36</v>
      </c>
      <c r="E11" s="32">
        <f t="shared" ref="E11:E12" si="4">D11/365</f>
        <v>210.2996164</v>
      </c>
      <c r="F11" s="27">
        <v>0.4</v>
      </c>
      <c r="G11" s="33">
        <f>E11/F11</f>
        <v>525.7490411</v>
      </c>
    </row>
    <row r="12">
      <c r="A12" s="37" t="s">
        <v>85</v>
      </c>
      <c r="B12" s="3" t="s">
        <v>86</v>
      </c>
      <c r="C12" s="40">
        <v>0.04</v>
      </c>
      <c r="D12" s="41">
        <f>D33*C12</f>
        <v>307037.44</v>
      </c>
      <c r="E12" s="41">
        <f t="shared" si="4"/>
        <v>841.1984658</v>
      </c>
      <c r="F12" s="27">
        <v>1.0</v>
      </c>
      <c r="G12" s="30">
        <v>168.0</v>
      </c>
    </row>
    <row r="13">
      <c r="A13" s="37"/>
      <c r="B13" s="3" t="s">
        <v>87</v>
      </c>
      <c r="C13" s="40"/>
      <c r="D13" s="41"/>
      <c r="E13" s="41"/>
      <c r="F13" s="27">
        <v>1.0</v>
      </c>
      <c r="G13" s="30">
        <v>168.0</v>
      </c>
    </row>
    <row r="14">
      <c r="A14" s="37"/>
      <c r="B14" s="3" t="s">
        <v>88</v>
      </c>
      <c r="C14" s="40"/>
      <c r="D14" s="41"/>
      <c r="E14" s="41"/>
      <c r="F14" s="27">
        <v>0.25</v>
      </c>
      <c r="G14" s="30">
        <f>168/F14</f>
        <v>672</v>
      </c>
    </row>
    <row r="15">
      <c r="A15" s="37"/>
      <c r="B15" s="3" t="s">
        <v>89</v>
      </c>
      <c r="C15" s="40"/>
      <c r="D15" s="41"/>
      <c r="E15" s="41"/>
      <c r="F15" s="27">
        <v>1.0</v>
      </c>
      <c r="G15" s="30">
        <v>168.0</v>
      </c>
    </row>
    <row r="16">
      <c r="A16" s="37"/>
      <c r="B16" s="3" t="s">
        <v>90</v>
      </c>
      <c r="C16" s="40"/>
      <c r="D16" s="41"/>
      <c r="E16" s="41"/>
      <c r="F16" s="27">
        <v>1.0</v>
      </c>
      <c r="G16" s="30">
        <v>168.0</v>
      </c>
    </row>
    <row r="17">
      <c r="A17" s="27" t="s">
        <v>91</v>
      </c>
      <c r="B17" s="3" t="s">
        <v>37</v>
      </c>
      <c r="C17" s="3">
        <v>0.15</v>
      </c>
      <c r="D17" s="32">
        <f>D33*C17</f>
        <v>1151390.4</v>
      </c>
      <c r="E17" s="32">
        <f t="shared" ref="E17:E20" si="5">D17/365</f>
        <v>3154.494247</v>
      </c>
      <c r="F17" s="27">
        <v>0.07</v>
      </c>
      <c r="G17" s="33">
        <f>E17/F17</f>
        <v>45064.20352</v>
      </c>
    </row>
    <row r="18">
      <c r="A18" s="34" t="s">
        <v>92</v>
      </c>
      <c r="B18" s="3"/>
      <c r="C18" s="3">
        <v>0.22</v>
      </c>
      <c r="D18" s="32">
        <f>D33*C18</f>
        <v>1688705.92</v>
      </c>
      <c r="E18" s="32">
        <f t="shared" si="5"/>
        <v>4626.591562</v>
      </c>
      <c r="G18" s="33"/>
    </row>
    <row r="19">
      <c r="A19" s="34" t="s">
        <v>93</v>
      </c>
      <c r="B19" s="3"/>
      <c r="C19" s="3">
        <v>0.06</v>
      </c>
      <c r="D19" s="32">
        <f>D33*C19</f>
        <v>460556.16</v>
      </c>
      <c r="E19" s="32">
        <f t="shared" si="5"/>
        <v>1261.797699</v>
      </c>
      <c r="G19" s="33"/>
    </row>
    <row r="20">
      <c r="A20" s="37" t="s">
        <v>94</v>
      </c>
      <c r="B20" s="42" t="s">
        <v>95</v>
      </c>
      <c r="C20" s="40">
        <v>0.17</v>
      </c>
      <c r="D20" s="41">
        <f>D33*C20</f>
        <v>1304909.12</v>
      </c>
      <c r="E20" s="41">
        <f t="shared" si="5"/>
        <v>3575.093479</v>
      </c>
      <c r="F20" s="39">
        <v>0.5</v>
      </c>
      <c r="G20" s="33">
        <f>H20/F20</f>
        <v>1787.54674</v>
      </c>
      <c r="H20" s="43">
        <f>E20/4</f>
        <v>893.7733699</v>
      </c>
    </row>
    <row r="21">
      <c r="A21" s="37"/>
      <c r="B21" s="42" t="s">
        <v>96</v>
      </c>
      <c r="C21" s="40"/>
      <c r="D21" s="41"/>
      <c r="E21" s="41"/>
      <c r="F21" s="39">
        <v>0.3</v>
      </c>
      <c r="G21" s="33">
        <f>H20/F21</f>
        <v>2979.244566</v>
      </c>
    </row>
    <row r="22">
      <c r="A22" s="37"/>
      <c r="B22" s="42" t="s">
        <v>97</v>
      </c>
      <c r="C22" s="40"/>
      <c r="D22" s="41"/>
      <c r="E22" s="41"/>
      <c r="F22" s="39">
        <v>0.5</v>
      </c>
      <c r="G22" s="33">
        <f>H20/F22</f>
        <v>1787.54674</v>
      </c>
    </row>
    <row r="23">
      <c r="A23" s="37"/>
      <c r="B23" s="18" t="s">
        <v>98</v>
      </c>
      <c r="C23" s="40"/>
      <c r="D23" s="41"/>
      <c r="E23" s="41"/>
      <c r="F23" s="39">
        <v>0.58</v>
      </c>
      <c r="G23" s="33">
        <f>H20/F23</f>
        <v>1540.988569</v>
      </c>
    </row>
    <row r="24">
      <c r="A24" s="27" t="s">
        <v>99</v>
      </c>
      <c r="B24" s="3" t="s">
        <v>100</v>
      </c>
      <c r="C24" s="40">
        <v>0.03</v>
      </c>
      <c r="D24" s="41">
        <f>D33*C24</f>
        <v>230278.08</v>
      </c>
      <c r="E24" s="41">
        <f>D24/365</f>
        <v>630.8988493</v>
      </c>
      <c r="F24" s="27">
        <v>0.3</v>
      </c>
      <c r="G24" s="33">
        <f>H24/F24</f>
        <v>1051.498082</v>
      </c>
      <c r="H24" s="43">
        <f>E24/2</f>
        <v>315.4494247</v>
      </c>
    </row>
    <row r="25">
      <c r="A25" s="27"/>
      <c r="B25" s="3" t="s">
        <v>101</v>
      </c>
      <c r="C25" s="40"/>
      <c r="D25" s="41"/>
      <c r="E25" s="41"/>
      <c r="F25" s="27">
        <v>0.16</v>
      </c>
      <c r="G25" s="33">
        <f>H24/F25</f>
        <v>1971.558904</v>
      </c>
    </row>
    <row r="26">
      <c r="A26" s="27" t="s">
        <v>102</v>
      </c>
      <c r="B26" s="3" t="s">
        <v>103</v>
      </c>
      <c r="C26" s="40">
        <v>0.08</v>
      </c>
      <c r="D26" s="41">
        <f>D33*C26</f>
        <v>614074.88</v>
      </c>
      <c r="E26" s="41">
        <f>D26/365</f>
        <v>1682.396932</v>
      </c>
      <c r="F26" s="27">
        <v>1.0</v>
      </c>
      <c r="G26" s="33">
        <f t="shared" ref="G26:G31" si="6">H26/F26</f>
        <v>336.4793863</v>
      </c>
      <c r="H26" s="43">
        <f>E26*I26</f>
        <v>336.4793863</v>
      </c>
      <c r="I26" s="27">
        <v>0.2</v>
      </c>
    </row>
    <row r="27">
      <c r="A27" s="27"/>
      <c r="B27" s="3" t="s">
        <v>104</v>
      </c>
      <c r="C27" s="40"/>
      <c r="D27" s="41"/>
      <c r="E27" s="41"/>
      <c r="F27" s="27">
        <v>1.0</v>
      </c>
      <c r="G27" s="33">
        <f t="shared" si="6"/>
        <v>504.7190795</v>
      </c>
      <c r="H27" s="43">
        <f>E26*I27</f>
        <v>504.7190795</v>
      </c>
      <c r="I27" s="27">
        <v>0.3</v>
      </c>
    </row>
    <row r="28">
      <c r="A28" s="27"/>
      <c r="B28" s="3" t="s">
        <v>105</v>
      </c>
      <c r="C28" s="40"/>
      <c r="D28" s="41"/>
      <c r="E28" s="41"/>
      <c r="F28" s="27">
        <v>0.921</v>
      </c>
      <c r="G28" s="33">
        <f t="shared" si="6"/>
        <v>365.3413532</v>
      </c>
      <c r="H28" s="43">
        <f>E26*I28</f>
        <v>336.4793863</v>
      </c>
      <c r="I28" s="27">
        <v>0.2</v>
      </c>
    </row>
    <row r="29">
      <c r="A29" s="27"/>
      <c r="B29" s="3" t="s">
        <v>106</v>
      </c>
      <c r="C29" s="40"/>
      <c r="D29" s="41"/>
      <c r="E29" s="41"/>
      <c r="F29" s="27">
        <v>0.04</v>
      </c>
      <c r="G29" s="33">
        <f t="shared" si="6"/>
        <v>2102.996164</v>
      </c>
      <c r="H29" s="43">
        <f>E26*I29</f>
        <v>84.11984658</v>
      </c>
      <c r="I29" s="27">
        <v>0.05</v>
      </c>
    </row>
    <row r="30">
      <c r="A30" s="27"/>
      <c r="B30" s="3" t="s">
        <v>29</v>
      </c>
      <c r="C30" s="40"/>
      <c r="D30" s="41"/>
      <c r="E30" s="41"/>
      <c r="F30" s="27">
        <v>0.17</v>
      </c>
      <c r="G30" s="33">
        <f t="shared" si="6"/>
        <v>494.8226269</v>
      </c>
      <c r="H30" s="43">
        <f>E26*I30</f>
        <v>84.11984658</v>
      </c>
      <c r="I30" s="27">
        <v>0.05</v>
      </c>
    </row>
    <row r="31">
      <c r="B31" s="3" t="s">
        <v>107</v>
      </c>
      <c r="C31" s="40"/>
      <c r="D31" s="41"/>
      <c r="E31" s="41"/>
      <c r="F31" s="27">
        <v>1.0</v>
      </c>
      <c r="G31" s="33">
        <f t="shared" si="6"/>
        <v>336.4793863</v>
      </c>
      <c r="H31" s="43">
        <f>E26*I31</f>
        <v>336.4793863</v>
      </c>
      <c r="I31" s="27">
        <v>0.2</v>
      </c>
    </row>
    <row r="32">
      <c r="B32" s="3"/>
      <c r="C32" s="3"/>
      <c r="D32" s="32"/>
      <c r="E32" s="32"/>
      <c r="G32" s="33"/>
      <c r="I32" s="27" t="s">
        <v>108</v>
      </c>
    </row>
    <row r="33">
      <c r="A33" s="27" t="s">
        <v>109</v>
      </c>
      <c r="B33" s="3"/>
      <c r="C33" s="44">
        <f>SUM(C2:C26)</f>
        <v>1</v>
      </c>
      <c r="D33" s="29">
        <v>7675936.0</v>
      </c>
      <c r="E33" s="32"/>
      <c r="G33" s="33"/>
    </row>
    <row r="34">
      <c r="B34" s="44"/>
      <c r="C34" s="9"/>
      <c r="D34" s="32">
        <f>SUM(D2:D26)</f>
        <v>7675936</v>
      </c>
      <c r="E34" s="32"/>
      <c r="G34" s="33"/>
    </row>
    <row r="35">
      <c r="B35" s="9"/>
      <c r="C35" s="9"/>
      <c r="D35" s="32"/>
      <c r="E35" s="32"/>
      <c r="G35" s="33"/>
    </row>
    <row r="36">
      <c r="B36" s="9"/>
      <c r="C36" s="9"/>
      <c r="D36" s="32"/>
      <c r="E36" s="32"/>
      <c r="G36" s="33"/>
    </row>
    <row r="37">
      <c r="B37" s="9"/>
      <c r="C37" s="9"/>
      <c r="D37" s="32"/>
      <c r="E37" s="32"/>
      <c r="G37" s="33"/>
    </row>
    <row r="38">
      <c r="B38" s="9"/>
      <c r="C38" s="9"/>
      <c r="D38" s="32"/>
      <c r="E38" s="32"/>
      <c r="G38" s="33"/>
    </row>
    <row r="39">
      <c r="B39" s="9"/>
      <c r="C39" s="9"/>
      <c r="D39" s="32"/>
      <c r="E39" s="32"/>
      <c r="G39" s="33"/>
    </row>
    <row r="40">
      <c r="B40" s="9"/>
      <c r="C40" s="9"/>
      <c r="D40" s="32"/>
      <c r="E40" s="32"/>
      <c r="G40" s="33"/>
    </row>
    <row r="41">
      <c r="B41" s="9"/>
      <c r="C41" s="9"/>
      <c r="D41" s="32"/>
      <c r="E41" s="32"/>
      <c r="G41" s="33"/>
    </row>
    <row r="42">
      <c r="B42" s="9"/>
      <c r="D42" s="33"/>
      <c r="E42" s="33"/>
      <c r="G42" s="33"/>
    </row>
    <row r="43">
      <c r="D43" s="33"/>
      <c r="E43" s="33"/>
      <c r="G43" s="33"/>
    </row>
    <row r="44">
      <c r="D44" s="33"/>
      <c r="E44" s="33"/>
      <c r="G44" s="33"/>
    </row>
    <row r="45">
      <c r="D45" s="33"/>
      <c r="E45" s="33"/>
      <c r="G45" s="33"/>
    </row>
    <row r="46">
      <c r="D46" s="33"/>
      <c r="E46" s="33"/>
      <c r="G46" s="33"/>
    </row>
    <row r="47">
      <c r="D47" s="33"/>
      <c r="E47" s="33"/>
      <c r="G47" s="33"/>
    </row>
    <row r="48">
      <c r="D48" s="33"/>
      <c r="E48" s="33"/>
      <c r="G48" s="33"/>
    </row>
    <row r="49">
      <c r="D49" s="33"/>
      <c r="E49" s="33"/>
      <c r="G49" s="33"/>
    </row>
    <row r="50">
      <c r="D50" s="33"/>
      <c r="E50" s="33"/>
      <c r="G50" s="33"/>
    </row>
    <row r="51">
      <c r="D51" s="33"/>
      <c r="E51" s="33"/>
      <c r="G51" s="33"/>
    </row>
    <row r="52">
      <c r="D52" s="33"/>
      <c r="E52" s="33"/>
      <c r="G52" s="33"/>
    </row>
    <row r="53">
      <c r="D53" s="33"/>
      <c r="E53" s="33"/>
      <c r="G53" s="33"/>
    </row>
    <row r="54">
      <c r="D54" s="33"/>
      <c r="E54" s="33"/>
      <c r="G54" s="33"/>
    </row>
    <row r="55">
      <c r="D55" s="33"/>
      <c r="E55" s="33"/>
      <c r="G55" s="33"/>
    </row>
    <row r="56">
      <c r="D56" s="33"/>
      <c r="E56" s="33"/>
      <c r="G56" s="33"/>
    </row>
    <row r="57">
      <c r="D57" s="33"/>
      <c r="E57" s="33"/>
      <c r="G57" s="33"/>
    </row>
    <row r="58">
      <c r="D58" s="33"/>
      <c r="E58" s="33"/>
      <c r="G58" s="33"/>
    </row>
    <row r="59">
      <c r="D59" s="33"/>
      <c r="E59" s="33"/>
      <c r="G59" s="33"/>
    </row>
    <row r="60">
      <c r="D60" s="33"/>
      <c r="E60" s="33"/>
      <c r="G60" s="33"/>
    </row>
    <row r="61">
      <c r="D61" s="33"/>
      <c r="E61" s="33"/>
      <c r="G61" s="33"/>
    </row>
    <row r="62">
      <c r="D62" s="33"/>
      <c r="E62" s="33"/>
      <c r="G62" s="33"/>
    </row>
    <row r="63">
      <c r="D63" s="33"/>
      <c r="E63" s="33"/>
      <c r="G63" s="33"/>
    </row>
    <row r="64">
      <c r="D64" s="33"/>
      <c r="E64" s="33"/>
      <c r="G64" s="33"/>
    </row>
    <row r="65">
      <c r="D65" s="33"/>
      <c r="E65" s="33"/>
      <c r="G65" s="33"/>
    </row>
    <row r="66">
      <c r="D66" s="33"/>
      <c r="E66" s="33"/>
      <c r="G66" s="33"/>
    </row>
    <row r="67">
      <c r="D67" s="33"/>
      <c r="E67" s="33"/>
      <c r="G67" s="33"/>
    </row>
    <row r="68">
      <c r="D68" s="33"/>
      <c r="E68" s="33"/>
      <c r="G68" s="33"/>
    </row>
    <row r="69">
      <c r="D69" s="33"/>
      <c r="E69" s="33"/>
      <c r="G69" s="33"/>
    </row>
    <row r="70">
      <c r="D70" s="33"/>
      <c r="E70" s="33"/>
      <c r="G70" s="33"/>
    </row>
    <row r="71">
      <c r="D71" s="33"/>
      <c r="E71" s="33"/>
      <c r="G71" s="33"/>
    </row>
    <row r="72">
      <c r="D72" s="33"/>
      <c r="E72" s="33"/>
      <c r="G72" s="33"/>
    </row>
    <row r="73">
      <c r="D73" s="33"/>
      <c r="E73" s="33"/>
      <c r="G73" s="33"/>
    </row>
    <row r="74">
      <c r="D74" s="33"/>
      <c r="E74" s="33"/>
      <c r="G74" s="33"/>
    </row>
    <row r="75">
      <c r="D75" s="33"/>
      <c r="E75" s="33"/>
      <c r="G75" s="33"/>
    </row>
    <row r="76">
      <c r="D76" s="33"/>
      <c r="E76" s="33"/>
      <c r="G76" s="33"/>
    </row>
    <row r="77">
      <c r="D77" s="33"/>
      <c r="E77" s="33"/>
      <c r="G77" s="33"/>
    </row>
    <row r="78">
      <c r="D78" s="33"/>
      <c r="E78" s="33"/>
      <c r="G78" s="33"/>
    </row>
    <row r="79">
      <c r="D79" s="33"/>
      <c r="E79" s="33"/>
      <c r="G79" s="33"/>
    </row>
    <row r="80">
      <c r="D80" s="33"/>
      <c r="E80" s="33"/>
      <c r="G80" s="33"/>
    </row>
    <row r="81">
      <c r="D81" s="33"/>
      <c r="E81" s="33"/>
      <c r="G81" s="33"/>
    </row>
    <row r="82">
      <c r="D82" s="33"/>
      <c r="E82" s="33"/>
      <c r="G82" s="33"/>
    </row>
    <row r="83">
      <c r="D83" s="33"/>
      <c r="E83" s="33"/>
      <c r="G83" s="33"/>
    </row>
    <row r="84">
      <c r="D84" s="33"/>
      <c r="E84" s="33"/>
      <c r="G84" s="33"/>
    </row>
    <row r="85">
      <c r="D85" s="33"/>
      <c r="E85" s="33"/>
      <c r="G85" s="33"/>
    </row>
    <row r="86">
      <c r="D86" s="33"/>
      <c r="E86" s="33"/>
      <c r="G86" s="33"/>
    </row>
    <row r="87">
      <c r="D87" s="33"/>
      <c r="E87" s="33"/>
      <c r="G87" s="33"/>
    </row>
    <row r="88">
      <c r="D88" s="33"/>
      <c r="E88" s="33"/>
      <c r="G88" s="33"/>
    </row>
    <row r="89">
      <c r="D89" s="33"/>
      <c r="E89" s="33"/>
      <c r="G89" s="33"/>
    </row>
    <row r="90">
      <c r="D90" s="33"/>
      <c r="E90" s="33"/>
      <c r="G90" s="33"/>
    </row>
    <row r="91">
      <c r="D91" s="33"/>
      <c r="E91" s="33"/>
      <c r="G91" s="33"/>
    </row>
    <row r="92">
      <c r="D92" s="33"/>
      <c r="E92" s="33"/>
      <c r="G92" s="33"/>
    </row>
    <row r="93">
      <c r="D93" s="33"/>
      <c r="E93" s="33"/>
      <c r="G93" s="33"/>
    </row>
    <row r="94">
      <c r="D94" s="33"/>
      <c r="E94" s="33"/>
      <c r="G94" s="33"/>
    </row>
    <row r="95">
      <c r="D95" s="33"/>
      <c r="E95" s="33"/>
      <c r="G95" s="33"/>
    </row>
    <row r="96">
      <c r="D96" s="33"/>
      <c r="E96" s="33"/>
      <c r="G96" s="33"/>
    </row>
    <row r="97">
      <c r="D97" s="33"/>
      <c r="E97" s="33"/>
      <c r="G97" s="33"/>
    </row>
    <row r="98">
      <c r="D98" s="33"/>
      <c r="E98" s="33"/>
      <c r="G98" s="33"/>
    </row>
    <row r="99">
      <c r="D99" s="33"/>
      <c r="E99" s="33"/>
      <c r="G99" s="33"/>
    </row>
    <row r="100">
      <c r="D100" s="33"/>
      <c r="E100" s="33"/>
      <c r="G100" s="33"/>
    </row>
    <row r="101">
      <c r="D101" s="33"/>
      <c r="E101" s="33"/>
      <c r="G101" s="33"/>
    </row>
    <row r="102">
      <c r="D102" s="33"/>
      <c r="E102" s="33"/>
      <c r="G102" s="33"/>
    </row>
    <row r="103">
      <c r="D103" s="33"/>
      <c r="E103" s="33"/>
      <c r="G103" s="33"/>
    </row>
    <row r="104">
      <c r="D104" s="33"/>
      <c r="E104" s="33"/>
      <c r="G104" s="33"/>
    </row>
    <row r="105">
      <c r="D105" s="33"/>
      <c r="E105" s="33"/>
      <c r="G105" s="33"/>
    </row>
    <row r="106">
      <c r="D106" s="33"/>
      <c r="E106" s="33"/>
      <c r="G106" s="33"/>
    </row>
    <row r="107">
      <c r="D107" s="33"/>
      <c r="E107" s="33"/>
      <c r="G107" s="33"/>
    </row>
    <row r="108">
      <c r="D108" s="33"/>
      <c r="E108" s="33"/>
      <c r="G108" s="33"/>
    </row>
    <row r="109">
      <c r="D109" s="33"/>
      <c r="E109" s="33"/>
      <c r="G109" s="33"/>
    </row>
    <row r="110">
      <c r="D110" s="33"/>
      <c r="E110" s="33"/>
      <c r="G110" s="33"/>
    </row>
    <row r="111">
      <c r="D111" s="33"/>
      <c r="E111" s="33"/>
      <c r="G111" s="33"/>
    </row>
    <row r="112">
      <c r="D112" s="33"/>
      <c r="E112" s="33"/>
      <c r="G112" s="33"/>
    </row>
    <row r="113">
      <c r="D113" s="33"/>
      <c r="E113" s="33"/>
      <c r="G113" s="33"/>
    </row>
    <row r="114">
      <c r="D114" s="33"/>
      <c r="E114" s="33"/>
      <c r="G114" s="33"/>
    </row>
    <row r="115">
      <c r="D115" s="33"/>
      <c r="E115" s="33"/>
      <c r="G115" s="33"/>
    </row>
    <row r="116">
      <c r="D116" s="33"/>
      <c r="E116" s="33"/>
      <c r="G116" s="33"/>
    </row>
    <row r="117">
      <c r="D117" s="33"/>
      <c r="E117" s="33"/>
      <c r="G117" s="33"/>
    </row>
    <row r="118">
      <c r="D118" s="33"/>
      <c r="E118" s="33"/>
      <c r="G118" s="33"/>
    </row>
    <row r="119">
      <c r="D119" s="33"/>
      <c r="E119" s="33"/>
      <c r="G119" s="33"/>
    </row>
    <row r="120">
      <c r="D120" s="33"/>
      <c r="E120" s="33"/>
      <c r="G120" s="33"/>
    </row>
    <row r="121">
      <c r="D121" s="33"/>
      <c r="E121" s="33"/>
      <c r="G121" s="33"/>
    </row>
    <row r="122">
      <c r="D122" s="33"/>
      <c r="E122" s="33"/>
      <c r="G122" s="33"/>
    </row>
    <row r="123">
      <c r="D123" s="33"/>
      <c r="E123" s="33"/>
      <c r="G123" s="33"/>
    </row>
    <row r="124">
      <c r="D124" s="33"/>
      <c r="E124" s="33"/>
      <c r="G124" s="33"/>
    </row>
    <row r="125">
      <c r="D125" s="33"/>
      <c r="E125" s="33"/>
      <c r="G125" s="33"/>
    </row>
    <row r="126">
      <c r="D126" s="33"/>
      <c r="E126" s="33"/>
      <c r="G126" s="33"/>
    </row>
    <row r="127">
      <c r="D127" s="33"/>
      <c r="E127" s="33"/>
      <c r="G127" s="33"/>
    </row>
    <row r="128">
      <c r="D128" s="33"/>
      <c r="E128" s="33"/>
      <c r="G128" s="33"/>
    </row>
    <row r="129">
      <c r="D129" s="33"/>
      <c r="E129" s="33"/>
      <c r="G129" s="33"/>
    </row>
    <row r="130">
      <c r="D130" s="33"/>
      <c r="E130" s="33"/>
      <c r="G130" s="33"/>
    </row>
    <row r="131">
      <c r="D131" s="33"/>
      <c r="E131" s="33"/>
      <c r="G131" s="33"/>
    </row>
    <row r="132">
      <c r="D132" s="33"/>
      <c r="E132" s="33"/>
      <c r="G132" s="33"/>
    </row>
    <row r="133">
      <c r="D133" s="33"/>
      <c r="E133" s="33"/>
      <c r="G133" s="33"/>
    </row>
    <row r="134">
      <c r="D134" s="33"/>
      <c r="E134" s="33"/>
      <c r="G134" s="33"/>
    </row>
    <row r="135">
      <c r="D135" s="33"/>
      <c r="E135" s="33"/>
      <c r="G135" s="33"/>
    </row>
    <row r="136">
      <c r="D136" s="33"/>
      <c r="E136" s="33"/>
      <c r="G136" s="33"/>
    </row>
    <row r="137">
      <c r="D137" s="33"/>
      <c r="E137" s="33"/>
      <c r="G137" s="33"/>
    </row>
    <row r="138">
      <c r="D138" s="33"/>
      <c r="E138" s="33"/>
      <c r="G138" s="33"/>
    </row>
    <row r="139">
      <c r="D139" s="33"/>
      <c r="E139" s="33"/>
      <c r="G139" s="33"/>
    </row>
    <row r="140">
      <c r="D140" s="33"/>
      <c r="E140" s="33"/>
      <c r="G140" s="33"/>
    </row>
    <row r="141">
      <c r="D141" s="33"/>
      <c r="E141" s="33"/>
      <c r="G141" s="33"/>
    </row>
    <row r="142">
      <c r="D142" s="33"/>
      <c r="E142" s="33"/>
      <c r="G142" s="33"/>
    </row>
    <row r="143">
      <c r="D143" s="33"/>
      <c r="E143" s="33"/>
      <c r="G143" s="33"/>
    </row>
    <row r="144">
      <c r="D144" s="33"/>
      <c r="E144" s="33"/>
      <c r="G144" s="33"/>
    </row>
    <row r="145">
      <c r="D145" s="33"/>
      <c r="E145" s="33"/>
      <c r="G145" s="33"/>
    </row>
    <row r="146">
      <c r="D146" s="33"/>
      <c r="E146" s="33"/>
      <c r="G146" s="33"/>
    </row>
    <row r="147">
      <c r="D147" s="33"/>
      <c r="E147" s="33"/>
      <c r="G147" s="33"/>
    </row>
    <row r="148">
      <c r="D148" s="33"/>
      <c r="E148" s="33"/>
      <c r="G148" s="33"/>
    </row>
    <row r="149">
      <c r="D149" s="33"/>
      <c r="E149" s="33"/>
      <c r="G149" s="33"/>
    </row>
    <row r="150">
      <c r="D150" s="33"/>
      <c r="E150" s="33"/>
      <c r="G150" s="33"/>
    </row>
    <row r="151">
      <c r="D151" s="33"/>
      <c r="E151" s="33"/>
      <c r="G151" s="33"/>
    </row>
    <row r="152">
      <c r="D152" s="33"/>
      <c r="E152" s="33"/>
      <c r="G152" s="33"/>
    </row>
    <row r="153">
      <c r="D153" s="33"/>
      <c r="E153" s="33"/>
      <c r="G153" s="33"/>
    </row>
    <row r="154">
      <c r="D154" s="33"/>
      <c r="E154" s="33"/>
      <c r="G154" s="33"/>
    </row>
    <row r="155">
      <c r="D155" s="33"/>
      <c r="E155" s="33"/>
      <c r="G155" s="33"/>
    </row>
    <row r="156">
      <c r="D156" s="33"/>
      <c r="E156" s="33"/>
      <c r="G156" s="33"/>
    </row>
    <row r="157">
      <c r="D157" s="33"/>
      <c r="E157" s="33"/>
      <c r="G157" s="33"/>
    </row>
    <row r="158">
      <c r="D158" s="33"/>
      <c r="E158" s="33"/>
      <c r="G158" s="33"/>
    </row>
    <row r="159">
      <c r="D159" s="33"/>
      <c r="E159" s="33"/>
      <c r="G159" s="33"/>
    </row>
    <row r="160">
      <c r="D160" s="33"/>
      <c r="E160" s="33"/>
      <c r="G160" s="33"/>
    </row>
    <row r="161">
      <c r="D161" s="33"/>
      <c r="E161" s="33"/>
      <c r="G161" s="33"/>
    </row>
    <row r="162">
      <c r="D162" s="33"/>
      <c r="E162" s="33"/>
      <c r="G162" s="33"/>
    </row>
    <row r="163">
      <c r="D163" s="33"/>
      <c r="E163" s="33"/>
      <c r="G163" s="33"/>
    </row>
    <row r="164">
      <c r="D164" s="33"/>
      <c r="E164" s="33"/>
      <c r="G164" s="33"/>
    </row>
    <row r="165">
      <c r="D165" s="33"/>
      <c r="E165" s="33"/>
      <c r="G165" s="33"/>
    </row>
    <row r="166">
      <c r="D166" s="33"/>
      <c r="E166" s="33"/>
      <c r="G166" s="33"/>
    </row>
    <row r="167">
      <c r="D167" s="33"/>
      <c r="E167" s="33"/>
      <c r="G167" s="33"/>
    </row>
    <row r="168">
      <c r="D168" s="33"/>
      <c r="E168" s="33"/>
      <c r="G168" s="33"/>
    </row>
    <row r="169">
      <c r="D169" s="33"/>
      <c r="E169" s="33"/>
      <c r="G169" s="33"/>
    </row>
    <row r="170">
      <c r="D170" s="33"/>
      <c r="E170" s="33"/>
      <c r="G170" s="33"/>
    </row>
    <row r="171">
      <c r="D171" s="33"/>
      <c r="E171" s="33"/>
      <c r="G171" s="33"/>
    </row>
    <row r="172">
      <c r="D172" s="33"/>
      <c r="E172" s="33"/>
      <c r="G172" s="33"/>
    </row>
    <row r="173">
      <c r="D173" s="33"/>
      <c r="E173" s="33"/>
      <c r="G173" s="33"/>
    </row>
    <row r="174">
      <c r="D174" s="33"/>
      <c r="E174" s="33"/>
      <c r="G174" s="33"/>
    </row>
    <row r="175">
      <c r="D175" s="33"/>
      <c r="E175" s="33"/>
      <c r="G175" s="33"/>
    </row>
    <row r="176">
      <c r="D176" s="33"/>
      <c r="E176" s="33"/>
      <c r="G176" s="33"/>
    </row>
    <row r="177">
      <c r="D177" s="33"/>
      <c r="E177" s="33"/>
      <c r="G177" s="33"/>
    </row>
    <row r="178">
      <c r="D178" s="33"/>
      <c r="E178" s="33"/>
      <c r="G178" s="33"/>
    </row>
    <row r="179">
      <c r="D179" s="33"/>
      <c r="E179" s="33"/>
      <c r="G179" s="33"/>
    </row>
    <row r="180">
      <c r="D180" s="33"/>
      <c r="E180" s="33"/>
      <c r="G180" s="33"/>
    </row>
    <row r="181">
      <c r="D181" s="33"/>
      <c r="E181" s="33"/>
      <c r="G181" s="33"/>
    </row>
    <row r="182">
      <c r="D182" s="33"/>
      <c r="E182" s="33"/>
      <c r="G182" s="33"/>
    </row>
    <row r="183">
      <c r="D183" s="33"/>
      <c r="E183" s="33"/>
      <c r="G183" s="33"/>
    </row>
    <row r="184">
      <c r="D184" s="33"/>
      <c r="E184" s="33"/>
      <c r="G184" s="33"/>
    </row>
    <row r="185">
      <c r="D185" s="33"/>
      <c r="E185" s="33"/>
      <c r="G185" s="33"/>
    </row>
    <row r="186">
      <c r="D186" s="33"/>
      <c r="E186" s="33"/>
      <c r="G186" s="33"/>
    </row>
    <row r="187">
      <c r="D187" s="33"/>
      <c r="E187" s="33"/>
      <c r="G187" s="33"/>
    </row>
    <row r="188">
      <c r="D188" s="33"/>
      <c r="E188" s="33"/>
      <c r="G188" s="33"/>
    </row>
    <row r="189">
      <c r="D189" s="33"/>
      <c r="E189" s="33"/>
      <c r="G189" s="33"/>
    </row>
    <row r="190">
      <c r="D190" s="33"/>
      <c r="E190" s="33"/>
      <c r="G190" s="33"/>
    </row>
    <row r="191">
      <c r="D191" s="33"/>
      <c r="E191" s="33"/>
      <c r="G191" s="33"/>
    </row>
    <row r="192">
      <c r="D192" s="33"/>
      <c r="E192" s="33"/>
      <c r="G192" s="33"/>
    </row>
    <row r="193">
      <c r="D193" s="33"/>
      <c r="E193" s="33"/>
      <c r="G193" s="33"/>
    </row>
    <row r="194">
      <c r="D194" s="33"/>
      <c r="E194" s="33"/>
      <c r="G194" s="33"/>
    </row>
    <row r="195">
      <c r="D195" s="33"/>
      <c r="E195" s="33"/>
      <c r="G195" s="33"/>
    </row>
    <row r="196">
      <c r="D196" s="33"/>
      <c r="E196" s="33"/>
      <c r="G196" s="33"/>
    </row>
    <row r="197">
      <c r="D197" s="33"/>
      <c r="E197" s="33"/>
      <c r="G197" s="33"/>
    </row>
    <row r="198">
      <c r="D198" s="33"/>
      <c r="E198" s="33"/>
      <c r="G198" s="33"/>
    </row>
    <row r="199">
      <c r="D199" s="33"/>
      <c r="E199" s="33"/>
      <c r="G199" s="33"/>
    </row>
    <row r="200">
      <c r="D200" s="33"/>
      <c r="E200" s="33"/>
      <c r="G200" s="33"/>
    </row>
    <row r="201">
      <c r="D201" s="33"/>
      <c r="E201" s="33"/>
      <c r="G201" s="33"/>
    </row>
    <row r="202">
      <c r="D202" s="33"/>
      <c r="E202" s="33"/>
      <c r="G202" s="33"/>
    </row>
    <row r="203">
      <c r="D203" s="33"/>
      <c r="E203" s="33"/>
      <c r="G203" s="33"/>
    </row>
    <row r="204">
      <c r="D204" s="33"/>
      <c r="E204" s="33"/>
      <c r="G204" s="33"/>
    </row>
    <row r="205">
      <c r="D205" s="33"/>
      <c r="E205" s="33"/>
      <c r="G205" s="33"/>
    </row>
    <row r="206">
      <c r="D206" s="33"/>
      <c r="E206" s="33"/>
      <c r="G206" s="33"/>
    </row>
    <row r="207">
      <c r="D207" s="33"/>
      <c r="E207" s="33"/>
      <c r="G207" s="33"/>
    </row>
    <row r="208">
      <c r="D208" s="33"/>
      <c r="E208" s="33"/>
      <c r="G208" s="33"/>
    </row>
    <row r="209">
      <c r="D209" s="33"/>
      <c r="E209" s="33"/>
      <c r="G209" s="33"/>
    </row>
    <row r="210">
      <c r="D210" s="33"/>
      <c r="E210" s="33"/>
      <c r="G210" s="33"/>
    </row>
    <row r="211">
      <c r="D211" s="33"/>
      <c r="E211" s="33"/>
      <c r="G211" s="33"/>
    </row>
    <row r="212">
      <c r="D212" s="33"/>
      <c r="E212" s="33"/>
      <c r="G212" s="33"/>
    </row>
    <row r="213">
      <c r="D213" s="33"/>
      <c r="E213" s="33"/>
      <c r="G213" s="33"/>
    </row>
    <row r="214">
      <c r="D214" s="33"/>
      <c r="E214" s="33"/>
      <c r="G214" s="33"/>
    </row>
    <row r="215">
      <c r="D215" s="33"/>
      <c r="E215" s="33"/>
      <c r="G215" s="33"/>
    </row>
    <row r="216">
      <c r="D216" s="33"/>
      <c r="E216" s="33"/>
      <c r="G216" s="33"/>
    </row>
    <row r="217">
      <c r="D217" s="33"/>
      <c r="E217" s="33"/>
      <c r="G217" s="33"/>
    </row>
    <row r="218">
      <c r="D218" s="33"/>
      <c r="E218" s="33"/>
      <c r="G218" s="33"/>
    </row>
    <row r="219">
      <c r="D219" s="33"/>
      <c r="E219" s="33"/>
      <c r="G219" s="33"/>
    </row>
    <row r="220">
      <c r="D220" s="33"/>
      <c r="E220" s="33"/>
      <c r="G220" s="33"/>
    </row>
    <row r="221">
      <c r="D221" s="33"/>
      <c r="E221" s="33"/>
      <c r="G221" s="33"/>
    </row>
    <row r="222">
      <c r="D222" s="33"/>
      <c r="E222" s="33"/>
      <c r="G222" s="33"/>
    </row>
    <row r="223">
      <c r="D223" s="33"/>
      <c r="E223" s="33"/>
      <c r="G223" s="33"/>
    </row>
    <row r="224">
      <c r="D224" s="33"/>
      <c r="E224" s="33"/>
      <c r="G224" s="33"/>
    </row>
    <row r="225">
      <c r="D225" s="33"/>
      <c r="E225" s="33"/>
      <c r="G225" s="33"/>
    </row>
    <row r="226">
      <c r="D226" s="33"/>
      <c r="E226" s="33"/>
      <c r="G226" s="33"/>
    </row>
    <row r="227">
      <c r="D227" s="33"/>
      <c r="E227" s="33"/>
      <c r="G227" s="33"/>
    </row>
    <row r="228">
      <c r="D228" s="33"/>
      <c r="E228" s="33"/>
      <c r="G228" s="33"/>
    </row>
    <row r="229">
      <c r="D229" s="33"/>
      <c r="E229" s="33"/>
      <c r="G229" s="33"/>
    </row>
    <row r="230">
      <c r="D230" s="33"/>
      <c r="E230" s="33"/>
      <c r="G230" s="33"/>
    </row>
    <row r="231">
      <c r="D231" s="33"/>
      <c r="E231" s="33"/>
      <c r="G231" s="33"/>
    </row>
    <row r="232">
      <c r="D232" s="33"/>
      <c r="E232" s="33"/>
      <c r="G232" s="33"/>
    </row>
    <row r="233">
      <c r="D233" s="33"/>
      <c r="E233" s="33"/>
      <c r="G233" s="33"/>
    </row>
    <row r="234">
      <c r="D234" s="33"/>
      <c r="E234" s="33"/>
      <c r="G234" s="33"/>
    </row>
    <row r="235">
      <c r="D235" s="33"/>
      <c r="E235" s="33"/>
      <c r="G235" s="33"/>
    </row>
    <row r="236">
      <c r="D236" s="33"/>
      <c r="E236" s="33"/>
      <c r="G236" s="33"/>
    </row>
    <row r="237">
      <c r="D237" s="33"/>
      <c r="E237" s="33"/>
      <c r="G237" s="33"/>
    </row>
    <row r="238">
      <c r="D238" s="33"/>
      <c r="E238" s="33"/>
      <c r="G238" s="33"/>
    </row>
    <row r="239">
      <c r="D239" s="33"/>
      <c r="E239" s="33"/>
      <c r="G239" s="33"/>
    </row>
    <row r="240">
      <c r="D240" s="33"/>
      <c r="E240" s="33"/>
      <c r="G240" s="33"/>
    </row>
    <row r="241">
      <c r="D241" s="33"/>
      <c r="E241" s="33"/>
      <c r="G241" s="33"/>
    </row>
    <row r="242">
      <c r="D242" s="33"/>
      <c r="E242" s="33"/>
      <c r="G242" s="33"/>
    </row>
    <row r="243">
      <c r="D243" s="33"/>
      <c r="E243" s="33"/>
      <c r="G243" s="33"/>
    </row>
    <row r="244">
      <c r="D244" s="33"/>
      <c r="E244" s="33"/>
      <c r="G244" s="33"/>
    </row>
    <row r="245">
      <c r="D245" s="33"/>
      <c r="E245" s="33"/>
      <c r="G245" s="33"/>
    </row>
    <row r="246">
      <c r="D246" s="33"/>
      <c r="E246" s="33"/>
      <c r="G246" s="33"/>
    </row>
    <row r="247">
      <c r="D247" s="33"/>
      <c r="E247" s="33"/>
      <c r="G247" s="33"/>
    </row>
    <row r="248">
      <c r="D248" s="33"/>
      <c r="E248" s="33"/>
      <c r="G248" s="33"/>
    </row>
    <row r="249">
      <c r="D249" s="33"/>
      <c r="E249" s="33"/>
      <c r="G249" s="33"/>
    </row>
    <row r="250">
      <c r="D250" s="33"/>
      <c r="E250" s="33"/>
      <c r="G250" s="33"/>
    </row>
    <row r="251">
      <c r="D251" s="33"/>
      <c r="E251" s="33"/>
      <c r="G251" s="33"/>
    </row>
    <row r="252">
      <c r="D252" s="33"/>
      <c r="E252" s="33"/>
      <c r="G252" s="33"/>
    </row>
    <row r="253">
      <c r="D253" s="33"/>
      <c r="E253" s="33"/>
      <c r="G253" s="33"/>
    </row>
    <row r="254">
      <c r="D254" s="33"/>
      <c r="E254" s="33"/>
      <c r="G254" s="33"/>
    </row>
    <row r="255">
      <c r="D255" s="33"/>
      <c r="E255" s="33"/>
      <c r="G255" s="33"/>
    </row>
    <row r="256">
      <c r="D256" s="33"/>
      <c r="E256" s="33"/>
      <c r="G256" s="33"/>
    </row>
    <row r="257">
      <c r="D257" s="33"/>
      <c r="E257" s="33"/>
      <c r="G257" s="33"/>
    </row>
    <row r="258">
      <c r="D258" s="33"/>
      <c r="E258" s="33"/>
      <c r="G258" s="33"/>
    </row>
    <row r="259">
      <c r="D259" s="33"/>
      <c r="E259" s="33"/>
      <c r="G259" s="33"/>
    </row>
    <row r="260">
      <c r="D260" s="33"/>
      <c r="E260" s="33"/>
      <c r="G260" s="33"/>
    </row>
    <row r="261">
      <c r="D261" s="33"/>
      <c r="E261" s="33"/>
      <c r="G261" s="33"/>
    </row>
    <row r="262">
      <c r="D262" s="33"/>
      <c r="E262" s="33"/>
      <c r="G262" s="33"/>
    </row>
    <row r="263">
      <c r="D263" s="33"/>
      <c r="E263" s="33"/>
      <c r="G263" s="33"/>
    </row>
    <row r="264">
      <c r="D264" s="33"/>
      <c r="E264" s="33"/>
      <c r="G264" s="33"/>
    </row>
    <row r="265">
      <c r="D265" s="33"/>
      <c r="E265" s="33"/>
      <c r="G265" s="33"/>
    </row>
    <row r="266">
      <c r="D266" s="33"/>
      <c r="E266" s="33"/>
      <c r="G266" s="33"/>
    </row>
    <row r="267">
      <c r="D267" s="33"/>
      <c r="E267" s="33"/>
      <c r="G267" s="33"/>
    </row>
    <row r="268">
      <c r="D268" s="33"/>
      <c r="E268" s="33"/>
      <c r="G268" s="33"/>
    </row>
    <row r="269">
      <c r="D269" s="33"/>
      <c r="E269" s="33"/>
      <c r="G269" s="33"/>
    </row>
    <row r="270">
      <c r="D270" s="33"/>
      <c r="E270" s="33"/>
      <c r="G270" s="33"/>
    </row>
    <row r="271">
      <c r="D271" s="33"/>
      <c r="E271" s="33"/>
      <c r="G271" s="33"/>
    </row>
    <row r="272">
      <c r="D272" s="33"/>
      <c r="E272" s="33"/>
      <c r="G272" s="33"/>
    </row>
    <row r="273">
      <c r="D273" s="33"/>
      <c r="E273" s="33"/>
      <c r="G273" s="33"/>
    </row>
    <row r="274">
      <c r="D274" s="33"/>
      <c r="E274" s="33"/>
      <c r="G274" s="33"/>
    </row>
    <row r="275">
      <c r="D275" s="33"/>
      <c r="E275" s="33"/>
      <c r="G275" s="33"/>
    </row>
    <row r="276">
      <c r="D276" s="33"/>
      <c r="E276" s="33"/>
      <c r="G276" s="33"/>
    </row>
    <row r="277">
      <c r="D277" s="33"/>
      <c r="E277" s="33"/>
      <c r="G277" s="33"/>
    </row>
    <row r="278">
      <c r="D278" s="33"/>
      <c r="E278" s="33"/>
      <c r="G278" s="33"/>
    </row>
    <row r="279">
      <c r="D279" s="33"/>
      <c r="E279" s="33"/>
      <c r="G279" s="33"/>
    </row>
    <row r="280">
      <c r="D280" s="33"/>
      <c r="E280" s="33"/>
      <c r="G280" s="33"/>
    </row>
    <row r="281">
      <c r="D281" s="33"/>
      <c r="E281" s="33"/>
      <c r="G281" s="33"/>
    </row>
    <row r="282">
      <c r="D282" s="33"/>
      <c r="E282" s="33"/>
      <c r="G282" s="33"/>
    </row>
    <row r="283">
      <c r="D283" s="33"/>
      <c r="E283" s="33"/>
      <c r="G283" s="33"/>
    </row>
    <row r="284">
      <c r="D284" s="33"/>
      <c r="E284" s="33"/>
      <c r="G284" s="33"/>
    </row>
    <row r="285">
      <c r="D285" s="33"/>
      <c r="E285" s="33"/>
      <c r="G285" s="33"/>
    </row>
    <row r="286">
      <c r="D286" s="33"/>
      <c r="E286" s="33"/>
      <c r="G286" s="33"/>
    </row>
    <row r="287">
      <c r="D287" s="33"/>
      <c r="E287" s="33"/>
      <c r="G287" s="33"/>
    </row>
    <row r="288">
      <c r="D288" s="33"/>
      <c r="E288" s="33"/>
      <c r="G288" s="33"/>
    </row>
    <row r="289">
      <c r="D289" s="33"/>
      <c r="E289" s="33"/>
      <c r="G289" s="33"/>
    </row>
    <row r="290">
      <c r="D290" s="33"/>
      <c r="E290" s="33"/>
      <c r="G290" s="33"/>
    </row>
    <row r="291">
      <c r="D291" s="33"/>
      <c r="E291" s="33"/>
      <c r="G291" s="33"/>
    </row>
    <row r="292">
      <c r="D292" s="33"/>
      <c r="E292" s="33"/>
      <c r="G292" s="33"/>
    </row>
    <row r="293">
      <c r="D293" s="33"/>
      <c r="E293" s="33"/>
      <c r="G293" s="33"/>
    </row>
    <row r="294">
      <c r="D294" s="33"/>
      <c r="E294" s="33"/>
      <c r="G294" s="33"/>
    </row>
    <row r="295">
      <c r="D295" s="33"/>
      <c r="E295" s="33"/>
      <c r="G295" s="33"/>
    </row>
    <row r="296">
      <c r="D296" s="33"/>
      <c r="E296" s="33"/>
      <c r="G296" s="33"/>
    </row>
    <row r="297">
      <c r="D297" s="33"/>
      <c r="E297" s="33"/>
      <c r="G297" s="33"/>
    </row>
    <row r="298">
      <c r="D298" s="33"/>
      <c r="E298" s="33"/>
      <c r="G298" s="33"/>
    </row>
    <row r="299">
      <c r="D299" s="33"/>
      <c r="E299" s="33"/>
      <c r="G299" s="33"/>
    </row>
    <row r="300">
      <c r="D300" s="33"/>
      <c r="E300" s="33"/>
      <c r="G300" s="33"/>
    </row>
    <row r="301">
      <c r="D301" s="33"/>
      <c r="E301" s="33"/>
      <c r="G301" s="33"/>
    </row>
    <row r="302">
      <c r="D302" s="33"/>
      <c r="E302" s="33"/>
      <c r="G302" s="33"/>
    </row>
    <row r="303">
      <c r="D303" s="33"/>
      <c r="E303" s="33"/>
      <c r="G303" s="33"/>
    </row>
    <row r="304">
      <c r="D304" s="33"/>
      <c r="E304" s="33"/>
      <c r="G304" s="33"/>
    </row>
    <row r="305">
      <c r="D305" s="33"/>
      <c r="E305" s="33"/>
      <c r="G305" s="33"/>
    </row>
    <row r="306">
      <c r="D306" s="33"/>
      <c r="E306" s="33"/>
      <c r="G306" s="33"/>
    </row>
    <row r="307">
      <c r="D307" s="33"/>
      <c r="E307" s="33"/>
      <c r="G307" s="33"/>
    </row>
    <row r="308">
      <c r="D308" s="33"/>
      <c r="E308" s="33"/>
      <c r="G308" s="33"/>
    </row>
    <row r="309">
      <c r="D309" s="33"/>
      <c r="E309" s="33"/>
      <c r="G309" s="33"/>
    </row>
    <row r="310">
      <c r="D310" s="33"/>
      <c r="E310" s="33"/>
      <c r="G310" s="33"/>
    </row>
    <row r="311">
      <c r="D311" s="33"/>
      <c r="E311" s="33"/>
      <c r="G311" s="33"/>
    </row>
    <row r="312">
      <c r="D312" s="33"/>
      <c r="E312" s="33"/>
      <c r="G312" s="33"/>
    </row>
    <row r="313">
      <c r="D313" s="33"/>
      <c r="E313" s="33"/>
      <c r="G313" s="33"/>
    </row>
    <row r="314">
      <c r="D314" s="33"/>
      <c r="E314" s="33"/>
      <c r="G314" s="33"/>
    </row>
    <row r="315">
      <c r="D315" s="33"/>
      <c r="E315" s="33"/>
      <c r="G315" s="33"/>
    </row>
    <row r="316">
      <c r="D316" s="33"/>
      <c r="E316" s="33"/>
      <c r="G316" s="33"/>
    </row>
    <row r="317">
      <c r="D317" s="33"/>
      <c r="E317" s="33"/>
      <c r="G317" s="33"/>
    </row>
    <row r="318">
      <c r="D318" s="33"/>
      <c r="E318" s="33"/>
      <c r="G318" s="33"/>
    </row>
    <row r="319">
      <c r="D319" s="33"/>
      <c r="E319" s="33"/>
      <c r="G319" s="33"/>
    </row>
    <row r="320">
      <c r="D320" s="33"/>
      <c r="E320" s="33"/>
      <c r="G320" s="33"/>
    </row>
    <row r="321">
      <c r="D321" s="33"/>
      <c r="E321" s="33"/>
      <c r="G321" s="33"/>
    </row>
    <row r="322">
      <c r="D322" s="33"/>
      <c r="E322" s="33"/>
      <c r="G322" s="33"/>
    </row>
    <row r="323">
      <c r="D323" s="33"/>
      <c r="E323" s="33"/>
      <c r="G323" s="33"/>
    </row>
    <row r="324">
      <c r="D324" s="33"/>
      <c r="E324" s="33"/>
      <c r="G324" s="33"/>
    </row>
    <row r="325">
      <c r="D325" s="33"/>
      <c r="E325" s="33"/>
      <c r="G325" s="33"/>
    </row>
    <row r="326">
      <c r="D326" s="33"/>
      <c r="E326" s="33"/>
      <c r="G326" s="33"/>
    </row>
    <row r="327">
      <c r="D327" s="33"/>
      <c r="E327" s="33"/>
      <c r="G327" s="33"/>
    </row>
    <row r="328">
      <c r="D328" s="33"/>
      <c r="E328" s="33"/>
      <c r="G328" s="33"/>
    </row>
    <row r="329">
      <c r="D329" s="33"/>
      <c r="E329" s="33"/>
      <c r="G329" s="33"/>
    </row>
    <row r="330">
      <c r="D330" s="33"/>
      <c r="E330" s="33"/>
      <c r="G330" s="33"/>
    </row>
    <row r="331">
      <c r="D331" s="33"/>
      <c r="E331" s="33"/>
      <c r="G331" s="33"/>
    </row>
    <row r="332">
      <c r="D332" s="33"/>
      <c r="E332" s="33"/>
      <c r="G332" s="33"/>
    </row>
    <row r="333">
      <c r="D333" s="33"/>
      <c r="E333" s="33"/>
      <c r="G333" s="33"/>
    </row>
    <row r="334">
      <c r="D334" s="33"/>
      <c r="E334" s="33"/>
      <c r="G334" s="33"/>
    </row>
    <row r="335">
      <c r="D335" s="33"/>
      <c r="E335" s="33"/>
      <c r="G335" s="33"/>
    </row>
    <row r="336">
      <c r="D336" s="33"/>
      <c r="E336" s="33"/>
      <c r="G336" s="33"/>
    </row>
    <row r="337">
      <c r="D337" s="33"/>
      <c r="E337" s="33"/>
      <c r="G337" s="33"/>
    </row>
    <row r="338">
      <c r="D338" s="33"/>
      <c r="E338" s="33"/>
      <c r="G338" s="33"/>
    </row>
    <row r="339">
      <c r="D339" s="33"/>
      <c r="E339" s="33"/>
      <c r="G339" s="33"/>
    </row>
    <row r="340">
      <c r="D340" s="33"/>
      <c r="E340" s="33"/>
      <c r="G340" s="33"/>
    </row>
    <row r="341">
      <c r="D341" s="33"/>
      <c r="E341" s="33"/>
      <c r="G341" s="33"/>
    </row>
    <row r="342">
      <c r="D342" s="33"/>
      <c r="E342" s="33"/>
      <c r="G342" s="33"/>
    </row>
    <row r="343">
      <c r="D343" s="33"/>
      <c r="E343" s="33"/>
      <c r="G343" s="33"/>
    </row>
    <row r="344">
      <c r="D344" s="33"/>
      <c r="E344" s="33"/>
      <c r="G344" s="33"/>
    </row>
    <row r="345">
      <c r="D345" s="33"/>
      <c r="E345" s="33"/>
      <c r="G345" s="33"/>
    </row>
    <row r="346">
      <c r="D346" s="33"/>
      <c r="E346" s="33"/>
      <c r="G346" s="33"/>
    </row>
    <row r="347">
      <c r="D347" s="33"/>
      <c r="E347" s="33"/>
      <c r="G347" s="33"/>
    </row>
    <row r="348">
      <c r="D348" s="33"/>
      <c r="E348" s="33"/>
      <c r="G348" s="33"/>
    </row>
    <row r="349">
      <c r="D349" s="33"/>
      <c r="E349" s="33"/>
      <c r="G349" s="33"/>
    </row>
    <row r="350">
      <c r="D350" s="33"/>
      <c r="E350" s="33"/>
      <c r="G350" s="33"/>
    </row>
    <row r="351">
      <c r="D351" s="33"/>
      <c r="E351" s="33"/>
      <c r="G351" s="33"/>
    </row>
    <row r="352">
      <c r="D352" s="33"/>
      <c r="E352" s="33"/>
      <c r="G352" s="33"/>
    </row>
    <row r="353">
      <c r="D353" s="33"/>
      <c r="E353" s="33"/>
      <c r="G353" s="33"/>
    </row>
    <row r="354">
      <c r="D354" s="33"/>
      <c r="E354" s="33"/>
      <c r="G354" s="33"/>
    </row>
    <row r="355">
      <c r="D355" s="33"/>
      <c r="E355" s="33"/>
      <c r="G355" s="33"/>
    </row>
    <row r="356">
      <c r="D356" s="33"/>
      <c r="E356" s="33"/>
      <c r="G356" s="33"/>
    </row>
    <row r="357">
      <c r="D357" s="33"/>
      <c r="E357" s="33"/>
      <c r="G357" s="33"/>
    </row>
    <row r="358">
      <c r="D358" s="33"/>
      <c r="E358" s="33"/>
      <c r="G358" s="33"/>
    </row>
    <row r="359">
      <c r="D359" s="33"/>
      <c r="E359" s="33"/>
      <c r="G359" s="33"/>
    </row>
    <row r="360">
      <c r="D360" s="33"/>
      <c r="E360" s="33"/>
      <c r="G360" s="33"/>
    </row>
    <row r="361">
      <c r="D361" s="33"/>
      <c r="E361" s="33"/>
      <c r="G361" s="33"/>
    </row>
    <row r="362">
      <c r="D362" s="33"/>
      <c r="E362" s="33"/>
      <c r="G362" s="33"/>
    </row>
    <row r="363">
      <c r="D363" s="33"/>
      <c r="E363" s="33"/>
      <c r="G363" s="33"/>
    </row>
    <row r="364">
      <c r="D364" s="33"/>
      <c r="E364" s="33"/>
      <c r="G364" s="33"/>
    </row>
    <row r="365">
      <c r="D365" s="33"/>
      <c r="E365" s="33"/>
      <c r="G365" s="33"/>
    </row>
    <row r="366">
      <c r="D366" s="33"/>
      <c r="E366" s="33"/>
      <c r="G366" s="33"/>
    </row>
    <row r="367">
      <c r="D367" s="33"/>
      <c r="E367" s="33"/>
      <c r="G367" s="33"/>
    </row>
    <row r="368">
      <c r="D368" s="33"/>
      <c r="E368" s="33"/>
      <c r="G368" s="33"/>
    </row>
    <row r="369">
      <c r="D369" s="33"/>
      <c r="E369" s="33"/>
      <c r="G369" s="33"/>
    </row>
    <row r="370">
      <c r="D370" s="33"/>
      <c r="E370" s="33"/>
      <c r="G370" s="33"/>
    </row>
    <row r="371">
      <c r="D371" s="33"/>
      <c r="E371" s="33"/>
      <c r="G371" s="33"/>
    </row>
    <row r="372">
      <c r="D372" s="33"/>
      <c r="E372" s="33"/>
      <c r="G372" s="33"/>
    </row>
    <row r="373">
      <c r="D373" s="33"/>
      <c r="E373" s="33"/>
      <c r="G373" s="33"/>
    </row>
    <row r="374">
      <c r="D374" s="33"/>
      <c r="E374" s="33"/>
      <c r="G374" s="33"/>
    </row>
    <row r="375">
      <c r="D375" s="33"/>
      <c r="E375" s="33"/>
      <c r="G375" s="33"/>
    </row>
    <row r="376">
      <c r="D376" s="33"/>
      <c r="E376" s="33"/>
      <c r="G376" s="33"/>
    </row>
    <row r="377">
      <c r="D377" s="33"/>
      <c r="E377" s="33"/>
      <c r="G377" s="33"/>
    </row>
    <row r="378">
      <c r="D378" s="33"/>
      <c r="E378" s="33"/>
      <c r="G378" s="33"/>
    </row>
    <row r="379">
      <c r="D379" s="33"/>
      <c r="E379" s="33"/>
      <c r="G379" s="33"/>
    </row>
    <row r="380">
      <c r="D380" s="33"/>
      <c r="E380" s="33"/>
      <c r="G380" s="33"/>
    </row>
    <row r="381">
      <c r="D381" s="33"/>
      <c r="E381" s="33"/>
      <c r="G381" s="33"/>
    </row>
    <row r="382">
      <c r="D382" s="33"/>
      <c r="E382" s="33"/>
      <c r="G382" s="33"/>
    </row>
    <row r="383">
      <c r="D383" s="33"/>
      <c r="E383" s="33"/>
      <c r="G383" s="33"/>
    </row>
    <row r="384">
      <c r="D384" s="33"/>
      <c r="E384" s="33"/>
      <c r="G384" s="33"/>
    </row>
    <row r="385">
      <c r="D385" s="33"/>
      <c r="E385" s="33"/>
      <c r="G385" s="33"/>
    </row>
    <row r="386">
      <c r="D386" s="33"/>
      <c r="E386" s="33"/>
      <c r="G386" s="33"/>
    </row>
    <row r="387">
      <c r="D387" s="33"/>
      <c r="E387" s="33"/>
      <c r="G387" s="33"/>
    </row>
    <row r="388">
      <c r="D388" s="33"/>
      <c r="E388" s="33"/>
      <c r="G388" s="33"/>
    </row>
    <row r="389">
      <c r="D389" s="33"/>
      <c r="E389" s="33"/>
      <c r="G389" s="33"/>
    </row>
    <row r="390">
      <c r="D390" s="33"/>
      <c r="E390" s="33"/>
      <c r="G390" s="33"/>
    </row>
    <row r="391">
      <c r="D391" s="33"/>
      <c r="E391" s="33"/>
      <c r="G391" s="33"/>
    </row>
    <row r="392">
      <c r="D392" s="33"/>
      <c r="E392" s="33"/>
      <c r="G392" s="33"/>
    </row>
    <row r="393">
      <c r="D393" s="33"/>
      <c r="E393" s="33"/>
      <c r="G393" s="33"/>
    </row>
    <row r="394">
      <c r="D394" s="33"/>
      <c r="E394" s="33"/>
      <c r="G394" s="33"/>
    </row>
    <row r="395">
      <c r="D395" s="33"/>
      <c r="E395" s="33"/>
      <c r="G395" s="33"/>
    </row>
    <row r="396">
      <c r="D396" s="33"/>
      <c r="E396" s="33"/>
      <c r="G396" s="33"/>
    </row>
    <row r="397">
      <c r="D397" s="33"/>
      <c r="E397" s="33"/>
      <c r="G397" s="33"/>
    </row>
    <row r="398">
      <c r="D398" s="33"/>
      <c r="E398" s="33"/>
      <c r="G398" s="33"/>
    </row>
    <row r="399">
      <c r="D399" s="33"/>
      <c r="E399" s="33"/>
      <c r="G399" s="33"/>
    </row>
    <row r="400">
      <c r="D400" s="33"/>
      <c r="E400" s="33"/>
      <c r="G400" s="33"/>
    </row>
    <row r="401">
      <c r="D401" s="33"/>
      <c r="E401" s="33"/>
      <c r="G401" s="33"/>
    </row>
    <row r="402">
      <c r="D402" s="33"/>
      <c r="E402" s="33"/>
      <c r="G402" s="33"/>
    </row>
    <row r="403">
      <c r="D403" s="33"/>
      <c r="E403" s="33"/>
      <c r="G403" s="33"/>
    </row>
    <row r="404">
      <c r="D404" s="33"/>
      <c r="E404" s="33"/>
      <c r="G404" s="33"/>
    </row>
    <row r="405">
      <c r="D405" s="33"/>
      <c r="E405" s="33"/>
      <c r="G405" s="33"/>
    </row>
    <row r="406">
      <c r="D406" s="33"/>
      <c r="E406" s="33"/>
      <c r="G406" s="33"/>
    </row>
    <row r="407">
      <c r="D407" s="33"/>
      <c r="E407" s="33"/>
      <c r="G407" s="33"/>
    </row>
    <row r="408">
      <c r="D408" s="33"/>
      <c r="E408" s="33"/>
      <c r="G408" s="33"/>
    </row>
    <row r="409">
      <c r="D409" s="33"/>
      <c r="E409" s="33"/>
      <c r="G409" s="33"/>
    </row>
    <row r="410">
      <c r="D410" s="33"/>
      <c r="E410" s="33"/>
      <c r="G410" s="33"/>
    </row>
    <row r="411">
      <c r="D411" s="33"/>
      <c r="E411" s="33"/>
      <c r="G411" s="33"/>
    </row>
    <row r="412">
      <c r="D412" s="33"/>
      <c r="E412" s="33"/>
      <c r="G412" s="33"/>
    </row>
    <row r="413">
      <c r="D413" s="33"/>
      <c r="E413" s="33"/>
      <c r="G413" s="33"/>
    </row>
    <row r="414">
      <c r="D414" s="33"/>
      <c r="E414" s="33"/>
      <c r="G414" s="33"/>
    </row>
    <row r="415">
      <c r="D415" s="33"/>
      <c r="E415" s="33"/>
      <c r="G415" s="33"/>
    </row>
    <row r="416">
      <c r="D416" s="33"/>
      <c r="E416" s="33"/>
      <c r="G416" s="33"/>
    </row>
    <row r="417">
      <c r="D417" s="33"/>
      <c r="E417" s="33"/>
      <c r="G417" s="33"/>
    </row>
    <row r="418">
      <c r="D418" s="33"/>
      <c r="E418" s="33"/>
      <c r="G418" s="33"/>
    </row>
    <row r="419">
      <c r="D419" s="33"/>
      <c r="E419" s="33"/>
      <c r="G419" s="33"/>
    </row>
    <row r="420">
      <c r="D420" s="33"/>
      <c r="E420" s="33"/>
      <c r="G420" s="33"/>
    </row>
    <row r="421">
      <c r="D421" s="33"/>
      <c r="E421" s="33"/>
      <c r="G421" s="33"/>
    </row>
    <row r="422">
      <c r="D422" s="33"/>
      <c r="E422" s="33"/>
      <c r="G422" s="33"/>
    </row>
    <row r="423">
      <c r="D423" s="33"/>
      <c r="E423" s="33"/>
      <c r="G423" s="33"/>
    </row>
    <row r="424">
      <c r="D424" s="33"/>
      <c r="E424" s="33"/>
      <c r="G424" s="33"/>
    </row>
    <row r="425">
      <c r="D425" s="33"/>
      <c r="E425" s="33"/>
      <c r="G425" s="33"/>
    </row>
    <row r="426">
      <c r="D426" s="33"/>
      <c r="E426" s="33"/>
      <c r="G426" s="33"/>
    </row>
    <row r="427">
      <c r="D427" s="33"/>
      <c r="E427" s="33"/>
      <c r="G427" s="33"/>
    </row>
    <row r="428">
      <c r="D428" s="33"/>
      <c r="E428" s="33"/>
      <c r="G428" s="33"/>
    </row>
    <row r="429">
      <c r="D429" s="33"/>
      <c r="E429" s="33"/>
      <c r="G429" s="33"/>
    </row>
    <row r="430">
      <c r="D430" s="33"/>
      <c r="E430" s="33"/>
      <c r="G430" s="33"/>
    </row>
    <row r="431">
      <c r="D431" s="33"/>
      <c r="E431" s="33"/>
      <c r="G431" s="33"/>
    </row>
    <row r="432">
      <c r="D432" s="33"/>
      <c r="E432" s="33"/>
      <c r="G432" s="33"/>
    </row>
    <row r="433">
      <c r="D433" s="33"/>
      <c r="E433" s="33"/>
      <c r="G433" s="33"/>
    </row>
    <row r="434">
      <c r="D434" s="33"/>
      <c r="E434" s="33"/>
      <c r="G434" s="33"/>
    </row>
    <row r="435">
      <c r="D435" s="33"/>
      <c r="E435" s="33"/>
      <c r="G435" s="33"/>
    </row>
    <row r="436">
      <c r="D436" s="33"/>
      <c r="E436" s="33"/>
      <c r="G436" s="33"/>
    </row>
    <row r="437">
      <c r="D437" s="33"/>
      <c r="E437" s="33"/>
      <c r="G437" s="33"/>
    </row>
    <row r="438">
      <c r="D438" s="33"/>
      <c r="E438" s="33"/>
      <c r="G438" s="33"/>
    </row>
    <row r="439">
      <c r="D439" s="33"/>
      <c r="E439" s="33"/>
      <c r="G439" s="33"/>
    </row>
    <row r="440">
      <c r="D440" s="33"/>
      <c r="E440" s="33"/>
      <c r="G440" s="33"/>
    </row>
    <row r="441">
      <c r="D441" s="33"/>
      <c r="E441" s="33"/>
      <c r="G441" s="33"/>
    </row>
    <row r="442">
      <c r="D442" s="33"/>
      <c r="E442" s="33"/>
      <c r="G442" s="33"/>
    </row>
    <row r="443">
      <c r="D443" s="33"/>
      <c r="E443" s="33"/>
      <c r="G443" s="33"/>
    </row>
    <row r="444">
      <c r="D444" s="33"/>
      <c r="E444" s="33"/>
      <c r="G444" s="33"/>
    </row>
    <row r="445">
      <c r="D445" s="33"/>
      <c r="E445" s="33"/>
      <c r="G445" s="33"/>
    </row>
    <row r="446">
      <c r="D446" s="33"/>
      <c r="E446" s="33"/>
      <c r="G446" s="33"/>
    </row>
    <row r="447">
      <c r="D447" s="33"/>
      <c r="E447" s="33"/>
      <c r="G447" s="33"/>
    </row>
    <row r="448">
      <c r="D448" s="33"/>
      <c r="E448" s="33"/>
      <c r="G448" s="33"/>
    </row>
    <row r="449">
      <c r="D449" s="33"/>
      <c r="E449" s="33"/>
      <c r="G449" s="33"/>
    </row>
    <row r="450">
      <c r="D450" s="33"/>
      <c r="E450" s="33"/>
      <c r="G450" s="33"/>
    </row>
    <row r="451">
      <c r="D451" s="33"/>
      <c r="E451" s="33"/>
      <c r="G451" s="33"/>
    </row>
    <row r="452">
      <c r="D452" s="33"/>
      <c r="E452" s="33"/>
      <c r="G452" s="33"/>
    </row>
    <row r="453">
      <c r="D453" s="33"/>
      <c r="E453" s="33"/>
      <c r="G453" s="33"/>
    </row>
    <row r="454">
      <c r="D454" s="33"/>
      <c r="E454" s="33"/>
      <c r="G454" s="33"/>
    </row>
    <row r="455">
      <c r="D455" s="33"/>
      <c r="E455" s="33"/>
      <c r="G455" s="33"/>
    </row>
    <row r="456">
      <c r="D456" s="33"/>
      <c r="E456" s="33"/>
      <c r="G456" s="33"/>
    </row>
    <row r="457">
      <c r="D457" s="33"/>
      <c r="E457" s="33"/>
      <c r="G457" s="33"/>
    </row>
    <row r="458">
      <c r="D458" s="33"/>
      <c r="E458" s="33"/>
      <c r="G458" s="33"/>
    </row>
    <row r="459">
      <c r="D459" s="33"/>
      <c r="E459" s="33"/>
      <c r="G459" s="33"/>
    </row>
    <row r="460">
      <c r="D460" s="33"/>
      <c r="E460" s="33"/>
      <c r="G460" s="33"/>
    </row>
    <row r="461">
      <c r="D461" s="33"/>
      <c r="E461" s="33"/>
      <c r="G461" s="33"/>
    </row>
    <row r="462">
      <c r="D462" s="33"/>
      <c r="E462" s="33"/>
      <c r="G462" s="33"/>
    </row>
    <row r="463">
      <c r="D463" s="33"/>
      <c r="E463" s="33"/>
      <c r="G463" s="33"/>
    </row>
    <row r="464">
      <c r="D464" s="33"/>
      <c r="E464" s="33"/>
      <c r="G464" s="33"/>
    </row>
    <row r="465">
      <c r="D465" s="33"/>
      <c r="E465" s="33"/>
      <c r="G465" s="33"/>
    </row>
    <row r="466">
      <c r="D466" s="33"/>
      <c r="E466" s="33"/>
      <c r="G466" s="33"/>
    </row>
    <row r="467">
      <c r="D467" s="33"/>
      <c r="E467" s="33"/>
      <c r="G467" s="33"/>
    </row>
    <row r="468">
      <c r="D468" s="33"/>
      <c r="E468" s="33"/>
      <c r="G468" s="33"/>
    </row>
    <row r="469">
      <c r="D469" s="33"/>
      <c r="E469" s="33"/>
      <c r="G469" s="33"/>
    </row>
    <row r="470">
      <c r="D470" s="33"/>
      <c r="E470" s="33"/>
      <c r="G470" s="33"/>
    </row>
    <row r="471">
      <c r="D471" s="33"/>
      <c r="E471" s="33"/>
      <c r="G471" s="33"/>
    </row>
    <row r="472">
      <c r="D472" s="33"/>
      <c r="E472" s="33"/>
      <c r="G472" s="33"/>
    </row>
    <row r="473">
      <c r="D473" s="33"/>
      <c r="E473" s="33"/>
      <c r="G473" s="33"/>
    </row>
    <row r="474">
      <c r="D474" s="33"/>
      <c r="E474" s="33"/>
      <c r="G474" s="33"/>
    </row>
    <row r="475">
      <c r="D475" s="33"/>
      <c r="E475" s="33"/>
      <c r="G475" s="33"/>
    </row>
    <row r="476">
      <c r="D476" s="33"/>
      <c r="E476" s="33"/>
      <c r="G476" s="33"/>
    </row>
    <row r="477">
      <c r="D477" s="33"/>
      <c r="E477" s="33"/>
      <c r="G477" s="33"/>
    </row>
    <row r="478">
      <c r="D478" s="33"/>
      <c r="E478" s="33"/>
      <c r="G478" s="33"/>
    </row>
    <row r="479">
      <c r="D479" s="33"/>
      <c r="E479" s="33"/>
      <c r="G479" s="33"/>
    </row>
    <row r="480">
      <c r="D480" s="33"/>
      <c r="E480" s="33"/>
      <c r="G480" s="33"/>
    </row>
    <row r="481">
      <c r="D481" s="33"/>
      <c r="E481" s="33"/>
      <c r="G481" s="33"/>
    </row>
    <row r="482">
      <c r="D482" s="33"/>
      <c r="E482" s="33"/>
      <c r="G482" s="33"/>
    </row>
    <row r="483">
      <c r="D483" s="33"/>
      <c r="E483" s="33"/>
      <c r="G483" s="33"/>
    </row>
    <row r="484">
      <c r="D484" s="33"/>
      <c r="E484" s="33"/>
      <c r="G484" s="33"/>
    </row>
    <row r="485">
      <c r="D485" s="33"/>
      <c r="E485" s="33"/>
      <c r="G485" s="33"/>
    </row>
    <row r="486">
      <c r="D486" s="33"/>
      <c r="E486" s="33"/>
      <c r="G486" s="33"/>
    </row>
    <row r="487">
      <c r="D487" s="33"/>
      <c r="E487" s="33"/>
      <c r="G487" s="33"/>
    </row>
    <row r="488">
      <c r="D488" s="33"/>
      <c r="E488" s="33"/>
      <c r="G488" s="33"/>
    </row>
    <row r="489">
      <c r="D489" s="33"/>
      <c r="E489" s="33"/>
      <c r="G489" s="33"/>
    </row>
    <row r="490">
      <c r="D490" s="33"/>
      <c r="E490" s="33"/>
      <c r="G490" s="33"/>
    </row>
    <row r="491">
      <c r="D491" s="33"/>
      <c r="E491" s="33"/>
      <c r="G491" s="33"/>
    </row>
    <row r="492">
      <c r="D492" s="33"/>
      <c r="E492" s="33"/>
      <c r="G492" s="33"/>
    </row>
    <row r="493">
      <c r="D493" s="33"/>
      <c r="E493" s="33"/>
      <c r="G493" s="33"/>
    </row>
    <row r="494">
      <c r="D494" s="33"/>
      <c r="E494" s="33"/>
      <c r="G494" s="33"/>
    </row>
    <row r="495">
      <c r="D495" s="33"/>
      <c r="E495" s="33"/>
      <c r="G495" s="33"/>
    </row>
    <row r="496">
      <c r="D496" s="33"/>
      <c r="E496" s="33"/>
      <c r="G496" s="33"/>
    </row>
    <row r="497">
      <c r="D497" s="33"/>
      <c r="E497" s="33"/>
      <c r="G497" s="33"/>
    </row>
    <row r="498">
      <c r="D498" s="33"/>
      <c r="E498" s="33"/>
      <c r="G498" s="33"/>
    </row>
    <row r="499">
      <c r="D499" s="33"/>
      <c r="E499" s="33"/>
      <c r="G499" s="33"/>
    </row>
    <row r="500">
      <c r="D500" s="33"/>
      <c r="E500" s="33"/>
      <c r="G500" s="33"/>
    </row>
    <row r="501">
      <c r="D501" s="33"/>
      <c r="E501" s="33"/>
      <c r="G501" s="33"/>
    </row>
    <row r="502">
      <c r="D502" s="33"/>
      <c r="E502" s="33"/>
      <c r="G502" s="33"/>
    </row>
    <row r="503">
      <c r="D503" s="33"/>
      <c r="E503" s="33"/>
      <c r="G503" s="33"/>
    </row>
    <row r="504">
      <c r="D504" s="33"/>
      <c r="E504" s="33"/>
      <c r="G504" s="33"/>
    </row>
    <row r="505">
      <c r="D505" s="33"/>
      <c r="E505" s="33"/>
      <c r="G505" s="33"/>
    </row>
    <row r="506">
      <c r="D506" s="33"/>
      <c r="E506" s="33"/>
      <c r="G506" s="33"/>
    </row>
    <row r="507">
      <c r="D507" s="33"/>
      <c r="E507" s="33"/>
      <c r="G507" s="33"/>
    </row>
    <row r="508">
      <c r="D508" s="33"/>
      <c r="E508" s="33"/>
      <c r="G508" s="33"/>
    </row>
    <row r="509">
      <c r="D509" s="33"/>
      <c r="E509" s="33"/>
      <c r="G509" s="33"/>
    </row>
    <row r="510">
      <c r="D510" s="33"/>
      <c r="E510" s="33"/>
      <c r="G510" s="33"/>
    </row>
    <row r="511">
      <c r="D511" s="33"/>
      <c r="E511" s="33"/>
      <c r="G511" s="33"/>
    </row>
    <row r="512">
      <c r="D512" s="33"/>
      <c r="E512" s="33"/>
      <c r="G512" s="33"/>
    </row>
    <row r="513">
      <c r="D513" s="33"/>
      <c r="E513" s="33"/>
      <c r="G513" s="33"/>
    </row>
    <row r="514">
      <c r="D514" s="33"/>
      <c r="E514" s="33"/>
      <c r="G514" s="33"/>
    </row>
    <row r="515">
      <c r="D515" s="33"/>
      <c r="E515" s="33"/>
      <c r="G515" s="33"/>
    </row>
    <row r="516">
      <c r="D516" s="33"/>
      <c r="E516" s="33"/>
      <c r="G516" s="33"/>
    </row>
    <row r="517">
      <c r="D517" s="33"/>
      <c r="E517" s="33"/>
      <c r="G517" s="33"/>
    </row>
    <row r="518">
      <c r="D518" s="33"/>
      <c r="E518" s="33"/>
      <c r="G518" s="33"/>
    </row>
    <row r="519">
      <c r="D519" s="33"/>
      <c r="E519" s="33"/>
      <c r="G519" s="33"/>
    </row>
    <row r="520">
      <c r="D520" s="33"/>
      <c r="E520" s="33"/>
      <c r="G520" s="33"/>
    </row>
    <row r="521">
      <c r="D521" s="33"/>
      <c r="E521" s="33"/>
      <c r="G521" s="33"/>
    </row>
    <row r="522">
      <c r="D522" s="33"/>
      <c r="E522" s="33"/>
      <c r="G522" s="33"/>
    </row>
    <row r="523">
      <c r="D523" s="33"/>
      <c r="E523" s="33"/>
      <c r="G523" s="33"/>
    </row>
    <row r="524">
      <c r="D524" s="33"/>
      <c r="E524" s="33"/>
      <c r="G524" s="33"/>
    </row>
    <row r="525">
      <c r="D525" s="33"/>
      <c r="E525" s="33"/>
      <c r="G525" s="33"/>
    </row>
    <row r="526">
      <c r="D526" s="33"/>
      <c r="E526" s="33"/>
      <c r="G526" s="33"/>
    </row>
    <row r="527">
      <c r="D527" s="33"/>
      <c r="E527" s="33"/>
      <c r="G527" s="33"/>
    </row>
    <row r="528">
      <c r="D528" s="33"/>
      <c r="E528" s="33"/>
      <c r="G528" s="33"/>
    </row>
    <row r="529">
      <c r="D529" s="33"/>
      <c r="E529" s="33"/>
      <c r="G529" s="33"/>
    </row>
    <row r="530">
      <c r="D530" s="33"/>
      <c r="E530" s="33"/>
      <c r="G530" s="33"/>
    </row>
    <row r="531">
      <c r="D531" s="33"/>
      <c r="E531" s="33"/>
      <c r="G531" s="33"/>
    </row>
    <row r="532">
      <c r="D532" s="33"/>
      <c r="E532" s="33"/>
      <c r="G532" s="33"/>
    </row>
    <row r="533">
      <c r="D533" s="33"/>
      <c r="E533" s="33"/>
      <c r="G533" s="33"/>
    </row>
    <row r="534">
      <c r="D534" s="33"/>
      <c r="E534" s="33"/>
      <c r="G534" s="33"/>
    </row>
    <row r="535">
      <c r="D535" s="33"/>
      <c r="E535" s="33"/>
      <c r="G535" s="33"/>
    </row>
    <row r="536">
      <c r="D536" s="33"/>
      <c r="E536" s="33"/>
      <c r="G536" s="33"/>
    </row>
    <row r="537">
      <c r="D537" s="33"/>
      <c r="E537" s="33"/>
      <c r="G537" s="33"/>
    </row>
    <row r="538">
      <c r="D538" s="33"/>
      <c r="E538" s="33"/>
      <c r="G538" s="33"/>
    </row>
    <row r="539">
      <c r="D539" s="33"/>
      <c r="E539" s="33"/>
      <c r="G539" s="33"/>
    </row>
    <row r="540">
      <c r="D540" s="33"/>
      <c r="E540" s="33"/>
      <c r="G540" s="33"/>
    </row>
    <row r="541">
      <c r="D541" s="33"/>
      <c r="E541" s="33"/>
      <c r="G541" s="33"/>
    </row>
    <row r="542">
      <c r="D542" s="33"/>
      <c r="E542" s="33"/>
      <c r="G542" s="33"/>
    </row>
    <row r="543">
      <c r="D543" s="33"/>
      <c r="E543" s="33"/>
      <c r="G543" s="33"/>
    </row>
    <row r="544">
      <c r="D544" s="33"/>
      <c r="E544" s="33"/>
      <c r="G544" s="33"/>
    </row>
    <row r="545">
      <c r="D545" s="33"/>
      <c r="E545" s="33"/>
      <c r="G545" s="33"/>
    </row>
    <row r="546">
      <c r="D546" s="33"/>
      <c r="E546" s="33"/>
      <c r="G546" s="33"/>
    </row>
    <row r="547">
      <c r="D547" s="33"/>
      <c r="E547" s="33"/>
      <c r="G547" s="33"/>
    </row>
    <row r="548">
      <c r="D548" s="33"/>
      <c r="E548" s="33"/>
      <c r="G548" s="33"/>
    </row>
    <row r="549">
      <c r="D549" s="33"/>
      <c r="E549" s="33"/>
      <c r="G549" s="33"/>
    </row>
    <row r="550">
      <c r="D550" s="33"/>
      <c r="E550" s="33"/>
      <c r="G550" s="33"/>
    </row>
    <row r="551">
      <c r="D551" s="33"/>
      <c r="E551" s="33"/>
      <c r="G551" s="33"/>
    </row>
    <row r="552">
      <c r="D552" s="33"/>
      <c r="E552" s="33"/>
      <c r="G552" s="33"/>
    </row>
    <row r="553">
      <c r="D553" s="33"/>
      <c r="E553" s="33"/>
      <c r="G553" s="33"/>
    </row>
    <row r="554">
      <c r="D554" s="33"/>
      <c r="E554" s="33"/>
      <c r="G554" s="33"/>
    </row>
    <row r="555">
      <c r="D555" s="33"/>
      <c r="E555" s="33"/>
      <c r="G555" s="33"/>
    </row>
    <row r="556">
      <c r="D556" s="33"/>
      <c r="E556" s="33"/>
      <c r="G556" s="33"/>
    </row>
    <row r="557">
      <c r="D557" s="33"/>
      <c r="E557" s="33"/>
      <c r="G557" s="33"/>
    </row>
    <row r="558">
      <c r="D558" s="33"/>
      <c r="E558" s="33"/>
      <c r="G558" s="33"/>
    </row>
    <row r="559">
      <c r="D559" s="33"/>
      <c r="E559" s="33"/>
      <c r="G559" s="33"/>
    </row>
    <row r="560">
      <c r="D560" s="33"/>
      <c r="E560" s="33"/>
      <c r="G560" s="33"/>
    </row>
    <row r="561">
      <c r="D561" s="33"/>
      <c r="E561" s="33"/>
      <c r="G561" s="33"/>
    </row>
    <row r="562">
      <c r="D562" s="33"/>
      <c r="E562" s="33"/>
      <c r="G562" s="33"/>
    </row>
    <row r="563">
      <c r="D563" s="33"/>
      <c r="E563" s="33"/>
      <c r="G563" s="33"/>
    </row>
    <row r="564">
      <c r="D564" s="33"/>
      <c r="E564" s="33"/>
      <c r="G564" s="33"/>
    </row>
    <row r="565">
      <c r="D565" s="33"/>
      <c r="E565" s="33"/>
      <c r="G565" s="33"/>
    </row>
    <row r="566">
      <c r="D566" s="33"/>
      <c r="E566" s="33"/>
      <c r="G566" s="33"/>
    </row>
    <row r="567">
      <c r="D567" s="33"/>
      <c r="E567" s="33"/>
      <c r="G567" s="33"/>
    </row>
    <row r="568">
      <c r="D568" s="33"/>
      <c r="E568" s="33"/>
      <c r="G568" s="33"/>
    </row>
    <row r="569">
      <c r="D569" s="33"/>
      <c r="E569" s="33"/>
      <c r="G569" s="33"/>
    </row>
    <row r="570">
      <c r="D570" s="33"/>
      <c r="E570" s="33"/>
      <c r="G570" s="33"/>
    </row>
    <row r="571">
      <c r="D571" s="33"/>
      <c r="E571" s="33"/>
      <c r="G571" s="33"/>
    </row>
    <row r="572">
      <c r="D572" s="33"/>
      <c r="E572" s="33"/>
      <c r="G572" s="33"/>
    </row>
    <row r="573">
      <c r="D573" s="33"/>
      <c r="E573" s="33"/>
      <c r="G573" s="33"/>
    </row>
    <row r="574">
      <c r="D574" s="33"/>
      <c r="E574" s="33"/>
      <c r="G574" s="33"/>
    </row>
    <row r="575">
      <c r="D575" s="33"/>
      <c r="E575" s="33"/>
      <c r="G575" s="33"/>
    </row>
    <row r="576">
      <c r="D576" s="33"/>
      <c r="E576" s="33"/>
      <c r="G576" s="33"/>
    </row>
    <row r="577">
      <c r="D577" s="33"/>
      <c r="E577" s="33"/>
      <c r="G577" s="33"/>
    </row>
    <row r="578">
      <c r="D578" s="33"/>
      <c r="E578" s="33"/>
      <c r="G578" s="33"/>
    </row>
    <row r="579">
      <c r="D579" s="33"/>
      <c r="E579" s="33"/>
      <c r="G579" s="33"/>
    </row>
    <row r="580">
      <c r="D580" s="33"/>
      <c r="E580" s="33"/>
      <c r="G580" s="33"/>
    </row>
    <row r="581">
      <c r="D581" s="33"/>
      <c r="E581" s="33"/>
      <c r="G581" s="33"/>
    </row>
    <row r="582">
      <c r="D582" s="33"/>
      <c r="E582" s="33"/>
      <c r="G582" s="33"/>
    </row>
    <row r="583">
      <c r="D583" s="33"/>
      <c r="E583" s="33"/>
      <c r="G583" s="33"/>
    </row>
    <row r="584">
      <c r="D584" s="33"/>
      <c r="E584" s="33"/>
      <c r="G584" s="33"/>
    </row>
    <row r="585">
      <c r="D585" s="33"/>
      <c r="E585" s="33"/>
      <c r="G585" s="33"/>
    </row>
    <row r="586">
      <c r="D586" s="33"/>
      <c r="E586" s="33"/>
      <c r="G586" s="33"/>
    </row>
    <row r="587">
      <c r="D587" s="33"/>
      <c r="E587" s="33"/>
      <c r="G587" s="33"/>
    </row>
    <row r="588">
      <c r="D588" s="33"/>
      <c r="E588" s="33"/>
      <c r="G588" s="33"/>
    </row>
    <row r="589">
      <c r="D589" s="33"/>
      <c r="E589" s="33"/>
      <c r="G589" s="33"/>
    </row>
    <row r="590">
      <c r="D590" s="33"/>
      <c r="E590" s="33"/>
      <c r="G590" s="33"/>
    </row>
    <row r="591">
      <c r="D591" s="33"/>
      <c r="E591" s="33"/>
      <c r="G591" s="33"/>
    </row>
    <row r="592">
      <c r="D592" s="33"/>
      <c r="E592" s="33"/>
      <c r="G592" s="33"/>
    </row>
    <row r="593">
      <c r="D593" s="33"/>
      <c r="E593" s="33"/>
      <c r="G593" s="33"/>
    </row>
    <row r="594">
      <c r="D594" s="33"/>
      <c r="E594" s="33"/>
      <c r="G594" s="33"/>
    </row>
    <row r="595">
      <c r="D595" s="33"/>
      <c r="E595" s="33"/>
      <c r="G595" s="33"/>
    </row>
    <row r="596">
      <c r="D596" s="33"/>
      <c r="E596" s="33"/>
      <c r="G596" s="33"/>
    </row>
    <row r="597">
      <c r="D597" s="33"/>
      <c r="E597" s="33"/>
      <c r="G597" s="33"/>
    </row>
    <row r="598">
      <c r="D598" s="33"/>
      <c r="E598" s="33"/>
      <c r="G598" s="33"/>
    </row>
    <row r="599">
      <c r="D599" s="33"/>
      <c r="E599" s="33"/>
      <c r="G599" s="33"/>
    </row>
    <row r="600">
      <c r="D600" s="33"/>
      <c r="E600" s="33"/>
      <c r="G600" s="33"/>
    </row>
    <row r="601">
      <c r="D601" s="33"/>
      <c r="E601" s="33"/>
      <c r="G601" s="33"/>
    </row>
    <row r="602">
      <c r="D602" s="33"/>
      <c r="E602" s="33"/>
      <c r="G602" s="33"/>
    </row>
    <row r="603">
      <c r="D603" s="33"/>
      <c r="E603" s="33"/>
      <c r="G603" s="33"/>
    </row>
    <row r="604">
      <c r="D604" s="33"/>
      <c r="E604" s="33"/>
      <c r="G604" s="33"/>
    </row>
    <row r="605">
      <c r="D605" s="33"/>
      <c r="E605" s="33"/>
      <c r="G605" s="33"/>
    </row>
    <row r="606">
      <c r="D606" s="33"/>
      <c r="E606" s="33"/>
      <c r="G606" s="33"/>
    </row>
    <row r="607">
      <c r="D607" s="33"/>
      <c r="E607" s="33"/>
      <c r="G607" s="33"/>
    </row>
    <row r="608">
      <c r="D608" s="33"/>
      <c r="E608" s="33"/>
      <c r="G608" s="33"/>
    </row>
    <row r="609">
      <c r="D609" s="33"/>
      <c r="E609" s="33"/>
      <c r="G609" s="33"/>
    </row>
    <row r="610">
      <c r="D610" s="33"/>
      <c r="E610" s="33"/>
      <c r="G610" s="33"/>
    </row>
    <row r="611">
      <c r="D611" s="33"/>
      <c r="E611" s="33"/>
      <c r="G611" s="33"/>
    </row>
    <row r="612">
      <c r="D612" s="33"/>
      <c r="E612" s="33"/>
      <c r="G612" s="33"/>
    </row>
    <row r="613">
      <c r="D613" s="33"/>
      <c r="E613" s="33"/>
      <c r="G613" s="33"/>
    </row>
    <row r="614">
      <c r="D614" s="33"/>
      <c r="E614" s="33"/>
      <c r="G614" s="33"/>
    </row>
    <row r="615">
      <c r="D615" s="33"/>
      <c r="E615" s="33"/>
      <c r="G615" s="33"/>
    </row>
    <row r="616">
      <c r="D616" s="33"/>
      <c r="E616" s="33"/>
      <c r="G616" s="33"/>
    </row>
    <row r="617">
      <c r="D617" s="33"/>
      <c r="E617" s="33"/>
      <c r="G617" s="33"/>
    </row>
    <row r="618">
      <c r="D618" s="33"/>
      <c r="E618" s="33"/>
      <c r="G618" s="33"/>
    </row>
    <row r="619">
      <c r="D619" s="33"/>
      <c r="E619" s="33"/>
      <c r="G619" s="33"/>
    </row>
    <row r="620">
      <c r="D620" s="33"/>
      <c r="E620" s="33"/>
      <c r="G620" s="33"/>
    </row>
    <row r="621">
      <c r="D621" s="33"/>
      <c r="E621" s="33"/>
      <c r="G621" s="33"/>
    </row>
    <row r="622">
      <c r="D622" s="33"/>
      <c r="E622" s="33"/>
      <c r="G622" s="33"/>
    </row>
    <row r="623">
      <c r="D623" s="33"/>
      <c r="E623" s="33"/>
      <c r="G623" s="33"/>
    </row>
    <row r="624">
      <c r="D624" s="33"/>
      <c r="E624" s="33"/>
      <c r="G624" s="33"/>
    </row>
    <row r="625">
      <c r="D625" s="33"/>
      <c r="E625" s="33"/>
      <c r="G625" s="33"/>
    </row>
    <row r="626">
      <c r="D626" s="33"/>
      <c r="E626" s="33"/>
      <c r="G626" s="33"/>
    </row>
    <row r="627">
      <c r="D627" s="33"/>
      <c r="E627" s="33"/>
      <c r="G627" s="33"/>
    </row>
    <row r="628">
      <c r="D628" s="33"/>
      <c r="E628" s="33"/>
      <c r="G628" s="33"/>
    </row>
    <row r="629">
      <c r="D629" s="33"/>
      <c r="E629" s="33"/>
      <c r="G629" s="33"/>
    </row>
    <row r="630">
      <c r="D630" s="33"/>
      <c r="E630" s="33"/>
      <c r="G630" s="33"/>
    </row>
    <row r="631">
      <c r="D631" s="33"/>
      <c r="E631" s="33"/>
      <c r="G631" s="33"/>
    </row>
    <row r="632">
      <c r="D632" s="33"/>
      <c r="E632" s="33"/>
      <c r="G632" s="33"/>
    </row>
    <row r="633">
      <c r="D633" s="33"/>
      <c r="E633" s="33"/>
      <c r="G633" s="33"/>
    </row>
    <row r="634">
      <c r="D634" s="33"/>
      <c r="E634" s="33"/>
      <c r="G634" s="33"/>
    </row>
    <row r="635">
      <c r="D635" s="33"/>
      <c r="E635" s="33"/>
      <c r="G635" s="33"/>
    </row>
    <row r="636">
      <c r="D636" s="33"/>
      <c r="E636" s="33"/>
      <c r="G636" s="33"/>
    </row>
    <row r="637">
      <c r="D637" s="33"/>
      <c r="E637" s="33"/>
      <c r="G637" s="33"/>
    </row>
    <row r="638">
      <c r="D638" s="33"/>
      <c r="E638" s="33"/>
      <c r="G638" s="33"/>
    </row>
    <row r="639">
      <c r="D639" s="33"/>
      <c r="E639" s="33"/>
      <c r="G639" s="33"/>
    </row>
    <row r="640">
      <c r="D640" s="33"/>
      <c r="E640" s="33"/>
      <c r="G640" s="33"/>
    </row>
    <row r="641">
      <c r="D641" s="33"/>
      <c r="E641" s="33"/>
      <c r="G641" s="33"/>
    </row>
    <row r="642">
      <c r="D642" s="33"/>
      <c r="E642" s="33"/>
      <c r="G642" s="33"/>
    </row>
    <row r="643">
      <c r="D643" s="33"/>
      <c r="E643" s="33"/>
      <c r="G643" s="33"/>
    </row>
    <row r="644">
      <c r="D644" s="33"/>
      <c r="E644" s="33"/>
      <c r="G644" s="33"/>
    </row>
    <row r="645">
      <c r="D645" s="33"/>
      <c r="E645" s="33"/>
      <c r="G645" s="33"/>
    </row>
    <row r="646">
      <c r="D646" s="33"/>
      <c r="E646" s="33"/>
      <c r="G646" s="33"/>
    </row>
    <row r="647">
      <c r="D647" s="33"/>
      <c r="E647" s="33"/>
      <c r="G647" s="33"/>
    </row>
    <row r="648">
      <c r="D648" s="33"/>
      <c r="E648" s="33"/>
      <c r="G648" s="33"/>
    </row>
    <row r="649">
      <c r="D649" s="33"/>
      <c r="E649" s="33"/>
      <c r="G649" s="33"/>
    </row>
    <row r="650">
      <c r="D650" s="33"/>
      <c r="E650" s="33"/>
      <c r="G650" s="33"/>
    </row>
    <row r="651">
      <c r="D651" s="33"/>
      <c r="E651" s="33"/>
      <c r="G651" s="33"/>
    </row>
    <row r="652">
      <c r="D652" s="33"/>
      <c r="E652" s="33"/>
      <c r="G652" s="33"/>
    </row>
    <row r="653">
      <c r="D653" s="33"/>
      <c r="E653" s="33"/>
      <c r="G653" s="33"/>
    </row>
    <row r="654">
      <c r="D654" s="33"/>
      <c r="E654" s="33"/>
      <c r="G654" s="33"/>
    </row>
    <row r="655">
      <c r="D655" s="33"/>
      <c r="E655" s="33"/>
      <c r="G655" s="33"/>
    </row>
    <row r="656">
      <c r="D656" s="33"/>
      <c r="E656" s="33"/>
      <c r="G656" s="33"/>
    </row>
    <row r="657">
      <c r="D657" s="33"/>
      <c r="E657" s="33"/>
      <c r="G657" s="33"/>
    </row>
    <row r="658">
      <c r="D658" s="33"/>
      <c r="E658" s="33"/>
      <c r="G658" s="33"/>
    </row>
    <row r="659">
      <c r="D659" s="33"/>
      <c r="E659" s="33"/>
      <c r="G659" s="33"/>
    </row>
    <row r="660">
      <c r="D660" s="33"/>
      <c r="E660" s="33"/>
      <c r="G660" s="33"/>
    </row>
    <row r="661">
      <c r="D661" s="33"/>
      <c r="E661" s="33"/>
      <c r="G661" s="33"/>
    </row>
    <row r="662">
      <c r="D662" s="33"/>
      <c r="E662" s="33"/>
      <c r="G662" s="33"/>
    </row>
    <row r="663">
      <c r="D663" s="33"/>
      <c r="E663" s="33"/>
      <c r="G663" s="33"/>
    </row>
    <row r="664">
      <c r="D664" s="33"/>
      <c r="E664" s="33"/>
      <c r="G664" s="33"/>
    </row>
    <row r="665">
      <c r="D665" s="33"/>
      <c r="E665" s="33"/>
      <c r="G665" s="33"/>
    </row>
    <row r="666">
      <c r="D666" s="33"/>
      <c r="E666" s="33"/>
      <c r="G666" s="33"/>
    </row>
    <row r="667">
      <c r="D667" s="33"/>
      <c r="E667" s="33"/>
      <c r="G667" s="33"/>
    </row>
    <row r="668">
      <c r="D668" s="33"/>
      <c r="E668" s="33"/>
      <c r="G668" s="33"/>
    </row>
    <row r="669">
      <c r="D669" s="33"/>
      <c r="E669" s="33"/>
      <c r="G669" s="33"/>
    </row>
    <row r="670">
      <c r="D670" s="33"/>
      <c r="E670" s="33"/>
      <c r="G670" s="33"/>
    </row>
    <row r="671">
      <c r="D671" s="33"/>
      <c r="E671" s="33"/>
      <c r="G671" s="33"/>
    </row>
    <row r="672">
      <c r="D672" s="33"/>
      <c r="E672" s="33"/>
      <c r="G672" s="33"/>
    </row>
    <row r="673">
      <c r="D673" s="33"/>
      <c r="E673" s="33"/>
      <c r="G673" s="33"/>
    </row>
    <row r="674">
      <c r="D674" s="33"/>
      <c r="E674" s="33"/>
      <c r="G674" s="33"/>
    </row>
    <row r="675">
      <c r="D675" s="33"/>
      <c r="E675" s="33"/>
      <c r="G675" s="33"/>
    </row>
    <row r="676">
      <c r="D676" s="33"/>
      <c r="E676" s="33"/>
      <c r="G676" s="33"/>
    </row>
    <row r="677">
      <c r="D677" s="33"/>
      <c r="E677" s="33"/>
      <c r="G677" s="33"/>
    </row>
    <row r="678">
      <c r="D678" s="33"/>
      <c r="E678" s="33"/>
      <c r="G678" s="33"/>
    </row>
    <row r="679">
      <c r="D679" s="33"/>
      <c r="E679" s="33"/>
      <c r="G679" s="33"/>
    </row>
    <row r="680">
      <c r="D680" s="33"/>
      <c r="E680" s="33"/>
      <c r="G680" s="33"/>
    </row>
    <row r="681">
      <c r="D681" s="33"/>
      <c r="E681" s="33"/>
      <c r="G681" s="33"/>
    </row>
    <row r="682">
      <c r="D682" s="33"/>
      <c r="E682" s="33"/>
      <c r="G682" s="33"/>
    </row>
    <row r="683">
      <c r="D683" s="33"/>
      <c r="E683" s="33"/>
      <c r="G683" s="33"/>
    </row>
    <row r="684">
      <c r="D684" s="33"/>
      <c r="E684" s="33"/>
      <c r="G684" s="33"/>
    </row>
    <row r="685">
      <c r="D685" s="33"/>
      <c r="E685" s="33"/>
      <c r="G685" s="33"/>
    </row>
    <row r="686">
      <c r="D686" s="33"/>
      <c r="E686" s="33"/>
      <c r="G686" s="33"/>
    </row>
    <row r="687">
      <c r="D687" s="33"/>
      <c r="E687" s="33"/>
      <c r="G687" s="33"/>
    </row>
    <row r="688">
      <c r="D688" s="33"/>
      <c r="E688" s="33"/>
      <c r="G688" s="33"/>
    </row>
    <row r="689">
      <c r="D689" s="33"/>
      <c r="E689" s="33"/>
      <c r="G689" s="33"/>
    </row>
    <row r="690">
      <c r="D690" s="33"/>
      <c r="E690" s="33"/>
      <c r="G690" s="33"/>
    </row>
    <row r="691">
      <c r="D691" s="33"/>
      <c r="E691" s="33"/>
      <c r="G691" s="33"/>
    </row>
    <row r="692">
      <c r="D692" s="33"/>
      <c r="E692" s="33"/>
      <c r="G692" s="33"/>
    </row>
    <row r="693">
      <c r="D693" s="33"/>
      <c r="E693" s="33"/>
      <c r="G693" s="33"/>
    </row>
    <row r="694">
      <c r="D694" s="33"/>
      <c r="E694" s="33"/>
      <c r="G694" s="33"/>
    </row>
    <row r="695">
      <c r="D695" s="33"/>
      <c r="E695" s="33"/>
      <c r="G695" s="33"/>
    </row>
    <row r="696">
      <c r="D696" s="33"/>
      <c r="E696" s="33"/>
      <c r="G696" s="33"/>
    </row>
    <row r="697">
      <c r="D697" s="33"/>
      <c r="E697" s="33"/>
      <c r="G697" s="33"/>
    </row>
    <row r="698">
      <c r="D698" s="33"/>
      <c r="E698" s="33"/>
      <c r="G698" s="33"/>
    </row>
    <row r="699">
      <c r="D699" s="33"/>
      <c r="E699" s="33"/>
      <c r="G699" s="33"/>
    </row>
    <row r="700">
      <c r="D700" s="33"/>
      <c r="E700" s="33"/>
      <c r="G700" s="33"/>
    </row>
    <row r="701">
      <c r="D701" s="33"/>
      <c r="E701" s="33"/>
      <c r="G701" s="33"/>
    </row>
    <row r="702">
      <c r="D702" s="33"/>
      <c r="E702" s="33"/>
      <c r="G702" s="33"/>
    </row>
    <row r="703">
      <c r="D703" s="33"/>
      <c r="E703" s="33"/>
      <c r="G703" s="33"/>
    </row>
    <row r="704">
      <c r="D704" s="33"/>
      <c r="E704" s="33"/>
      <c r="G704" s="33"/>
    </row>
    <row r="705">
      <c r="D705" s="33"/>
      <c r="E705" s="33"/>
      <c r="G705" s="33"/>
    </row>
    <row r="706">
      <c r="D706" s="33"/>
      <c r="E706" s="33"/>
      <c r="G706" s="33"/>
    </row>
    <row r="707">
      <c r="D707" s="33"/>
      <c r="E707" s="33"/>
      <c r="G707" s="33"/>
    </row>
    <row r="708">
      <c r="D708" s="33"/>
      <c r="E708" s="33"/>
      <c r="G708" s="33"/>
    </row>
    <row r="709">
      <c r="D709" s="33"/>
      <c r="E709" s="33"/>
      <c r="G709" s="33"/>
    </row>
    <row r="710">
      <c r="D710" s="33"/>
      <c r="E710" s="33"/>
      <c r="G710" s="33"/>
    </row>
    <row r="711">
      <c r="D711" s="33"/>
      <c r="E711" s="33"/>
      <c r="G711" s="33"/>
    </row>
    <row r="712">
      <c r="D712" s="33"/>
      <c r="E712" s="33"/>
      <c r="G712" s="33"/>
    </row>
    <row r="713">
      <c r="D713" s="33"/>
      <c r="E713" s="33"/>
      <c r="G713" s="33"/>
    </row>
    <row r="714">
      <c r="D714" s="33"/>
      <c r="E714" s="33"/>
      <c r="G714" s="33"/>
    </row>
    <row r="715">
      <c r="D715" s="33"/>
      <c r="E715" s="33"/>
      <c r="G715" s="33"/>
    </row>
    <row r="716">
      <c r="D716" s="33"/>
      <c r="E716" s="33"/>
      <c r="G716" s="33"/>
    </row>
    <row r="717">
      <c r="D717" s="33"/>
      <c r="E717" s="33"/>
      <c r="G717" s="33"/>
    </row>
    <row r="718">
      <c r="D718" s="33"/>
      <c r="E718" s="33"/>
      <c r="G718" s="33"/>
    </row>
    <row r="719">
      <c r="D719" s="33"/>
      <c r="E719" s="33"/>
      <c r="G719" s="33"/>
    </row>
    <row r="720">
      <c r="D720" s="33"/>
      <c r="E720" s="33"/>
      <c r="G720" s="33"/>
    </row>
    <row r="721">
      <c r="D721" s="33"/>
      <c r="E721" s="33"/>
      <c r="G721" s="33"/>
    </row>
    <row r="722">
      <c r="D722" s="33"/>
      <c r="E722" s="33"/>
      <c r="G722" s="33"/>
    </row>
    <row r="723">
      <c r="D723" s="33"/>
      <c r="E723" s="33"/>
      <c r="G723" s="33"/>
    </row>
    <row r="724">
      <c r="D724" s="33"/>
      <c r="E724" s="33"/>
      <c r="G724" s="33"/>
    </row>
    <row r="725">
      <c r="D725" s="33"/>
      <c r="E725" s="33"/>
      <c r="G725" s="33"/>
    </row>
    <row r="726">
      <c r="D726" s="33"/>
      <c r="E726" s="33"/>
      <c r="G726" s="33"/>
    </row>
    <row r="727">
      <c r="D727" s="33"/>
      <c r="E727" s="33"/>
      <c r="G727" s="33"/>
    </row>
    <row r="728">
      <c r="D728" s="33"/>
      <c r="E728" s="33"/>
      <c r="G728" s="33"/>
    </row>
    <row r="729">
      <c r="D729" s="33"/>
      <c r="E729" s="33"/>
      <c r="G729" s="33"/>
    </row>
    <row r="730">
      <c r="D730" s="33"/>
      <c r="E730" s="33"/>
      <c r="G730" s="33"/>
    </row>
    <row r="731">
      <c r="D731" s="33"/>
      <c r="E731" s="33"/>
      <c r="G731" s="33"/>
    </row>
    <row r="732">
      <c r="D732" s="33"/>
      <c r="E732" s="33"/>
      <c r="G732" s="33"/>
    </row>
    <row r="733">
      <c r="D733" s="33"/>
      <c r="E733" s="33"/>
      <c r="G733" s="33"/>
    </row>
    <row r="734">
      <c r="D734" s="33"/>
      <c r="E734" s="33"/>
      <c r="G734" s="33"/>
    </row>
    <row r="735">
      <c r="D735" s="33"/>
      <c r="E735" s="33"/>
      <c r="G735" s="33"/>
    </row>
    <row r="736">
      <c r="D736" s="33"/>
      <c r="E736" s="33"/>
      <c r="G736" s="33"/>
    </row>
    <row r="737">
      <c r="D737" s="33"/>
      <c r="E737" s="33"/>
      <c r="G737" s="33"/>
    </row>
    <row r="738">
      <c r="D738" s="33"/>
      <c r="E738" s="33"/>
      <c r="G738" s="33"/>
    </row>
    <row r="739">
      <c r="D739" s="33"/>
      <c r="E739" s="33"/>
      <c r="G739" s="33"/>
    </row>
    <row r="740">
      <c r="D740" s="33"/>
      <c r="E740" s="33"/>
      <c r="G740" s="33"/>
    </row>
    <row r="741">
      <c r="D741" s="33"/>
      <c r="E741" s="33"/>
      <c r="G741" s="33"/>
    </row>
    <row r="742">
      <c r="D742" s="33"/>
      <c r="E742" s="33"/>
      <c r="G742" s="33"/>
    </row>
    <row r="743">
      <c r="D743" s="33"/>
      <c r="E743" s="33"/>
      <c r="G743" s="33"/>
    </row>
    <row r="744">
      <c r="D744" s="33"/>
      <c r="E744" s="33"/>
      <c r="G744" s="33"/>
    </row>
    <row r="745">
      <c r="D745" s="33"/>
      <c r="E745" s="33"/>
      <c r="G745" s="33"/>
    </row>
    <row r="746">
      <c r="D746" s="33"/>
      <c r="E746" s="33"/>
      <c r="G746" s="33"/>
    </row>
    <row r="747">
      <c r="D747" s="33"/>
      <c r="E747" s="33"/>
      <c r="G747" s="33"/>
    </row>
    <row r="748">
      <c r="D748" s="33"/>
      <c r="E748" s="33"/>
      <c r="G748" s="33"/>
    </row>
    <row r="749">
      <c r="D749" s="33"/>
      <c r="E749" s="33"/>
      <c r="G749" s="33"/>
    </row>
    <row r="750">
      <c r="D750" s="33"/>
      <c r="E750" s="33"/>
      <c r="G750" s="33"/>
    </row>
    <row r="751">
      <c r="D751" s="33"/>
      <c r="E751" s="33"/>
      <c r="G751" s="33"/>
    </row>
    <row r="752">
      <c r="D752" s="33"/>
      <c r="E752" s="33"/>
      <c r="G752" s="33"/>
    </row>
    <row r="753">
      <c r="D753" s="33"/>
      <c r="E753" s="33"/>
      <c r="G753" s="33"/>
    </row>
    <row r="754">
      <c r="D754" s="33"/>
      <c r="E754" s="33"/>
      <c r="G754" s="33"/>
    </row>
    <row r="755">
      <c r="D755" s="33"/>
      <c r="E755" s="33"/>
      <c r="G755" s="33"/>
    </row>
    <row r="756">
      <c r="D756" s="33"/>
      <c r="E756" s="33"/>
      <c r="G756" s="33"/>
    </row>
    <row r="757">
      <c r="D757" s="33"/>
      <c r="E757" s="33"/>
      <c r="G757" s="33"/>
    </row>
    <row r="758">
      <c r="D758" s="33"/>
      <c r="E758" s="33"/>
      <c r="G758" s="33"/>
    </row>
    <row r="759">
      <c r="D759" s="33"/>
      <c r="E759" s="33"/>
      <c r="G759" s="33"/>
    </row>
    <row r="760">
      <c r="D760" s="33"/>
      <c r="E760" s="33"/>
      <c r="G760" s="33"/>
    </row>
    <row r="761">
      <c r="D761" s="33"/>
      <c r="E761" s="33"/>
      <c r="G761" s="33"/>
    </row>
    <row r="762">
      <c r="D762" s="33"/>
      <c r="E762" s="33"/>
      <c r="G762" s="33"/>
    </row>
    <row r="763">
      <c r="D763" s="33"/>
      <c r="E763" s="33"/>
      <c r="G763" s="33"/>
    </row>
    <row r="764">
      <c r="D764" s="33"/>
      <c r="E764" s="33"/>
      <c r="G764" s="33"/>
    </row>
    <row r="765">
      <c r="D765" s="33"/>
      <c r="E765" s="33"/>
      <c r="G765" s="33"/>
    </row>
    <row r="766">
      <c r="D766" s="33"/>
      <c r="E766" s="33"/>
      <c r="G766" s="33"/>
    </row>
    <row r="767">
      <c r="D767" s="33"/>
      <c r="E767" s="33"/>
      <c r="G767" s="33"/>
    </row>
    <row r="768">
      <c r="D768" s="33"/>
      <c r="E768" s="33"/>
      <c r="G768" s="33"/>
    </row>
    <row r="769">
      <c r="D769" s="33"/>
      <c r="E769" s="33"/>
      <c r="G769" s="33"/>
    </row>
    <row r="770">
      <c r="D770" s="33"/>
      <c r="E770" s="33"/>
      <c r="G770" s="33"/>
    </row>
    <row r="771">
      <c r="D771" s="33"/>
      <c r="E771" s="33"/>
      <c r="G771" s="33"/>
    </row>
    <row r="772">
      <c r="D772" s="33"/>
      <c r="E772" s="33"/>
      <c r="G772" s="33"/>
    </row>
    <row r="773">
      <c r="D773" s="33"/>
      <c r="E773" s="33"/>
      <c r="G773" s="33"/>
    </row>
    <row r="774">
      <c r="D774" s="33"/>
      <c r="E774" s="33"/>
      <c r="G774" s="33"/>
    </row>
    <row r="775">
      <c r="D775" s="33"/>
      <c r="E775" s="33"/>
      <c r="G775" s="33"/>
    </row>
    <row r="776">
      <c r="D776" s="33"/>
      <c r="E776" s="33"/>
      <c r="G776" s="33"/>
    </row>
    <row r="777">
      <c r="D777" s="33"/>
      <c r="E777" s="33"/>
      <c r="G777" s="33"/>
    </row>
    <row r="778">
      <c r="D778" s="33"/>
      <c r="E778" s="33"/>
      <c r="G778" s="33"/>
    </row>
    <row r="779">
      <c r="D779" s="33"/>
      <c r="E779" s="33"/>
      <c r="G779" s="33"/>
    </row>
    <row r="780">
      <c r="D780" s="33"/>
      <c r="E780" s="33"/>
      <c r="G780" s="33"/>
    </row>
    <row r="781">
      <c r="D781" s="33"/>
      <c r="E781" s="33"/>
      <c r="G781" s="33"/>
    </row>
    <row r="782">
      <c r="D782" s="33"/>
      <c r="E782" s="33"/>
      <c r="G782" s="33"/>
    </row>
    <row r="783">
      <c r="D783" s="33"/>
      <c r="E783" s="33"/>
      <c r="G783" s="33"/>
    </row>
    <row r="784">
      <c r="D784" s="33"/>
      <c r="E784" s="33"/>
      <c r="G784" s="33"/>
    </row>
    <row r="785">
      <c r="D785" s="33"/>
      <c r="E785" s="33"/>
      <c r="G785" s="33"/>
    </row>
    <row r="786">
      <c r="D786" s="33"/>
      <c r="E786" s="33"/>
      <c r="G786" s="33"/>
    </row>
    <row r="787">
      <c r="D787" s="33"/>
      <c r="E787" s="33"/>
      <c r="G787" s="33"/>
    </row>
    <row r="788">
      <c r="D788" s="33"/>
      <c r="E788" s="33"/>
      <c r="G788" s="33"/>
    </row>
    <row r="789">
      <c r="D789" s="33"/>
      <c r="E789" s="33"/>
      <c r="G789" s="33"/>
    </row>
    <row r="790">
      <c r="D790" s="33"/>
      <c r="E790" s="33"/>
      <c r="G790" s="33"/>
    </row>
    <row r="791">
      <c r="D791" s="33"/>
      <c r="E791" s="33"/>
      <c r="G791" s="33"/>
    </row>
    <row r="792">
      <c r="D792" s="33"/>
      <c r="E792" s="33"/>
      <c r="G792" s="33"/>
    </row>
    <row r="793">
      <c r="D793" s="33"/>
      <c r="E793" s="33"/>
      <c r="G793" s="33"/>
    </row>
    <row r="794">
      <c r="D794" s="33"/>
      <c r="E794" s="33"/>
      <c r="G794" s="33"/>
    </row>
    <row r="795">
      <c r="D795" s="33"/>
      <c r="E795" s="33"/>
      <c r="G795" s="33"/>
    </row>
    <row r="796">
      <c r="D796" s="33"/>
      <c r="E796" s="33"/>
      <c r="G796" s="33"/>
    </row>
    <row r="797">
      <c r="D797" s="33"/>
      <c r="E797" s="33"/>
      <c r="G797" s="33"/>
    </row>
    <row r="798">
      <c r="D798" s="33"/>
      <c r="E798" s="33"/>
      <c r="G798" s="33"/>
    </row>
    <row r="799">
      <c r="D799" s="33"/>
      <c r="E799" s="33"/>
      <c r="G799" s="33"/>
    </row>
    <row r="800">
      <c r="D800" s="33"/>
      <c r="E800" s="33"/>
      <c r="G800" s="33"/>
    </row>
    <row r="801">
      <c r="D801" s="33"/>
      <c r="E801" s="33"/>
      <c r="G801" s="33"/>
    </row>
    <row r="802">
      <c r="D802" s="33"/>
      <c r="E802" s="33"/>
      <c r="G802" s="33"/>
    </row>
    <row r="803">
      <c r="D803" s="33"/>
      <c r="E803" s="33"/>
      <c r="G803" s="33"/>
    </row>
    <row r="804">
      <c r="D804" s="33"/>
      <c r="E804" s="33"/>
      <c r="G804" s="33"/>
    </row>
    <row r="805">
      <c r="D805" s="33"/>
      <c r="E805" s="33"/>
      <c r="G805" s="33"/>
    </row>
    <row r="806">
      <c r="D806" s="33"/>
      <c r="E806" s="33"/>
      <c r="G806" s="33"/>
    </row>
    <row r="807">
      <c r="D807" s="33"/>
      <c r="E807" s="33"/>
      <c r="G807" s="33"/>
    </row>
    <row r="808">
      <c r="D808" s="33"/>
      <c r="E808" s="33"/>
      <c r="G808" s="33"/>
    </row>
    <row r="809">
      <c r="D809" s="33"/>
      <c r="E809" s="33"/>
      <c r="G809" s="33"/>
    </row>
    <row r="810">
      <c r="D810" s="33"/>
      <c r="E810" s="33"/>
      <c r="G810" s="33"/>
    </row>
    <row r="811">
      <c r="D811" s="33"/>
      <c r="E811" s="33"/>
      <c r="G811" s="33"/>
    </row>
    <row r="812">
      <c r="D812" s="33"/>
      <c r="E812" s="33"/>
      <c r="G812" s="33"/>
    </row>
    <row r="813">
      <c r="D813" s="33"/>
      <c r="E813" s="33"/>
      <c r="G813" s="33"/>
    </row>
    <row r="814">
      <c r="D814" s="33"/>
      <c r="E814" s="33"/>
      <c r="G814" s="33"/>
    </row>
    <row r="815">
      <c r="D815" s="33"/>
      <c r="E815" s="33"/>
      <c r="G815" s="33"/>
    </row>
    <row r="816">
      <c r="D816" s="33"/>
      <c r="E816" s="33"/>
      <c r="G816" s="33"/>
    </row>
    <row r="817">
      <c r="D817" s="33"/>
      <c r="E817" s="33"/>
      <c r="G817" s="33"/>
    </row>
    <row r="818">
      <c r="D818" s="33"/>
      <c r="E818" s="33"/>
      <c r="G818" s="33"/>
    </row>
    <row r="819">
      <c r="D819" s="33"/>
      <c r="E819" s="33"/>
      <c r="G819" s="33"/>
    </row>
    <row r="820">
      <c r="D820" s="33"/>
      <c r="E820" s="33"/>
      <c r="G820" s="33"/>
    </row>
    <row r="821">
      <c r="D821" s="33"/>
      <c r="E821" s="33"/>
      <c r="G821" s="33"/>
    </row>
    <row r="822">
      <c r="D822" s="33"/>
      <c r="E822" s="33"/>
      <c r="G822" s="33"/>
    </row>
    <row r="823">
      <c r="D823" s="33"/>
      <c r="E823" s="33"/>
      <c r="G823" s="33"/>
    </row>
    <row r="824">
      <c r="D824" s="33"/>
      <c r="E824" s="33"/>
      <c r="G824" s="33"/>
    </row>
    <row r="825">
      <c r="D825" s="33"/>
      <c r="E825" s="33"/>
      <c r="G825" s="33"/>
    </row>
    <row r="826">
      <c r="D826" s="33"/>
      <c r="E826" s="33"/>
      <c r="G826" s="33"/>
    </row>
    <row r="827">
      <c r="D827" s="33"/>
      <c r="E827" s="33"/>
      <c r="G827" s="33"/>
    </row>
    <row r="828">
      <c r="D828" s="33"/>
      <c r="E828" s="33"/>
      <c r="G828" s="33"/>
    </row>
    <row r="829">
      <c r="D829" s="33"/>
      <c r="E829" s="33"/>
      <c r="G829" s="33"/>
    </row>
    <row r="830">
      <c r="D830" s="33"/>
      <c r="E830" s="33"/>
      <c r="G830" s="33"/>
    </row>
    <row r="831">
      <c r="D831" s="33"/>
      <c r="E831" s="33"/>
      <c r="G831" s="33"/>
    </row>
    <row r="832">
      <c r="D832" s="33"/>
      <c r="E832" s="33"/>
      <c r="G832" s="33"/>
    </row>
    <row r="833">
      <c r="D833" s="33"/>
      <c r="E833" s="33"/>
      <c r="G833" s="33"/>
    </row>
    <row r="834">
      <c r="D834" s="33"/>
      <c r="E834" s="33"/>
      <c r="G834" s="33"/>
    </row>
    <row r="835">
      <c r="D835" s="33"/>
      <c r="E835" s="33"/>
      <c r="G835" s="33"/>
    </row>
    <row r="836">
      <c r="D836" s="33"/>
      <c r="E836" s="33"/>
      <c r="G836" s="33"/>
    </row>
    <row r="837">
      <c r="D837" s="33"/>
      <c r="E837" s="33"/>
      <c r="G837" s="33"/>
    </row>
    <row r="838">
      <c r="D838" s="33"/>
      <c r="E838" s="33"/>
      <c r="G838" s="33"/>
    </row>
    <row r="839">
      <c r="D839" s="33"/>
      <c r="E839" s="33"/>
      <c r="G839" s="33"/>
    </row>
    <row r="840">
      <c r="D840" s="33"/>
      <c r="E840" s="33"/>
      <c r="G840" s="33"/>
    </row>
    <row r="841">
      <c r="D841" s="33"/>
      <c r="E841" s="33"/>
      <c r="G841" s="33"/>
    </row>
    <row r="842">
      <c r="D842" s="33"/>
      <c r="E842" s="33"/>
      <c r="G842" s="33"/>
    </row>
    <row r="843">
      <c r="D843" s="33"/>
      <c r="E843" s="33"/>
      <c r="G843" s="33"/>
    </row>
    <row r="844">
      <c r="D844" s="33"/>
      <c r="E844" s="33"/>
      <c r="G844" s="33"/>
    </row>
    <row r="845">
      <c r="D845" s="33"/>
      <c r="E845" s="33"/>
      <c r="G845" s="33"/>
    </row>
    <row r="846">
      <c r="D846" s="33"/>
      <c r="E846" s="33"/>
      <c r="G846" s="33"/>
    </row>
    <row r="847">
      <c r="D847" s="33"/>
      <c r="E847" s="33"/>
      <c r="G847" s="33"/>
    </row>
    <row r="848">
      <c r="D848" s="33"/>
      <c r="E848" s="33"/>
      <c r="G848" s="33"/>
    </row>
    <row r="849">
      <c r="D849" s="33"/>
      <c r="E849" s="33"/>
      <c r="G849" s="33"/>
    </row>
    <row r="850">
      <c r="D850" s="33"/>
      <c r="E850" s="33"/>
      <c r="G850" s="33"/>
    </row>
    <row r="851">
      <c r="D851" s="33"/>
      <c r="E851" s="33"/>
      <c r="G851" s="33"/>
    </row>
    <row r="852">
      <c r="D852" s="33"/>
      <c r="E852" s="33"/>
      <c r="G852" s="33"/>
    </row>
    <row r="853">
      <c r="D853" s="33"/>
      <c r="E853" s="33"/>
      <c r="G853" s="33"/>
    </row>
    <row r="854">
      <c r="D854" s="33"/>
      <c r="E854" s="33"/>
      <c r="G854" s="33"/>
    </row>
    <row r="855">
      <c r="D855" s="33"/>
      <c r="E855" s="33"/>
      <c r="G855" s="33"/>
    </row>
    <row r="856">
      <c r="D856" s="33"/>
      <c r="E856" s="33"/>
      <c r="G856" s="33"/>
    </row>
    <row r="857">
      <c r="D857" s="33"/>
      <c r="E857" s="33"/>
      <c r="G857" s="33"/>
    </row>
    <row r="858">
      <c r="D858" s="33"/>
      <c r="E858" s="33"/>
      <c r="G858" s="33"/>
    </row>
    <row r="859">
      <c r="D859" s="33"/>
      <c r="E859" s="33"/>
      <c r="G859" s="33"/>
    </row>
    <row r="860">
      <c r="D860" s="33"/>
      <c r="E860" s="33"/>
      <c r="G860" s="33"/>
    </row>
    <row r="861">
      <c r="D861" s="33"/>
      <c r="E861" s="33"/>
      <c r="G861" s="33"/>
    </row>
    <row r="862">
      <c r="D862" s="33"/>
      <c r="E862" s="33"/>
      <c r="G862" s="33"/>
    </row>
    <row r="863">
      <c r="D863" s="33"/>
      <c r="E863" s="33"/>
      <c r="G863" s="33"/>
    </row>
    <row r="864">
      <c r="D864" s="33"/>
      <c r="E864" s="33"/>
      <c r="G864" s="33"/>
    </row>
    <row r="865">
      <c r="D865" s="33"/>
      <c r="E865" s="33"/>
      <c r="G865" s="33"/>
    </row>
    <row r="866">
      <c r="D866" s="33"/>
      <c r="E866" s="33"/>
      <c r="G866" s="33"/>
    </row>
    <row r="867">
      <c r="D867" s="33"/>
      <c r="E867" s="33"/>
      <c r="G867" s="33"/>
    </row>
    <row r="868">
      <c r="D868" s="33"/>
      <c r="E868" s="33"/>
      <c r="G868" s="33"/>
    </row>
    <row r="869">
      <c r="D869" s="33"/>
      <c r="E869" s="33"/>
      <c r="G869" s="33"/>
    </row>
    <row r="870">
      <c r="D870" s="33"/>
      <c r="E870" s="33"/>
      <c r="G870" s="33"/>
    </row>
    <row r="871">
      <c r="D871" s="33"/>
      <c r="E871" s="33"/>
      <c r="G871" s="33"/>
    </row>
    <row r="872">
      <c r="D872" s="33"/>
      <c r="E872" s="33"/>
      <c r="G872" s="33"/>
    </row>
    <row r="873">
      <c r="D873" s="33"/>
      <c r="E873" s="33"/>
      <c r="G873" s="33"/>
    </row>
    <row r="874">
      <c r="D874" s="33"/>
      <c r="E874" s="33"/>
      <c r="G874" s="33"/>
    </row>
    <row r="875">
      <c r="D875" s="33"/>
      <c r="E875" s="33"/>
      <c r="G875" s="33"/>
    </row>
    <row r="876">
      <c r="D876" s="33"/>
      <c r="E876" s="33"/>
      <c r="G876" s="33"/>
    </row>
    <row r="877">
      <c r="D877" s="33"/>
      <c r="E877" s="33"/>
      <c r="G877" s="33"/>
    </row>
    <row r="878">
      <c r="D878" s="33"/>
      <c r="E878" s="33"/>
      <c r="G878" s="33"/>
    </row>
    <row r="879">
      <c r="D879" s="33"/>
      <c r="E879" s="33"/>
      <c r="G879" s="33"/>
    </row>
    <row r="880">
      <c r="D880" s="33"/>
      <c r="E880" s="33"/>
      <c r="G880" s="33"/>
    </row>
    <row r="881">
      <c r="D881" s="33"/>
      <c r="E881" s="33"/>
      <c r="G881" s="33"/>
    </row>
    <row r="882">
      <c r="D882" s="33"/>
      <c r="E882" s="33"/>
      <c r="G882" s="33"/>
    </row>
    <row r="883">
      <c r="D883" s="33"/>
      <c r="E883" s="33"/>
      <c r="G883" s="33"/>
    </row>
    <row r="884">
      <c r="D884" s="33"/>
      <c r="E884" s="33"/>
      <c r="G884" s="33"/>
    </row>
    <row r="885">
      <c r="D885" s="33"/>
      <c r="E885" s="33"/>
      <c r="G885" s="33"/>
    </row>
    <row r="886">
      <c r="D886" s="33"/>
      <c r="E886" s="33"/>
      <c r="G886" s="33"/>
    </row>
    <row r="887">
      <c r="D887" s="33"/>
      <c r="E887" s="33"/>
      <c r="G887" s="33"/>
    </row>
    <row r="888">
      <c r="D888" s="33"/>
      <c r="E888" s="33"/>
      <c r="G888" s="33"/>
    </row>
    <row r="889">
      <c r="D889" s="33"/>
      <c r="E889" s="33"/>
      <c r="G889" s="33"/>
    </row>
    <row r="890">
      <c r="D890" s="33"/>
      <c r="E890" s="33"/>
      <c r="G890" s="33"/>
    </row>
    <row r="891">
      <c r="D891" s="33"/>
      <c r="E891" s="33"/>
      <c r="G891" s="33"/>
    </row>
    <row r="892">
      <c r="D892" s="33"/>
      <c r="E892" s="33"/>
      <c r="G892" s="33"/>
    </row>
    <row r="893">
      <c r="D893" s="33"/>
      <c r="E893" s="33"/>
      <c r="G893" s="33"/>
    </row>
    <row r="894">
      <c r="D894" s="33"/>
      <c r="E894" s="33"/>
      <c r="G894" s="33"/>
    </row>
    <row r="895">
      <c r="D895" s="33"/>
      <c r="E895" s="33"/>
      <c r="G895" s="33"/>
    </row>
    <row r="896">
      <c r="D896" s="33"/>
      <c r="E896" s="33"/>
      <c r="G896" s="33"/>
    </row>
    <row r="897">
      <c r="D897" s="33"/>
      <c r="E897" s="33"/>
      <c r="G897" s="33"/>
    </row>
    <row r="898">
      <c r="D898" s="33"/>
      <c r="E898" s="33"/>
      <c r="G898" s="33"/>
    </row>
    <row r="899">
      <c r="D899" s="33"/>
      <c r="E899" s="33"/>
      <c r="G899" s="33"/>
    </row>
    <row r="900">
      <c r="D900" s="33"/>
      <c r="E900" s="33"/>
      <c r="G900" s="33"/>
    </row>
    <row r="901">
      <c r="D901" s="33"/>
      <c r="E901" s="33"/>
      <c r="G901" s="33"/>
    </row>
    <row r="902">
      <c r="D902" s="33"/>
      <c r="E902" s="33"/>
      <c r="G902" s="33"/>
    </row>
    <row r="903">
      <c r="D903" s="33"/>
      <c r="E903" s="33"/>
      <c r="G903" s="33"/>
    </row>
    <row r="904">
      <c r="D904" s="33"/>
      <c r="E904" s="33"/>
      <c r="G904" s="33"/>
    </row>
    <row r="905">
      <c r="D905" s="33"/>
      <c r="E905" s="33"/>
      <c r="G905" s="33"/>
    </row>
    <row r="906">
      <c r="D906" s="33"/>
      <c r="E906" s="33"/>
      <c r="G906" s="33"/>
    </row>
    <row r="907">
      <c r="D907" s="33"/>
      <c r="E907" s="33"/>
      <c r="G907" s="33"/>
    </row>
    <row r="908">
      <c r="D908" s="33"/>
      <c r="E908" s="33"/>
      <c r="G908" s="33"/>
    </row>
    <row r="909">
      <c r="D909" s="33"/>
      <c r="E909" s="33"/>
      <c r="G909" s="33"/>
    </row>
    <row r="910">
      <c r="D910" s="33"/>
      <c r="E910" s="33"/>
      <c r="G910" s="33"/>
    </row>
    <row r="911">
      <c r="D911" s="33"/>
      <c r="E911" s="33"/>
      <c r="G911" s="33"/>
    </row>
    <row r="912">
      <c r="D912" s="33"/>
      <c r="E912" s="33"/>
      <c r="G912" s="33"/>
    </row>
    <row r="913">
      <c r="D913" s="33"/>
      <c r="E913" s="33"/>
      <c r="G913" s="33"/>
    </row>
    <row r="914">
      <c r="D914" s="33"/>
      <c r="E914" s="33"/>
      <c r="G914" s="33"/>
    </row>
    <row r="915">
      <c r="D915" s="33"/>
      <c r="E915" s="33"/>
      <c r="G915" s="33"/>
    </row>
    <row r="916">
      <c r="D916" s="33"/>
      <c r="E916" s="33"/>
      <c r="G916" s="33"/>
    </row>
    <row r="917">
      <c r="D917" s="33"/>
      <c r="E917" s="33"/>
      <c r="G917" s="33"/>
    </row>
    <row r="918">
      <c r="D918" s="33"/>
      <c r="E918" s="33"/>
      <c r="G918" s="33"/>
    </row>
    <row r="919">
      <c r="D919" s="33"/>
      <c r="E919" s="33"/>
      <c r="G919" s="33"/>
    </row>
    <row r="920">
      <c r="D920" s="33"/>
      <c r="E920" s="33"/>
      <c r="G920" s="33"/>
    </row>
    <row r="921">
      <c r="D921" s="33"/>
      <c r="E921" s="33"/>
      <c r="G921" s="33"/>
    </row>
    <row r="922">
      <c r="D922" s="33"/>
      <c r="E922" s="33"/>
      <c r="G922" s="33"/>
    </row>
    <row r="923">
      <c r="D923" s="33"/>
      <c r="E923" s="33"/>
      <c r="G923" s="33"/>
    </row>
    <row r="924">
      <c r="D924" s="33"/>
      <c r="E924" s="33"/>
      <c r="G924" s="33"/>
    </row>
    <row r="925">
      <c r="D925" s="33"/>
      <c r="E925" s="33"/>
      <c r="G925" s="33"/>
    </row>
    <row r="926">
      <c r="D926" s="33"/>
      <c r="E926" s="33"/>
      <c r="G926" s="33"/>
    </row>
    <row r="927">
      <c r="D927" s="33"/>
      <c r="E927" s="33"/>
      <c r="G927" s="33"/>
    </row>
    <row r="928">
      <c r="D928" s="33"/>
      <c r="E928" s="33"/>
      <c r="G928" s="33"/>
    </row>
    <row r="929">
      <c r="D929" s="33"/>
      <c r="E929" s="33"/>
      <c r="G929" s="33"/>
    </row>
    <row r="930">
      <c r="D930" s="33"/>
      <c r="E930" s="33"/>
      <c r="G930" s="33"/>
    </row>
    <row r="931">
      <c r="D931" s="33"/>
      <c r="E931" s="33"/>
      <c r="G931" s="33"/>
    </row>
    <row r="932">
      <c r="D932" s="33"/>
      <c r="E932" s="33"/>
      <c r="G932" s="33"/>
    </row>
    <row r="933">
      <c r="D933" s="33"/>
      <c r="E933" s="33"/>
      <c r="G933" s="33"/>
    </row>
    <row r="934">
      <c r="D934" s="33"/>
      <c r="E934" s="33"/>
      <c r="G934" s="33"/>
    </row>
    <row r="935">
      <c r="D935" s="33"/>
      <c r="E935" s="33"/>
      <c r="G935" s="33"/>
    </row>
    <row r="936">
      <c r="D936" s="33"/>
      <c r="E936" s="33"/>
      <c r="G936" s="33"/>
    </row>
    <row r="937">
      <c r="D937" s="33"/>
      <c r="E937" s="33"/>
      <c r="G937" s="33"/>
    </row>
    <row r="938">
      <c r="D938" s="33"/>
      <c r="E938" s="33"/>
      <c r="G938" s="33"/>
    </row>
    <row r="939">
      <c r="D939" s="33"/>
      <c r="E939" s="33"/>
      <c r="G939" s="33"/>
    </row>
    <row r="940">
      <c r="D940" s="33"/>
      <c r="E940" s="33"/>
      <c r="G940" s="33"/>
    </row>
    <row r="941">
      <c r="D941" s="33"/>
      <c r="E941" s="33"/>
      <c r="G941" s="33"/>
    </row>
    <row r="942">
      <c r="D942" s="33"/>
      <c r="E942" s="33"/>
      <c r="G942" s="33"/>
    </row>
    <row r="943">
      <c r="D943" s="33"/>
      <c r="E943" s="33"/>
      <c r="G943" s="33"/>
    </row>
    <row r="944">
      <c r="D944" s="33"/>
      <c r="E944" s="33"/>
      <c r="G944" s="33"/>
    </row>
    <row r="945">
      <c r="D945" s="33"/>
      <c r="E945" s="33"/>
      <c r="G945" s="33"/>
    </row>
    <row r="946">
      <c r="D946" s="33"/>
      <c r="E946" s="33"/>
      <c r="G946" s="33"/>
    </row>
    <row r="947">
      <c r="D947" s="33"/>
      <c r="E947" s="33"/>
      <c r="G947" s="33"/>
    </row>
    <row r="948">
      <c r="D948" s="33"/>
      <c r="E948" s="33"/>
      <c r="G948" s="33"/>
    </row>
    <row r="949">
      <c r="D949" s="33"/>
      <c r="E949" s="33"/>
      <c r="G949" s="33"/>
    </row>
    <row r="950">
      <c r="D950" s="33"/>
      <c r="E950" s="33"/>
      <c r="G950" s="33"/>
    </row>
    <row r="951">
      <c r="D951" s="33"/>
      <c r="E951" s="33"/>
      <c r="G951" s="33"/>
    </row>
    <row r="952">
      <c r="D952" s="33"/>
      <c r="E952" s="33"/>
      <c r="G952" s="33"/>
    </row>
    <row r="953">
      <c r="D953" s="33"/>
      <c r="E953" s="33"/>
      <c r="G953" s="33"/>
    </row>
    <row r="954">
      <c r="D954" s="33"/>
      <c r="E954" s="33"/>
      <c r="G954" s="33"/>
    </row>
    <row r="955">
      <c r="D955" s="33"/>
      <c r="E955" s="33"/>
      <c r="G955" s="33"/>
    </row>
    <row r="956">
      <c r="D956" s="33"/>
      <c r="E956" s="33"/>
      <c r="G956" s="33"/>
    </row>
    <row r="957">
      <c r="D957" s="33"/>
      <c r="E957" s="33"/>
      <c r="G957" s="33"/>
    </row>
    <row r="958">
      <c r="D958" s="33"/>
      <c r="E958" s="33"/>
      <c r="G958" s="33"/>
    </row>
    <row r="959">
      <c r="D959" s="33"/>
      <c r="E959" s="33"/>
      <c r="G959" s="33"/>
    </row>
    <row r="960">
      <c r="D960" s="33"/>
      <c r="E960" s="33"/>
      <c r="G960" s="33"/>
    </row>
    <row r="961">
      <c r="D961" s="33"/>
      <c r="E961" s="33"/>
      <c r="G961" s="33"/>
    </row>
    <row r="962">
      <c r="D962" s="33"/>
      <c r="E962" s="33"/>
      <c r="G962" s="33"/>
    </row>
    <row r="963">
      <c r="D963" s="33"/>
      <c r="E963" s="33"/>
      <c r="G963" s="33"/>
    </row>
    <row r="964">
      <c r="D964" s="33"/>
      <c r="E964" s="33"/>
      <c r="G964" s="33"/>
    </row>
    <row r="965">
      <c r="D965" s="33"/>
      <c r="E965" s="33"/>
      <c r="G965" s="33"/>
    </row>
    <row r="966">
      <c r="D966" s="33"/>
      <c r="E966" s="33"/>
      <c r="G966" s="33"/>
    </row>
    <row r="967">
      <c r="D967" s="33"/>
      <c r="E967" s="33"/>
      <c r="G967" s="33"/>
    </row>
    <row r="968">
      <c r="D968" s="33"/>
      <c r="E968" s="33"/>
      <c r="G968" s="33"/>
    </row>
    <row r="969">
      <c r="D969" s="33"/>
      <c r="E969" s="33"/>
      <c r="G969" s="33"/>
    </row>
    <row r="970">
      <c r="D970" s="33"/>
      <c r="E970" s="33"/>
      <c r="G970" s="33"/>
    </row>
    <row r="971">
      <c r="D971" s="33"/>
      <c r="E971" s="33"/>
      <c r="G971" s="33"/>
    </row>
    <row r="972">
      <c r="D972" s="33"/>
      <c r="E972" s="33"/>
      <c r="G972" s="33"/>
    </row>
    <row r="973">
      <c r="D973" s="33"/>
      <c r="E973" s="33"/>
      <c r="G973" s="33"/>
    </row>
    <row r="974">
      <c r="D974" s="33"/>
      <c r="E974" s="33"/>
      <c r="G974" s="33"/>
    </row>
    <row r="975">
      <c r="D975" s="33"/>
      <c r="E975" s="33"/>
      <c r="G975" s="33"/>
    </row>
    <row r="976">
      <c r="D976" s="33"/>
      <c r="E976" s="33"/>
      <c r="G976" s="33"/>
    </row>
    <row r="977">
      <c r="D977" s="33"/>
      <c r="E977" s="33"/>
      <c r="G977" s="33"/>
    </row>
    <row r="978">
      <c r="D978" s="33"/>
      <c r="E978" s="33"/>
      <c r="G978" s="33"/>
    </row>
    <row r="979">
      <c r="D979" s="33"/>
      <c r="E979" s="33"/>
      <c r="G979" s="33"/>
    </row>
    <row r="980">
      <c r="D980" s="33"/>
      <c r="E980" s="33"/>
      <c r="G980" s="33"/>
    </row>
    <row r="981">
      <c r="D981" s="33"/>
      <c r="E981" s="33"/>
      <c r="G981" s="33"/>
    </row>
    <row r="982">
      <c r="D982" s="33"/>
      <c r="E982" s="33"/>
      <c r="G982" s="33"/>
    </row>
    <row r="983">
      <c r="D983" s="33"/>
      <c r="E983" s="33"/>
      <c r="G983" s="33"/>
    </row>
    <row r="984">
      <c r="D984" s="33"/>
      <c r="E984" s="33"/>
      <c r="G984" s="33"/>
    </row>
    <row r="985">
      <c r="D985" s="33"/>
      <c r="E985" s="33"/>
      <c r="G985" s="33"/>
    </row>
    <row r="986">
      <c r="D986" s="33"/>
      <c r="E986" s="33"/>
      <c r="G986" s="33"/>
    </row>
    <row r="987">
      <c r="D987" s="33"/>
      <c r="E987" s="33"/>
      <c r="G987" s="33"/>
    </row>
    <row r="988">
      <c r="D988" s="33"/>
      <c r="E988" s="33"/>
      <c r="G988" s="33"/>
    </row>
    <row r="989">
      <c r="D989" s="33"/>
      <c r="E989" s="33"/>
      <c r="G989" s="33"/>
    </row>
    <row r="990">
      <c r="D990" s="33"/>
      <c r="E990" s="33"/>
      <c r="G990" s="33"/>
    </row>
    <row r="991">
      <c r="D991" s="33"/>
      <c r="E991" s="33"/>
      <c r="G991" s="33"/>
    </row>
    <row r="992">
      <c r="D992" s="33"/>
      <c r="E992" s="33"/>
      <c r="G992" s="33"/>
    </row>
    <row r="993">
      <c r="D993" s="33"/>
      <c r="E993" s="33"/>
      <c r="G993" s="33"/>
    </row>
    <row r="994">
      <c r="D994" s="33"/>
      <c r="E994" s="33"/>
      <c r="G994" s="33"/>
    </row>
    <row r="995">
      <c r="D995" s="33"/>
      <c r="E995" s="33"/>
      <c r="G995" s="33"/>
    </row>
    <row r="996">
      <c r="D996" s="33"/>
      <c r="E996" s="33"/>
      <c r="G996" s="33"/>
    </row>
    <row r="997">
      <c r="D997" s="33"/>
      <c r="E997" s="33"/>
      <c r="G997" s="33"/>
    </row>
    <row r="998">
      <c r="D998" s="33"/>
      <c r="E998" s="33"/>
      <c r="G998" s="33"/>
    </row>
    <row r="999">
      <c r="D999" s="33"/>
      <c r="E999" s="33"/>
      <c r="G999" s="33"/>
    </row>
    <row r="1000">
      <c r="D1000" s="33"/>
      <c r="E1000" s="33"/>
      <c r="G1000" s="33"/>
    </row>
    <row r="1001">
      <c r="D1001" s="33"/>
      <c r="E1001" s="33"/>
      <c r="G1001" s="33"/>
    </row>
    <row r="1002">
      <c r="D1002" s="33"/>
      <c r="E1002" s="33"/>
      <c r="G1002" s="33"/>
    </row>
    <row r="1003">
      <c r="D1003" s="33"/>
      <c r="E1003" s="33"/>
      <c r="G1003" s="33"/>
    </row>
    <row r="1004">
      <c r="D1004" s="33"/>
      <c r="E1004" s="33"/>
      <c r="G1004" s="33"/>
    </row>
    <row r="1005">
      <c r="D1005" s="33"/>
      <c r="E1005" s="33"/>
      <c r="G1005" s="33"/>
    </row>
    <row r="1006">
      <c r="D1006" s="33"/>
      <c r="E1006" s="33"/>
      <c r="G1006" s="33"/>
    </row>
    <row r="1007">
      <c r="D1007" s="33"/>
      <c r="E1007" s="33"/>
      <c r="G1007" s="33"/>
    </row>
    <row r="1008">
      <c r="D1008" s="33"/>
      <c r="E1008" s="33"/>
      <c r="G1008" s="33"/>
    </row>
    <row r="1009">
      <c r="D1009" s="33"/>
      <c r="E1009" s="33"/>
      <c r="G1009" s="33"/>
    </row>
    <row r="1010">
      <c r="D1010" s="33"/>
      <c r="E1010" s="33"/>
      <c r="G1010" s="33"/>
    </row>
    <row r="1011">
      <c r="D1011" s="33"/>
      <c r="E1011" s="33"/>
      <c r="G1011" s="33"/>
    </row>
    <row r="1012">
      <c r="D1012" s="33"/>
      <c r="E1012" s="33"/>
      <c r="G1012" s="33"/>
    </row>
    <row r="1013">
      <c r="D1013" s="33"/>
      <c r="E1013" s="33"/>
      <c r="G1013" s="33"/>
    </row>
    <row r="1014">
      <c r="D1014" s="33"/>
      <c r="E1014" s="33"/>
      <c r="G1014" s="33"/>
    </row>
    <row r="1015">
      <c r="D1015" s="33"/>
      <c r="E1015" s="33"/>
      <c r="G1015" s="33"/>
    </row>
    <row r="1016">
      <c r="D1016" s="33"/>
      <c r="E1016" s="33"/>
      <c r="G1016" s="3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5" t="s">
        <v>62</v>
      </c>
      <c r="B1" s="45" t="s">
        <v>63</v>
      </c>
      <c r="C1" s="45" t="s">
        <v>64</v>
      </c>
      <c r="D1" s="45" t="s">
        <v>65</v>
      </c>
      <c r="E1" s="45" t="s">
        <v>66</v>
      </c>
      <c r="F1" s="45" t="s">
        <v>67</v>
      </c>
      <c r="G1" s="46" t="s">
        <v>10</v>
      </c>
    </row>
    <row r="2">
      <c r="A2" s="45"/>
      <c r="B2" s="45" t="s">
        <v>105</v>
      </c>
      <c r="C2" s="45"/>
      <c r="F2" s="45">
        <v>0.921</v>
      </c>
      <c r="G2" s="47">
        <v>365.3413532045276</v>
      </c>
    </row>
    <row r="3">
      <c r="A3" s="45"/>
      <c r="B3" s="45" t="s">
        <v>87</v>
      </c>
      <c r="C3" s="45"/>
      <c r="F3" s="45">
        <v>1.0</v>
      </c>
      <c r="G3" s="46">
        <v>168.0</v>
      </c>
    </row>
    <row r="4">
      <c r="A4" s="45"/>
      <c r="B4" s="45" t="s">
        <v>101</v>
      </c>
      <c r="C4" s="45"/>
      <c r="F4" s="45">
        <v>0.16</v>
      </c>
      <c r="G4" s="47">
        <v>1971.5589041095889</v>
      </c>
    </row>
    <row r="5">
      <c r="A5" s="45" t="s">
        <v>102</v>
      </c>
      <c r="B5" s="45" t="s">
        <v>103</v>
      </c>
      <c r="C5" s="45">
        <v>0.08</v>
      </c>
      <c r="D5" s="43">
        <v>614074.88</v>
      </c>
      <c r="E5" s="43">
        <v>1682.3969315068493</v>
      </c>
      <c r="F5" s="45">
        <v>1.0</v>
      </c>
      <c r="G5" s="47">
        <v>336.4793863013699</v>
      </c>
    </row>
    <row r="6">
      <c r="A6" s="45"/>
      <c r="B6" s="45" t="s">
        <v>29</v>
      </c>
      <c r="C6" s="45"/>
      <c r="F6" s="45">
        <v>0.17</v>
      </c>
      <c r="G6" s="47">
        <v>494.82262691377923</v>
      </c>
    </row>
    <row r="7">
      <c r="A7" s="45" t="s">
        <v>74</v>
      </c>
      <c r="B7" s="45" t="s">
        <v>75</v>
      </c>
      <c r="C7" s="45">
        <v>0.01</v>
      </c>
      <c r="D7" s="43">
        <v>76759.36</v>
      </c>
      <c r="E7" s="43">
        <v>210.29961643835617</v>
      </c>
      <c r="F7" s="45">
        <v>0.35</v>
      </c>
      <c r="G7" s="47">
        <v>600.8560469667319</v>
      </c>
    </row>
    <row r="8">
      <c r="A8" s="45" t="s">
        <v>80</v>
      </c>
      <c r="B8" s="45" t="s">
        <v>31</v>
      </c>
      <c r="C8" s="45">
        <v>0.02</v>
      </c>
      <c r="D8" s="43">
        <v>153518.72</v>
      </c>
      <c r="E8" s="43">
        <v>420.59923287671234</v>
      </c>
      <c r="F8" s="45">
        <v>0.236</v>
      </c>
      <c r="G8" s="47">
        <v>593.2203389830509</v>
      </c>
    </row>
    <row r="9">
      <c r="A9" s="45"/>
      <c r="B9" s="45" t="s">
        <v>98</v>
      </c>
      <c r="C9" s="45"/>
      <c r="F9" s="45">
        <v>0.58</v>
      </c>
      <c r="G9" s="47">
        <v>1540.988568729334</v>
      </c>
    </row>
    <row r="10">
      <c r="A10" s="45" t="s">
        <v>83</v>
      </c>
      <c r="B10" s="45" t="s">
        <v>84</v>
      </c>
      <c r="C10" s="45">
        <v>0.01</v>
      </c>
      <c r="D10" s="43">
        <v>76759.36</v>
      </c>
      <c r="E10" s="43">
        <v>210.29961643835617</v>
      </c>
      <c r="F10" s="45">
        <v>0.4</v>
      </c>
      <c r="G10" s="47">
        <v>525.7490410958903</v>
      </c>
    </row>
    <row r="11">
      <c r="A11" s="45" t="s">
        <v>76</v>
      </c>
      <c r="B11" s="45" t="s">
        <v>77</v>
      </c>
      <c r="C11" s="45">
        <v>0.05</v>
      </c>
      <c r="D11" s="43">
        <v>383796.80000000005</v>
      </c>
      <c r="E11" s="43">
        <v>1051.498082191781</v>
      </c>
      <c r="F11" s="45">
        <v>0.14</v>
      </c>
      <c r="G11" s="46">
        <v>7510.7005870841485</v>
      </c>
    </row>
    <row r="12">
      <c r="A12" s="45"/>
      <c r="B12" s="45" t="s">
        <v>90</v>
      </c>
      <c r="C12" s="45"/>
      <c r="F12" s="45">
        <v>1.0</v>
      </c>
      <c r="G12" s="46">
        <v>168.0</v>
      </c>
    </row>
    <row r="13">
      <c r="A13" s="45"/>
      <c r="B13" s="45" t="s">
        <v>104</v>
      </c>
      <c r="C13" s="45"/>
      <c r="F13" s="45">
        <v>1.0</v>
      </c>
      <c r="G13" s="47">
        <v>504.71907945205476</v>
      </c>
    </row>
    <row r="14">
      <c r="A14" s="45" t="s">
        <v>91</v>
      </c>
      <c r="B14" s="45" t="s">
        <v>37</v>
      </c>
      <c r="C14" s="45">
        <v>0.15</v>
      </c>
      <c r="D14" s="43">
        <v>1151390.4</v>
      </c>
      <c r="E14" s="43">
        <v>3154.494246575342</v>
      </c>
      <c r="F14" s="45">
        <v>0.07</v>
      </c>
      <c r="G14" s="47">
        <v>45064.20352250488</v>
      </c>
    </row>
    <row r="15">
      <c r="A15" s="45" t="s">
        <v>78</v>
      </c>
      <c r="B15" s="45" t="s">
        <v>79</v>
      </c>
      <c r="C15" s="45">
        <v>0.05</v>
      </c>
      <c r="D15" s="43">
        <v>383796.80000000005</v>
      </c>
      <c r="E15" s="43">
        <v>1051.498082191781</v>
      </c>
      <c r="F15" s="45">
        <v>0.8</v>
      </c>
      <c r="G15" s="47">
        <v>1314.372602739726</v>
      </c>
    </row>
    <row r="16">
      <c r="A16" s="45"/>
      <c r="B16" s="43" t="s">
        <v>96</v>
      </c>
      <c r="C16" s="45"/>
      <c r="F16" s="45">
        <v>0.3</v>
      </c>
      <c r="G16" s="47">
        <v>2979.244566210046</v>
      </c>
    </row>
    <row r="17">
      <c r="A17" s="45" t="s">
        <v>85</v>
      </c>
      <c r="B17" s="45" t="s">
        <v>86</v>
      </c>
      <c r="C17" s="45">
        <v>0.04</v>
      </c>
      <c r="D17" s="43">
        <v>307037.44</v>
      </c>
      <c r="E17" s="43">
        <v>841.1984657534247</v>
      </c>
      <c r="F17" s="45">
        <v>1.0</v>
      </c>
      <c r="G17" s="46">
        <v>168.0</v>
      </c>
    </row>
    <row r="18">
      <c r="A18" s="45"/>
      <c r="B18" s="43" t="s">
        <v>97</v>
      </c>
      <c r="C18" s="45"/>
      <c r="F18" s="45">
        <v>0.5</v>
      </c>
      <c r="G18" s="47">
        <v>1787.5467397260275</v>
      </c>
    </row>
    <row r="19">
      <c r="A19" s="45"/>
      <c r="B19" s="45" t="s">
        <v>82</v>
      </c>
      <c r="C19" s="45"/>
      <c r="F19" s="45">
        <v>0.25</v>
      </c>
      <c r="G19" s="47">
        <v>560.0</v>
      </c>
    </row>
    <row r="20">
      <c r="A20" s="45"/>
      <c r="B20" s="45" t="s">
        <v>89</v>
      </c>
      <c r="C20" s="45"/>
      <c r="F20" s="45">
        <v>1.0</v>
      </c>
      <c r="G20" s="46">
        <v>168.0</v>
      </c>
    </row>
    <row r="21">
      <c r="A21" s="45" t="s">
        <v>99</v>
      </c>
      <c r="B21" s="45" t="s">
        <v>100</v>
      </c>
      <c r="C21" s="45">
        <v>0.03</v>
      </c>
      <c r="D21" s="43">
        <v>230278.08</v>
      </c>
      <c r="E21" s="43">
        <v>630.8988493150684</v>
      </c>
      <c r="F21" s="45">
        <v>0.3</v>
      </c>
      <c r="G21" s="47">
        <v>1051.498082191781</v>
      </c>
    </row>
    <row r="22">
      <c r="A22" s="45"/>
      <c r="B22" s="45" t="s">
        <v>88</v>
      </c>
      <c r="C22" s="45"/>
      <c r="F22" s="45">
        <v>0.25</v>
      </c>
      <c r="G22" s="46">
        <v>672.0</v>
      </c>
    </row>
    <row r="23">
      <c r="A23" s="45"/>
      <c r="B23" s="45" t="s">
        <v>81</v>
      </c>
      <c r="C23" s="45"/>
      <c r="F23" s="45">
        <v>0.5</v>
      </c>
      <c r="G23" s="47">
        <v>280.0</v>
      </c>
    </row>
    <row r="24">
      <c r="B24" s="45" t="s">
        <v>107</v>
      </c>
      <c r="C24" s="45"/>
      <c r="F24" s="45">
        <v>1.0</v>
      </c>
      <c r="G24" s="47">
        <v>336.4793863013699</v>
      </c>
    </row>
    <row r="25">
      <c r="A25" s="45" t="s">
        <v>72</v>
      </c>
      <c r="B25" s="45" t="s">
        <v>73</v>
      </c>
      <c r="C25" s="45">
        <v>0.02</v>
      </c>
      <c r="D25" s="43">
        <v>153518.72</v>
      </c>
      <c r="E25" s="43">
        <v>420.59923287671234</v>
      </c>
      <c r="F25" s="45">
        <v>0.2</v>
      </c>
      <c r="G25" s="47">
        <v>2102.9961643835613</v>
      </c>
    </row>
    <row r="26">
      <c r="A26" s="45" t="s">
        <v>70</v>
      </c>
      <c r="B26" s="45" t="s">
        <v>71</v>
      </c>
      <c r="C26" s="45">
        <v>0.02</v>
      </c>
      <c r="D26" s="43">
        <v>153518.72</v>
      </c>
      <c r="E26" s="43">
        <v>420.59923287671234</v>
      </c>
      <c r="F26" s="45">
        <v>0.07</v>
      </c>
      <c r="G26" s="47">
        <v>6008.560469667318</v>
      </c>
    </row>
    <row r="27">
      <c r="A27" s="45"/>
      <c r="B27" s="45" t="s">
        <v>106</v>
      </c>
      <c r="C27" s="45"/>
      <c r="F27" s="45">
        <v>0.04</v>
      </c>
      <c r="G27" s="47">
        <v>2102.996164383562</v>
      </c>
    </row>
    <row r="28">
      <c r="A28" s="45" t="s">
        <v>94</v>
      </c>
      <c r="B28" s="43" t="s">
        <v>95</v>
      </c>
      <c r="C28" s="45">
        <v>0.17</v>
      </c>
      <c r="D28" s="43">
        <v>1304909.12</v>
      </c>
      <c r="E28" s="43">
        <v>3575.093479452055</v>
      </c>
      <c r="F28" s="45">
        <v>0.5</v>
      </c>
      <c r="G28" s="47">
        <v>1787.5467397260275</v>
      </c>
    </row>
    <row r="29">
      <c r="A29" s="45" t="s">
        <v>68</v>
      </c>
      <c r="B29" s="45" t="s">
        <v>69</v>
      </c>
      <c r="C29" s="45">
        <v>0.07</v>
      </c>
      <c r="D29" s="43">
        <v>537315.52</v>
      </c>
      <c r="E29" s="43">
        <v>1472.0973150684931</v>
      </c>
      <c r="F29" s="45">
        <v>0.11</v>
      </c>
      <c r="G29" s="47">
        <v>13382.702864259029</v>
      </c>
    </row>
    <row r="30">
      <c r="A30" s="45" t="s">
        <v>92</v>
      </c>
      <c r="B30" s="45"/>
      <c r="C30" s="45">
        <v>0.22</v>
      </c>
      <c r="D30" s="43">
        <v>1688705.92</v>
      </c>
      <c r="E30" s="43">
        <v>4626.591561643835</v>
      </c>
      <c r="G30" s="47"/>
    </row>
    <row r="31">
      <c r="A31" s="45" t="s">
        <v>93</v>
      </c>
      <c r="B31" s="45"/>
      <c r="C31" s="45">
        <v>0.06</v>
      </c>
      <c r="D31" s="43">
        <v>460556.16</v>
      </c>
      <c r="E31" s="43">
        <v>1261.797698630137</v>
      </c>
      <c r="G31" s="47"/>
    </row>
    <row r="32">
      <c r="G32" s="47"/>
    </row>
    <row r="33">
      <c r="G33" s="47"/>
    </row>
    <row r="34">
      <c r="G34" s="47"/>
    </row>
    <row r="35">
      <c r="G35" s="47"/>
    </row>
    <row r="36">
      <c r="G36" s="47"/>
    </row>
    <row r="37">
      <c r="G37" s="47"/>
    </row>
    <row r="38">
      <c r="G38" s="47"/>
    </row>
    <row r="39">
      <c r="G39" s="47"/>
    </row>
    <row r="40">
      <c r="G40" s="47"/>
    </row>
    <row r="41">
      <c r="G41" s="47"/>
    </row>
    <row r="42">
      <c r="G42" s="47"/>
    </row>
    <row r="43">
      <c r="G43" s="47"/>
    </row>
    <row r="44">
      <c r="G44" s="47"/>
    </row>
    <row r="45">
      <c r="G45" s="47"/>
    </row>
    <row r="46">
      <c r="G46" s="47"/>
    </row>
    <row r="47">
      <c r="G47" s="47"/>
    </row>
    <row r="48">
      <c r="G48" s="47"/>
    </row>
    <row r="49">
      <c r="G49" s="47"/>
    </row>
    <row r="50">
      <c r="G50" s="47"/>
    </row>
    <row r="51">
      <c r="G51" s="47"/>
    </row>
    <row r="52">
      <c r="G52" s="47"/>
    </row>
    <row r="53">
      <c r="G53" s="47"/>
    </row>
    <row r="54">
      <c r="G54" s="47"/>
    </row>
    <row r="55">
      <c r="G55" s="47"/>
    </row>
    <row r="56">
      <c r="G56" s="47"/>
    </row>
    <row r="57">
      <c r="G57" s="47"/>
    </row>
    <row r="58">
      <c r="G58" s="47"/>
    </row>
    <row r="59">
      <c r="G59" s="47"/>
    </row>
    <row r="60">
      <c r="G60" s="47"/>
    </row>
    <row r="61">
      <c r="G61" s="47"/>
    </row>
    <row r="62">
      <c r="G62" s="47"/>
    </row>
    <row r="63">
      <c r="G63" s="47"/>
    </row>
    <row r="64">
      <c r="G64" s="47"/>
    </row>
    <row r="65">
      <c r="G65" s="47"/>
    </row>
    <row r="66">
      <c r="G66" s="47"/>
    </row>
    <row r="67">
      <c r="G67" s="47"/>
    </row>
    <row r="68">
      <c r="G68" s="47"/>
    </row>
    <row r="69">
      <c r="G69" s="47"/>
    </row>
    <row r="70">
      <c r="G70" s="47"/>
    </row>
    <row r="71">
      <c r="G71" s="47"/>
    </row>
    <row r="72">
      <c r="G72" s="47"/>
    </row>
    <row r="73">
      <c r="G73" s="47"/>
    </row>
    <row r="74">
      <c r="G74" s="47"/>
    </row>
    <row r="75">
      <c r="G75" s="47"/>
    </row>
    <row r="76">
      <c r="G76" s="47"/>
    </row>
    <row r="77">
      <c r="G77" s="47"/>
    </row>
    <row r="78">
      <c r="G78" s="47"/>
    </row>
    <row r="79">
      <c r="G79" s="47"/>
    </row>
    <row r="80">
      <c r="G80" s="47"/>
    </row>
    <row r="81">
      <c r="G81" s="47"/>
    </row>
    <row r="82">
      <c r="G82" s="47"/>
    </row>
    <row r="83">
      <c r="G83" s="47"/>
    </row>
    <row r="84">
      <c r="G84" s="47"/>
    </row>
    <row r="85">
      <c r="G85" s="47"/>
    </row>
    <row r="86">
      <c r="G86" s="47"/>
    </row>
    <row r="87">
      <c r="G87" s="47"/>
    </row>
    <row r="88">
      <c r="G88" s="47"/>
    </row>
    <row r="89">
      <c r="G89" s="47"/>
    </row>
    <row r="90">
      <c r="G90" s="47"/>
    </row>
    <row r="91">
      <c r="G91" s="47"/>
    </row>
    <row r="92">
      <c r="G92" s="47"/>
    </row>
    <row r="93">
      <c r="G93" s="47"/>
    </row>
    <row r="94">
      <c r="G94" s="47"/>
    </row>
    <row r="95">
      <c r="G95" s="47"/>
    </row>
    <row r="96">
      <c r="G96" s="47"/>
    </row>
    <row r="97">
      <c r="G97" s="47"/>
    </row>
    <row r="98">
      <c r="G98" s="47"/>
    </row>
    <row r="99">
      <c r="G99" s="47"/>
    </row>
    <row r="100">
      <c r="G100" s="47"/>
    </row>
    <row r="101">
      <c r="G101" s="47"/>
    </row>
    <row r="102">
      <c r="G102" s="47"/>
    </row>
    <row r="103">
      <c r="G103" s="47"/>
    </row>
    <row r="104">
      <c r="G104" s="47"/>
    </row>
    <row r="105">
      <c r="G105" s="47"/>
    </row>
    <row r="106">
      <c r="G106" s="47"/>
    </row>
    <row r="107">
      <c r="G107" s="47"/>
    </row>
    <row r="108">
      <c r="G108" s="47"/>
    </row>
    <row r="109">
      <c r="G109" s="47"/>
    </row>
    <row r="110">
      <c r="G110" s="47"/>
    </row>
    <row r="111">
      <c r="G111" s="47"/>
    </row>
    <row r="112">
      <c r="G112" s="47"/>
    </row>
    <row r="113">
      <c r="G113" s="47"/>
    </row>
    <row r="114">
      <c r="G114" s="47"/>
    </row>
    <row r="115">
      <c r="G115" s="47"/>
    </row>
    <row r="116">
      <c r="G116" s="47"/>
    </row>
    <row r="117">
      <c r="G117" s="47"/>
    </row>
    <row r="118">
      <c r="G118" s="47"/>
    </row>
    <row r="119">
      <c r="G119" s="47"/>
    </row>
    <row r="120">
      <c r="G120" s="47"/>
    </row>
    <row r="121">
      <c r="G121" s="47"/>
    </row>
    <row r="122">
      <c r="G122" s="47"/>
    </row>
    <row r="123">
      <c r="G123" s="47"/>
    </row>
    <row r="124">
      <c r="G124" s="47"/>
    </row>
    <row r="125">
      <c r="G125" s="47"/>
    </row>
    <row r="126">
      <c r="G126" s="47"/>
    </row>
    <row r="127">
      <c r="G127" s="47"/>
    </row>
    <row r="128">
      <c r="G128" s="47"/>
    </row>
    <row r="129">
      <c r="G129" s="47"/>
    </row>
    <row r="130">
      <c r="G130" s="47"/>
    </row>
    <row r="131">
      <c r="G131" s="47"/>
    </row>
    <row r="132">
      <c r="G132" s="47"/>
    </row>
    <row r="133">
      <c r="G133" s="47"/>
    </row>
    <row r="134">
      <c r="G134" s="47"/>
    </row>
    <row r="135">
      <c r="G135" s="47"/>
    </row>
    <row r="136">
      <c r="G136" s="47"/>
    </row>
    <row r="137">
      <c r="G137" s="47"/>
    </row>
    <row r="138">
      <c r="G138" s="47"/>
    </row>
    <row r="139">
      <c r="G139" s="47"/>
    </row>
    <row r="140">
      <c r="G140" s="47"/>
    </row>
    <row r="141">
      <c r="G141" s="47"/>
    </row>
    <row r="142">
      <c r="G142" s="47"/>
    </row>
    <row r="143">
      <c r="G143" s="47"/>
    </row>
    <row r="144">
      <c r="G144" s="47"/>
    </row>
    <row r="145">
      <c r="G145" s="47"/>
    </row>
    <row r="146">
      <c r="G146" s="47"/>
    </row>
    <row r="147">
      <c r="G147" s="47"/>
    </row>
    <row r="148">
      <c r="G148" s="47"/>
    </row>
    <row r="149">
      <c r="G149" s="47"/>
    </row>
    <row r="150">
      <c r="G150" s="47"/>
    </row>
    <row r="151">
      <c r="G151" s="47"/>
    </row>
    <row r="152">
      <c r="G152" s="47"/>
    </row>
    <row r="153">
      <c r="G153" s="47"/>
    </row>
    <row r="154">
      <c r="G154" s="47"/>
    </row>
    <row r="155">
      <c r="G155" s="47"/>
    </row>
    <row r="156">
      <c r="G156" s="47"/>
    </row>
    <row r="157">
      <c r="G157" s="47"/>
    </row>
    <row r="158">
      <c r="G158" s="47"/>
    </row>
    <row r="159">
      <c r="G159" s="47"/>
    </row>
    <row r="160">
      <c r="G160" s="47"/>
    </row>
    <row r="161">
      <c r="G161" s="47"/>
    </row>
    <row r="162">
      <c r="G162" s="47"/>
    </row>
    <row r="163">
      <c r="G163" s="47"/>
    </row>
    <row r="164">
      <c r="G164" s="47"/>
    </row>
    <row r="165">
      <c r="G165" s="47"/>
    </row>
    <row r="166">
      <c r="G166" s="47"/>
    </row>
    <row r="167">
      <c r="G167" s="47"/>
    </row>
    <row r="168">
      <c r="G168" s="47"/>
    </row>
    <row r="169">
      <c r="G169" s="47"/>
    </row>
    <row r="170">
      <c r="G170" s="47"/>
    </row>
    <row r="171">
      <c r="G171" s="47"/>
    </row>
    <row r="172">
      <c r="G172" s="47"/>
    </row>
    <row r="173">
      <c r="G173" s="47"/>
    </row>
    <row r="174">
      <c r="G174" s="47"/>
    </row>
    <row r="175">
      <c r="G175" s="47"/>
    </row>
    <row r="176">
      <c r="G176" s="47"/>
    </row>
    <row r="177">
      <c r="G177" s="47"/>
    </row>
    <row r="178">
      <c r="G178" s="47"/>
    </row>
    <row r="179">
      <c r="G179" s="47"/>
    </row>
    <row r="180">
      <c r="G180" s="47"/>
    </row>
    <row r="181">
      <c r="G181" s="47"/>
    </row>
    <row r="182">
      <c r="G182" s="47"/>
    </row>
    <row r="183">
      <c r="G183" s="47"/>
    </row>
    <row r="184">
      <c r="G184" s="47"/>
    </row>
    <row r="185">
      <c r="G185" s="47"/>
    </row>
    <row r="186">
      <c r="G186" s="47"/>
    </row>
    <row r="187">
      <c r="G187" s="47"/>
    </row>
    <row r="188">
      <c r="G188" s="47"/>
    </row>
    <row r="189">
      <c r="G189" s="47"/>
    </row>
    <row r="190">
      <c r="G190" s="47"/>
    </row>
    <row r="191">
      <c r="G191" s="47"/>
    </row>
    <row r="192">
      <c r="G192" s="47"/>
    </row>
    <row r="193">
      <c r="G193" s="47"/>
    </row>
    <row r="194">
      <c r="G194" s="47"/>
    </row>
    <row r="195">
      <c r="G195" s="47"/>
    </row>
    <row r="196">
      <c r="G196" s="47"/>
    </row>
    <row r="197">
      <c r="G197" s="47"/>
    </row>
    <row r="198">
      <c r="G198" s="47"/>
    </row>
    <row r="199">
      <c r="G199" s="47"/>
    </row>
    <row r="200">
      <c r="G200" s="47"/>
    </row>
    <row r="201">
      <c r="G201" s="47"/>
    </row>
    <row r="202">
      <c r="G202" s="47"/>
    </row>
    <row r="203">
      <c r="G203" s="47"/>
    </row>
    <row r="204">
      <c r="G204" s="47"/>
    </row>
    <row r="205">
      <c r="G205" s="47"/>
    </row>
    <row r="206">
      <c r="G206" s="47"/>
    </row>
    <row r="207">
      <c r="G207" s="47"/>
    </row>
    <row r="208">
      <c r="G208" s="47"/>
    </row>
    <row r="209">
      <c r="G209" s="47"/>
    </row>
    <row r="210">
      <c r="G210" s="47"/>
    </row>
    <row r="211">
      <c r="G211" s="47"/>
    </row>
    <row r="212">
      <c r="G212" s="47"/>
    </row>
    <row r="213">
      <c r="G213" s="47"/>
    </row>
    <row r="214">
      <c r="G214" s="47"/>
    </row>
    <row r="215">
      <c r="G215" s="47"/>
    </row>
    <row r="216">
      <c r="G216" s="47"/>
    </row>
    <row r="217">
      <c r="G217" s="47"/>
    </row>
    <row r="218">
      <c r="G218" s="47"/>
    </row>
    <row r="219">
      <c r="G219" s="47"/>
    </row>
    <row r="220">
      <c r="G220" s="47"/>
    </row>
    <row r="221">
      <c r="G221" s="47"/>
    </row>
    <row r="222">
      <c r="G222" s="47"/>
    </row>
    <row r="223">
      <c r="G223" s="47"/>
    </row>
    <row r="224">
      <c r="G224" s="47"/>
    </row>
    <row r="225">
      <c r="G225" s="47"/>
    </row>
    <row r="226">
      <c r="G226" s="47"/>
    </row>
    <row r="227">
      <c r="G227" s="47"/>
    </row>
    <row r="228">
      <c r="G228" s="47"/>
    </row>
    <row r="229">
      <c r="G229" s="47"/>
    </row>
    <row r="230">
      <c r="G230" s="47"/>
    </row>
    <row r="231">
      <c r="G231" s="47"/>
    </row>
    <row r="232">
      <c r="G232" s="47"/>
    </row>
    <row r="233">
      <c r="G233" s="47"/>
    </row>
    <row r="234">
      <c r="G234" s="47"/>
    </row>
    <row r="235">
      <c r="G235" s="47"/>
    </row>
    <row r="236">
      <c r="G236" s="47"/>
    </row>
    <row r="237">
      <c r="G237" s="47"/>
    </row>
    <row r="238">
      <c r="G238" s="47"/>
    </row>
    <row r="239">
      <c r="G239" s="47"/>
    </row>
    <row r="240">
      <c r="G240" s="47"/>
    </row>
    <row r="241">
      <c r="G241" s="47"/>
    </row>
    <row r="242">
      <c r="G242" s="47"/>
    </row>
    <row r="243">
      <c r="G243" s="47"/>
    </row>
    <row r="244">
      <c r="G244" s="47"/>
    </row>
    <row r="245">
      <c r="G245" s="47"/>
    </row>
    <row r="246">
      <c r="G246" s="47"/>
    </row>
    <row r="247">
      <c r="G247" s="47"/>
    </row>
    <row r="248">
      <c r="G248" s="47"/>
    </row>
    <row r="249">
      <c r="G249" s="47"/>
    </row>
    <row r="250">
      <c r="G250" s="47"/>
    </row>
    <row r="251">
      <c r="G251" s="47"/>
    </row>
    <row r="252">
      <c r="G252" s="47"/>
    </row>
    <row r="253">
      <c r="G253" s="47"/>
    </row>
    <row r="254">
      <c r="G254" s="47"/>
    </row>
    <row r="255">
      <c r="G255" s="47"/>
    </row>
    <row r="256">
      <c r="G256" s="47"/>
    </row>
    <row r="257">
      <c r="G257" s="47"/>
    </row>
    <row r="258">
      <c r="G258" s="47"/>
    </row>
    <row r="259">
      <c r="G259" s="47"/>
    </row>
    <row r="260">
      <c r="G260" s="47"/>
    </row>
    <row r="261">
      <c r="G261" s="47"/>
    </row>
    <row r="262">
      <c r="G262" s="47"/>
    </row>
    <row r="263">
      <c r="G263" s="47"/>
    </row>
    <row r="264">
      <c r="G264" s="47"/>
    </row>
    <row r="265">
      <c r="G265" s="47"/>
    </row>
    <row r="266">
      <c r="G266" s="47"/>
    </row>
    <row r="267">
      <c r="G267" s="47"/>
    </row>
    <row r="268">
      <c r="G268" s="47"/>
    </row>
    <row r="269">
      <c r="G269" s="47"/>
    </row>
    <row r="270">
      <c r="G270" s="47"/>
    </row>
    <row r="271">
      <c r="G271" s="47"/>
    </row>
    <row r="272">
      <c r="G272" s="47"/>
    </row>
    <row r="273">
      <c r="G273" s="47"/>
    </row>
    <row r="274">
      <c r="G274" s="47"/>
    </row>
    <row r="275">
      <c r="G275" s="47"/>
    </row>
    <row r="276">
      <c r="G276" s="47"/>
    </row>
    <row r="277">
      <c r="G277" s="47"/>
    </row>
    <row r="278">
      <c r="G278" s="47"/>
    </row>
    <row r="279">
      <c r="G279" s="47"/>
    </row>
    <row r="280">
      <c r="G280" s="47"/>
    </row>
    <row r="281">
      <c r="G281" s="47"/>
    </row>
    <row r="282">
      <c r="G282" s="47"/>
    </row>
    <row r="283">
      <c r="G283" s="47"/>
    </row>
    <row r="284">
      <c r="G284" s="47"/>
    </row>
    <row r="285">
      <c r="G285" s="47"/>
    </row>
    <row r="286">
      <c r="G286" s="47"/>
    </row>
    <row r="287">
      <c r="G287" s="47"/>
    </row>
    <row r="288">
      <c r="G288" s="47"/>
    </row>
    <row r="289">
      <c r="G289" s="47"/>
    </row>
    <row r="290">
      <c r="G290" s="47"/>
    </row>
    <row r="291">
      <c r="G291" s="47"/>
    </row>
    <row r="292">
      <c r="G292" s="47"/>
    </row>
    <row r="293">
      <c r="G293" s="47"/>
    </row>
    <row r="294">
      <c r="G294" s="47"/>
    </row>
    <row r="295">
      <c r="G295" s="47"/>
    </row>
    <row r="296">
      <c r="G296" s="47"/>
    </row>
    <row r="297">
      <c r="G297" s="47"/>
    </row>
    <row r="298">
      <c r="G298" s="47"/>
    </row>
    <row r="299">
      <c r="G299" s="47"/>
    </row>
    <row r="300">
      <c r="G300" s="47"/>
    </row>
    <row r="301">
      <c r="G301" s="47"/>
    </row>
    <row r="302">
      <c r="G302" s="47"/>
    </row>
    <row r="303">
      <c r="G303" s="47"/>
    </row>
    <row r="304">
      <c r="G304" s="47"/>
    </row>
    <row r="305">
      <c r="G305" s="47"/>
    </row>
    <row r="306">
      <c r="G306" s="47"/>
    </row>
    <row r="307">
      <c r="G307" s="47"/>
    </row>
    <row r="308">
      <c r="G308" s="47"/>
    </row>
    <row r="309">
      <c r="G309" s="47"/>
    </row>
    <row r="310">
      <c r="G310" s="47"/>
    </row>
    <row r="311">
      <c r="G311" s="47"/>
    </row>
    <row r="312">
      <c r="G312" s="47"/>
    </row>
    <row r="313">
      <c r="G313" s="47"/>
    </row>
    <row r="314">
      <c r="G314" s="47"/>
    </row>
    <row r="315">
      <c r="G315" s="47"/>
    </row>
    <row r="316">
      <c r="G316" s="47"/>
    </row>
    <row r="317">
      <c r="G317" s="47"/>
    </row>
    <row r="318">
      <c r="G318" s="47"/>
    </row>
    <row r="319">
      <c r="G319" s="47"/>
    </row>
    <row r="320">
      <c r="G320" s="47"/>
    </row>
    <row r="321">
      <c r="G321" s="47"/>
    </row>
    <row r="322">
      <c r="G322" s="47"/>
    </row>
    <row r="323">
      <c r="G323" s="47"/>
    </row>
    <row r="324">
      <c r="G324" s="47"/>
    </row>
    <row r="325">
      <c r="G325" s="47"/>
    </row>
    <row r="326">
      <c r="G326" s="47"/>
    </row>
    <row r="327">
      <c r="G327" s="47"/>
    </row>
    <row r="328">
      <c r="G328" s="47"/>
    </row>
    <row r="329">
      <c r="G329" s="47"/>
    </row>
    <row r="330">
      <c r="G330" s="47"/>
    </row>
    <row r="331">
      <c r="G331" s="47"/>
    </row>
    <row r="332">
      <c r="G332" s="47"/>
    </row>
    <row r="333">
      <c r="G333" s="47"/>
    </row>
    <row r="334">
      <c r="G334" s="47"/>
    </row>
    <row r="335">
      <c r="G335" s="47"/>
    </row>
    <row r="336">
      <c r="G336" s="47"/>
    </row>
    <row r="337">
      <c r="G337" s="47"/>
    </row>
    <row r="338">
      <c r="G338" s="47"/>
    </row>
    <row r="339">
      <c r="G339" s="47"/>
    </row>
    <row r="340">
      <c r="G340" s="47"/>
    </row>
    <row r="341">
      <c r="G341" s="47"/>
    </row>
    <row r="342">
      <c r="G342" s="47"/>
    </row>
    <row r="343">
      <c r="G343" s="47"/>
    </row>
    <row r="344">
      <c r="G344" s="47"/>
    </row>
    <row r="345">
      <c r="G345" s="47"/>
    </row>
    <row r="346">
      <c r="G346" s="47"/>
    </row>
    <row r="347">
      <c r="G347" s="47"/>
    </row>
    <row r="348">
      <c r="G348" s="47"/>
    </row>
    <row r="349">
      <c r="G349" s="47"/>
    </row>
    <row r="350">
      <c r="G350" s="47"/>
    </row>
    <row r="351">
      <c r="G351" s="47"/>
    </row>
    <row r="352">
      <c r="G352" s="47"/>
    </row>
    <row r="353">
      <c r="G353" s="47"/>
    </row>
    <row r="354">
      <c r="G354" s="47"/>
    </row>
    <row r="355">
      <c r="G355" s="47"/>
    </row>
    <row r="356">
      <c r="G356" s="47"/>
    </row>
    <row r="357">
      <c r="G357" s="47"/>
    </row>
    <row r="358">
      <c r="G358" s="47"/>
    </row>
    <row r="359">
      <c r="G359" s="47"/>
    </row>
    <row r="360">
      <c r="G360" s="47"/>
    </row>
    <row r="361">
      <c r="G361" s="47"/>
    </row>
    <row r="362">
      <c r="G362" s="47"/>
    </row>
    <row r="363">
      <c r="G363" s="47"/>
    </row>
    <row r="364">
      <c r="G364" s="47"/>
    </row>
    <row r="365">
      <c r="G365" s="47"/>
    </row>
    <row r="366">
      <c r="G366" s="47"/>
    </row>
    <row r="367">
      <c r="G367" s="47"/>
    </row>
    <row r="368">
      <c r="G368" s="47"/>
    </row>
    <row r="369">
      <c r="G369" s="47"/>
    </row>
    <row r="370">
      <c r="G370" s="47"/>
    </row>
    <row r="371">
      <c r="G371" s="47"/>
    </row>
    <row r="372">
      <c r="G372" s="47"/>
    </row>
    <row r="373">
      <c r="G373" s="47"/>
    </row>
    <row r="374">
      <c r="G374" s="47"/>
    </row>
    <row r="375">
      <c r="G375" s="47"/>
    </row>
    <row r="376">
      <c r="G376" s="47"/>
    </row>
    <row r="377">
      <c r="G377" s="47"/>
    </row>
    <row r="378">
      <c r="G378" s="47"/>
    </row>
    <row r="379">
      <c r="G379" s="47"/>
    </row>
    <row r="380">
      <c r="G380" s="47"/>
    </row>
    <row r="381">
      <c r="G381" s="47"/>
    </row>
    <row r="382">
      <c r="G382" s="47"/>
    </row>
    <row r="383">
      <c r="G383" s="47"/>
    </row>
    <row r="384">
      <c r="G384" s="47"/>
    </row>
    <row r="385">
      <c r="G385" s="47"/>
    </row>
    <row r="386">
      <c r="G386" s="47"/>
    </row>
    <row r="387">
      <c r="G387" s="47"/>
    </row>
    <row r="388">
      <c r="G388" s="47"/>
    </row>
    <row r="389">
      <c r="G389" s="47"/>
    </row>
    <row r="390">
      <c r="G390" s="47"/>
    </row>
    <row r="391">
      <c r="G391" s="47"/>
    </row>
    <row r="392">
      <c r="G392" s="47"/>
    </row>
    <row r="393">
      <c r="G393" s="47"/>
    </row>
    <row r="394">
      <c r="G394" s="47"/>
    </row>
    <row r="395">
      <c r="G395" s="47"/>
    </row>
    <row r="396">
      <c r="G396" s="47"/>
    </row>
    <row r="397">
      <c r="G397" s="47"/>
    </row>
    <row r="398">
      <c r="G398" s="47"/>
    </row>
    <row r="399">
      <c r="G399" s="47"/>
    </row>
    <row r="400">
      <c r="G400" s="47"/>
    </row>
    <row r="401">
      <c r="G401" s="47"/>
    </row>
    <row r="402">
      <c r="G402" s="47"/>
    </row>
    <row r="403">
      <c r="G403" s="47"/>
    </row>
    <row r="404">
      <c r="G404" s="47"/>
    </row>
    <row r="405">
      <c r="G405" s="47"/>
    </row>
    <row r="406">
      <c r="G406" s="47"/>
    </row>
    <row r="407">
      <c r="G407" s="47"/>
    </row>
    <row r="408">
      <c r="G408" s="47"/>
    </row>
    <row r="409">
      <c r="G409" s="47"/>
    </row>
    <row r="410">
      <c r="G410" s="47"/>
    </row>
    <row r="411">
      <c r="G411" s="47"/>
    </row>
    <row r="412">
      <c r="G412" s="47"/>
    </row>
    <row r="413">
      <c r="G413" s="47"/>
    </row>
    <row r="414">
      <c r="G414" s="47"/>
    </row>
    <row r="415">
      <c r="G415" s="47"/>
    </row>
    <row r="416">
      <c r="G416" s="47"/>
    </row>
    <row r="417">
      <c r="G417" s="47"/>
    </row>
    <row r="418">
      <c r="G418" s="47"/>
    </row>
    <row r="419">
      <c r="G419" s="47"/>
    </row>
    <row r="420">
      <c r="G420" s="47"/>
    </row>
    <row r="421">
      <c r="G421" s="47"/>
    </row>
    <row r="422">
      <c r="G422" s="47"/>
    </row>
    <row r="423">
      <c r="G423" s="47"/>
    </row>
    <row r="424">
      <c r="G424" s="47"/>
    </row>
    <row r="425">
      <c r="G425" s="47"/>
    </row>
    <row r="426">
      <c r="G426" s="47"/>
    </row>
    <row r="427">
      <c r="G427" s="47"/>
    </row>
    <row r="428">
      <c r="G428" s="47"/>
    </row>
    <row r="429">
      <c r="G429" s="47"/>
    </row>
    <row r="430">
      <c r="G430" s="47"/>
    </row>
    <row r="431">
      <c r="G431" s="47"/>
    </row>
    <row r="432">
      <c r="G432" s="47"/>
    </row>
    <row r="433">
      <c r="G433" s="47"/>
    </row>
    <row r="434">
      <c r="G434" s="47"/>
    </row>
    <row r="435">
      <c r="G435" s="47"/>
    </row>
    <row r="436">
      <c r="G436" s="47"/>
    </row>
    <row r="437">
      <c r="G437" s="47"/>
    </row>
    <row r="438">
      <c r="G438" s="47"/>
    </row>
    <row r="439">
      <c r="G439" s="47"/>
    </row>
    <row r="440">
      <c r="G440" s="47"/>
    </row>
    <row r="441">
      <c r="G441" s="47"/>
    </row>
    <row r="442">
      <c r="G442" s="47"/>
    </row>
    <row r="443">
      <c r="G443" s="47"/>
    </row>
    <row r="444">
      <c r="G444" s="47"/>
    </row>
    <row r="445">
      <c r="G445" s="47"/>
    </row>
    <row r="446">
      <c r="G446" s="47"/>
    </row>
    <row r="447">
      <c r="G447" s="47"/>
    </row>
    <row r="448">
      <c r="G448" s="47"/>
    </row>
    <row r="449">
      <c r="G449" s="47"/>
    </row>
    <row r="450">
      <c r="G450" s="47"/>
    </row>
    <row r="451">
      <c r="G451" s="47"/>
    </row>
    <row r="452">
      <c r="G452" s="47"/>
    </row>
    <row r="453">
      <c r="G453" s="47"/>
    </row>
    <row r="454">
      <c r="G454" s="47"/>
    </row>
    <row r="455">
      <c r="G455" s="47"/>
    </row>
    <row r="456">
      <c r="G456" s="47"/>
    </row>
    <row r="457">
      <c r="G457" s="47"/>
    </row>
    <row r="458">
      <c r="G458" s="47"/>
    </row>
    <row r="459">
      <c r="G459" s="47"/>
    </row>
    <row r="460">
      <c r="G460" s="47"/>
    </row>
    <row r="461">
      <c r="G461" s="47"/>
    </row>
    <row r="462">
      <c r="G462" s="47"/>
    </row>
    <row r="463">
      <c r="G463" s="47"/>
    </row>
    <row r="464">
      <c r="G464" s="47"/>
    </row>
    <row r="465">
      <c r="G465" s="47"/>
    </row>
    <row r="466">
      <c r="G466" s="47"/>
    </row>
    <row r="467">
      <c r="G467" s="47"/>
    </row>
    <row r="468">
      <c r="G468" s="47"/>
    </row>
    <row r="469">
      <c r="G469" s="47"/>
    </row>
    <row r="470">
      <c r="G470" s="47"/>
    </row>
    <row r="471">
      <c r="G471" s="47"/>
    </row>
    <row r="472">
      <c r="G472" s="47"/>
    </row>
    <row r="473">
      <c r="G473" s="47"/>
    </row>
    <row r="474">
      <c r="G474" s="47"/>
    </row>
    <row r="475">
      <c r="G475" s="47"/>
    </row>
    <row r="476">
      <c r="G476" s="47"/>
    </row>
    <row r="477">
      <c r="G477" s="47"/>
    </row>
    <row r="478">
      <c r="G478" s="47"/>
    </row>
    <row r="479">
      <c r="G479" s="47"/>
    </row>
    <row r="480">
      <c r="G480" s="47"/>
    </row>
    <row r="481">
      <c r="G481" s="47"/>
    </row>
    <row r="482">
      <c r="G482" s="47"/>
    </row>
    <row r="483">
      <c r="G483" s="47"/>
    </row>
    <row r="484">
      <c r="G484" s="47"/>
    </row>
    <row r="485">
      <c r="G485" s="47"/>
    </row>
    <row r="486">
      <c r="G486" s="47"/>
    </row>
    <row r="487">
      <c r="G487" s="47"/>
    </row>
    <row r="488">
      <c r="G488" s="47"/>
    </row>
    <row r="489">
      <c r="G489" s="47"/>
    </row>
    <row r="490">
      <c r="G490" s="47"/>
    </row>
    <row r="491">
      <c r="G491" s="47"/>
    </row>
    <row r="492">
      <c r="G492" s="47"/>
    </row>
    <row r="493">
      <c r="G493" s="47"/>
    </row>
    <row r="494">
      <c r="G494" s="47"/>
    </row>
    <row r="495">
      <c r="G495" s="47"/>
    </row>
    <row r="496">
      <c r="G496" s="47"/>
    </row>
    <row r="497">
      <c r="G497" s="47"/>
    </row>
    <row r="498">
      <c r="G498" s="47"/>
    </row>
    <row r="499">
      <c r="G499" s="47"/>
    </row>
    <row r="500">
      <c r="G500" s="47"/>
    </row>
    <row r="501">
      <c r="G501" s="47"/>
    </row>
    <row r="502">
      <c r="G502" s="47"/>
    </row>
    <row r="503">
      <c r="G503" s="47"/>
    </row>
    <row r="504">
      <c r="G504" s="47"/>
    </row>
    <row r="505">
      <c r="G505" s="47"/>
    </row>
    <row r="506">
      <c r="G506" s="47"/>
    </row>
    <row r="507">
      <c r="G507" s="47"/>
    </row>
    <row r="508">
      <c r="G508" s="47"/>
    </row>
    <row r="509">
      <c r="G509" s="47"/>
    </row>
    <row r="510">
      <c r="G510" s="47"/>
    </row>
    <row r="511">
      <c r="G511" s="47"/>
    </row>
    <row r="512">
      <c r="G512" s="47"/>
    </row>
    <row r="513">
      <c r="G513" s="47"/>
    </row>
    <row r="514">
      <c r="G514" s="47"/>
    </row>
    <row r="515">
      <c r="G515" s="47"/>
    </row>
    <row r="516">
      <c r="G516" s="47"/>
    </row>
    <row r="517">
      <c r="G517" s="47"/>
    </row>
    <row r="518">
      <c r="G518" s="47"/>
    </row>
    <row r="519">
      <c r="G519" s="47"/>
    </row>
    <row r="520">
      <c r="G520" s="47"/>
    </row>
    <row r="521">
      <c r="G521" s="47"/>
    </row>
    <row r="522">
      <c r="G522" s="47"/>
    </row>
    <row r="523">
      <c r="G523" s="47"/>
    </row>
    <row r="524">
      <c r="G524" s="47"/>
    </row>
    <row r="525">
      <c r="G525" s="47"/>
    </row>
    <row r="526">
      <c r="G526" s="47"/>
    </row>
    <row r="527">
      <c r="G527" s="47"/>
    </row>
    <row r="528">
      <c r="G528" s="47"/>
    </row>
    <row r="529">
      <c r="G529" s="47"/>
    </row>
    <row r="530">
      <c r="G530" s="47"/>
    </row>
    <row r="531">
      <c r="G531" s="47"/>
    </row>
    <row r="532">
      <c r="G532" s="47"/>
    </row>
    <row r="533">
      <c r="G533" s="47"/>
    </row>
    <row r="534">
      <c r="G534" s="47"/>
    </row>
    <row r="535">
      <c r="G535" s="47"/>
    </row>
    <row r="536">
      <c r="G536" s="47"/>
    </row>
    <row r="537">
      <c r="G537" s="47"/>
    </row>
    <row r="538">
      <c r="G538" s="47"/>
    </row>
    <row r="539">
      <c r="G539" s="47"/>
    </row>
    <row r="540">
      <c r="G540" s="47"/>
    </row>
    <row r="541">
      <c r="G541" s="47"/>
    </row>
    <row r="542">
      <c r="G542" s="47"/>
    </row>
    <row r="543">
      <c r="G543" s="47"/>
    </row>
    <row r="544">
      <c r="G544" s="47"/>
    </row>
    <row r="545">
      <c r="G545" s="47"/>
    </row>
    <row r="546">
      <c r="G546" s="47"/>
    </row>
    <row r="547">
      <c r="G547" s="47"/>
    </row>
    <row r="548">
      <c r="G548" s="47"/>
    </row>
    <row r="549">
      <c r="G549" s="47"/>
    </row>
    <row r="550">
      <c r="G550" s="47"/>
    </row>
    <row r="551">
      <c r="G551" s="47"/>
    </row>
    <row r="552">
      <c r="G552" s="47"/>
    </row>
    <row r="553">
      <c r="G553" s="47"/>
    </row>
    <row r="554">
      <c r="G554" s="47"/>
    </row>
    <row r="555">
      <c r="G555" s="47"/>
    </row>
    <row r="556">
      <c r="G556" s="47"/>
    </row>
    <row r="557">
      <c r="G557" s="47"/>
    </row>
    <row r="558">
      <c r="G558" s="47"/>
    </row>
    <row r="559">
      <c r="G559" s="47"/>
    </row>
    <row r="560">
      <c r="G560" s="47"/>
    </row>
    <row r="561">
      <c r="G561" s="47"/>
    </row>
    <row r="562">
      <c r="G562" s="47"/>
    </row>
    <row r="563">
      <c r="G563" s="47"/>
    </row>
    <row r="564">
      <c r="G564" s="47"/>
    </row>
    <row r="565">
      <c r="G565" s="47"/>
    </row>
    <row r="566">
      <c r="G566" s="47"/>
    </row>
    <row r="567">
      <c r="G567" s="47"/>
    </row>
    <row r="568">
      <c r="G568" s="47"/>
    </row>
    <row r="569">
      <c r="G569" s="47"/>
    </row>
    <row r="570">
      <c r="G570" s="47"/>
    </row>
    <row r="571">
      <c r="G571" s="47"/>
    </row>
    <row r="572">
      <c r="G572" s="47"/>
    </row>
    <row r="573">
      <c r="G573" s="47"/>
    </row>
    <row r="574">
      <c r="G574" s="47"/>
    </row>
    <row r="575">
      <c r="G575" s="47"/>
    </row>
    <row r="576">
      <c r="G576" s="47"/>
    </row>
    <row r="577">
      <c r="G577" s="47"/>
    </row>
    <row r="578">
      <c r="G578" s="47"/>
    </row>
    <row r="579">
      <c r="G579" s="47"/>
    </row>
    <row r="580">
      <c r="G580" s="47"/>
    </row>
    <row r="581">
      <c r="G581" s="47"/>
    </row>
    <row r="582">
      <c r="G582" s="47"/>
    </row>
    <row r="583">
      <c r="G583" s="47"/>
    </row>
    <row r="584">
      <c r="G584" s="47"/>
    </row>
    <row r="585">
      <c r="G585" s="47"/>
    </row>
    <row r="586">
      <c r="G586" s="47"/>
    </row>
    <row r="587">
      <c r="G587" s="47"/>
    </row>
    <row r="588">
      <c r="G588" s="47"/>
    </row>
    <row r="589">
      <c r="G589" s="47"/>
    </row>
    <row r="590">
      <c r="G590" s="47"/>
    </row>
    <row r="591">
      <c r="G591" s="47"/>
    </row>
    <row r="592">
      <c r="G592" s="47"/>
    </row>
    <row r="593">
      <c r="G593" s="47"/>
    </row>
    <row r="594">
      <c r="G594" s="47"/>
    </row>
    <row r="595">
      <c r="G595" s="47"/>
    </row>
    <row r="596">
      <c r="G596" s="47"/>
    </row>
    <row r="597">
      <c r="G597" s="47"/>
    </row>
    <row r="598">
      <c r="G598" s="47"/>
    </row>
    <row r="599">
      <c r="G599" s="47"/>
    </row>
    <row r="600">
      <c r="G600" s="47"/>
    </row>
    <row r="601">
      <c r="G601" s="47"/>
    </row>
    <row r="602">
      <c r="G602" s="47"/>
    </row>
    <row r="603">
      <c r="G603" s="47"/>
    </row>
    <row r="604">
      <c r="G604" s="47"/>
    </row>
    <row r="605">
      <c r="G605" s="47"/>
    </row>
    <row r="606">
      <c r="G606" s="47"/>
    </row>
    <row r="607">
      <c r="G607" s="47"/>
    </row>
    <row r="608">
      <c r="G608" s="47"/>
    </row>
    <row r="609">
      <c r="G609" s="47"/>
    </row>
    <row r="610">
      <c r="G610" s="47"/>
    </row>
    <row r="611">
      <c r="G611" s="47"/>
    </row>
    <row r="612">
      <c r="G612" s="47"/>
    </row>
    <row r="613">
      <c r="G613" s="47"/>
    </row>
    <row r="614">
      <c r="G614" s="47"/>
    </row>
    <row r="615">
      <c r="G615" s="47"/>
    </row>
    <row r="616">
      <c r="G616" s="47"/>
    </row>
    <row r="617">
      <c r="G617" s="47"/>
    </row>
    <row r="618">
      <c r="G618" s="47"/>
    </row>
    <row r="619">
      <c r="G619" s="47"/>
    </row>
    <row r="620">
      <c r="G620" s="47"/>
    </row>
    <row r="621">
      <c r="G621" s="47"/>
    </row>
    <row r="622">
      <c r="G622" s="47"/>
    </row>
    <row r="623">
      <c r="G623" s="47"/>
    </row>
    <row r="624">
      <c r="G624" s="47"/>
    </row>
    <row r="625">
      <c r="G625" s="47"/>
    </row>
    <row r="626">
      <c r="G626" s="47"/>
    </row>
    <row r="627">
      <c r="G627" s="47"/>
    </row>
    <row r="628">
      <c r="G628" s="47"/>
    </row>
    <row r="629">
      <c r="G629" s="47"/>
    </row>
    <row r="630">
      <c r="G630" s="47"/>
    </row>
    <row r="631">
      <c r="G631" s="47"/>
    </row>
    <row r="632">
      <c r="G632" s="47"/>
    </row>
    <row r="633">
      <c r="G633" s="47"/>
    </row>
    <row r="634">
      <c r="G634" s="47"/>
    </row>
    <row r="635">
      <c r="G635" s="47"/>
    </row>
    <row r="636">
      <c r="G636" s="47"/>
    </row>
    <row r="637">
      <c r="G637" s="47"/>
    </row>
    <row r="638">
      <c r="G638" s="47"/>
    </row>
    <row r="639">
      <c r="G639" s="47"/>
    </row>
    <row r="640">
      <c r="G640" s="47"/>
    </row>
    <row r="641">
      <c r="G641" s="47"/>
    </row>
    <row r="642">
      <c r="G642" s="47"/>
    </row>
    <row r="643">
      <c r="G643" s="47"/>
    </row>
    <row r="644">
      <c r="G644" s="47"/>
    </row>
    <row r="645">
      <c r="G645" s="47"/>
    </row>
    <row r="646">
      <c r="G646" s="47"/>
    </row>
    <row r="647">
      <c r="G647" s="47"/>
    </row>
    <row r="648">
      <c r="G648" s="47"/>
    </row>
    <row r="649">
      <c r="G649" s="47"/>
    </row>
    <row r="650">
      <c r="G650" s="47"/>
    </row>
    <row r="651">
      <c r="G651" s="47"/>
    </row>
    <row r="652">
      <c r="G652" s="47"/>
    </row>
    <row r="653">
      <c r="G653" s="47"/>
    </row>
    <row r="654">
      <c r="G654" s="47"/>
    </row>
    <row r="655">
      <c r="G655" s="47"/>
    </row>
    <row r="656">
      <c r="G656" s="47"/>
    </row>
    <row r="657">
      <c r="G657" s="47"/>
    </row>
    <row r="658">
      <c r="G658" s="47"/>
    </row>
    <row r="659">
      <c r="G659" s="47"/>
    </row>
    <row r="660">
      <c r="G660" s="47"/>
    </row>
    <row r="661">
      <c r="G661" s="47"/>
    </row>
    <row r="662">
      <c r="G662" s="47"/>
    </row>
    <row r="663">
      <c r="G663" s="47"/>
    </row>
    <row r="664">
      <c r="G664" s="47"/>
    </row>
    <row r="665">
      <c r="G665" s="47"/>
    </row>
    <row r="666">
      <c r="G666" s="47"/>
    </row>
    <row r="667">
      <c r="G667" s="47"/>
    </row>
    <row r="668">
      <c r="G668" s="47"/>
    </row>
    <row r="669">
      <c r="G669" s="47"/>
    </row>
    <row r="670">
      <c r="G670" s="47"/>
    </row>
    <row r="671">
      <c r="G671" s="47"/>
    </row>
    <row r="672">
      <c r="G672" s="47"/>
    </row>
    <row r="673">
      <c r="G673" s="47"/>
    </row>
    <row r="674">
      <c r="G674" s="47"/>
    </row>
    <row r="675">
      <c r="G675" s="47"/>
    </row>
    <row r="676">
      <c r="G676" s="47"/>
    </row>
    <row r="677">
      <c r="G677" s="47"/>
    </row>
    <row r="678">
      <c r="G678" s="47"/>
    </row>
    <row r="679">
      <c r="G679" s="47"/>
    </row>
    <row r="680">
      <c r="G680" s="47"/>
    </row>
    <row r="681">
      <c r="G681" s="47"/>
    </row>
    <row r="682">
      <c r="G682" s="47"/>
    </row>
    <row r="683">
      <c r="G683" s="47"/>
    </row>
    <row r="684">
      <c r="G684" s="47"/>
    </row>
    <row r="685">
      <c r="G685" s="47"/>
    </row>
    <row r="686">
      <c r="G686" s="47"/>
    </row>
    <row r="687">
      <c r="G687" s="47"/>
    </row>
    <row r="688">
      <c r="G688" s="47"/>
    </row>
    <row r="689">
      <c r="G689" s="47"/>
    </row>
    <row r="690">
      <c r="G690" s="47"/>
    </row>
    <row r="691">
      <c r="G691" s="47"/>
    </row>
    <row r="692">
      <c r="G692" s="47"/>
    </row>
    <row r="693">
      <c r="G693" s="47"/>
    </row>
    <row r="694">
      <c r="G694" s="47"/>
    </row>
    <row r="695">
      <c r="G695" s="47"/>
    </row>
    <row r="696">
      <c r="G696" s="47"/>
    </row>
    <row r="697">
      <c r="G697" s="47"/>
    </row>
    <row r="698">
      <c r="G698" s="47"/>
    </row>
    <row r="699">
      <c r="G699" s="47"/>
    </row>
    <row r="700">
      <c r="G700" s="47"/>
    </row>
    <row r="701">
      <c r="G701" s="47"/>
    </row>
    <row r="702">
      <c r="G702" s="47"/>
    </row>
    <row r="703">
      <c r="G703" s="47"/>
    </row>
    <row r="704">
      <c r="G704" s="47"/>
    </row>
    <row r="705">
      <c r="G705" s="47"/>
    </row>
    <row r="706">
      <c r="G706" s="47"/>
    </row>
    <row r="707">
      <c r="G707" s="47"/>
    </row>
    <row r="708">
      <c r="G708" s="47"/>
    </row>
    <row r="709">
      <c r="G709" s="47"/>
    </row>
    <row r="710">
      <c r="G710" s="47"/>
    </row>
    <row r="711">
      <c r="G711" s="47"/>
    </row>
    <row r="712">
      <c r="G712" s="47"/>
    </row>
    <row r="713">
      <c r="G713" s="47"/>
    </row>
    <row r="714">
      <c r="G714" s="47"/>
    </row>
    <row r="715">
      <c r="G715" s="47"/>
    </row>
    <row r="716">
      <c r="G716" s="47"/>
    </row>
    <row r="717">
      <c r="G717" s="47"/>
    </row>
    <row r="718">
      <c r="G718" s="47"/>
    </row>
    <row r="719">
      <c r="G719" s="47"/>
    </row>
    <row r="720">
      <c r="G720" s="47"/>
    </row>
    <row r="721">
      <c r="G721" s="47"/>
    </row>
    <row r="722">
      <c r="G722" s="47"/>
    </row>
    <row r="723">
      <c r="G723" s="47"/>
    </row>
    <row r="724">
      <c r="G724" s="47"/>
    </row>
    <row r="725">
      <c r="G725" s="47"/>
    </row>
    <row r="726">
      <c r="G726" s="47"/>
    </row>
    <row r="727">
      <c r="G727" s="47"/>
    </row>
    <row r="728">
      <c r="G728" s="47"/>
    </row>
    <row r="729">
      <c r="G729" s="47"/>
    </row>
    <row r="730">
      <c r="G730" s="47"/>
    </row>
    <row r="731">
      <c r="G731" s="47"/>
    </row>
    <row r="732">
      <c r="G732" s="47"/>
    </row>
    <row r="733">
      <c r="G733" s="47"/>
    </row>
    <row r="734">
      <c r="G734" s="47"/>
    </row>
    <row r="735">
      <c r="G735" s="47"/>
    </row>
    <row r="736">
      <c r="G736" s="47"/>
    </row>
    <row r="737">
      <c r="G737" s="47"/>
    </row>
    <row r="738">
      <c r="G738" s="47"/>
    </row>
    <row r="739">
      <c r="G739" s="47"/>
    </row>
    <row r="740">
      <c r="G740" s="47"/>
    </row>
    <row r="741">
      <c r="G741" s="47"/>
    </row>
    <row r="742">
      <c r="G742" s="47"/>
    </row>
    <row r="743">
      <c r="G743" s="47"/>
    </row>
    <row r="744">
      <c r="G744" s="47"/>
    </row>
    <row r="745">
      <c r="G745" s="47"/>
    </row>
    <row r="746">
      <c r="G746" s="47"/>
    </row>
    <row r="747">
      <c r="G747" s="47"/>
    </row>
    <row r="748">
      <c r="G748" s="47"/>
    </row>
    <row r="749">
      <c r="G749" s="47"/>
    </row>
    <row r="750">
      <c r="G750" s="47"/>
    </row>
    <row r="751">
      <c r="G751" s="47"/>
    </row>
    <row r="752">
      <c r="G752" s="47"/>
    </row>
    <row r="753">
      <c r="G753" s="47"/>
    </row>
    <row r="754">
      <c r="G754" s="47"/>
    </row>
    <row r="755">
      <c r="G755" s="47"/>
    </row>
    <row r="756">
      <c r="G756" s="47"/>
    </row>
    <row r="757">
      <c r="G757" s="47"/>
    </row>
    <row r="758">
      <c r="G758" s="47"/>
    </row>
    <row r="759">
      <c r="G759" s="47"/>
    </row>
    <row r="760">
      <c r="G760" s="47"/>
    </row>
    <row r="761">
      <c r="G761" s="47"/>
    </row>
    <row r="762">
      <c r="G762" s="47"/>
    </row>
    <row r="763">
      <c r="G763" s="47"/>
    </row>
    <row r="764">
      <c r="G764" s="47"/>
    </row>
    <row r="765">
      <c r="G765" s="47"/>
    </row>
    <row r="766">
      <c r="G766" s="47"/>
    </row>
    <row r="767">
      <c r="G767" s="47"/>
    </row>
    <row r="768">
      <c r="G768" s="47"/>
    </row>
    <row r="769">
      <c r="G769" s="47"/>
    </row>
    <row r="770">
      <c r="G770" s="47"/>
    </row>
    <row r="771">
      <c r="G771" s="47"/>
    </row>
    <row r="772">
      <c r="G772" s="47"/>
    </row>
    <row r="773">
      <c r="G773" s="47"/>
    </row>
    <row r="774">
      <c r="G774" s="47"/>
    </row>
    <row r="775">
      <c r="G775" s="47"/>
    </row>
    <row r="776">
      <c r="G776" s="47"/>
    </row>
    <row r="777">
      <c r="G777" s="47"/>
    </row>
    <row r="778">
      <c r="G778" s="47"/>
    </row>
    <row r="779">
      <c r="G779" s="47"/>
    </row>
    <row r="780">
      <c r="G780" s="47"/>
    </row>
    <row r="781">
      <c r="G781" s="47"/>
    </row>
    <row r="782">
      <c r="G782" s="47"/>
    </row>
    <row r="783">
      <c r="G783" s="47"/>
    </row>
    <row r="784">
      <c r="G784" s="47"/>
    </row>
    <row r="785">
      <c r="G785" s="47"/>
    </row>
    <row r="786">
      <c r="G786" s="47"/>
    </row>
    <row r="787">
      <c r="G787" s="47"/>
    </row>
    <row r="788">
      <c r="G788" s="47"/>
    </row>
    <row r="789">
      <c r="G789" s="47"/>
    </row>
    <row r="790">
      <c r="G790" s="47"/>
    </row>
    <row r="791">
      <c r="G791" s="47"/>
    </row>
    <row r="792">
      <c r="G792" s="47"/>
    </row>
    <row r="793">
      <c r="G793" s="47"/>
    </row>
    <row r="794">
      <c r="G794" s="47"/>
    </row>
    <row r="795">
      <c r="G795" s="47"/>
    </row>
    <row r="796">
      <c r="G796" s="47"/>
    </row>
    <row r="797">
      <c r="G797" s="47"/>
    </row>
    <row r="798">
      <c r="G798" s="47"/>
    </row>
    <row r="799">
      <c r="G799" s="47"/>
    </row>
    <row r="800">
      <c r="G800" s="47"/>
    </row>
    <row r="801">
      <c r="G801" s="47"/>
    </row>
    <row r="802">
      <c r="G802" s="47"/>
    </row>
    <row r="803">
      <c r="G803" s="47"/>
    </row>
    <row r="804">
      <c r="G804" s="47"/>
    </row>
    <row r="805">
      <c r="G805" s="47"/>
    </row>
    <row r="806">
      <c r="G806" s="47"/>
    </row>
    <row r="807">
      <c r="G807" s="47"/>
    </row>
    <row r="808">
      <c r="G808" s="47"/>
    </row>
    <row r="809">
      <c r="G809" s="47"/>
    </row>
    <row r="810">
      <c r="G810" s="47"/>
    </row>
    <row r="811">
      <c r="G811" s="47"/>
    </row>
    <row r="812">
      <c r="G812" s="47"/>
    </row>
    <row r="813">
      <c r="G813" s="47"/>
    </row>
    <row r="814">
      <c r="G814" s="47"/>
    </row>
    <row r="815">
      <c r="G815" s="47"/>
    </row>
    <row r="816">
      <c r="G816" s="47"/>
    </row>
    <row r="817">
      <c r="G817" s="47"/>
    </row>
    <row r="818">
      <c r="G818" s="47"/>
    </row>
    <row r="819">
      <c r="G819" s="47"/>
    </row>
    <row r="820">
      <c r="G820" s="47"/>
    </row>
    <row r="821">
      <c r="G821" s="47"/>
    </row>
    <row r="822">
      <c r="G822" s="47"/>
    </row>
    <row r="823">
      <c r="G823" s="47"/>
    </row>
    <row r="824">
      <c r="G824" s="47"/>
    </row>
    <row r="825">
      <c r="G825" s="47"/>
    </row>
    <row r="826">
      <c r="G826" s="47"/>
    </row>
    <row r="827">
      <c r="G827" s="47"/>
    </row>
    <row r="828">
      <c r="G828" s="47"/>
    </row>
    <row r="829">
      <c r="G829" s="47"/>
    </row>
    <row r="830">
      <c r="G830" s="47"/>
    </row>
    <row r="831">
      <c r="G831" s="47"/>
    </row>
    <row r="832">
      <c r="G832" s="47"/>
    </row>
    <row r="833">
      <c r="G833" s="47"/>
    </row>
    <row r="834">
      <c r="G834" s="47"/>
    </row>
    <row r="835">
      <c r="G835" s="47"/>
    </row>
    <row r="836">
      <c r="G836" s="47"/>
    </row>
    <row r="837">
      <c r="G837" s="47"/>
    </row>
    <row r="838">
      <c r="G838" s="47"/>
    </row>
    <row r="839">
      <c r="G839" s="47"/>
    </row>
    <row r="840">
      <c r="G840" s="47"/>
    </row>
    <row r="841">
      <c r="G841" s="47"/>
    </row>
    <row r="842">
      <c r="G842" s="47"/>
    </row>
    <row r="843">
      <c r="G843" s="47"/>
    </row>
    <row r="844">
      <c r="G844" s="47"/>
    </row>
    <row r="845">
      <c r="G845" s="47"/>
    </row>
    <row r="846">
      <c r="G846" s="47"/>
    </row>
    <row r="847">
      <c r="G847" s="47"/>
    </row>
    <row r="848">
      <c r="G848" s="47"/>
    </row>
    <row r="849">
      <c r="G849" s="47"/>
    </row>
    <row r="850">
      <c r="G850" s="47"/>
    </row>
    <row r="851">
      <c r="G851" s="47"/>
    </row>
    <row r="852">
      <c r="G852" s="47"/>
    </row>
    <row r="853">
      <c r="G853" s="47"/>
    </row>
    <row r="854">
      <c r="G854" s="47"/>
    </row>
    <row r="855">
      <c r="G855" s="47"/>
    </row>
    <row r="856">
      <c r="G856" s="47"/>
    </row>
    <row r="857">
      <c r="G857" s="47"/>
    </row>
    <row r="858">
      <c r="G858" s="47"/>
    </row>
    <row r="859">
      <c r="G859" s="47"/>
    </row>
    <row r="860">
      <c r="G860" s="47"/>
    </row>
    <row r="861">
      <c r="G861" s="47"/>
    </row>
    <row r="862">
      <c r="G862" s="47"/>
    </row>
    <row r="863">
      <c r="G863" s="47"/>
    </row>
    <row r="864">
      <c r="G864" s="47"/>
    </row>
    <row r="865">
      <c r="G865" s="47"/>
    </row>
    <row r="866">
      <c r="G866" s="47"/>
    </row>
    <row r="867">
      <c r="G867" s="47"/>
    </row>
    <row r="868">
      <c r="G868" s="47"/>
    </row>
    <row r="869">
      <c r="G869" s="47"/>
    </row>
    <row r="870">
      <c r="G870" s="47"/>
    </row>
    <row r="871">
      <c r="G871" s="47"/>
    </row>
    <row r="872">
      <c r="G872" s="47"/>
    </row>
    <row r="873">
      <c r="G873" s="47"/>
    </row>
    <row r="874">
      <c r="G874" s="47"/>
    </row>
    <row r="875">
      <c r="G875" s="47"/>
    </row>
    <row r="876">
      <c r="G876" s="47"/>
    </row>
    <row r="877">
      <c r="G877" s="47"/>
    </row>
    <row r="878">
      <c r="G878" s="47"/>
    </row>
    <row r="879">
      <c r="G879" s="47"/>
    </row>
    <row r="880">
      <c r="G880" s="47"/>
    </row>
    <row r="881">
      <c r="G881" s="47"/>
    </row>
    <row r="882">
      <c r="G882" s="47"/>
    </row>
    <row r="883">
      <c r="G883" s="47"/>
    </row>
    <row r="884">
      <c r="G884" s="47"/>
    </row>
    <row r="885">
      <c r="G885" s="47"/>
    </row>
    <row r="886">
      <c r="G886" s="47"/>
    </row>
    <row r="887">
      <c r="G887" s="47"/>
    </row>
    <row r="888">
      <c r="G888" s="47"/>
    </row>
    <row r="889">
      <c r="G889" s="47"/>
    </row>
    <row r="890">
      <c r="G890" s="47"/>
    </row>
    <row r="891">
      <c r="G891" s="47"/>
    </row>
    <row r="892">
      <c r="G892" s="47"/>
    </row>
    <row r="893">
      <c r="G893" s="47"/>
    </row>
    <row r="894">
      <c r="G894" s="47"/>
    </row>
    <row r="895">
      <c r="G895" s="47"/>
    </row>
    <row r="896">
      <c r="G896" s="47"/>
    </row>
    <row r="897">
      <c r="G897" s="47"/>
    </row>
    <row r="898">
      <c r="G898" s="47"/>
    </row>
    <row r="899">
      <c r="G899" s="47"/>
    </row>
    <row r="900">
      <c r="G900" s="47"/>
    </row>
    <row r="901">
      <c r="G901" s="47"/>
    </row>
    <row r="902">
      <c r="G902" s="47"/>
    </row>
    <row r="903">
      <c r="G903" s="47"/>
    </row>
    <row r="904">
      <c r="G904" s="47"/>
    </row>
    <row r="905">
      <c r="G905" s="47"/>
    </row>
    <row r="906">
      <c r="G906" s="47"/>
    </row>
    <row r="907">
      <c r="G907" s="47"/>
    </row>
    <row r="908">
      <c r="G908" s="47"/>
    </row>
    <row r="909">
      <c r="G909" s="47"/>
    </row>
    <row r="910">
      <c r="G910" s="47"/>
    </row>
    <row r="911">
      <c r="G911" s="47"/>
    </row>
    <row r="912">
      <c r="G912" s="47"/>
    </row>
    <row r="913">
      <c r="G913" s="47"/>
    </row>
    <row r="914">
      <c r="G914" s="47"/>
    </row>
    <row r="915">
      <c r="G915" s="47"/>
    </row>
    <row r="916">
      <c r="G916" s="47"/>
    </row>
    <row r="917">
      <c r="G917" s="47"/>
    </row>
    <row r="918">
      <c r="G918" s="47"/>
    </row>
    <row r="919">
      <c r="G919" s="47"/>
    </row>
    <row r="920">
      <c r="G920" s="47"/>
    </row>
    <row r="921">
      <c r="G921" s="47"/>
    </row>
    <row r="922">
      <c r="G922" s="47"/>
    </row>
    <row r="923">
      <c r="G923" s="47"/>
    </row>
    <row r="924">
      <c r="G924" s="47"/>
    </row>
    <row r="925">
      <c r="G925" s="47"/>
    </row>
    <row r="926">
      <c r="G926" s="47"/>
    </row>
    <row r="927">
      <c r="G927" s="47"/>
    </row>
    <row r="928">
      <c r="G928" s="47"/>
    </row>
    <row r="929">
      <c r="G929" s="47"/>
    </row>
    <row r="930">
      <c r="G930" s="47"/>
    </row>
    <row r="931">
      <c r="G931" s="47"/>
    </row>
    <row r="932">
      <c r="G932" s="47"/>
    </row>
    <row r="933">
      <c r="G933" s="47"/>
    </row>
    <row r="934">
      <c r="G934" s="47"/>
    </row>
    <row r="935">
      <c r="G935" s="47"/>
    </row>
    <row r="936">
      <c r="G936" s="47"/>
    </row>
    <row r="937">
      <c r="G937" s="47"/>
    </row>
    <row r="938">
      <c r="G938" s="47"/>
    </row>
    <row r="939">
      <c r="G939" s="47"/>
    </row>
    <row r="940">
      <c r="G940" s="47"/>
    </row>
    <row r="941">
      <c r="G941" s="47"/>
    </row>
    <row r="942">
      <c r="G942" s="47"/>
    </row>
    <row r="943">
      <c r="G943" s="47"/>
    </row>
    <row r="944">
      <c r="G944" s="47"/>
    </row>
    <row r="945">
      <c r="G945" s="47"/>
    </row>
    <row r="946">
      <c r="G946" s="47"/>
    </row>
    <row r="947">
      <c r="G947" s="47"/>
    </row>
    <row r="948">
      <c r="G948" s="47"/>
    </row>
    <row r="949">
      <c r="G949" s="47"/>
    </row>
    <row r="950">
      <c r="G950" s="47"/>
    </row>
    <row r="951">
      <c r="G951" s="47"/>
    </row>
    <row r="952">
      <c r="G952" s="47"/>
    </row>
    <row r="953">
      <c r="G953" s="47"/>
    </row>
    <row r="954">
      <c r="G954" s="47"/>
    </row>
    <row r="955">
      <c r="G955" s="47"/>
    </row>
    <row r="956">
      <c r="G956" s="47"/>
    </row>
    <row r="957">
      <c r="G957" s="47"/>
    </row>
    <row r="958">
      <c r="G958" s="47"/>
    </row>
    <row r="959">
      <c r="G959" s="47"/>
    </row>
    <row r="960">
      <c r="G960" s="47"/>
    </row>
    <row r="961">
      <c r="G961" s="47"/>
    </row>
    <row r="962">
      <c r="G962" s="47"/>
    </row>
    <row r="963">
      <c r="G963" s="47"/>
    </row>
    <row r="964">
      <c r="G964" s="47"/>
    </row>
    <row r="965">
      <c r="G965" s="47"/>
    </row>
    <row r="966">
      <c r="G966" s="47"/>
    </row>
    <row r="967">
      <c r="G967" s="47"/>
    </row>
    <row r="968">
      <c r="G968" s="47"/>
    </row>
    <row r="969">
      <c r="G969" s="47"/>
    </row>
    <row r="970">
      <c r="G970" s="47"/>
    </row>
    <row r="971">
      <c r="G971" s="47"/>
    </row>
    <row r="972">
      <c r="G972" s="47"/>
    </row>
    <row r="973">
      <c r="G973" s="47"/>
    </row>
    <row r="974">
      <c r="G974" s="47"/>
    </row>
    <row r="975">
      <c r="G975" s="47"/>
    </row>
    <row r="976">
      <c r="G976" s="47"/>
    </row>
    <row r="977">
      <c r="G977" s="47"/>
    </row>
    <row r="978">
      <c r="G978" s="47"/>
    </row>
    <row r="979">
      <c r="G979" s="47"/>
    </row>
    <row r="980">
      <c r="G980" s="47"/>
    </row>
    <row r="981">
      <c r="G981" s="47"/>
    </row>
    <row r="982">
      <c r="G982" s="47"/>
    </row>
    <row r="983">
      <c r="G983" s="47"/>
    </row>
    <row r="984">
      <c r="G984" s="47"/>
    </row>
    <row r="985">
      <c r="G985" s="47"/>
    </row>
    <row r="986">
      <c r="G986" s="47"/>
    </row>
    <row r="987">
      <c r="G987" s="47"/>
    </row>
    <row r="988">
      <c r="G988" s="47"/>
    </row>
    <row r="989">
      <c r="G989" s="47"/>
    </row>
    <row r="990">
      <c r="G990" s="47"/>
    </row>
    <row r="991">
      <c r="G991" s="47"/>
    </row>
    <row r="992">
      <c r="G992" s="47"/>
    </row>
    <row r="993">
      <c r="G993" s="47"/>
    </row>
    <row r="994">
      <c r="G994" s="47"/>
    </row>
    <row r="995">
      <c r="G995" s="47"/>
    </row>
    <row r="996">
      <c r="G996" s="47"/>
    </row>
    <row r="997">
      <c r="G997" s="47"/>
    </row>
    <row r="998">
      <c r="G998" s="47"/>
    </row>
    <row r="999">
      <c r="G999" s="47"/>
    </row>
    <row r="1000">
      <c r="G1000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14"/>
  </cols>
  <sheetData>
    <row r="1">
      <c r="A1" s="27" t="s">
        <v>110</v>
      </c>
      <c r="B1" s="27" t="s">
        <v>111</v>
      </c>
    </row>
    <row r="2">
      <c r="A2" s="27" t="s">
        <v>112</v>
      </c>
      <c r="B2" s="27">
        <f>5600</f>
        <v>5600</v>
      </c>
      <c r="C2" s="27">
        <f>5600/4</f>
        <v>1400</v>
      </c>
      <c r="D2" s="43">
        <f t="shared" ref="D2:D5" si="1">C2/4</f>
        <v>350</v>
      </c>
    </row>
    <row r="3">
      <c r="A3" s="27" t="s">
        <v>113</v>
      </c>
      <c r="B3" s="27">
        <f>28000</f>
        <v>28000</v>
      </c>
      <c r="C3" s="27">
        <f>28000/4</f>
        <v>7000</v>
      </c>
      <c r="D3" s="43">
        <f t="shared" si="1"/>
        <v>1750</v>
      </c>
    </row>
    <row r="4">
      <c r="A4" s="27" t="s">
        <v>114</v>
      </c>
      <c r="B4" s="27">
        <f>16800</f>
        <v>16800</v>
      </c>
      <c r="C4" s="27">
        <f>16800/9</f>
        <v>1866.666667</v>
      </c>
      <c r="D4" s="43">
        <f t="shared" si="1"/>
        <v>466.6666667</v>
      </c>
    </row>
    <row r="5">
      <c r="A5" s="27" t="s">
        <v>115</v>
      </c>
      <c r="B5" s="48">
        <v>56000.0</v>
      </c>
      <c r="C5" s="34">
        <v>56000.0</v>
      </c>
      <c r="D5" s="43">
        <f t="shared" si="1"/>
        <v>14000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</cols>
  <sheetData>
    <row r="1">
      <c r="A1" s="27" t="s">
        <v>116</v>
      </c>
      <c r="B1" s="27" t="s">
        <v>117</v>
      </c>
      <c r="C1" s="27" t="s">
        <v>118</v>
      </c>
      <c r="D1" s="27" t="s">
        <v>119</v>
      </c>
      <c r="E1" s="27" t="s">
        <v>120</v>
      </c>
      <c r="F1" s="27" t="s">
        <v>121</v>
      </c>
    </row>
    <row r="2">
      <c r="A2" s="27">
        <v>12.0</v>
      </c>
      <c r="B2" s="27">
        <v>25.0</v>
      </c>
      <c r="D2" s="49">
        <v>10000.0</v>
      </c>
      <c r="E2" s="27">
        <v>4.0</v>
      </c>
      <c r="F2" s="27">
        <v>0.04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122</v>
      </c>
      <c r="B1" s="27">
        <v>0.0</v>
      </c>
      <c r="C1" s="27">
        <v>1.0</v>
      </c>
      <c r="D1" s="27">
        <v>2.0</v>
      </c>
      <c r="E1" s="27">
        <v>3.0</v>
      </c>
      <c r="F1" s="27">
        <v>4.0</v>
      </c>
      <c r="G1" s="27">
        <v>5.0</v>
      </c>
      <c r="H1" s="27">
        <v>6.0</v>
      </c>
      <c r="I1" s="27">
        <v>7.0</v>
      </c>
      <c r="J1" s="27">
        <v>8.0</v>
      </c>
      <c r="K1" s="27">
        <v>9.0</v>
      </c>
      <c r="L1" s="27">
        <v>10.0</v>
      </c>
      <c r="M1" s="27">
        <v>11.0</v>
      </c>
      <c r="N1" s="27">
        <v>12.0</v>
      </c>
      <c r="O1" s="27">
        <v>13.0</v>
      </c>
      <c r="P1" s="27">
        <v>14.0</v>
      </c>
      <c r="Q1" s="27" t="s">
        <v>123</v>
      </c>
    </row>
    <row r="2">
      <c r="A2" s="27" t="s">
        <v>124</v>
      </c>
      <c r="B2" s="27">
        <v>0.0</v>
      </c>
      <c r="C2" s="27">
        <v>341250.0</v>
      </c>
      <c r="D2" s="27">
        <v>221000.0</v>
      </c>
      <c r="E2" s="27">
        <v>150500.0</v>
      </c>
      <c r="F2" s="27">
        <v>455250.0</v>
      </c>
      <c r="G2" s="27">
        <v>152900.0</v>
      </c>
      <c r="H2" s="27">
        <v>325460.0</v>
      </c>
      <c r="I2" s="27">
        <v>224000.0</v>
      </c>
      <c r="J2" s="27">
        <v>170000.0</v>
      </c>
      <c r="K2" s="27">
        <v>460500.0</v>
      </c>
      <c r="L2" s="27">
        <v>230000.0</v>
      </c>
      <c r="M2" s="27">
        <v>350200.0</v>
      </c>
      <c r="N2" s="27">
        <v>190700.0</v>
      </c>
      <c r="O2" s="27">
        <v>305070.0</v>
      </c>
      <c r="P2" s="27">
        <v>495100.0</v>
      </c>
      <c r="Q2" s="27">
        <v>1509795.0</v>
      </c>
    </row>
    <row r="3">
      <c r="A3" s="27" t="s">
        <v>125</v>
      </c>
      <c r="B3" s="49">
        <v>150000.0</v>
      </c>
    </row>
  </sheetData>
  <drawing r:id="rId1"/>
</worksheet>
</file>