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_PROGETTI\PRJ_SYNTH_MODULES\FG-VCO\Elaborato Scritto\data\"/>
    </mc:Choice>
  </mc:AlternateContent>
  <xr:revisionPtr revIDLastSave="0" documentId="13_ncr:1_{53390812-45E0-4302-A879-A7AA49EBDC9B}" xr6:coauthVersionLast="47" xr6:coauthVersionMax="47" xr10:uidLastSave="{00000000-0000-0000-0000-000000000000}"/>
  <bookViews>
    <workbookView xWindow="-690" yWindow="795" windowWidth="21600" windowHeight="11385" activeTab="1" xr2:uid="{00000000-000D-0000-FFFF-FFFF00000000}"/>
  </bookViews>
  <sheets>
    <sheet name="Misure VFC110" sheetId="5" r:id="rId1"/>
    <sheet name="Misure VCO" sheetId="1" r:id="rId2"/>
    <sheet name="Misure Clipper" sheetId="8" r:id="rId3"/>
    <sheet name="Misure Impulso e THD" sheetId="7" r:id="rId4"/>
    <sheet name="Misure Stadio di Uscita" sheetId="9" r:id="rId5"/>
    <sheet name="Misure Circuito Protezione" sheetId="4" r:id="rId6"/>
    <sheet name="Legenda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7" i="1" l="1"/>
  <c r="U8" i="1"/>
  <c r="U9" i="1"/>
  <c r="U10" i="1"/>
  <c r="U11" i="1"/>
  <c r="U12" i="1"/>
  <c r="U13" i="1"/>
  <c r="U14" i="1"/>
  <c r="U15" i="1"/>
  <c r="U16" i="1"/>
  <c r="U17" i="1"/>
  <c r="U6" i="1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4" i="9"/>
  <c r="Q75" i="1"/>
  <c r="S75" i="1" s="1"/>
  <c r="T75" i="1" s="1"/>
  <c r="Q65" i="1"/>
  <c r="AH7" i="1"/>
  <c r="AH8" i="1"/>
  <c r="AH9" i="1"/>
  <c r="AH10" i="1"/>
  <c r="AH11" i="1"/>
  <c r="AH12" i="1"/>
  <c r="AH13" i="1"/>
  <c r="AH14" i="1"/>
  <c r="AH15" i="1"/>
  <c r="AH16" i="1"/>
  <c r="AH17" i="1"/>
  <c r="AH6" i="1"/>
  <c r="AA7" i="1"/>
  <c r="AA8" i="1"/>
  <c r="AA9" i="1"/>
  <c r="AA10" i="1"/>
  <c r="AA11" i="1"/>
  <c r="AA12" i="1"/>
  <c r="AA13" i="1"/>
  <c r="AA14" i="1"/>
  <c r="AA15" i="1"/>
  <c r="AA16" i="1"/>
  <c r="AA17" i="1"/>
  <c r="AA6" i="1"/>
  <c r="M7" i="1"/>
  <c r="M8" i="1"/>
  <c r="M9" i="1"/>
  <c r="M10" i="1"/>
  <c r="M11" i="1"/>
  <c r="M12" i="1"/>
  <c r="M13" i="1"/>
  <c r="M14" i="1"/>
  <c r="M15" i="1"/>
  <c r="M16" i="1"/>
  <c r="M17" i="1"/>
  <c r="M6" i="1"/>
  <c r="Q49" i="1"/>
  <c r="AE6" i="1"/>
  <c r="AE17" i="1" s="1"/>
  <c r="AG17" i="1" s="1"/>
  <c r="F6" i="1"/>
  <c r="E6" i="1"/>
  <c r="X6" i="1"/>
  <c r="X17" i="1" s="1"/>
  <c r="Q6" i="1"/>
  <c r="Q16" i="1" s="1"/>
  <c r="C6" i="1"/>
  <c r="C15" i="1" s="1"/>
  <c r="E15" i="1" s="1"/>
  <c r="F15" i="1" s="1"/>
  <c r="J6" i="1"/>
  <c r="J11" i="1" s="1"/>
  <c r="H8" i="5"/>
  <c r="H9" i="5"/>
  <c r="H10" i="5"/>
  <c r="H11" i="5"/>
  <c r="H12" i="5"/>
  <c r="H13" i="5"/>
  <c r="H14" i="5"/>
  <c r="H15" i="5"/>
  <c r="H6" i="5"/>
  <c r="H7" i="5"/>
  <c r="E7" i="5"/>
  <c r="E8" i="5"/>
  <c r="E9" i="5"/>
  <c r="E10" i="5"/>
  <c r="E11" i="5"/>
  <c r="E12" i="5"/>
  <c r="E13" i="5"/>
  <c r="E14" i="5"/>
  <c r="E15" i="5"/>
  <c r="E6" i="5"/>
  <c r="M6" i="8"/>
  <c r="M7" i="8"/>
  <c r="M8" i="8"/>
  <c r="M9" i="8"/>
  <c r="M10" i="8"/>
  <c r="M11" i="8"/>
  <c r="M12" i="8"/>
  <c r="M13" i="8"/>
  <c r="M14" i="8"/>
  <c r="M15" i="8"/>
  <c r="M16" i="8"/>
  <c r="M17" i="8"/>
  <c r="M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5" i="8"/>
  <c r="D5" i="8"/>
  <c r="Q69" i="1" l="1"/>
  <c r="S69" i="1" s="1"/>
  <c r="T69" i="1" s="1"/>
  <c r="Q72" i="1"/>
  <c r="S72" i="1" s="1"/>
  <c r="T72" i="1" s="1"/>
  <c r="Q67" i="1"/>
  <c r="S67" i="1" s="1"/>
  <c r="T67" i="1" s="1"/>
  <c r="Q70" i="1"/>
  <c r="S70" i="1" s="1"/>
  <c r="T70" i="1" s="1"/>
  <c r="S65" i="1"/>
  <c r="T65" i="1" s="1"/>
  <c r="Q68" i="1"/>
  <c r="S68" i="1" s="1"/>
  <c r="T68" i="1" s="1"/>
  <c r="Q73" i="1"/>
  <c r="S73" i="1" s="1"/>
  <c r="T73" i="1" s="1"/>
  <c r="Q66" i="1"/>
  <c r="S66" i="1" s="1"/>
  <c r="T66" i="1" s="1"/>
  <c r="Q71" i="1"/>
  <c r="S71" i="1" s="1"/>
  <c r="T71" i="1" s="1"/>
  <c r="Q74" i="1"/>
  <c r="S74" i="1" s="1"/>
  <c r="T74" i="1" s="1"/>
  <c r="Q76" i="1"/>
  <c r="S76" i="1" s="1"/>
  <c r="T76" i="1" s="1"/>
  <c r="Q55" i="1"/>
  <c r="S55" i="1" s="1"/>
  <c r="Q58" i="1"/>
  <c r="S58" i="1" s="1"/>
  <c r="Q50" i="1"/>
  <c r="S50" i="1" s="1"/>
  <c r="Q53" i="1"/>
  <c r="S53" i="1" s="1"/>
  <c r="Q56" i="1"/>
  <c r="S56" i="1" s="1"/>
  <c r="Q51" i="1"/>
  <c r="S51" i="1" s="1"/>
  <c r="Q54" i="1"/>
  <c r="S54" i="1" s="1"/>
  <c r="Q57" i="1"/>
  <c r="S57" i="1" s="1"/>
  <c r="S49" i="1"/>
  <c r="Q52" i="1"/>
  <c r="S52" i="1" s="1"/>
  <c r="Q59" i="1"/>
  <c r="S59" i="1" s="1"/>
  <c r="Q60" i="1"/>
  <c r="S60" i="1" s="1"/>
  <c r="AE8" i="1"/>
  <c r="AG8" i="1" s="1"/>
  <c r="AE11" i="1"/>
  <c r="AE15" i="1"/>
  <c r="AG15" i="1" s="1"/>
  <c r="AE7" i="1"/>
  <c r="AG7" i="1" s="1"/>
  <c r="AE16" i="1"/>
  <c r="AG16" i="1" s="1"/>
  <c r="AE12" i="1"/>
  <c r="AG12" i="1" s="1"/>
  <c r="Q15" i="1"/>
  <c r="S15" i="1" s="1"/>
  <c r="T15" i="1" s="1"/>
  <c r="X15" i="1"/>
  <c r="Z15" i="1" s="1"/>
  <c r="S6" i="1"/>
  <c r="T6" i="1" s="1"/>
  <c r="AE10" i="1"/>
  <c r="AG10" i="1" s="1"/>
  <c r="AG11" i="1"/>
  <c r="AE14" i="1"/>
  <c r="AG6" i="1"/>
  <c r="AE9" i="1"/>
  <c r="AG9" i="1" s="1"/>
  <c r="AE13" i="1"/>
  <c r="AG13" i="1" s="1"/>
  <c r="AG14" i="1"/>
  <c r="Z6" i="1"/>
  <c r="L6" i="1"/>
  <c r="L11" i="1"/>
  <c r="S16" i="1"/>
  <c r="T16" i="1" s="1"/>
  <c r="Z17" i="1"/>
  <c r="X8" i="1"/>
  <c r="Z8" i="1" s="1"/>
  <c r="X9" i="1"/>
  <c r="Z9" i="1" s="1"/>
  <c r="X12" i="1"/>
  <c r="Z12" i="1" s="1"/>
  <c r="X13" i="1"/>
  <c r="Z13" i="1" s="1"/>
  <c r="X14" i="1"/>
  <c r="Z14" i="1" s="1"/>
  <c r="X10" i="1"/>
  <c r="Z10" i="1" s="1"/>
  <c r="X7" i="1"/>
  <c r="Z7" i="1" s="1"/>
  <c r="X11" i="1"/>
  <c r="Z11" i="1" s="1"/>
  <c r="X16" i="1"/>
  <c r="Z16" i="1" s="1"/>
  <c r="J7" i="1"/>
  <c r="L7" i="1" s="1"/>
  <c r="J14" i="1"/>
  <c r="L14" i="1" s="1"/>
  <c r="Q9" i="1"/>
  <c r="S9" i="1" s="1"/>
  <c r="T9" i="1" s="1"/>
  <c r="Q13" i="1"/>
  <c r="S13" i="1" s="1"/>
  <c r="T13" i="1" s="1"/>
  <c r="Q17" i="1"/>
  <c r="S17" i="1" s="1"/>
  <c r="T17" i="1" s="1"/>
  <c r="Q10" i="1"/>
  <c r="S10" i="1" s="1"/>
  <c r="T10" i="1" s="1"/>
  <c r="Q14" i="1"/>
  <c r="S14" i="1" s="1"/>
  <c r="T14" i="1" s="1"/>
  <c r="Q7" i="1"/>
  <c r="S7" i="1" s="1"/>
  <c r="T7" i="1" s="1"/>
  <c r="Q11" i="1"/>
  <c r="S11" i="1" s="1"/>
  <c r="T11" i="1" s="1"/>
  <c r="Q8" i="1"/>
  <c r="S8" i="1" s="1"/>
  <c r="T8" i="1" s="1"/>
  <c r="Q12" i="1"/>
  <c r="S12" i="1" s="1"/>
  <c r="T12" i="1" s="1"/>
  <c r="J10" i="1"/>
  <c r="L10" i="1" s="1"/>
  <c r="C12" i="1"/>
  <c r="E12" i="1" s="1"/>
  <c r="F12" i="1" s="1"/>
  <c r="J17" i="1"/>
  <c r="L17" i="1" s="1"/>
  <c r="J13" i="1"/>
  <c r="L13" i="1" s="1"/>
  <c r="J9" i="1"/>
  <c r="L9" i="1" s="1"/>
  <c r="J16" i="1"/>
  <c r="L16" i="1" s="1"/>
  <c r="J12" i="1"/>
  <c r="L12" i="1" s="1"/>
  <c r="J8" i="1"/>
  <c r="L8" i="1" s="1"/>
  <c r="J15" i="1"/>
  <c r="L15" i="1" s="1"/>
  <c r="C16" i="1"/>
  <c r="E16" i="1" s="1"/>
  <c r="F16" i="1" s="1"/>
  <c r="C8" i="1"/>
  <c r="E8" i="1" s="1"/>
  <c r="F8" i="1" s="1"/>
  <c r="C9" i="1"/>
  <c r="E9" i="1" s="1"/>
  <c r="F9" i="1" s="1"/>
  <c r="C17" i="1"/>
  <c r="E17" i="1" s="1"/>
  <c r="F17" i="1" s="1"/>
  <c r="C13" i="1"/>
  <c r="E13" i="1" s="1"/>
  <c r="F13" i="1" s="1"/>
  <c r="C10" i="1"/>
  <c r="E10" i="1" s="1"/>
  <c r="F10" i="1" s="1"/>
  <c r="C14" i="1"/>
  <c r="E14" i="1" s="1"/>
  <c r="F14" i="1" s="1"/>
  <c r="C7" i="1"/>
  <c r="E7" i="1" s="1"/>
  <c r="F7" i="1" s="1"/>
  <c r="C11" i="1"/>
  <c r="E11" i="1" s="1"/>
  <c r="F11" i="1" s="1"/>
  <c r="T53" i="1" l="1"/>
  <c r="T60" i="1"/>
  <c r="T57" i="1"/>
  <c r="T59" i="1"/>
  <c r="T49" i="1"/>
  <c r="T55" i="1"/>
  <c r="T54" i="1"/>
  <c r="T50" i="1"/>
  <c r="T52" i="1"/>
  <c r="T51" i="1"/>
  <c r="T58" i="1"/>
  <c r="T56" i="1"/>
</calcChain>
</file>

<file path=xl/sharedStrings.xml><?xml version="1.0" encoding="utf-8"?>
<sst xmlns="http://schemas.openxmlformats.org/spreadsheetml/2006/main" count="90" uniqueCount="46">
  <si>
    <t>Vin [V]</t>
  </si>
  <si>
    <t>T pulse [us]</t>
  </si>
  <si>
    <t>THD sin [%]</t>
  </si>
  <si>
    <t>misura</t>
  </si>
  <si>
    <t>formula</t>
  </si>
  <si>
    <t>parametri statici</t>
  </si>
  <si>
    <t>I_ref [mA]</t>
  </si>
  <si>
    <t>duty cycle [%]</t>
  </si>
  <si>
    <t>V_in [V]</t>
  </si>
  <si>
    <t>ingresso</t>
  </si>
  <si>
    <t>acquisizione oscilloscopio</t>
  </si>
  <si>
    <t>valore/i da misurare</t>
  </si>
  <si>
    <t>uscite</t>
  </si>
  <si>
    <t>valori teorici noti o calcolati</t>
  </si>
  <si>
    <t>ingressi</t>
  </si>
  <si>
    <r>
      <t>R_in [k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]</t>
    </r>
  </si>
  <si>
    <t>Vout [V]</t>
  </si>
  <si>
    <t>Vout' [V]</t>
  </si>
  <si>
    <t>fout [Hz]</t>
  </si>
  <si>
    <t>Vrms in [V]</t>
  </si>
  <si>
    <t>Vrms out [V]</t>
  </si>
  <si>
    <t>f [Hz]</t>
  </si>
  <si>
    <t>offset</t>
  </si>
  <si>
    <t>Vin</t>
  </si>
  <si>
    <t>misurata</t>
  </si>
  <si>
    <t>attesa</t>
  </si>
  <si>
    <t>Vout</t>
  </si>
  <si>
    <t>f_out [kHz]</t>
  </si>
  <si>
    <t>Vout [V] misura</t>
  </si>
  <si>
    <t>Vout [V] formula</t>
  </si>
  <si>
    <t>Vout' [V] misura</t>
  </si>
  <si>
    <t>Vout' [V] formula</t>
  </si>
  <si>
    <t>T_os [ns]</t>
  </si>
  <si>
    <t>transistor</t>
  </si>
  <si>
    <t>Vattesa[V]</t>
  </si>
  <si>
    <t>Vopamp[V]</t>
  </si>
  <si>
    <t>Vin[V]</t>
  </si>
  <si>
    <r>
      <t>Re[k</t>
    </r>
    <r>
      <rPr>
        <sz val="11"/>
        <color theme="1"/>
        <rFont val="Calibri"/>
        <family val="2"/>
      </rPr>
      <t>Ω</t>
    </r>
    <r>
      <rPr>
        <sz val="11"/>
        <color theme="1"/>
        <rFont val="Calibri"/>
        <family val="2"/>
        <scheme val="minor"/>
      </rPr>
      <t>]</t>
    </r>
  </si>
  <si>
    <t>Rtot[kΩ]</t>
  </si>
  <si>
    <t>Iin[mA]</t>
  </si>
  <si>
    <t>Vopattesa[V]</t>
  </si>
  <si>
    <t>Vexp[V]</t>
  </si>
  <si>
    <t>Vd</t>
  </si>
  <si>
    <t>A</t>
  </si>
  <si>
    <t>A dB calcolato</t>
  </si>
  <si>
    <t>A dB misurato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</si>
</sst>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 applyAlignment="1">
      <alignment horizontal="center"/>
    </xf>
    <xf numFmtId="0" fontId="0" fillId="4" borderId="0" xfId="0" applyFill="1" applyAlignment="1">
      <alignment horizontal="center" vertical="top"/>
    </xf>
    <xf numFmtId="0" fontId="0" fillId="0" borderId="0" xfId="0" applyFill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top"/>
    </xf>
    <xf numFmtId="0" fontId="0" fillId="9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/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4" borderId="0" xfId="0" applyFill="1" applyBorder="1"/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Misure</a:t>
            </a:r>
            <a:r>
              <a:rPr lang="it-IT" baseline="0"/>
              <a:t> blocco VFC110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Duty Cycle Teorico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VFC110'!$B$5:$B$15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'Misure VFC110'!$E$5:$E$15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37C-4616-BA94-864204391958}"/>
            </c:ext>
          </c:extLst>
        </c:ser>
        <c:ser>
          <c:idx val="2"/>
          <c:order val="2"/>
          <c:tx>
            <c:v>Duty Cycle Misurato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'Misure VFC110'!$B$5:$B$15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'Misure VFC110'!$D$5:$D$15</c:f>
              <c:numCache>
                <c:formatCode>General</c:formatCode>
                <c:ptCount val="11"/>
                <c:pt idx="0">
                  <c:v>0</c:v>
                </c:pt>
                <c:pt idx="1">
                  <c:v>3.9</c:v>
                </c:pt>
                <c:pt idx="2">
                  <c:v>9.1999999999999993</c:v>
                </c:pt>
                <c:pt idx="3">
                  <c:v>13.6</c:v>
                </c:pt>
                <c:pt idx="4">
                  <c:v>17.989999999999998</c:v>
                </c:pt>
                <c:pt idx="5">
                  <c:v>22.4</c:v>
                </c:pt>
                <c:pt idx="6">
                  <c:v>26.83</c:v>
                </c:pt>
                <c:pt idx="7">
                  <c:v>31.38</c:v>
                </c:pt>
                <c:pt idx="8">
                  <c:v>35.549999999999997</c:v>
                </c:pt>
                <c:pt idx="9">
                  <c:v>40.119999999999997</c:v>
                </c:pt>
                <c:pt idx="10">
                  <c:v>44.23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37C-4616-BA94-864204391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127408"/>
        <c:axId val="1457127824"/>
      </c:scatterChart>
      <c:scatterChart>
        <c:scatterStyle val="smoothMarker"/>
        <c:varyColors val="0"/>
        <c:ser>
          <c:idx val="1"/>
          <c:order val="1"/>
          <c:tx>
            <c:v>F_out Teorica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VFC110'!$B$6:$B$15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'Misure VFC110'!$H$6:$H$15</c:f>
              <c:numCache>
                <c:formatCode>General</c:formatCode>
                <c:ptCount val="10"/>
                <c:pt idx="0">
                  <c:v>400</c:v>
                </c:pt>
                <c:pt idx="1">
                  <c:v>800</c:v>
                </c:pt>
                <c:pt idx="2">
                  <c:v>1199.9999999999998</c:v>
                </c:pt>
                <c:pt idx="3">
                  <c:v>1600</c:v>
                </c:pt>
                <c:pt idx="4">
                  <c:v>2000</c:v>
                </c:pt>
                <c:pt idx="5">
                  <c:v>2399.9999999999995</c:v>
                </c:pt>
                <c:pt idx="6">
                  <c:v>2800</c:v>
                </c:pt>
                <c:pt idx="7">
                  <c:v>3200</c:v>
                </c:pt>
                <c:pt idx="8">
                  <c:v>3599.9999999999995</c:v>
                </c:pt>
                <c:pt idx="9">
                  <c:v>4000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37C-4616-BA94-864204391958}"/>
            </c:ext>
          </c:extLst>
        </c:ser>
        <c:ser>
          <c:idx val="3"/>
          <c:order val="3"/>
          <c:tx>
            <c:v>F_out Misurata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'Misure VFC110'!$B$5:$B$15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'Misure VFC110'!$G$5:$G$15</c:f>
              <c:numCache>
                <c:formatCode>General</c:formatCode>
                <c:ptCount val="11"/>
                <c:pt idx="0">
                  <c:v>0</c:v>
                </c:pt>
                <c:pt idx="1">
                  <c:v>342</c:v>
                </c:pt>
                <c:pt idx="2">
                  <c:v>805</c:v>
                </c:pt>
                <c:pt idx="3">
                  <c:v>1192</c:v>
                </c:pt>
                <c:pt idx="4">
                  <c:v>1580</c:v>
                </c:pt>
                <c:pt idx="5">
                  <c:v>1978</c:v>
                </c:pt>
                <c:pt idx="6">
                  <c:v>2377</c:v>
                </c:pt>
                <c:pt idx="7">
                  <c:v>2776</c:v>
                </c:pt>
                <c:pt idx="8">
                  <c:v>3165</c:v>
                </c:pt>
                <c:pt idx="9">
                  <c:v>3568</c:v>
                </c:pt>
                <c:pt idx="10">
                  <c:v>3883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37C-4616-BA94-864204391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7127409"/>
        <c:axId val="1457126992"/>
      </c:scatterChart>
      <c:valAx>
        <c:axId val="145712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Tensione</a:t>
                </a:r>
                <a:r>
                  <a:rPr lang="it-IT" baseline="0"/>
                  <a:t> in ingresso [V]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7127824"/>
        <c:crosses val="autoZero"/>
        <c:crossBetween val="midCat"/>
      </c:valAx>
      <c:valAx>
        <c:axId val="145712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Duty Cycle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7127408"/>
        <c:crosses val="autoZero"/>
        <c:crossBetween val="midCat"/>
      </c:valAx>
      <c:valAx>
        <c:axId val="1457126992"/>
        <c:scaling>
          <c:orientation val="minMax"/>
          <c:max val="5000"/>
          <c:min val="200"/>
        </c:scaling>
        <c:delete val="0"/>
        <c:axPos val="r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F_out [Hz]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7127409"/>
        <c:crosses val="max"/>
        <c:crossBetween val="midCat"/>
      </c:valAx>
      <c:valAx>
        <c:axId val="1457127409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57126992"/>
        <c:crosses val="max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'Misure VCO'!$M$3</c:f>
              <c:strCache>
                <c:ptCount val="1"/>
                <c:pt idx="0">
                  <c:v>Vopattesa[V]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7.75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VCO'!$M$6:$M$17</c:f>
              <c:numCache>
                <c:formatCode>0.000</c:formatCode>
                <c:ptCount val="12"/>
                <c:pt idx="0">
                  <c:v>0.77200000000000002</c:v>
                </c:pt>
                <c:pt idx="1">
                  <c:v>0.81800000000000006</c:v>
                </c:pt>
                <c:pt idx="2">
                  <c:v>0.91</c:v>
                </c:pt>
                <c:pt idx="3">
                  <c:v>1.0940000000000001</c:v>
                </c:pt>
                <c:pt idx="4">
                  <c:v>1.3600023696969696</c:v>
                </c:pt>
                <c:pt idx="5">
                  <c:v>1.3600046000000001</c:v>
                </c:pt>
                <c:pt idx="6">
                  <c:v>1.3600090606060609</c:v>
                </c:pt>
                <c:pt idx="7">
                  <c:v>1.3600179818181819</c:v>
                </c:pt>
                <c:pt idx="8">
                  <c:v>1.3600301466551092</c:v>
                </c:pt>
                <c:pt idx="9">
                  <c:v>1.3600358242424244</c:v>
                </c:pt>
                <c:pt idx="10">
                  <c:v>1.3600715090909092</c:v>
                </c:pt>
                <c:pt idx="11">
                  <c:v>1.3601428787878789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42-40BA-B401-5AAAAB82DD62}"/>
            </c:ext>
          </c:extLst>
        </c:ser>
        <c:ser>
          <c:idx val="1"/>
          <c:order val="1"/>
          <c:tx>
            <c:strRef>
              <c:f>'Misure VCO'!$N$3</c:f>
              <c:strCache>
                <c:ptCount val="1"/>
                <c:pt idx="0">
                  <c:v>Vopamp[V]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7.75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VCO'!$N$6:$N$17</c:f>
              <c:numCache>
                <c:formatCode>General</c:formatCode>
                <c:ptCount val="12"/>
                <c:pt idx="0">
                  <c:v>0.624</c:v>
                </c:pt>
                <c:pt idx="1">
                  <c:v>0.68799999999999994</c:v>
                </c:pt>
                <c:pt idx="2">
                  <c:v>0.79</c:v>
                </c:pt>
                <c:pt idx="3">
                  <c:v>1</c:v>
                </c:pt>
                <c:pt idx="4">
                  <c:v>1.2</c:v>
                </c:pt>
                <c:pt idx="5">
                  <c:v>1.26</c:v>
                </c:pt>
                <c:pt idx="6">
                  <c:v>1.31</c:v>
                </c:pt>
                <c:pt idx="7">
                  <c:v>1.35</c:v>
                </c:pt>
                <c:pt idx="8">
                  <c:v>1.39</c:v>
                </c:pt>
                <c:pt idx="9">
                  <c:v>1.4</c:v>
                </c:pt>
                <c:pt idx="10">
                  <c:v>1.43</c:v>
                </c:pt>
                <c:pt idx="11">
                  <c:v>1.47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42-40BA-B401-5AAAAB82D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583599"/>
        <c:axId val="918579855"/>
      </c:scatterChart>
      <c:valAx>
        <c:axId val="918583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8579855"/>
        <c:crosses val="autoZero"/>
        <c:crossBetween val="midCat"/>
      </c:valAx>
      <c:valAx>
        <c:axId val="918579855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18583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'Misure VCO'!$AE$3</c:f>
              <c:strCache>
                <c:ptCount val="1"/>
                <c:pt idx="0">
                  <c:v>Vattesa[V]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VCO'!$AD$6:$AD$17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8.0399999999999991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VCO'!$AE$6:$AE$17</c:f>
              <c:numCache>
                <c:formatCode>0.000</c:formatCode>
                <c:ptCount val="12"/>
                <c:pt idx="0" formatCode="General">
                  <c:v>3.7999999999999999E-2</c:v>
                </c:pt>
                <c:pt idx="1">
                  <c:v>7.5999999999999998E-2</c:v>
                </c:pt>
                <c:pt idx="2">
                  <c:v>0.152</c:v>
                </c:pt>
                <c:pt idx="3">
                  <c:v>0.30399999999999999</c:v>
                </c:pt>
                <c:pt idx="4">
                  <c:v>0.60799999999999998</c:v>
                </c:pt>
                <c:pt idx="5">
                  <c:v>1.216</c:v>
                </c:pt>
                <c:pt idx="6">
                  <c:v>2.4319999999999999</c:v>
                </c:pt>
                <c:pt idx="7">
                  <c:v>4.8639999999999999</c:v>
                </c:pt>
                <c:pt idx="8">
                  <c:v>9.7279999999999998</c:v>
                </c:pt>
                <c:pt idx="9">
                  <c:v>10.001491305710207</c:v>
                </c:pt>
                <c:pt idx="10">
                  <c:v>19.456</c:v>
                </c:pt>
                <c:pt idx="11">
                  <c:v>38.911999999999999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9B-41A4-93F2-BD307E3EE14B}"/>
            </c:ext>
          </c:extLst>
        </c:ser>
        <c:ser>
          <c:idx val="1"/>
          <c:order val="1"/>
          <c:tx>
            <c:strRef>
              <c:f>'Misure VCO'!$AF$3</c:f>
              <c:strCache>
                <c:ptCount val="1"/>
                <c:pt idx="0">
                  <c:v>Vexp[V]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VCO'!$AD$6:$AD$17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8.0399999999999991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VCO'!$AF$6:$AF$17</c:f>
              <c:numCache>
                <c:formatCode>General</c:formatCode>
                <c:ptCount val="12"/>
                <c:pt idx="0">
                  <c:v>3.7999999999999999E-2</c:v>
                </c:pt>
                <c:pt idx="1">
                  <c:v>8.2000000000000003E-2</c:v>
                </c:pt>
                <c:pt idx="2">
                  <c:v>0.17100000000000001</c:v>
                </c:pt>
                <c:pt idx="3">
                  <c:v>0.35799999999999998</c:v>
                </c:pt>
                <c:pt idx="4">
                  <c:v>0.72699999999999998</c:v>
                </c:pt>
                <c:pt idx="5">
                  <c:v>1.484</c:v>
                </c:pt>
                <c:pt idx="6">
                  <c:v>2.94</c:v>
                </c:pt>
                <c:pt idx="7">
                  <c:v>5.68</c:v>
                </c:pt>
                <c:pt idx="8">
                  <c:v>10.37</c:v>
                </c:pt>
                <c:pt idx="9">
                  <c:v>10.45</c:v>
                </c:pt>
                <c:pt idx="10">
                  <c:v>10.45</c:v>
                </c:pt>
                <c:pt idx="11">
                  <c:v>10.45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F9B-41A4-93F2-BD307E3EE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641952"/>
        <c:axId val="1226644448"/>
      </c:scatterChart>
      <c:valAx>
        <c:axId val="122664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6644448"/>
        <c:crosses val="autoZero"/>
        <c:crossBetween val="midCat"/>
      </c:valAx>
      <c:valAx>
        <c:axId val="12266444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664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'Misure VCO'!$AH$3</c:f>
              <c:strCache>
                <c:ptCount val="1"/>
                <c:pt idx="0">
                  <c:v>Vopattesa[V]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VCO'!$AD$6:$AD$17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8.0399999999999991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VCO'!$AH$6:$AH$17</c:f>
              <c:numCache>
                <c:formatCode>0.000</c:formatCode>
                <c:ptCount val="12"/>
                <c:pt idx="0">
                  <c:v>1.4060606060606062</c:v>
                </c:pt>
                <c:pt idx="1">
                  <c:v>1.4175757575757577</c:v>
                </c:pt>
                <c:pt idx="2">
                  <c:v>1.4406060606060607</c:v>
                </c:pt>
                <c:pt idx="3">
                  <c:v>1.4866666666666668</c:v>
                </c:pt>
                <c:pt idx="4">
                  <c:v>1.5787878787878791</c:v>
                </c:pt>
                <c:pt idx="5">
                  <c:v>1.7630303030303032</c:v>
                </c:pt>
                <c:pt idx="6">
                  <c:v>2.1315151515151518</c:v>
                </c:pt>
                <c:pt idx="7">
                  <c:v>2.8684848484848486</c:v>
                </c:pt>
                <c:pt idx="8">
                  <c:v>4.3424242424242427</c:v>
                </c:pt>
                <c:pt idx="9">
                  <c:v>4.4253003956697601</c:v>
                </c:pt>
                <c:pt idx="10">
                  <c:v>7.2903030303030301</c:v>
                </c:pt>
                <c:pt idx="11">
                  <c:v>13.186060606060606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DE-4FED-8483-A53C94D9F38B}"/>
            </c:ext>
          </c:extLst>
        </c:ser>
        <c:ser>
          <c:idx val="1"/>
          <c:order val="1"/>
          <c:tx>
            <c:strRef>
              <c:f>'Misure VCO'!$AI$3</c:f>
              <c:strCache>
                <c:ptCount val="1"/>
                <c:pt idx="0">
                  <c:v>Vopamp[V]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VCO'!$AD$6:$AD$17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8.0399999999999991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VCO'!$AI$6:$AI$17</c:f>
              <c:numCache>
                <c:formatCode>General</c:formatCode>
                <c:ptCount val="12"/>
                <c:pt idx="0">
                  <c:v>1.125</c:v>
                </c:pt>
                <c:pt idx="1">
                  <c:v>1.1719999999999999</c:v>
                </c:pt>
                <c:pt idx="2">
                  <c:v>1.23</c:v>
                </c:pt>
                <c:pt idx="3">
                  <c:v>1.3460000000000001</c:v>
                </c:pt>
                <c:pt idx="4">
                  <c:v>1.5169999999999999</c:v>
                </c:pt>
                <c:pt idx="5">
                  <c:v>1.833</c:v>
                </c:pt>
                <c:pt idx="6">
                  <c:v>2.4</c:v>
                </c:pt>
                <c:pt idx="7">
                  <c:v>3.44</c:v>
                </c:pt>
                <c:pt idx="8">
                  <c:v>5.19</c:v>
                </c:pt>
                <c:pt idx="9">
                  <c:v>5.27</c:v>
                </c:pt>
                <c:pt idx="10">
                  <c:v>6.23</c:v>
                </c:pt>
                <c:pt idx="11">
                  <c:v>7.31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DE-4FED-8483-A53C94D9F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636960"/>
        <c:axId val="1226640288"/>
      </c:scatterChart>
      <c:valAx>
        <c:axId val="122663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6640288"/>
        <c:crosses val="autoZero"/>
        <c:crossBetween val="midCat"/>
      </c:valAx>
      <c:valAx>
        <c:axId val="122664028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2663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604111986001749E-2"/>
          <c:y val="6.9353480461065806E-2"/>
          <c:w val="0.9223958880139983"/>
          <c:h val="0.7877062430725295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'Misure Clipper'!$D$3</c:f>
              <c:strCache>
                <c:ptCount val="1"/>
                <c:pt idx="0">
                  <c:v>Vout [V] misura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Clipper'!$B$5:$B$35</c:f>
              <c:numCache>
                <c:formatCode>General</c:formatCode>
                <c:ptCount val="31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-0.9</c:v>
                </c:pt>
                <c:pt idx="7">
                  <c:v>-0.8</c:v>
                </c:pt>
                <c:pt idx="8">
                  <c:v>-0.7</c:v>
                </c:pt>
                <c:pt idx="9">
                  <c:v>-0.6</c:v>
                </c:pt>
                <c:pt idx="10">
                  <c:v>-0.5</c:v>
                </c:pt>
                <c:pt idx="11">
                  <c:v>-0.4</c:v>
                </c:pt>
                <c:pt idx="12">
                  <c:v>-0.3</c:v>
                </c:pt>
                <c:pt idx="13">
                  <c:v>-0.2</c:v>
                </c:pt>
                <c:pt idx="14">
                  <c:v>-0.1</c:v>
                </c:pt>
                <c:pt idx="15">
                  <c:v>0</c:v>
                </c:pt>
                <c:pt idx="16">
                  <c:v>0.1</c:v>
                </c:pt>
                <c:pt idx="17">
                  <c:v>0.2</c:v>
                </c:pt>
                <c:pt idx="18">
                  <c:v>0.3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0.8</c:v>
                </c:pt>
                <c:pt idx="24">
                  <c:v>0.9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</c:numCache>
            </c:numRef>
          </c:xVal>
          <c:yVal>
            <c:numRef>
              <c:f>'Misure Clipper'!$D$5:$D$35</c:f>
              <c:numCache>
                <c:formatCode>General</c:formatCode>
                <c:ptCount val="31"/>
                <c:pt idx="0">
                  <c:v>-5.9</c:v>
                </c:pt>
                <c:pt idx="1">
                  <c:v>-5.08</c:v>
                </c:pt>
                <c:pt idx="2">
                  <c:v>-4.0069999999999997</c:v>
                </c:pt>
                <c:pt idx="3">
                  <c:v>-3.0070000000000001</c:v>
                </c:pt>
                <c:pt idx="4">
                  <c:v>-2.0059999999999998</c:v>
                </c:pt>
                <c:pt idx="5">
                  <c:v>-1.0049999999999999</c:v>
                </c:pt>
                <c:pt idx="6">
                  <c:v>-0.90500000000000003</c:v>
                </c:pt>
                <c:pt idx="7">
                  <c:v>-0.80400000000000005</c:v>
                </c:pt>
                <c:pt idx="8">
                  <c:v>-0.70399999999999996</c:v>
                </c:pt>
                <c:pt idx="9">
                  <c:v>-0.60399999999999998</c:v>
                </c:pt>
                <c:pt idx="10">
                  <c:v>-0.504</c:v>
                </c:pt>
                <c:pt idx="11">
                  <c:v>-0.40400000000000003</c:v>
                </c:pt>
                <c:pt idx="12">
                  <c:v>-0.30399999999999999</c:v>
                </c:pt>
                <c:pt idx="13">
                  <c:v>-0.20399999999999999</c:v>
                </c:pt>
                <c:pt idx="14">
                  <c:v>-0.10299999999999999</c:v>
                </c:pt>
                <c:pt idx="15">
                  <c:v>7.4200000000000004E-3</c:v>
                </c:pt>
                <c:pt idx="16">
                  <c:v>7.4200000000000004E-3</c:v>
                </c:pt>
                <c:pt idx="17">
                  <c:v>7.4200000000000004E-3</c:v>
                </c:pt>
                <c:pt idx="18">
                  <c:v>7.4200000000000004E-3</c:v>
                </c:pt>
                <c:pt idx="19">
                  <c:v>7.4200000000000004E-3</c:v>
                </c:pt>
                <c:pt idx="20">
                  <c:v>7.4200000000000004E-3</c:v>
                </c:pt>
                <c:pt idx="21">
                  <c:v>7.4200000000000004E-3</c:v>
                </c:pt>
                <c:pt idx="22">
                  <c:v>7.4200000000000004E-3</c:v>
                </c:pt>
                <c:pt idx="23">
                  <c:v>7.4200000000000004E-3</c:v>
                </c:pt>
                <c:pt idx="24">
                  <c:v>7.4200000000000004E-3</c:v>
                </c:pt>
                <c:pt idx="25">
                  <c:v>7.4200000000000004E-3</c:v>
                </c:pt>
                <c:pt idx="26">
                  <c:v>7.4200000000000004E-3</c:v>
                </c:pt>
                <c:pt idx="27">
                  <c:v>7.4200000000000004E-3</c:v>
                </c:pt>
                <c:pt idx="28">
                  <c:v>7.4200000000000004E-3</c:v>
                </c:pt>
                <c:pt idx="29">
                  <c:v>7.4200000000000004E-3</c:v>
                </c:pt>
                <c:pt idx="30">
                  <c:v>7.4200000000000004E-3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D2A-4902-AAB6-280EB2126C63}"/>
            </c:ext>
          </c:extLst>
        </c:ser>
        <c:ser>
          <c:idx val="1"/>
          <c:order val="1"/>
          <c:tx>
            <c:strRef>
              <c:f>'Misure Clipper'!$E$3</c:f>
              <c:strCache>
                <c:ptCount val="1"/>
                <c:pt idx="0">
                  <c:v>Vout [V] formula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Clipper'!$B$5:$B$35</c:f>
              <c:numCache>
                <c:formatCode>General</c:formatCode>
                <c:ptCount val="31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-0.9</c:v>
                </c:pt>
                <c:pt idx="7">
                  <c:v>-0.8</c:v>
                </c:pt>
                <c:pt idx="8">
                  <c:v>-0.7</c:v>
                </c:pt>
                <c:pt idx="9">
                  <c:v>-0.6</c:v>
                </c:pt>
                <c:pt idx="10">
                  <c:v>-0.5</c:v>
                </c:pt>
                <c:pt idx="11">
                  <c:v>-0.4</c:v>
                </c:pt>
                <c:pt idx="12">
                  <c:v>-0.3</c:v>
                </c:pt>
                <c:pt idx="13">
                  <c:v>-0.2</c:v>
                </c:pt>
                <c:pt idx="14">
                  <c:v>-0.1</c:v>
                </c:pt>
                <c:pt idx="15">
                  <c:v>0</c:v>
                </c:pt>
                <c:pt idx="16">
                  <c:v>0.1</c:v>
                </c:pt>
                <c:pt idx="17">
                  <c:v>0.2</c:v>
                </c:pt>
                <c:pt idx="18">
                  <c:v>0.3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0.8</c:v>
                </c:pt>
                <c:pt idx="24">
                  <c:v>0.9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</c:numCache>
            </c:numRef>
          </c:xVal>
          <c:yVal>
            <c:numRef>
              <c:f>'Misure Clipper'!$E$5:$E$35</c:f>
              <c:numCache>
                <c:formatCode>General</c:formatCode>
                <c:ptCount val="31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-0.9</c:v>
                </c:pt>
                <c:pt idx="7">
                  <c:v>-0.8</c:v>
                </c:pt>
                <c:pt idx="8">
                  <c:v>-0.7</c:v>
                </c:pt>
                <c:pt idx="9">
                  <c:v>-0.6</c:v>
                </c:pt>
                <c:pt idx="10">
                  <c:v>-0.5</c:v>
                </c:pt>
                <c:pt idx="11">
                  <c:v>-0.4</c:v>
                </c:pt>
                <c:pt idx="12">
                  <c:v>-0.3</c:v>
                </c:pt>
                <c:pt idx="13">
                  <c:v>-0.2</c:v>
                </c:pt>
                <c:pt idx="14">
                  <c:v>-0.1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D2A-4902-AAB6-280EB2126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333280"/>
        <c:axId val="2119330784"/>
      </c:scatterChart>
      <c:valAx>
        <c:axId val="211933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9330784"/>
        <c:crosses val="autoZero"/>
        <c:crossBetween val="midCat"/>
      </c:valAx>
      <c:valAx>
        <c:axId val="211933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119333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'Misure Clipper'!$G$3</c:f>
              <c:strCache>
                <c:ptCount val="1"/>
                <c:pt idx="0">
                  <c:v>Vout' [V] misura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Clipper'!$B$5:$B$35</c:f>
              <c:numCache>
                <c:formatCode>General</c:formatCode>
                <c:ptCount val="31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-0.9</c:v>
                </c:pt>
                <c:pt idx="7">
                  <c:v>-0.8</c:v>
                </c:pt>
                <c:pt idx="8">
                  <c:v>-0.7</c:v>
                </c:pt>
                <c:pt idx="9">
                  <c:v>-0.6</c:v>
                </c:pt>
                <c:pt idx="10">
                  <c:v>-0.5</c:v>
                </c:pt>
                <c:pt idx="11">
                  <c:v>-0.4</c:v>
                </c:pt>
                <c:pt idx="12">
                  <c:v>-0.3</c:v>
                </c:pt>
                <c:pt idx="13">
                  <c:v>-0.2</c:v>
                </c:pt>
                <c:pt idx="14">
                  <c:v>-0.1</c:v>
                </c:pt>
                <c:pt idx="15">
                  <c:v>0</c:v>
                </c:pt>
                <c:pt idx="16">
                  <c:v>0.1</c:v>
                </c:pt>
                <c:pt idx="17">
                  <c:v>0.2</c:v>
                </c:pt>
                <c:pt idx="18">
                  <c:v>0.3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0.8</c:v>
                </c:pt>
                <c:pt idx="24">
                  <c:v>0.9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</c:numCache>
            </c:numRef>
          </c:xVal>
          <c:yVal>
            <c:numRef>
              <c:f>'Misure Clipper'!$G$5:$G$35</c:f>
              <c:numCache>
                <c:formatCode>General</c:formatCode>
                <c:ptCount val="31"/>
                <c:pt idx="0">
                  <c:v>-6.6760000000000002</c:v>
                </c:pt>
                <c:pt idx="1">
                  <c:v>-5.7670000000000003</c:v>
                </c:pt>
                <c:pt idx="2">
                  <c:v>-4.7530000000000001</c:v>
                </c:pt>
                <c:pt idx="3">
                  <c:v>-3.7349999999999999</c:v>
                </c:pt>
                <c:pt idx="4">
                  <c:v>-2.71</c:v>
                </c:pt>
                <c:pt idx="5">
                  <c:v>-1.671</c:v>
                </c:pt>
                <c:pt idx="6">
                  <c:v>-1.5660000000000001</c:v>
                </c:pt>
                <c:pt idx="7">
                  <c:v>-1.46</c:v>
                </c:pt>
                <c:pt idx="8">
                  <c:v>-1.353</c:v>
                </c:pt>
                <c:pt idx="9">
                  <c:v>-1.2450000000000001</c:v>
                </c:pt>
                <c:pt idx="10">
                  <c:v>-1.135</c:v>
                </c:pt>
                <c:pt idx="11">
                  <c:v>-1.0229999999999999</c:v>
                </c:pt>
                <c:pt idx="12">
                  <c:v>-0.90900000000000003</c:v>
                </c:pt>
                <c:pt idx="13">
                  <c:v>-0.78900000000000003</c:v>
                </c:pt>
                <c:pt idx="14">
                  <c:v>-0.65400000000000003</c:v>
                </c:pt>
                <c:pt idx="15">
                  <c:v>8.64</c:v>
                </c:pt>
                <c:pt idx="16">
                  <c:v>8.64</c:v>
                </c:pt>
                <c:pt idx="17">
                  <c:v>8.64</c:v>
                </c:pt>
                <c:pt idx="18">
                  <c:v>8.64</c:v>
                </c:pt>
                <c:pt idx="19">
                  <c:v>8.64</c:v>
                </c:pt>
                <c:pt idx="20">
                  <c:v>8.64</c:v>
                </c:pt>
                <c:pt idx="21">
                  <c:v>8.64</c:v>
                </c:pt>
                <c:pt idx="22">
                  <c:v>8.64</c:v>
                </c:pt>
                <c:pt idx="23">
                  <c:v>8.64</c:v>
                </c:pt>
                <c:pt idx="24">
                  <c:v>8.64</c:v>
                </c:pt>
                <c:pt idx="25">
                  <c:v>8.64</c:v>
                </c:pt>
                <c:pt idx="26">
                  <c:v>8.64</c:v>
                </c:pt>
                <c:pt idx="27">
                  <c:v>8.64</c:v>
                </c:pt>
                <c:pt idx="28">
                  <c:v>8.64</c:v>
                </c:pt>
                <c:pt idx="29">
                  <c:v>8.64</c:v>
                </c:pt>
                <c:pt idx="30">
                  <c:v>8.64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0C-4BF4-8FAF-2784188A7AD7}"/>
            </c:ext>
          </c:extLst>
        </c:ser>
        <c:ser>
          <c:idx val="1"/>
          <c:order val="1"/>
          <c:tx>
            <c:strRef>
              <c:f>'Misure Clipper'!$H$3</c:f>
              <c:strCache>
                <c:ptCount val="1"/>
                <c:pt idx="0">
                  <c:v>Vout' [V] formula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Clipper'!$B$5:$B$35</c:f>
              <c:numCache>
                <c:formatCode>General</c:formatCode>
                <c:ptCount val="31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-0.9</c:v>
                </c:pt>
                <c:pt idx="7">
                  <c:v>-0.8</c:v>
                </c:pt>
                <c:pt idx="8">
                  <c:v>-0.7</c:v>
                </c:pt>
                <c:pt idx="9">
                  <c:v>-0.6</c:v>
                </c:pt>
                <c:pt idx="10">
                  <c:v>-0.5</c:v>
                </c:pt>
                <c:pt idx="11">
                  <c:v>-0.4</c:v>
                </c:pt>
                <c:pt idx="12">
                  <c:v>-0.3</c:v>
                </c:pt>
                <c:pt idx="13">
                  <c:v>-0.2</c:v>
                </c:pt>
                <c:pt idx="14">
                  <c:v>-0.1</c:v>
                </c:pt>
                <c:pt idx="15">
                  <c:v>0</c:v>
                </c:pt>
                <c:pt idx="16">
                  <c:v>0.1</c:v>
                </c:pt>
                <c:pt idx="17">
                  <c:v>0.2</c:v>
                </c:pt>
                <c:pt idx="18">
                  <c:v>0.3</c:v>
                </c:pt>
                <c:pt idx="19">
                  <c:v>0.4</c:v>
                </c:pt>
                <c:pt idx="20">
                  <c:v>0.5</c:v>
                </c:pt>
                <c:pt idx="21">
                  <c:v>0.6</c:v>
                </c:pt>
                <c:pt idx="22">
                  <c:v>0.7</c:v>
                </c:pt>
                <c:pt idx="23">
                  <c:v>0.8</c:v>
                </c:pt>
                <c:pt idx="24">
                  <c:v>0.9</c:v>
                </c:pt>
                <c:pt idx="25">
                  <c:v>1</c:v>
                </c:pt>
                <c:pt idx="26">
                  <c:v>2</c:v>
                </c:pt>
                <c:pt idx="27">
                  <c:v>3</c:v>
                </c:pt>
                <c:pt idx="28">
                  <c:v>4</c:v>
                </c:pt>
                <c:pt idx="29">
                  <c:v>5</c:v>
                </c:pt>
                <c:pt idx="30">
                  <c:v>6</c:v>
                </c:pt>
              </c:numCache>
            </c:numRef>
          </c:xVal>
          <c:yVal>
            <c:numRef>
              <c:f>'Misure Clipper'!$H$5:$H$35</c:f>
              <c:numCache>
                <c:formatCode>General</c:formatCode>
                <c:ptCount val="31"/>
                <c:pt idx="0">
                  <c:v>-6.7</c:v>
                </c:pt>
                <c:pt idx="1">
                  <c:v>-5.7</c:v>
                </c:pt>
                <c:pt idx="2">
                  <c:v>-4.7</c:v>
                </c:pt>
                <c:pt idx="3">
                  <c:v>-3.7</c:v>
                </c:pt>
                <c:pt idx="4">
                  <c:v>-2.7</c:v>
                </c:pt>
                <c:pt idx="5">
                  <c:v>-1.7</c:v>
                </c:pt>
                <c:pt idx="6">
                  <c:v>-1.6</c:v>
                </c:pt>
                <c:pt idx="7">
                  <c:v>-1.5</c:v>
                </c:pt>
                <c:pt idx="8">
                  <c:v>-1.4</c:v>
                </c:pt>
                <c:pt idx="9">
                  <c:v>-1.2999999999999998</c:v>
                </c:pt>
                <c:pt idx="10">
                  <c:v>-1.2</c:v>
                </c:pt>
                <c:pt idx="11">
                  <c:v>-1.1000000000000001</c:v>
                </c:pt>
                <c:pt idx="12">
                  <c:v>-1</c:v>
                </c:pt>
                <c:pt idx="13">
                  <c:v>-0.89999999999999991</c:v>
                </c:pt>
                <c:pt idx="14">
                  <c:v>-0.79999999999999993</c:v>
                </c:pt>
                <c:pt idx="15">
                  <c:v>-0.7</c:v>
                </c:pt>
                <c:pt idx="16">
                  <c:v>10.45</c:v>
                </c:pt>
                <c:pt idx="17">
                  <c:v>10.45</c:v>
                </c:pt>
                <c:pt idx="18">
                  <c:v>10.45</c:v>
                </c:pt>
                <c:pt idx="19">
                  <c:v>10.45</c:v>
                </c:pt>
                <c:pt idx="20">
                  <c:v>10.45</c:v>
                </c:pt>
                <c:pt idx="21">
                  <c:v>10.45</c:v>
                </c:pt>
                <c:pt idx="22">
                  <c:v>10.45</c:v>
                </c:pt>
                <c:pt idx="23">
                  <c:v>10.45</c:v>
                </c:pt>
                <c:pt idx="24">
                  <c:v>10.45</c:v>
                </c:pt>
                <c:pt idx="25">
                  <c:v>10.45</c:v>
                </c:pt>
                <c:pt idx="26">
                  <c:v>10.45</c:v>
                </c:pt>
                <c:pt idx="27">
                  <c:v>10.45</c:v>
                </c:pt>
                <c:pt idx="28">
                  <c:v>10.45</c:v>
                </c:pt>
                <c:pt idx="29">
                  <c:v>10.45</c:v>
                </c:pt>
                <c:pt idx="30">
                  <c:v>10.45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0C-4BF4-8FAF-2784188A7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13408"/>
        <c:axId val="125713824"/>
      </c:scatterChart>
      <c:valAx>
        <c:axId val="125713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713824"/>
        <c:crosses val="autoZero"/>
        <c:crossBetween val="midCat"/>
      </c:valAx>
      <c:valAx>
        <c:axId val="12571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57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'Misure Stadio di Uscita'!$G$2</c:f>
              <c:strCache>
                <c:ptCount val="1"/>
                <c:pt idx="0">
                  <c:v>A dB calcolato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Stadio di Uscita'!$B$4:$B$18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  <c:pt idx="7">
                  <c:v>16000</c:v>
                </c:pt>
                <c:pt idx="8">
                  <c:v>32000</c:v>
                </c:pt>
                <c:pt idx="9">
                  <c:v>64000</c:v>
                </c:pt>
                <c:pt idx="10">
                  <c:v>128000</c:v>
                </c:pt>
                <c:pt idx="11">
                  <c:v>256000</c:v>
                </c:pt>
                <c:pt idx="12">
                  <c:v>512000</c:v>
                </c:pt>
                <c:pt idx="13">
                  <c:v>1000000</c:v>
                </c:pt>
                <c:pt idx="14">
                  <c:v>2000000</c:v>
                </c:pt>
              </c:numCache>
            </c:numRef>
          </c:xVal>
          <c:yVal>
            <c:numRef>
              <c:f>'Misure Stadio di Uscita'!$G$4:$G$18</c:f>
              <c:numCache>
                <c:formatCode>0.000</c:formatCode>
                <c:ptCount val="15"/>
                <c:pt idx="0">
                  <c:v>-5.917752955845818E-5</c:v>
                </c:pt>
                <c:pt idx="1">
                  <c:v>-2.3670528022348052E-4</c:v>
                </c:pt>
                <c:pt idx="2">
                  <c:v>-9.4674372327238328E-4</c:v>
                </c:pt>
                <c:pt idx="3">
                  <c:v>-3.7857372056880638E-3</c:v>
                </c:pt>
                <c:pt idx="4">
                  <c:v>-1.5123188882178356E-2</c:v>
                </c:pt>
                <c:pt idx="5">
                  <c:v>-6.0179324114907472E-2</c:v>
                </c:pt>
                <c:pt idx="6">
                  <c:v>-0.23587008228984918</c:v>
                </c:pt>
                <c:pt idx="7">
                  <c:v>-0.87515945393713102</c:v>
                </c:pt>
                <c:pt idx="8">
                  <c:v>-2.7715247749318932</c:v>
                </c:pt>
                <c:pt idx="9">
                  <c:v>-6.6010930803660717</c:v>
                </c:pt>
                <c:pt idx="10">
                  <c:v>-11.843543659922357</c:v>
                </c:pt>
                <c:pt idx="11">
                  <c:v>-17.645685382570811</c:v>
                </c:pt>
                <c:pt idx="12">
                  <c:v>-23.609909488085265</c:v>
                </c:pt>
                <c:pt idx="13">
                  <c:v>-29.410531667261782</c:v>
                </c:pt>
                <c:pt idx="14">
                  <c:v>-35.427399259349919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CA-4A86-BF8E-51030704565F}"/>
            </c:ext>
          </c:extLst>
        </c:ser>
        <c:ser>
          <c:idx val="1"/>
          <c:order val="1"/>
          <c:tx>
            <c:strRef>
              <c:f>'Misure Stadio di Uscita'!$F$2</c:f>
              <c:strCache>
                <c:ptCount val="1"/>
                <c:pt idx="0">
                  <c:v>A dB misurato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Stadio di Uscita'!$B$4:$B$18</c:f>
              <c:numCache>
                <c:formatCode>General</c:formatCode>
                <c:ptCount val="15"/>
                <c:pt idx="0">
                  <c:v>125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  <c:pt idx="6">
                  <c:v>8000</c:v>
                </c:pt>
                <c:pt idx="7">
                  <c:v>16000</c:v>
                </c:pt>
                <c:pt idx="8">
                  <c:v>32000</c:v>
                </c:pt>
                <c:pt idx="9">
                  <c:v>64000</c:v>
                </c:pt>
                <c:pt idx="10">
                  <c:v>128000</c:v>
                </c:pt>
                <c:pt idx="11">
                  <c:v>256000</c:v>
                </c:pt>
                <c:pt idx="12">
                  <c:v>512000</c:v>
                </c:pt>
                <c:pt idx="13">
                  <c:v>1000000</c:v>
                </c:pt>
                <c:pt idx="14">
                  <c:v>2000000</c:v>
                </c:pt>
              </c:numCache>
            </c:numRef>
          </c:xVal>
          <c:yVal>
            <c:numRef>
              <c:f>'Misure Stadio di Uscita'!$F$4:$F$18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-0.124086248</c:v>
                </c:pt>
                <c:pt idx="5">
                  <c:v>-0.124086248</c:v>
                </c:pt>
                <c:pt idx="6">
                  <c:v>-0.124086248</c:v>
                </c:pt>
                <c:pt idx="7">
                  <c:v>-0.97697135099999999</c:v>
                </c:pt>
                <c:pt idx="8">
                  <c:v>-3.320880812</c:v>
                </c:pt>
                <c:pt idx="9">
                  <c:v>-7.582076357</c:v>
                </c:pt>
                <c:pt idx="10">
                  <c:v>-13.04578929</c:v>
                </c:pt>
                <c:pt idx="11">
                  <c:v>-18.687505290000001</c:v>
                </c:pt>
                <c:pt idx="12">
                  <c:v>-23.429910150000001</c:v>
                </c:pt>
                <c:pt idx="13">
                  <c:v>-27.866885140000001</c:v>
                </c:pt>
                <c:pt idx="14">
                  <c:v>-28.336507059999999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CA-4A86-BF8E-510307045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653024"/>
        <c:axId val="1741654688"/>
      </c:scatterChart>
      <c:valAx>
        <c:axId val="1741653024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1654688"/>
        <c:crosses val="autoZero"/>
        <c:crossBetween val="midCat"/>
      </c:valAx>
      <c:valAx>
        <c:axId val="174165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165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VCO'!#REF!</c:f>
            </c:numRef>
          </c:xVal>
          <c:yVal>
            <c:numRef>
              <c:f>'Misure VCO'!#REF!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'Misure VCO'!#REF!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FFF2-48FC-A976-5DF4246E4D1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VCO'!#REF!</c:f>
            </c:numRef>
          </c:xVal>
          <c:yVal>
            <c:numRef>
              <c:f>'Misure VCO'!#REF!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'Misure VCO'!#REF!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FFF2-48FC-A976-5DF4246E4D1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'Misure VCO'!#REF!</c:f>
            </c:numRef>
          </c:xVal>
          <c:yVal>
            <c:numRef>
              <c:f>'Misure VCO'!#REF!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'Misure VCO'!#REF!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867F-4DF9-9256-A114AB73AA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274784"/>
        <c:axId val="1079280192"/>
      </c:scatterChart>
      <c:valAx>
        <c:axId val="1079274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9280192"/>
        <c:crosses val="autoZero"/>
        <c:crossBetween val="midCat"/>
      </c:valAx>
      <c:valAx>
        <c:axId val="10792801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927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'Misure VCO'!$C$3</c:f>
              <c:strCache>
                <c:ptCount val="1"/>
                <c:pt idx="0">
                  <c:v>Vattesa[V]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8.0500000000000007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VCO'!$C$6:$C$17</c:f>
              <c:numCache>
                <c:formatCode>0.000</c:formatCode>
                <c:ptCount val="12"/>
                <c:pt idx="0" formatCode="General">
                  <c:v>3.9E-2</c:v>
                </c:pt>
                <c:pt idx="1">
                  <c:v>7.8E-2</c:v>
                </c:pt>
                <c:pt idx="2">
                  <c:v>0.156</c:v>
                </c:pt>
                <c:pt idx="3">
                  <c:v>0.312</c:v>
                </c:pt>
                <c:pt idx="4">
                  <c:v>0.624</c:v>
                </c:pt>
                <c:pt idx="5">
                  <c:v>1.248</c:v>
                </c:pt>
                <c:pt idx="6">
                  <c:v>2.496</c:v>
                </c:pt>
                <c:pt idx="7">
                  <c:v>4.992</c:v>
                </c:pt>
                <c:pt idx="8">
                  <c:v>9.984</c:v>
                </c:pt>
                <c:pt idx="9">
                  <c:v>10.336084999632316</c:v>
                </c:pt>
                <c:pt idx="10">
                  <c:v>19.968</c:v>
                </c:pt>
                <c:pt idx="11">
                  <c:v>39.936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EA-4508-BEB4-9760F06C9DB4}"/>
            </c:ext>
          </c:extLst>
        </c:ser>
        <c:ser>
          <c:idx val="1"/>
          <c:order val="1"/>
          <c:tx>
            <c:strRef>
              <c:f>'Misure VCO'!$D$3</c:f>
              <c:strCache>
                <c:ptCount val="1"/>
                <c:pt idx="0">
                  <c:v>Vexp[V]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8.0500000000000007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VCO'!$D$6:$D$17</c:f>
              <c:numCache>
                <c:formatCode>General</c:formatCode>
                <c:ptCount val="12"/>
                <c:pt idx="0">
                  <c:v>3.9E-2</c:v>
                </c:pt>
                <c:pt idx="1">
                  <c:v>8.2000000000000003E-2</c:v>
                </c:pt>
                <c:pt idx="2">
                  <c:v>0.17100000000000001</c:v>
                </c:pt>
                <c:pt idx="3">
                  <c:v>0.34799999999999998</c:v>
                </c:pt>
                <c:pt idx="4">
                  <c:v>0.70899999999999996</c:v>
                </c:pt>
                <c:pt idx="5">
                  <c:v>1.44</c:v>
                </c:pt>
                <c:pt idx="6">
                  <c:v>2.84</c:v>
                </c:pt>
                <c:pt idx="7">
                  <c:v>5.5</c:v>
                </c:pt>
                <c:pt idx="8">
                  <c:v>10.14</c:v>
                </c:pt>
                <c:pt idx="9">
                  <c:v>10.45</c:v>
                </c:pt>
                <c:pt idx="10">
                  <c:v>10.45</c:v>
                </c:pt>
                <c:pt idx="11">
                  <c:v>10.45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5EA-4508-BEB4-9760F06C9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411456"/>
        <c:axId val="1594410624"/>
      </c:scatterChart>
      <c:valAx>
        <c:axId val="159441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4410624"/>
        <c:crosses val="autoZero"/>
        <c:crossBetween val="midCat"/>
      </c:valAx>
      <c:valAx>
        <c:axId val="1594410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441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'Misure VCO'!$Q$3</c:f>
              <c:strCache>
                <c:ptCount val="1"/>
                <c:pt idx="0">
                  <c:v>Vattesa[V]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VCO'!$P$6:$P$17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7.64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VCO'!$Q$6:$Q$17</c:f>
              <c:numCache>
                <c:formatCode>0.000</c:formatCode>
                <c:ptCount val="12"/>
                <c:pt idx="0" formatCode="General">
                  <c:v>5.2299999999999999E-2</c:v>
                </c:pt>
                <c:pt idx="1">
                  <c:v>0.1046</c:v>
                </c:pt>
                <c:pt idx="2">
                  <c:v>0.2092</c:v>
                </c:pt>
                <c:pt idx="3">
                  <c:v>0.41839999999999999</c:v>
                </c:pt>
                <c:pt idx="4">
                  <c:v>0.83679999999999999</c:v>
                </c:pt>
                <c:pt idx="5">
                  <c:v>1.6736</c:v>
                </c:pt>
                <c:pt idx="6">
                  <c:v>3.3472</c:v>
                </c:pt>
                <c:pt idx="7">
                  <c:v>6.6943999999999999</c:v>
                </c:pt>
                <c:pt idx="8">
                  <c:v>10.432078724158499</c:v>
                </c:pt>
                <c:pt idx="9">
                  <c:v>13.3888</c:v>
                </c:pt>
                <c:pt idx="10">
                  <c:v>26.7776</c:v>
                </c:pt>
                <c:pt idx="11">
                  <c:v>53.555199999999999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80-4451-B611-965AF1D27A59}"/>
            </c:ext>
          </c:extLst>
        </c:ser>
        <c:ser>
          <c:idx val="1"/>
          <c:order val="1"/>
          <c:tx>
            <c:strRef>
              <c:f>'Misure VCO'!$R$3</c:f>
              <c:strCache>
                <c:ptCount val="1"/>
                <c:pt idx="0">
                  <c:v>Vexp[V]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VCO'!$P$6:$P$17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7.64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VCO'!$R$6:$R$17</c:f>
              <c:numCache>
                <c:formatCode>General</c:formatCode>
                <c:ptCount val="12"/>
                <c:pt idx="0">
                  <c:v>5.2299999999999999E-2</c:v>
                </c:pt>
                <c:pt idx="1">
                  <c:v>9.9900000000000003E-2</c:v>
                </c:pt>
                <c:pt idx="2">
                  <c:v>0.20300000000000001</c:v>
                </c:pt>
                <c:pt idx="3">
                  <c:v>0.41299999999999998</c:v>
                </c:pt>
                <c:pt idx="4">
                  <c:v>0.82699999999999996</c:v>
                </c:pt>
                <c:pt idx="5">
                  <c:v>1.6779999999999999</c:v>
                </c:pt>
                <c:pt idx="6">
                  <c:v>3.37</c:v>
                </c:pt>
                <c:pt idx="7">
                  <c:v>6.81</c:v>
                </c:pt>
                <c:pt idx="8">
                  <c:v>10.45</c:v>
                </c:pt>
                <c:pt idx="9">
                  <c:v>10.45</c:v>
                </c:pt>
                <c:pt idx="10">
                  <c:v>10.45</c:v>
                </c:pt>
                <c:pt idx="11">
                  <c:v>10.45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80-4451-B611-965AF1D27A59}"/>
            </c:ext>
          </c:extLst>
        </c:ser>
        <c:ser>
          <c:idx val="2"/>
          <c:order val="2"/>
          <c:tx>
            <c:strRef>
              <c:f>'Misure VCO'!$Q$3</c:f>
              <c:strCache>
                <c:ptCount val="1"/>
                <c:pt idx="0">
                  <c:v>Vattesa[V]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'Misure VCO'!$P$6:$P$17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7.64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VCO'!$U$6:$U$17</c:f>
              <c:numCache>
                <c:formatCode>0,000</c:formatCode>
                <c:ptCount val="12"/>
                <c:pt idx="0">
                  <c:v>3.9600000000000003E-2</c:v>
                </c:pt>
                <c:pt idx="1">
                  <c:v>7.9133540430338614E-2</c:v>
                </c:pt>
                <c:pt idx="2">
                  <c:v>0.15813427325858678</c:v>
                </c:pt>
                <c:pt idx="3">
                  <c:v>0.31600315420026737</c:v>
                </c:pt>
                <c:pt idx="4">
                  <c:v>0.63147596916720683</c:v>
                </c:pt>
                <c:pt idx="5">
                  <c:v>1.2618921499212232</c:v>
                </c:pt>
                <c:pt idx="6">
                  <c:v>2.5216665016292414</c:v>
                </c:pt>
                <c:pt idx="7">
                  <c:v>5.0391009610734425</c:v>
                </c:pt>
                <c:pt idx="8">
                  <c:v>7.8483601235209406</c:v>
                </c:pt>
                <c:pt idx="9">
                  <c:v>10.069744940294523</c:v>
                </c:pt>
                <c:pt idx="10">
                  <c:v>20.122590109999848</c:v>
                </c:pt>
                <c:pt idx="11">
                  <c:v>40.211409041232486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EF-44EE-85A9-61CF99714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0984496"/>
        <c:axId val="1590984912"/>
      </c:scatterChart>
      <c:valAx>
        <c:axId val="159098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0984912"/>
        <c:crosses val="autoZero"/>
        <c:crossBetween val="midCat"/>
      </c:valAx>
      <c:valAx>
        <c:axId val="15909849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098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'Misure VCO'!$J$3</c:f>
              <c:strCache>
                <c:ptCount val="1"/>
                <c:pt idx="0">
                  <c:v>Vattesa[V]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7.75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VCO'!$J$6:$J$17</c:f>
              <c:numCache>
                <c:formatCode>0.000</c:formatCode>
                <c:ptCount val="12"/>
                <c:pt idx="0" formatCode="General">
                  <c:v>4.5999999999999999E-2</c:v>
                </c:pt>
                <c:pt idx="1">
                  <c:v>9.1999999999999998E-2</c:v>
                </c:pt>
                <c:pt idx="2">
                  <c:v>0.184</c:v>
                </c:pt>
                <c:pt idx="3">
                  <c:v>0.36799999999999999</c:v>
                </c:pt>
                <c:pt idx="4">
                  <c:v>0.73599999999999999</c:v>
                </c:pt>
                <c:pt idx="5">
                  <c:v>1.472</c:v>
                </c:pt>
                <c:pt idx="6">
                  <c:v>2.944</c:v>
                </c:pt>
                <c:pt idx="7">
                  <c:v>5.8879999999999999</c:v>
                </c:pt>
                <c:pt idx="8">
                  <c:v>9.9023961860277439</c:v>
                </c:pt>
                <c:pt idx="9">
                  <c:v>11.776</c:v>
                </c:pt>
                <c:pt idx="10">
                  <c:v>23.552</c:v>
                </c:pt>
                <c:pt idx="11">
                  <c:v>47.103999999999999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56-48D7-B0A7-738EF3C9AE5B}"/>
            </c:ext>
          </c:extLst>
        </c:ser>
        <c:ser>
          <c:idx val="1"/>
          <c:order val="1"/>
          <c:tx>
            <c:strRef>
              <c:f>'Misure VCO'!$K$3</c:f>
              <c:strCache>
                <c:ptCount val="1"/>
                <c:pt idx="0">
                  <c:v>Vexp[V]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VCO'!$I$6:$I$17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7.75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VCO'!$K$6:$K$17</c:f>
              <c:numCache>
                <c:formatCode>General</c:formatCode>
                <c:ptCount val="12"/>
                <c:pt idx="0">
                  <c:v>4.5999999999999999E-2</c:v>
                </c:pt>
                <c:pt idx="1">
                  <c:v>9.1999999999999998E-2</c:v>
                </c:pt>
                <c:pt idx="2">
                  <c:v>0.191</c:v>
                </c:pt>
                <c:pt idx="3">
                  <c:v>0.39300000000000002</c:v>
                </c:pt>
                <c:pt idx="4">
                  <c:v>0.82199999999999995</c:v>
                </c:pt>
                <c:pt idx="5">
                  <c:v>1.78</c:v>
                </c:pt>
                <c:pt idx="6">
                  <c:v>3.65</c:v>
                </c:pt>
                <c:pt idx="7">
                  <c:v>6.26</c:v>
                </c:pt>
                <c:pt idx="8">
                  <c:v>10.45</c:v>
                </c:pt>
                <c:pt idx="9">
                  <c:v>10.45</c:v>
                </c:pt>
                <c:pt idx="10">
                  <c:v>10.45</c:v>
                </c:pt>
                <c:pt idx="11">
                  <c:v>10.45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56-48D7-B0A7-738EF3C9A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4433504"/>
        <c:axId val="1594428096"/>
      </c:scatterChart>
      <c:valAx>
        <c:axId val="159443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4428096"/>
        <c:crosses val="autoZero"/>
        <c:crossBetween val="midCat"/>
      </c:valAx>
      <c:valAx>
        <c:axId val="15944280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9443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'Misure VCO'!$X$3</c:f>
              <c:strCache>
                <c:ptCount val="1"/>
                <c:pt idx="0">
                  <c:v>Vattesa[V]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VCO'!$W$6:$W$17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8.0399999999999991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VCO'!$X$6:$X$17</c:f>
              <c:numCache>
                <c:formatCode>0.000</c:formatCode>
                <c:ptCount val="12"/>
                <c:pt idx="0" formatCode="General">
                  <c:v>3.7999999999999999E-2</c:v>
                </c:pt>
                <c:pt idx="1">
                  <c:v>7.5999999999999998E-2</c:v>
                </c:pt>
                <c:pt idx="2">
                  <c:v>0.152</c:v>
                </c:pt>
                <c:pt idx="3">
                  <c:v>0.30399999999999999</c:v>
                </c:pt>
                <c:pt idx="4">
                  <c:v>0.60799999999999998</c:v>
                </c:pt>
                <c:pt idx="5">
                  <c:v>1.216</c:v>
                </c:pt>
                <c:pt idx="6">
                  <c:v>2.4319999999999999</c:v>
                </c:pt>
                <c:pt idx="7">
                  <c:v>4.8639999999999999</c:v>
                </c:pt>
                <c:pt idx="8">
                  <c:v>9.7279999999999998</c:v>
                </c:pt>
                <c:pt idx="9">
                  <c:v>10.001491305710207</c:v>
                </c:pt>
                <c:pt idx="10">
                  <c:v>19.456</c:v>
                </c:pt>
                <c:pt idx="11">
                  <c:v>38.911999999999999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3C-4C28-BDFC-ECAFE7D7DA4A}"/>
            </c:ext>
          </c:extLst>
        </c:ser>
        <c:ser>
          <c:idx val="1"/>
          <c:order val="1"/>
          <c:tx>
            <c:strRef>
              <c:f>'Misure VCO'!$Y$3</c:f>
              <c:strCache>
                <c:ptCount val="1"/>
                <c:pt idx="0">
                  <c:v>Vexp[V]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VCO'!$W$6:$W$17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8.0399999999999991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VCO'!$Y$6:$Y$17</c:f>
              <c:numCache>
                <c:formatCode>General</c:formatCode>
                <c:ptCount val="12"/>
                <c:pt idx="0">
                  <c:v>3.7999999999999999E-2</c:v>
                </c:pt>
                <c:pt idx="1">
                  <c:v>8.1000000000000003E-2</c:v>
                </c:pt>
                <c:pt idx="2">
                  <c:v>0.16800000000000001</c:v>
                </c:pt>
                <c:pt idx="3">
                  <c:v>0.34799999999999998</c:v>
                </c:pt>
                <c:pt idx="4">
                  <c:v>0.71299999999999997</c:v>
                </c:pt>
                <c:pt idx="5">
                  <c:v>1.4670000000000001</c:v>
                </c:pt>
                <c:pt idx="6">
                  <c:v>2.89</c:v>
                </c:pt>
                <c:pt idx="7">
                  <c:v>5.59</c:v>
                </c:pt>
                <c:pt idx="8">
                  <c:v>10.09</c:v>
                </c:pt>
                <c:pt idx="9">
                  <c:v>10.25</c:v>
                </c:pt>
                <c:pt idx="10">
                  <c:v>10.25</c:v>
                </c:pt>
                <c:pt idx="11">
                  <c:v>10.25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F3C-4C28-BDFC-ECAFE7D7D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514335"/>
        <c:axId val="2080369247"/>
      </c:scatterChart>
      <c:valAx>
        <c:axId val="34751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80369247"/>
        <c:crosses val="autoZero"/>
        <c:crossBetween val="midCat"/>
      </c:valAx>
      <c:valAx>
        <c:axId val="20803692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4751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'Misure VCO'!$F$3</c:f>
              <c:strCache>
                <c:ptCount val="1"/>
                <c:pt idx="0">
                  <c:v>Vopattesa[V]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8.0500000000000007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VCO'!$F$6:$F$17</c:f>
              <c:numCache>
                <c:formatCode>0.000</c:formatCode>
                <c:ptCount val="12"/>
                <c:pt idx="0">
                  <c:v>1.1527272727272728</c:v>
                </c:pt>
                <c:pt idx="1">
                  <c:v>1.270909090909091</c:v>
                </c:pt>
                <c:pt idx="2">
                  <c:v>1.5072727272727273</c:v>
                </c:pt>
                <c:pt idx="3">
                  <c:v>1.3600013</c:v>
                </c:pt>
                <c:pt idx="4">
                  <c:v>1.3600022454545455</c:v>
                </c:pt>
                <c:pt idx="5">
                  <c:v>1.3600041363636364</c:v>
                </c:pt>
                <c:pt idx="6">
                  <c:v>1.3600079181818183</c:v>
                </c:pt>
                <c:pt idx="7">
                  <c:v>1.360015481818182</c:v>
                </c:pt>
                <c:pt idx="8">
                  <c:v>1.3600306090909093</c:v>
                </c:pt>
                <c:pt idx="9">
                  <c:v>1.3600316760151505</c:v>
                </c:pt>
                <c:pt idx="10">
                  <c:v>1.3600608636363636</c:v>
                </c:pt>
                <c:pt idx="11">
                  <c:v>1.360121372727273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92-45EB-AE5B-71208F893F65}"/>
            </c:ext>
          </c:extLst>
        </c:ser>
        <c:ser>
          <c:idx val="1"/>
          <c:order val="1"/>
          <c:tx>
            <c:strRef>
              <c:f>'Misure VCO'!$G$3</c:f>
              <c:strCache>
                <c:ptCount val="1"/>
                <c:pt idx="0">
                  <c:v>Vopamp[V]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VCO'!$B$6:$B$17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8.0500000000000007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VCO'!$G$6:$G$17</c:f>
              <c:numCache>
                <c:formatCode>General</c:formatCode>
                <c:ptCount val="12"/>
                <c:pt idx="0">
                  <c:v>0.78</c:v>
                </c:pt>
                <c:pt idx="1">
                  <c:v>0.93899999999999995</c:v>
                </c:pt>
                <c:pt idx="2">
                  <c:v>1.123</c:v>
                </c:pt>
                <c:pt idx="3">
                  <c:v>1.1859999999999999</c:v>
                </c:pt>
                <c:pt idx="4" formatCode="#,##0.000">
                  <c:v>1.232</c:v>
                </c:pt>
                <c:pt idx="5">
                  <c:v>1.27</c:v>
                </c:pt>
                <c:pt idx="6">
                  <c:v>1.3</c:v>
                </c:pt>
                <c:pt idx="7">
                  <c:v>1.353</c:v>
                </c:pt>
                <c:pt idx="8">
                  <c:v>1.3979999999999999</c:v>
                </c:pt>
                <c:pt idx="9">
                  <c:v>1.3919999999999999</c:v>
                </c:pt>
                <c:pt idx="10">
                  <c:v>1.4239999999999999</c:v>
                </c:pt>
                <c:pt idx="11">
                  <c:v>1.4530000000000001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92-45EB-AE5B-71208F893F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519279"/>
        <c:axId val="378509711"/>
      </c:scatterChart>
      <c:valAx>
        <c:axId val="37851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8509711"/>
        <c:crosses val="autoZero"/>
        <c:crossBetween val="midCat"/>
      </c:valAx>
      <c:valAx>
        <c:axId val="378509711"/>
        <c:scaling>
          <c:logBase val="10"/>
          <c:orientation val="minMax"/>
          <c:max val="10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851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'Misure VCO'!$T$3</c:f>
              <c:strCache>
                <c:ptCount val="1"/>
                <c:pt idx="0">
                  <c:v>Vopattesa[V]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VCO'!$P$6:$P$17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7.64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VCO'!$T$6:$T$17</c:f>
              <c:numCache>
                <c:formatCode>0.000</c:formatCode>
                <c:ptCount val="12"/>
                <c:pt idx="0">
                  <c:v>0.99696969696969706</c:v>
                </c:pt>
                <c:pt idx="1">
                  <c:v>1.1554545454545455</c:v>
                </c:pt>
                <c:pt idx="2">
                  <c:v>1.4392424242424244</c:v>
                </c:pt>
                <c:pt idx="3">
                  <c:v>1.5026363636363638</c:v>
                </c:pt>
                <c:pt idx="4">
                  <c:v>1.6294242424242427</c:v>
                </c:pt>
                <c:pt idx="5">
                  <c:v>1.883</c:v>
                </c:pt>
                <c:pt idx="6">
                  <c:v>2.3901515151515151</c:v>
                </c:pt>
                <c:pt idx="7">
                  <c:v>3.4044545454545458</c:v>
                </c:pt>
                <c:pt idx="8">
                  <c:v>4.5370844618662121</c:v>
                </c:pt>
                <c:pt idx="9">
                  <c:v>5.4330606060606055</c:v>
                </c:pt>
                <c:pt idx="10">
                  <c:v>9.4902727272727265</c:v>
                </c:pt>
                <c:pt idx="11">
                  <c:v>17.60469696969697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8DB-4629-90CD-4BC047934921}"/>
            </c:ext>
          </c:extLst>
        </c:ser>
        <c:ser>
          <c:idx val="1"/>
          <c:order val="1"/>
          <c:tx>
            <c:strRef>
              <c:f>'Misure VCO'!$U$3</c:f>
              <c:strCache>
                <c:ptCount val="1"/>
                <c:pt idx="0">
                  <c:v>Vopamp[V]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VCO'!$P$6:$P$17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7.64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VCO'!$U$6:$U$17</c:f>
              <c:numCache>
                <c:formatCode>0.000</c:formatCode>
                <c:ptCount val="12"/>
                <c:pt idx="0">
                  <c:v>3.9600000000000003E-2</c:v>
                </c:pt>
                <c:pt idx="1">
                  <c:v>7.9133540430338614E-2</c:v>
                </c:pt>
                <c:pt idx="2">
                  <c:v>0.15813427325858678</c:v>
                </c:pt>
                <c:pt idx="3">
                  <c:v>0.31600315420026737</c:v>
                </c:pt>
                <c:pt idx="4">
                  <c:v>0.63147596916720683</c:v>
                </c:pt>
                <c:pt idx="5">
                  <c:v>1.2618921499212232</c:v>
                </c:pt>
                <c:pt idx="6">
                  <c:v>2.5216665016292414</c:v>
                </c:pt>
                <c:pt idx="7">
                  <c:v>5.0391009610734425</c:v>
                </c:pt>
                <c:pt idx="8">
                  <c:v>7.8483601235209406</c:v>
                </c:pt>
                <c:pt idx="9">
                  <c:v>10.069744940294523</c:v>
                </c:pt>
                <c:pt idx="10">
                  <c:v>20.122590109999848</c:v>
                </c:pt>
                <c:pt idx="11">
                  <c:v>40.211409041232486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8DB-4629-90CD-4BC047934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018367"/>
        <c:axId val="811034591"/>
      </c:scatterChart>
      <c:valAx>
        <c:axId val="81101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1034591"/>
        <c:crosses val="autoZero"/>
        <c:crossBetween val="midCat"/>
      </c:valAx>
      <c:valAx>
        <c:axId val="81103459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10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'Misure VCO'!$AA$3</c:f>
              <c:strCache>
                <c:ptCount val="1"/>
                <c:pt idx="0">
                  <c:v>Vopattesa[V]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'Misure VCO'!$W$6:$W$17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8.0399999999999991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VCO'!$AA$6:$AA$17</c:f>
              <c:numCache>
                <c:formatCode>0.000</c:formatCode>
                <c:ptCount val="12"/>
                <c:pt idx="0">
                  <c:v>0.75600000000000001</c:v>
                </c:pt>
                <c:pt idx="1">
                  <c:v>0.79400000000000004</c:v>
                </c:pt>
                <c:pt idx="2">
                  <c:v>0.87000000000000011</c:v>
                </c:pt>
                <c:pt idx="3">
                  <c:v>1.022</c:v>
                </c:pt>
                <c:pt idx="4">
                  <c:v>1.3260000000000001</c:v>
                </c:pt>
                <c:pt idx="5">
                  <c:v>1.9340000000000002</c:v>
                </c:pt>
                <c:pt idx="6">
                  <c:v>3.15</c:v>
                </c:pt>
                <c:pt idx="7">
                  <c:v>5.5819999999999999</c:v>
                </c:pt>
                <c:pt idx="8">
                  <c:v>10.446</c:v>
                </c:pt>
                <c:pt idx="9">
                  <c:v>10.719491305710207</c:v>
                </c:pt>
                <c:pt idx="10">
                  <c:v>20.173999999999999</c:v>
                </c:pt>
                <c:pt idx="11">
                  <c:v>39.629999999999995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41-4A97-9C83-BF3F4B4424B2}"/>
            </c:ext>
          </c:extLst>
        </c:ser>
        <c:ser>
          <c:idx val="1"/>
          <c:order val="1"/>
          <c:tx>
            <c:strRef>
              <c:f>'Misure VCO'!$AB$3</c:f>
              <c:strCache>
                <c:ptCount val="1"/>
                <c:pt idx="0">
                  <c:v>Vopamp[V]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'Misure VCO'!$W$6:$W$17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8.0399999999999991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'Misure VCO'!$AB$6:$AB$17</c:f>
              <c:numCache>
                <c:formatCode>General</c:formatCode>
                <c:ptCount val="12"/>
                <c:pt idx="0">
                  <c:v>0.62</c:v>
                </c:pt>
                <c:pt idx="1">
                  <c:v>0.67</c:v>
                </c:pt>
                <c:pt idx="2">
                  <c:v>0.78</c:v>
                </c:pt>
                <c:pt idx="3">
                  <c:v>0.99199999999999999</c:v>
                </c:pt>
                <c:pt idx="4">
                  <c:v>1.39</c:v>
                </c:pt>
                <c:pt idx="5">
                  <c:v>2.16</c:v>
                </c:pt>
                <c:pt idx="6">
                  <c:v>3.63</c:v>
                </c:pt>
                <c:pt idx="7">
                  <c:v>6.41</c:v>
                </c:pt>
                <c:pt idx="8">
                  <c:v>11.05</c:v>
                </c:pt>
                <c:pt idx="9">
                  <c:v>11.05</c:v>
                </c:pt>
                <c:pt idx="10">
                  <c:v>11.07</c:v>
                </c:pt>
                <c:pt idx="11">
                  <c:v>11.1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441-4A97-9C83-BF3F4B442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508879"/>
        <c:axId val="378509295"/>
      </c:scatterChart>
      <c:valAx>
        <c:axId val="378508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8509295"/>
        <c:crosses val="autoZero"/>
        <c:crossBetween val="midCat"/>
      </c:valAx>
      <c:valAx>
        <c:axId val="37850929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8508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</xdr:row>
      <xdr:rowOff>90487</xdr:rowOff>
    </xdr:from>
    <xdr:to>
      <xdr:col>24</xdr:col>
      <xdr:colOff>57150</xdr:colOff>
      <xdr:row>29</xdr:row>
      <xdr:rowOff>9525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F3F4ABF4-ECDF-BB90-E1C8-60B40CB21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18</xdr:row>
      <xdr:rowOff>14287</xdr:rowOff>
    </xdr:from>
    <xdr:to>
      <xdr:col>7</xdr:col>
      <xdr:colOff>9525</xdr:colOff>
      <xdr:row>32</xdr:row>
      <xdr:rowOff>90487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F438D474-E327-B9B7-0B29-787CA7F2F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9526</xdr:colOff>
      <xdr:row>18</xdr:row>
      <xdr:rowOff>23812</xdr:rowOff>
    </xdr:from>
    <xdr:to>
      <xdr:col>7</xdr:col>
      <xdr:colOff>0</xdr:colOff>
      <xdr:row>32</xdr:row>
      <xdr:rowOff>100012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5114586F-F231-7641-D429-2BCDE0659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18</xdr:row>
      <xdr:rowOff>23812</xdr:rowOff>
    </xdr:from>
    <xdr:to>
      <xdr:col>21</xdr:col>
      <xdr:colOff>0</xdr:colOff>
      <xdr:row>32</xdr:row>
      <xdr:rowOff>100012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4B2000E0-904E-20BD-337C-748783B17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9525</xdr:colOff>
      <xdr:row>18</xdr:row>
      <xdr:rowOff>14287</xdr:rowOff>
    </xdr:from>
    <xdr:to>
      <xdr:col>14</xdr:col>
      <xdr:colOff>0</xdr:colOff>
      <xdr:row>32</xdr:row>
      <xdr:rowOff>90487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B05C4C61-0F09-EBDD-896A-14DA1F8BF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19050</xdr:colOff>
      <xdr:row>18</xdr:row>
      <xdr:rowOff>14287</xdr:rowOff>
    </xdr:from>
    <xdr:to>
      <xdr:col>28</xdr:col>
      <xdr:colOff>19050</xdr:colOff>
      <xdr:row>32</xdr:row>
      <xdr:rowOff>90487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8C38997-B257-DE16-BE23-9EC47E53A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9525</xdr:colOff>
      <xdr:row>32</xdr:row>
      <xdr:rowOff>109537</xdr:rowOff>
    </xdr:from>
    <xdr:to>
      <xdr:col>7</xdr:col>
      <xdr:colOff>0</xdr:colOff>
      <xdr:row>46</xdr:row>
      <xdr:rowOff>185737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B9EF364-6760-1EB1-F2A1-A5B34D9147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23812</xdr:colOff>
      <xdr:row>32</xdr:row>
      <xdr:rowOff>109537</xdr:rowOff>
    </xdr:from>
    <xdr:to>
      <xdr:col>21</xdr:col>
      <xdr:colOff>23812</xdr:colOff>
      <xdr:row>46</xdr:row>
      <xdr:rowOff>185737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8B7D4457-BFDC-980E-CAE0-A5AEDBD64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33337</xdr:colOff>
      <xdr:row>32</xdr:row>
      <xdr:rowOff>119062</xdr:rowOff>
    </xdr:from>
    <xdr:to>
      <xdr:col>28</xdr:col>
      <xdr:colOff>22412</xdr:colOff>
      <xdr:row>47</xdr:row>
      <xdr:rowOff>4762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111CA196-EC58-467F-2431-E54A445D2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23812</xdr:colOff>
      <xdr:row>32</xdr:row>
      <xdr:rowOff>100012</xdr:rowOff>
    </xdr:from>
    <xdr:to>
      <xdr:col>14</xdr:col>
      <xdr:colOff>0</xdr:colOff>
      <xdr:row>46</xdr:row>
      <xdr:rowOff>176212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DECEAEC9-5E71-26BC-9574-AA58AA07BC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33618</xdr:colOff>
      <xdr:row>18</xdr:row>
      <xdr:rowOff>12325</xdr:rowOff>
    </xdr:from>
    <xdr:to>
      <xdr:col>35</xdr:col>
      <xdr:colOff>0</xdr:colOff>
      <xdr:row>32</xdr:row>
      <xdr:rowOff>88525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B10F63F-BDF4-E3E0-BAED-DE28C849F3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33618</xdr:colOff>
      <xdr:row>32</xdr:row>
      <xdr:rowOff>101973</xdr:rowOff>
    </xdr:from>
    <xdr:to>
      <xdr:col>35</xdr:col>
      <xdr:colOff>11206</xdr:colOff>
      <xdr:row>46</xdr:row>
      <xdr:rowOff>178173</xdr:rowOff>
    </xdr:to>
    <xdr:graphicFrame macro="">
      <xdr:nvGraphicFramePr>
        <xdr:cNvPr id="12" name="Grafico 11">
          <a:extLst>
            <a:ext uri="{FF2B5EF4-FFF2-40B4-BE49-F238E27FC236}">
              <a16:creationId xmlns:a16="http://schemas.microsoft.com/office/drawing/2014/main" id="{22A8BCA0-A683-DB81-679A-EE9931F25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1</xdr:row>
      <xdr:rowOff>28575</xdr:rowOff>
    </xdr:from>
    <xdr:to>
      <xdr:col>25</xdr:col>
      <xdr:colOff>76200</xdr:colOff>
      <xdr:row>20</xdr:row>
      <xdr:rowOff>80962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5EAEFD4-E5B4-CA99-2258-054CF3408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66675</xdr:colOff>
      <xdr:row>20</xdr:row>
      <xdr:rowOff>119061</xdr:rowOff>
    </xdr:from>
    <xdr:to>
      <xdr:col>25</xdr:col>
      <xdr:colOff>66675</xdr:colOff>
      <xdr:row>40</xdr:row>
      <xdr:rowOff>76199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8C0BDD2-4ED5-3CA0-9B11-AD438D42A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57149</xdr:colOff>
      <xdr:row>0</xdr:row>
      <xdr:rowOff>80961</xdr:rowOff>
    </xdr:from>
    <xdr:to>
      <xdr:col>19</xdr:col>
      <xdr:colOff>581024</xdr:colOff>
      <xdr:row>17</xdr:row>
      <xdr:rowOff>180974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80C0082-0836-EE42-EFA8-C2B9505A6E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371475</xdr:colOff>
      <xdr:row>19</xdr:row>
      <xdr:rowOff>14287</xdr:rowOff>
    </xdr:from>
    <xdr:ext cx="65" cy="172227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CC7B5FB8-F1A1-FB38-0A77-D0A517F6A7A1}"/>
            </a:ext>
          </a:extLst>
        </xdr:cNvPr>
        <xdr:cNvSpPr txBox="1"/>
      </xdr:nvSpPr>
      <xdr:spPr>
        <a:xfrm>
          <a:off x="8458200" y="31765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it-IT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0"/>
  <sheetViews>
    <sheetView workbookViewId="0">
      <selection activeCell="J33" sqref="J33"/>
    </sheetView>
  </sheetViews>
  <sheetFormatPr defaultRowHeight="15" x14ac:dyDescent="0.25"/>
  <cols>
    <col min="1" max="1" width="1.7109375" style="3" customWidth="1"/>
    <col min="2" max="2" width="9.140625" style="3"/>
    <col min="3" max="3" width="1.7109375" style="3" customWidth="1"/>
    <col min="4" max="4" width="9.85546875" style="3" bestFit="1" customWidth="1"/>
    <col min="5" max="5" width="9.7109375" style="3" bestFit="1" customWidth="1"/>
    <col min="6" max="6" width="1.7109375" style="3" customWidth="1"/>
    <col min="7" max="7" width="9.140625" style="3"/>
    <col min="8" max="8" width="9.7109375" style="3" bestFit="1" customWidth="1"/>
    <col min="9" max="9" width="1.7109375" style="3" customWidth="1"/>
    <col min="10" max="11" width="9.140625" style="3"/>
    <col min="12" max="12" width="10" style="3" bestFit="1" customWidth="1"/>
    <col min="13" max="13" width="1.7109375" style="3" customWidth="1"/>
    <col min="14" max="28" width="9.140625" style="3"/>
  </cols>
  <sheetData>
    <row r="1" spans="1:13" ht="9.9499999999999993" customHeight="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x14ac:dyDescent="0.25">
      <c r="A2" s="6"/>
      <c r="B2" s="20" t="s">
        <v>8</v>
      </c>
      <c r="C2" s="6"/>
      <c r="D2" s="48" t="s">
        <v>7</v>
      </c>
      <c r="E2" s="48"/>
      <c r="F2" s="6"/>
      <c r="G2" s="48" t="s">
        <v>27</v>
      </c>
      <c r="H2" s="48"/>
      <c r="I2" s="6"/>
      <c r="J2" s="48" t="s">
        <v>5</v>
      </c>
      <c r="K2" s="48"/>
      <c r="L2" s="48"/>
      <c r="M2" s="6"/>
    </row>
    <row r="3" spans="1:13" x14ac:dyDescent="0.25">
      <c r="A3" s="6"/>
      <c r="B3" s="21" t="s">
        <v>9</v>
      </c>
      <c r="C3" s="6"/>
      <c r="D3" s="16" t="s">
        <v>3</v>
      </c>
      <c r="E3" s="18" t="s">
        <v>4</v>
      </c>
      <c r="F3" s="6"/>
      <c r="G3" s="16" t="s">
        <v>3</v>
      </c>
      <c r="H3" s="18" t="s">
        <v>4</v>
      </c>
      <c r="I3" s="6"/>
      <c r="J3" s="18" t="s">
        <v>32</v>
      </c>
      <c r="K3" s="18" t="s">
        <v>15</v>
      </c>
      <c r="L3" s="18" t="s">
        <v>6</v>
      </c>
      <c r="M3" s="6"/>
    </row>
    <row r="4" spans="1:13" ht="9.9499999999999993" customHeight="1" x14ac:dyDescent="0.25">
      <c r="A4" s="6"/>
      <c r="B4" s="12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6"/>
      <c r="B5" s="1">
        <v>0</v>
      </c>
      <c r="C5" s="6"/>
      <c r="D5" s="1">
        <v>0</v>
      </c>
      <c r="E5" s="1">
        <v>0</v>
      </c>
      <c r="F5" s="6"/>
      <c r="G5" s="1">
        <v>0</v>
      </c>
      <c r="H5" s="1">
        <v>0</v>
      </c>
      <c r="I5" s="6"/>
      <c r="J5" s="1">
        <v>100</v>
      </c>
      <c r="K5" s="1">
        <v>25</v>
      </c>
      <c r="L5" s="1">
        <v>1</v>
      </c>
      <c r="M5" s="6"/>
    </row>
    <row r="6" spans="1:13" x14ac:dyDescent="0.25">
      <c r="A6" s="6"/>
      <c r="B6" s="14">
        <v>1</v>
      </c>
      <c r="C6" s="6"/>
      <c r="D6" s="1">
        <v>3.9</v>
      </c>
      <c r="E6" s="15">
        <f>100*(B6)/($K$5*$L$5)</f>
        <v>4</v>
      </c>
      <c r="F6" s="6"/>
      <c r="G6" s="1">
        <v>342</v>
      </c>
      <c r="H6" s="26">
        <f>((E6*10^-2)/($J$5*10^-9)/1000)</f>
        <v>400</v>
      </c>
      <c r="I6" s="6"/>
      <c r="J6" s="6"/>
      <c r="K6" s="6"/>
      <c r="L6" s="6"/>
      <c r="M6" s="6"/>
    </row>
    <row r="7" spans="1:13" x14ac:dyDescent="0.25">
      <c r="A7" s="6"/>
      <c r="B7" s="1">
        <v>2</v>
      </c>
      <c r="C7" s="6"/>
      <c r="D7" s="1">
        <v>9.1999999999999993</v>
      </c>
      <c r="E7" s="26">
        <f t="shared" ref="E7:E15" si="0">100*(B7)/($K$5*$L$5)</f>
        <v>8</v>
      </c>
      <c r="F7" s="6"/>
      <c r="G7" s="1">
        <v>805</v>
      </c>
      <c r="H7" s="26">
        <f>((E7*10^-2)/($J$5*10^-9)/1000)</f>
        <v>800</v>
      </c>
      <c r="I7" s="6"/>
      <c r="M7" s="13"/>
    </row>
    <row r="8" spans="1:13" x14ac:dyDescent="0.25">
      <c r="A8" s="6"/>
      <c r="B8" s="1">
        <v>3</v>
      </c>
      <c r="C8" s="6"/>
      <c r="D8" s="1">
        <v>13.6</v>
      </c>
      <c r="E8" s="26">
        <f t="shared" si="0"/>
        <v>12</v>
      </c>
      <c r="F8" s="6"/>
      <c r="G8" s="1">
        <v>1192</v>
      </c>
      <c r="H8" s="26">
        <f t="shared" ref="H8:H15" si="1">((E8*10^-2)/($J$5*10^-9)/1000)</f>
        <v>1199.9999999999998</v>
      </c>
      <c r="I8" s="6"/>
      <c r="M8" s="13"/>
    </row>
    <row r="9" spans="1:13" x14ac:dyDescent="0.25">
      <c r="A9" s="6"/>
      <c r="B9" s="1">
        <v>4</v>
      </c>
      <c r="C9" s="6"/>
      <c r="D9" s="1">
        <v>17.989999999999998</v>
      </c>
      <c r="E9" s="26">
        <f t="shared" si="0"/>
        <v>16</v>
      </c>
      <c r="F9" s="6"/>
      <c r="G9" s="1">
        <v>1580</v>
      </c>
      <c r="H9" s="26">
        <f t="shared" si="1"/>
        <v>1600</v>
      </c>
      <c r="I9" s="6"/>
      <c r="M9" s="13"/>
    </row>
    <row r="10" spans="1:13" x14ac:dyDescent="0.25">
      <c r="A10" s="6"/>
      <c r="B10" s="14">
        <v>5</v>
      </c>
      <c r="C10" s="6"/>
      <c r="D10" s="1">
        <v>22.4</v>
      </c>
      <c r="E10" s="26">
        <f t="shared" si="0"/>
        <v>20</v>
      </c>
      <c r="F10" s="6"/>
      <c r="G10" s="1">
        <v>1978</v>
      </c>
      <c r="H10" s="26">
        <f t="shared" si="1"/>
        <v>2000</v>
      </c>
      <c r="I10" s="6"/>
      <c r="M10" s="13"/>
    </row>
    <row r="11" spans="1:13" x14ac:dyDescent="0.25">
      <c r="A11" s="6"/>
      <c r="B11" s="1">
        <v>6</v>
      </c>
      <c r="C11" s="6"/>
      <c r="D11" s="1">
        <v>26.83</v>
      </c>
      <c r="E11" s="26">
        <f t="shared" si="0"/>
        <v>24</v>
      </c>
      <c r="F11" s="6"/>
      <c r="G11" s="1">
        <v>2377</v>
      </c>
      <c r="H11" s="26">
        <f t="shared" si="1"/>
        <v>2399.9999999999995</v>
      </c>
      <c r="I11" s="6"/>
      <c r="M11" s="13"/>
    </row>
    <row r="12" spans="1:13" x14ac:dyDescent="0.25">
      <c r="A12" s="6"/>
      <c r="B12" s="1">
        <v>7</v>
      </c>
      <c r="C12" s="6"/>
      <c r="D12" s="1">
        <v>31.38</v>
      </c>
      <c r="E12" s="26">
        <f t="shared" si="0"/>
        <v>28</v>
      </c>
      <c r="F12" s="6"/>
      <c r="G12" s="1">
        <v>2776</v>
      </c>
      <c r="H12" s="26">
        <f t="shared" si="1"/>
        <v>2800</v>
      </c>
      <c r="I12" s="6"/>
      <c r="M12" s="13"/>
    </row>
    <row r="13" spans="1:13" x14ac:dyDescent="0.25">
      <c r="A13" s="6"/>
      <c r="B13" s="1">
        <v>8</v>
      </c>
      <c r="C13" s="6"/>
      <c r="D13" s="1">
        <v>35.549999999999997</v>
      </c>
      <c r="E13" s="26">
        <f t="shared" si="0"/>
        <v>32</v>
      </c>
      <c r="F13" s="6"/>
      <c r="G13" s="1">
        <v>3165</v>
      </c>
      <c r="H13" s="26">
        <f t="shared" si="1"/>
        <v>3200</v>
      </c>
      <c r="I13" s="6"/>
      <c r="M13" s="13"/>
    </row>
    <row r="14" spans="1:13" x14ac:dyDescent="0.25">
      <c r="A14" s="6"/>
      <c r="B14" s="1">
        <v>9</v>
      </c>
      <c r="C14" s="6"/>
      <c r="D14" s="1">
        <v>40.119999999999997</v>
      </c>
      <c r="E14" s="26">
        <f t="shared" si="0"/>
        <v>36</v>
      </c>
      <c r="F14" s="6"/>
      <c r="G14" s="1">
        <v>3568</v>
      </c>
      <c r="H14" s="26">
        <f t="shared" si="1"/>
        <v>3599.9999999999995</v>
      </c>
      <c r="I14" s="6"/>
      <c r="M14" s="13"/>
    </row>
    <row r="15" spans="1:13" x14ac:dyDescent="0.25">
      <c r="A15" s="6"/>
      <c r="B15" s="14">
        <v>10</v>
      </c>
      <c r="C15" s="6"/>
      <c r="D15" s="1">
        <v>44.23</v>
      </c>
      <c r="E15" s="26">
        <f t="shared" si="0"/>
        <v>40</v>
      </c>
      <c r="F15" s="6"/>
      <c r="G15" s="1">
        <v>3883</v>
      </c>
      <c r="H15" s="26">
        <f t="shared" si="1"/>
        <v>4000</v>
      </c>
      <c r="I15" s="6"/>
      <c r="M15" s="13"/>
    </row>
    <row r="16" spans="1:13" ht="9.9499999999999993" customHeight="1" x14ac:dyDescent="0.25">
      <c r="A16" s="6"/>
      <c r="B16" s="6"/>
      <c r="C16" s="6"/>
      <c r="D16" s="6"/>
      <c r="E16" s="6"/>
      <c r="F16" s="6"/>
      <c r="G16" s="6"/>
      <c r="H16" s="6"/>
      <c r="I16" s="6"/>
      <c r="J16" s="13"/>
      <c r="K16" s="13"/>
      <c r="L16" s="13"/>
      <c r="M16" s="13"/>
    </row>
    <row r="17" spans="1:13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</row>
    <row r="18" spans="1:13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3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0" spans="1:13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1:13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3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1:13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3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spans="1:13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3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</row>
    <row r="30" spans="1:13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</row>
  </sheetData>
  <mergeCells count="3">
    <mergeCell ref="D2:E2"/>
    <mergeCell ref="G2:H2"/>
    <mergeCell ref="J2:L2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76"/>
  <sheetViews>
    <sheetView tabSelected="1" zoomScale="85" zoomScaleNormal="85" workbookViewId="0">
      <selection activeCell="Q7" sqref="Q7"/>
    </sheetView>
  </sheetViews>
  <sheetFormatPr defaultRowHeight="15" x14ac:dyDescent="0.25"/>
  <cols>
    <col min="1" max="1" width="1.7109375" style="3" customWidth="1"/>
    <col min="2" max="2" width="9.42578125" style="3" bestFit="1" customWidth="1"/>
    <col min="3" max="3" width="10.42578125" style="3" bestFit="1" customWidth="1"/>
    <col min="4" max="4" width="8.28515625" style="3" bestFit="1" customWidth="1"/>
    <col min="5" max="5" width="7.7109375" style="39" bestFit="1" customWidth="1"/>
    <col min="6" max="6" width="12.7109375" style="39" bestFit="1" customWidth="1"/>
    <col min="7" max="7" width="11.140625" style="31" bestFit="1" customWidth="1"/>
    <col min="8" max="8" width="1.7109375" style="3" customWidth="1"/>
    <col min="9" max="9" width="9.42578125" style="3" bestFit="1" customWidth="1"/>
    <col min="10" max="10" width="10.42578125" style="3" bestFit="1" customWidth="1"/>
    <col min="11" max="11" width="8.28515625" style="3" bestFit="1" customWidth="1"/>
    <col min="12" max="12" width="7.7109375" style="39" bestFit="1" customWidth="1"/>
    <col min="13" max="13" width="12.7109375" style="39" bestFit="1" customWidth="1"/>
    <col min="14" max="14" width="11.140625" style="31" bestFit="1" customWidth="1"/>
    <col min="15" max="15" width="1.7109375" customWidth="1"/>
    <col min="16" max="16" width="9.42578125" style="9" bestFit="1" customWidth="1"/>
    <col min="17" max="17" width="10.42578125" style="9" bestFit="1" customWidth="1"/>
    <col min="18" max="18" width="8.28515625" style="9" bestFit="1" customWidth="1"/>
    <col min="19" max="19" width="7.7109375" style="9" bestFit="1" customWidth="1"/>
    <col min="20" max="20" width="12.7109375" style="9" bestFit="1" customWidth="1"/>
    <col min="21" max="21" width="11.140625" style="9" bestFit="1" customWidth="1"/>
    <col min="22" max="22" width="1.7109375" customWidth="1"/>
    <col min="23" max="23" width="9.42578125" style="9" bestFit="1" customWidth="1"/>
    <col min="24" max="24" width="10.42578125" style="9" bestFit="1" customWidth="1"/>
    <col min="25" max="25" width="8.28515625" style="9" bestFit="1" customWidth="1"/>
    <col min="26" max="26" width="7.7109375" style="9" bestFit="1" customWidth="1"/>
    <col min="27" max="27" width="12.7109375" style="9" bestFit="1" customWidth="1"/>
    <col min="28" max="28" width="11.140625" style="9" bestFit="1" customWidth="1"/>
    <col min="29" max="29" width="1.7109375" customWidth="1"/>
    <col min="30" max="30" width="10" bestFit="1" customWidth="1"/>
    <col min="31" max="31" width="10.7109375" bestFit="1" customWidth="1"/>
    <col min="32" max="32" width="8.28515625" bestFit="1" customWidth="1"/>
    <col min="33" max="33" width="7.85546875" bestFit="1" customWidth="1"/>
    <col min="34" max="34" width="13.140625" bestFit="1" customWidth="1"/>
    <col min="35" max="35" width="11.28515625" bestFit="1" customWidth="1"/>
    <col min="36" max="36" width="1.7109375" customWidth="1"/>
  </cols>
  <sheetData>
    <row r="1" spans="1:37" x14ac:dyDescent="0.25">
      <c r="A1" s="25"/>
      <c r="B1" s="2">
        <v>4</v>
      </c>
      <c r="C1" s="39" t="s">
        <v>37</v>
      </c>
      <c r="D1" s="2">
        <v>10</v>
      </c>
      <c r="E1" s="2"/>
      <c r="F1" s="2" t="s">
        <v>38</v>
      </c>
      <c r="G1" s="2">
        <v>1.0000000000000001E-5</v>
      </c>
      <c r="H1" s="2"/>
      <c r="I1" s="2">
        <v>1</v>
      </c>
      <c r="J1" s="31" t="s">
        <v>37</v>
      </c>
      <c r="K1" s="2">
        <v>3.3</v>
      </c>
      <c r="L1" s="2"/>
      <c r="M1" s="2"/>
      <c r="N1" s="2"/>
      <c r="P1" s="9">
        <v>5</v>
      </c>
      <c r="Q1" s="39" t="s">
        <v>37</v>
      </c>
      <c r="R1" s="2">
        <v>10</v>
      </c>
      <c r="T1" s="2" t="s">
        <v>38</v>
      </c>
      <c r="U1" s="2">
        <v>1</v>
      </c>
      <c r="W1" s="9">
        <v>6</v>
      </c>
      <c r="X1" s="39" t="s">
        <v>37</v>
      </c>
      <c r="Y1" s="9">
        <v>3.3</v>
      </c>
      <c r="AD1" s="9">
        <v>7</v>
      </c>
      <c r="AE1" s="40" t="s">
        <v>37</v>
      </c>
      <c r="AF1" s="2">
        <v>100</v>
      </c>
      <c r="AG1" s="9"/>
      <c r="AH1" s="2" t="s">
        <v>38</v>
      </c>
      <c r="AI1" s="2">
        <v>1</v>
      </c>
    </row>
    <row r="2" spans="1:37" ht="9.9499999999999993" customHeight="1" x14ac:dyDescent="0.25">
      <c r="A2" s="7"/>
      <c r="B2" s="7"/>
      <c r="C2" s="6"/>
      <c r="D2" s="6"/>
      <c r="E2" s="6"/>
      <c r="F2" s="6"/>
      <c r="G2" s="6"/>
      <c r="H2" s="7"/>
      <c r="I2" s="7"/>
      <c r="J2" s="6"/>
      <c r="K2" s="6"/>
      <c r="L2" s="6"/>
      <c r="M2" s="6"/>
      <c r="N2" s="6"/>
      <c r="O2" s="8"/>
      <c r="P2" s="7"/>
      <c r="Q2" s="6"/>
      <c r="R2" s="6"/>
      <c r="S2" s="6"/>
      <c r="T2" s="6"/>
      <c r="U2" s="6"/>
      <c r="V2" s="8"/>
      <c r="W2" s="7"/>
      <c r="X2" s="6"/>
      <c r="Y2" s="6"/>
      <c r="Z2" s="6"/>
      <c r="AA2" s="6"/>
      <c r="AB2" s="6"/>
      <c r="AC2" s="8"/>
      <c r="AD2" s="7"/>
      <c r="AE2" s="6"/>
      <c r="AF2" s="6"/>
      <c r="AG2" s="6"/>
      <c r="AH2" s="6"/>
      <c r="AI2" s="6"/>
    </row>
    <row r="3" spans="1:37" x14ac:dyDescent="0.25">
      <c r="A3" s="6"/>
      <c r="B3" s="32" t="s">
        <v>36</v>
      </c>
      <c r="C3" s="32" t="s">
        <v>34</v>
      </c>
      <c r="D3" s="36" t="s">
        <v>41</v>
      </c>
      <c r="E3" s="36" t="s">
        <v>39</v>
      </c>
      <c r="F3" s="36" t="s">
        <v>40</v>
      </c>
      <c r="G3" s="32" t="s">
        <v>35</v>
      </c>
      <c r="H3" s="6"/>
      <c r="I3" s="33" t="s">
        <v>36</v>
      </c>
      <c r="J3" s="33" t="s">
        <v>34</v>
      </c>
      <c r="K3" s="36" t="s">
        <v>41</v>
      </c>
      <c r="L3" s="36" t="s">
        <v>39</v>
      </c>
      <c r="M3" s="36" t="s">
        <v>40</v>
      </c>
      <c r="N3" s="33" t="s">
        <v>35</v>
      </c>
      <c r="O3" s="37"/>
      <c r="P3" s="33" t="s">
        <v>36</v>
      </c>
      <c r="Q3" s="33" t="s">
        <v>34</v>
      </c>
      <c r="R3" s="36" t="s">
        <v>41</v>
      </c>
      <c r="S3" s="36" t="s">
        <v>39</v>
      </c>
      <c r="T3" s="36" t="s">
        <v>40</v>
      </c>
      <c r="U3" s="33" t="s">
        <v>35</v>
      </c>
      <c r="V3" s="37"/>
      <c r="W3" s="33" t="s">
        <v>36</v>
      </c>
      <c r="X3" s="33" t="s">
        <v>34</v>
      </c>
      <c r="Y3" s="36" t="s">
        <v>41</v>
      </c>
      <c r="Z3" s="36" t="s">
        <v>39</v>
      </c>
      <c r="AA3" s="36" t="s">
        <v>40</v>
      </c>
      <c r="AB3" s="33" t="s">
        <v>35</v>
      </c>
      <c r="AC3" s="37"/>
      <c r="AD3" s="41" t="s">
        <v>36</v>
      </c>
      <c r="AE3" s="41" t="s">
        <v>34</v>
      </c>
      <c r="AF3" s="36" t="s">
        <v>41</v>
      </c>
      <c r="AG3" s="36" t="s">
        <v>39</v>
      </c>
      <c r="AH3" s="36" t="s">
        <v>40</v>
      </c>
      <c r="AI3" s="41" t="s">
        <v>35</v>
      </c>
      <c r="AK3" s="44" t="s">
        <v>42</v>
      </c>
    </row>
    <row r="4" spans="1:37" x14ac:dyDescent="0.25">
      <c r="A4" s="7"/>
      <c r="B4" s="32" t="s">
        <v>33</v>
      </c>
      <c r="C4" s="35"/>
      <c r="D4" s="34"/>
      <c r="E4" s="34"/>
      <c r="F4" s="34"/>
      <c r="G4" s="35"/>
      <c r="H4" s="6"/>
      <c r="I4" s="32" t="s">
        <v>33</v>
      </c>
      <c r="J4" s="34"/>
      <c r="K4" s="34"/>
      <c r="L4" s="34"/>
      <c r="M4" s="34"/>
      <c r="N4" s="35"/>
      <c r="O4" s="37"/>
      <c r="P4" s="32" t="s">
        <v>33</v>
      </c>
      <c r="Q4" s="27"/>
      <c r="R4" s="27"/>
      <c r="S4" s="27"/>
      <c r="T4" s="27"/>
      <c r="U4" s="29"/>
      <c r="V4" s="37"/>
      <c r="W4" s="33" t="s">
        <v>33</v>
      </c>
      <c r="X4" s="28"/>
      <c r="Y4" s="28"/>
      <c r="Z4" s="28"/>
      <c r="AA4" s="28"/>
      <c r="AB4" s="30"/>
      <c r="AC4" s="37"/>
      <c r="AD4" s="41" t="s">
        <v>33</v>
      </c>
      <c r="AE4" s="27"/>
      <c r="AF4" s="27"/>
      <c r="AG4" s="27"/>
      <c r="AH4" s="27"/>
      <c r="AI4" s="29"/>
      <c r="AK4">
        <v>0.68</v>
      </c>
    </row>
    <row r="5" spans="1:37" x14ac:dyDescent="0.25">
      <c r="A5" s="7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37"/>
      <c r="P5" s="6"/>
      <c r="Q5" s="6"/>
      <c r="R5" s="6"/>
      <c r="S5" s="6"/>
      <c r="T5" s="6"/>
      <c r="U5" s="6"/>
      <c r="V5" s="37"/>
      <c r="W5" s="6"/>
      <c r="X5" s="6"/>
      <c r="Y5" s="6"/>
      <c r="Z5" s="6"/>
      <c r="AA5" s="6"/>
      <c r="AB5" s="6"/>
      <c r="AC5" s="37"/>
      <c r="AD5" s="6"/>
      <c r="AE5" s="6"/>
      <c r="AF5" s="6"/>
      <c r="AG5" s="6"/>
      <c r="AH5" s="6"/>
      <c r="AI5" s="6"/>
    </row>
    <row r="6" spans="1:37" x14ac:dyDescent="0.25">
      <c r="A6" s="6"/>
      <c r="B6" s="32">
        <v>0</v>
      </c>
      <c r="C6" s="32">
        <f>D6</f>
        <v>3.9E-2</v>
      </c>
      <c r="D6" s="36">
        <v>3.9E-2</v>
      </c>
      <c r="E6" s="42">
        <f>(C$6+C6)/3.3</f>
        <v>2.3636363636363636E-2</v>
      </c>
      <c r="F6" s="42">
        <f t="shared" ref="F6:F17" si="0">IF(E6&lt;($AK$4/(D$1)),(E$6+E6)*D$1,(E$6+E6)*G$1+$AK$4)+$AK$4</f>
        <v>1.1527272727272728</v>
      </c>
      <c r="G6" s="32">
        <v>0.78</v>
      </c>
      <c r="H6" s="6"/>
      <c r="I6" s="32">
        <v>0</v>
      </c>
      <c r="J6" s="32">
        <f>K6</f>
        <v>4.5999999999999999E-2</v>
      </c>
      <c r="K6" s="36">
        <v>4.5999999999999999E-2</v>
      </c>
      <c r="L6" s="42">
        <f>(J$6+J6)/3.3</f>
        <v>2.7878787878787881E-2</v>
      </c>
      <c r="M6" s="42">
        <f>IF(L6&lt;($AK$4/(K$1)),L6*K$1,L6*G$1+$AK$4)+$AK$4</f>
        <v>0.77200000000000002</v>
      </c>
      <c r="N6" s="32">
        <v>0.624</v>
      </c>
      <c r="O6" s="37"/>
      <c r="P6" s="32">
        <v>0</v>
      </c>
      <c r="Q6" s="32">
        <f>R6</f>
        <v>5.2299999999999999E-2</v>
      </c>
      <c r="R6" s="36">
        <v>5.2299999999999999E-2</v>
      </c>
      <c r="S6" s="42">
        <f>(Q$6+Q6)/3.3</f>
        <v>3.1696969696969696E-2</v>
      </c>
      <c r="T6" s="42">
        <f>IF(S6&lt;$AK$4/(R$1),S6*R$1,S6*U$1+$AK$4)+$AK$4</f>
        <v>0.99696969696969706</v>
      </c>
      <c r="U6" s="38">
        <f>(12*3300/1000000)*EXP(0.018*P6/0.026)</f>
        <v>3.9600000000000003E-2</v>
      </c>
      <c r="V6" s="37"/>
      <c r="W6" s="33">
        <v>0</v>
      </c>
      <c r="X6" s="33">
        <f>Y6</f>
        <v>3.7999999999999999E-2</v>
      </c>
      <c r="Y6" s="36">
        <v>3.7999999999999999E-2</v>
      </c>
      <c r="Z6" s="42">
        <f>(X$6+X6)/3.3</f>
        <v>2.3030303030303029E-2</v>
      </c>
      <c r="AA6" s="42">
        <f>Z6*Y$1+$AK$4</f>
        <v>0.75600000000000001</v>
      </c>
      <c r="AB6" s="33">
        <v>0.62</v>
      </c>
      <c r="AC6" s="37"/>
      <c r="AD6" s="41">
        <v>0</v>
      </c>
      <c r="AE6" s="41">
        <f>AF6</f>
        <v>3.7999999999999999E-2</v>
      </c>
      <c r="AF6" s="36">
        <v>3.7999999999999999E-2</v>
      </c>
      <c r="AG6" s="42">
        <f>(AE$6+AE6)/3.3</f>
        <v>2.3030303030303029E-2</v>
      </c>
      <c r="AH6" s="42">
        <f>IF(AG6&lt;$AK$4/(AF$1),AG6*AF$1,(AG$6+AG6)*AI$1+$AK$4)+$AK$4</f>
        <v>1.4060606060606062</v>
      </c>
      <c r="AI6" s="41">
        <v>1.125</v>
      </c>
    </row>
    <row r="7" spans="1:37" x14ac:dyDescent="0.25">
      <c r="A7" s="6"/>
      <c r="B7" s="32">
        <v>1</v>
      </c>
      <c r="C7" s="38">
        <f>C$6*2^B7</f>
        <v>7.8E-2</v>
      </c>
      <c r="D7" s="36">
        <v>8.2000000000000003E-2</v>
      </c>
      <c r="E7" s="42">
        <f t="shared" ref="E7:E17" si="1">(C$6+C7)/3.3</f>
        <v>3.5454545454545454E-2</v>
      </c>
      <c r="F7" s="42">
        <f t="shared" si="0"/>
        <v>1.270909090909091</v>
      </c>
      <c r="G7" s="32">
        <v>0.93899999999999995</v>
      </c>
      <c r="H7" s="6"/>
      <c r="I7" s="32">
        <v>1</v>
      </c>
      <c r="J7" s="38">
        <f>J$6*2^I7</f>
        <v>9.1999999999999998E-2</v>
      </c>
      <c r="K7" s="36">
        <v>9.1999999999999998E-2</v>
      </c>
      <c r="L7" s="42">
        <f t="shared" ref="L7:L17" si="2">(J$6+J7)/3.3</f>
        <v>4.1818181818181824E-2</v>
      </c>
      <c r="M7" s="42">
        <f t="shared" ref="M7:M17" si="3">IF(L7&lt;($AK$4/(K$1)),L7*K$1,L7*G$1+$AK$4)+$AK$4</f>
        <v>0.81800000000000006</v>
      </c>
      <c r="N7" s="32">
        <v>0.68799999999999994</v>
      </c>
      <c r="O7" s="37"/>
      <c r="P7" s="32">
        <v>1</v>
      </c>
      <c r="Q7" s="38">
        <f>Q$6*2^P7</f>
        <v>0.1046</v>
      </c>
      <c r="R7" s="36">
        <v>9.9900000000000003E-2</v>
      </c>
      <c r="S7" s="42">
        <f t="shared" ref="S7:S17" si="4">(Q$6+Q7)/3.3</f>
        <v>4.7545454545454544E-2</v>
      </c>
      <c r="T7" s="42">
        <f t="shared" ref="T7:T17" si="5">IF(S7&lt;$AK$4/(R$1),S7*R$1,S7*U$1+$AK$4)+$AK$4</f>
        <v>1.1554545454545455</v>
      </c>
      <c r="U7" s="38">
        <f t="shared" ref="U7:U17" si="6">(12*3300/1000000)*EXP(0.018*P7/0.026)</f>
        <v>7.9133540430338614E-2</v>
      </c>
      <c r="V7" s="37"/>
      <c r="W7" s="33">
        <v>1</v>
      </c>
      <c r="X7" s="38">
        <f>X$6*2^W7</f>
        <v>7.5999999999999998E-2</v>
      </c>
      <c r="Y7" s="36">
        <v>8.1000000000000003E-2</v>
      </c>
      <c r="Z7" s="42">
        <f t="shared" ref="Z7:Z17" si="7">(X$6+X7)/3.3</f>
        <v>3.4545454545454546E-2</v>
      </c>
      <c r="AA7" s="42">
        <f t="shared" ref="AA7:AA17" si="8">Z7*Y$1+$AK$4</f>
        <v>0.79400000000000004</v>
      </c>
      <c r="AB7" s="33">
        <v>0.67</v>
      </c>
      <c r="AC7" s="37"/>
      <c r="AD7" s="41">
        <v>1</v>
      </c>
      <c r="AE7" s="38">
        <f>AE$6*2^AD7</f>
        <v>7.5999999999999998E-2</v>
      </c>
      <c r="AF7" s="36">
        <v>8.2000000000000003E-2</v>
      </c>
      <c r="AG7" s="42">
        <f t="shared" ref="AG7:AG17" si="9">(AE$6+AE7)/3.3</f>
        <v>3.4545454545454546E-2</v>
      </c>
      <c r="AH7" s="42">
        <f t="shared" ref="AH7:AH17" si="10">IF(AG7&lt;$AK$4/(AF$1),AG7*AF$1,(AG$6+AG7)*AI$1+$AK$4)+$AK$4</f>
        <v>1.4175757575757577</v>
      </c>
      <c r="AI7" s="41">
        <v>1.1719999999999999</v>
      </c>
    </row>
    <row r="8" spans="1:37" x14ac:dyDescent="0.25">
      <c r="A8" s="6"/>
      <c r="B8" s="32">
        <v>2</v>
      </c>
      <c r="C8" s="38">
        <f t="shared" ref="C8:C17" si="11">C$6*2^B8</f>
        <v>0.156</v>
      </c>
      <c r="D8" s="36">
        <v>0.17100000000000001</v>
      </c>
      <c r="E8" s="42">
        <f t="shared" si="1"/>
        <v>5.9090909090909097E-2</v>
      </c>
      <c r="F8" s="42">
        <f t="shared" si="0"/>
        <v>1.5072727272727273</v>
      </c>
      <c r="G8" s="32">
        <v>1.123</v>
      </c>
      <c r="H8" s="6"/>
      <c r="I8" s="32">
        <v>2</v>
      </c>
      <c r="J8" s="38">
        <f t="shared" ref="J8:J17" si="12">J$6*2^I8</f>
        <v>0.184</v>
      </c>
      <c r="K8" s="36">
        <v>0.191</v>
      </c>
      <c r="L8" s="42">
        <f t="shared" si="2"/>
        <v>6.9696969696969702E-2</v>
      </c>
      <c r="M8" s="42">
        <f t="shared" si="3"/>
        <v>0.91</v>
      </c>
      <c r="N8" s="32">
        <v>0.79</v>
      </c>
      <c r="O8" s="37"/>
      <c r="P8" s="32">
        <v>2</v>
      </c>
      <c r="Q8" s="38">
        <f t="shared" ref="Q8:Q17" si="13">Q$6*2^P8</f>
        <v>0.2092</v>
      </c>
      <c r="R8" s="36">
        <v>0.20300000000000001</v>
      </c>
      <c r="S8" s="42">
        <f t="shared" si="4"/>
        <v>7.9242424242424253E-2</v>
      </c>
      <c r="T8" s="42">
        <f t="shared" si="5"/>
        <v>1.4392424242424244</v>
      </c>
      <c r="U8" s="38">
        <f t="shared" si="6"/>
        <v>0.15813427325858678</v>
      </c>
      <c r="V8" s="37"/>
      <c r="W8" s="33">
        <v>2</v>
      </c>
      <c r="X8" s="38">
        <f t="shared" ref="X8:X17" si="14">X$6*2^W8</f>
        <v>0.152</v>
      </c>
      <c r="Y8" s="36">
        <v>0.16800000000000001</v>
      </c>
      <c r="Z8" s="42">
        <f t="shared" si="7"/>
        <v>5.7575757575757579E-2</v>
      </c>
      <c r="AA8" s="42">
        <f t="shared" si="8"/>
        <v>0.87000000000000011</v>
      </c>
      <c r="AB8" s="33">
        <v>0.78</v>
      </c>
      <c r="AC8" s="37"/>
      <c r="AD8" s="41">
        <v>2</v>
      </c>
      <c r="AE8" s="38">
        <f t="shared" ref="AE8:AE17" si="15">AE$6*2^AD8</f>
        <v>0.152</v>
      </c>
      <c r="AF8" s="36">
        <v>0.17100000000000001</v>
      </c>
      <c r="AG8" s="42">
        <f t="shared" si="9"/>
        <v>5.7575757575757579E-2</v>
      </c>
      <c r="AH8" s="42">
        <f t="shared" si="10"/>
        <v>1.4406060606060607</v>
      </c>
      <c r="AI8" s="41">
        <v>1.23</v>
      </c>
    </row>
    <row r="9" spans="1:37" x14ac:dyDescent="0.25">
      <c r="A9" s="6"/>
      <c r="B9" s="32">
        <v>3</v>
      </c>
      <c r="C9" s="38">
        <f t="shared" si="11"/>
        <v>0.312</v>
      </c>
      <c r="D9" s="36">
        <v>0.34799999999999998</v>
      </c>
      <c r="E9" s="42">
        <f t="shared" si="1"/>
        <v>0.10636363636363637</v>
      </c>
      <c r="F9" s="42">
        <f t="shared" si="0"/>
        <v>1.3600013</v>
      </c>
      <c r="G9" s="32">
        <v>1.1859999999999999</v>
      </c>
      <c r="H9" s="6"/>
      <c r="I9" s="32">
        <v>3</v>
      </c>
      <c r="J9" s="38">
        <f t="shared" si="12"/>
        <v>0.36799999999999999</v>
      </c>
      <c r="K9" s="36">
        <v>0.39300000000000002</v>
      </c>
      <c r="L9" s="42">
        <f t="shared" si="2"/>
        <v>0.12545454545454546</v>
      </c>
      <c r="M9" s="42">
        <f t="shared" si="3"/>
        <v>1.0940000000000001</v>
      </c>
      <c r="N9" s="32">
        <v>1</v>
      </c>
      <c r="O9" s="37"/>
      <c r="P9" s="32">
        <v>3</v>
      </c>
      <c r="Q9" s="38">
        <f t="shared" si="13"/>
        <v>0.41839999999999999</v>
      </c>
      <c r="R9" s="36">
        <v>0.41299999999999998</v>
      </c>
      <c r="S9" s="42">
        <f t="shared" si="4"/>
        <v>0.14263636363636364</v>
      </c>
      <c r="T9" s="42">
        <f t="shared" si="5"/>
        <v>1.5026363636363638</v>
      </c>
      <c r="U9" s="38">
        <f t="shared" si="6"/>
        <v>0.31600315420026737</v>
      </c>
      <c r="V9" s="37"/>
      <c r="W9" s="33">
        <v>3</v>
      </c>
      <c r="X9" s="38">
        <f t="shared" si="14"/>
        <v>0.30399999999999999</v>
      </c>
      <c r="Y9" s="36">
        <v>0.34799999999999998</v>
      </c>
      <c r="Z9" s="42">
        <f t="shared" si="7"/>
        <v>0.10363636363636364</v>
      </c>
      <c r="AA9" s="42">
        <f t="shared" si="8"/>
        <v>1.022</v>
      </c>
      <c r="AB9" s="33">
        <v>0.99199999999999999</v>
      </c>
      <c r="AC9" s="37"/>
      <c r="AD9" s="41">
        <v>3</v>
      </c>
      <c r="AE9" s="38">
        <f t="shared" si="15"/>
        <v>0.30399999999999999</v>
      </c>
      <c r="AF9" s="36">
        <v>0.35799999999999998</v>
      </c>
      <c r="AG9" s="42">
        <f t="shared" si="9"/>
        <v>0.10363636363636364</v>
      </c>
      <c r="AH9" s="42">
        <f t="shared" si="10"/>
        <v>1.4866666666666668</v>
      </c>
      <c r="AI9" s="41">
        <v>1.3460000000000001</v>
      </c>
    </row>
    <row r="10" spans="1:37" x14ac:dyDescent="0.25">
      <c r="A10" s="6"/>
      <c r="B10" s="32">
        <v>4</v>
      </c>
      <c r="C10" s="38">
        <f t="shared" si="11"/>
        <v>0.624</v>
      </c>
      <c r="D10" s="36">
        <v>0.70899999999999996</v>
      </c>
      <c r="E10" s="42">
        <f t="shared" si="1"/>
        <v>0.20090909090909093</v>
      </c>
      <c r="F10" s="42">
        <f t="shared" si="0"/>
        <v>1.3600022454545455</v>
      </c>
      <c r="G10" s="45">
        <v>1.232</v>
      </c>
      <c r="H10" s="6"/>
      <c r="I10" s="32">
        <v>4</v>
      </c>
      <c r="J10" s="38">
        <f t="shared" si="12"/>
        <v>0.73599999999999999</v>
      </c>
      <c r="K10" s="36">
        <v>0.82199999999999995</v>
      </c>
      <c r="L10" s="42">
        <f t="shared" si="2"/>
        <v>0.236969696969697</v>
      </c>
      <c r="M10" s="42">
        <f t="shared" si="3"/>
        <v>1.3600023696969696</v>
      </c>
      <c r="N10" s="32">
        <v>1.2</v>
      </c>
      <c r="O10" s="37"/>
      <c r="P10" s="32">
        <v>4</v>
      </c>
      <c r="Q10" s="38">
        <f t="shared" si="13"/>
        <v>0.83679999999999999</v>
      </c>
      <c r="R10" s="36">
        <v>0.82699999999999996</v>
      </c>
      <c r="S10" s="42">
        <f t="shared" si="4"/>
        <v>0.26942424242424245</v>
      </c>
      <c r="T10" s="42">
        <f t="shared" si="5"/>
        <v>1.6294242424242427</v>
      </c>
      <c r="U10" s="38">
        <f t="shared" si="6"/>
        <v>0.63147596916720683</v>
      </c>
      <c r="V10" s="37"/>
      <c r="W10" s="33">
        <v>4</v>
      </c>
      <c r="X10" s="38">
        <f t="shared" si="14"/>
        <v>0.60799999999999998</v>
      </c>
      <c r="Y10" s="36">
        <v>0.71299999999999997</v>
      </c>
      <c r="Z10" s="42">
        <f t="shared" si="7"/>
        <v>0.19575757575757577</v>
      </c>
      <c r="AA10" s="42">
        <f t="shared" si="8"/>
        <v>1.3260000000000001</v>
      </c>
      <c r="AB10" s="33">
        <v>1.39</v>
      </c>
      <c r="AC10" s="37"/>
      <c r="AD10" s="41">
        <v>4</v>
      </c>
      <c r="AE10" s="38">
        <f t="shared" si="15"/>
        <v>0.60799999999999998</v>
      </c>
      <c r="AF10" s="36">
        <v>0.72699999999999998</v>
      </c>
      <c r="AG10" s="42">
        <f t="shared" si="9"/>
        <v>0.19575757575757577</v>
      </c>
      <c r="AH10" s="42">
        <f t="shared" si="10"/>
        <v>1.5787878787878791</v>
      </c>
      <c r="AI10" s="41">
        <v>1.5169999999999999</v>
      </c>
    </row>
    <row r="11" spans="1:37" x14ac:dyDescent="0.25">
      <c r="A11" s="6"/>
      <c r="B11" s="32">
        <v>5</v>
      </c>
      <c r="C11" s="38">
        <f t="shared" si="11"/>
        <v>1.248</v>
      </c>
      <c r="D11" s="36">
        <v>1.44</v>
      </c>
      <c r="E11" s="42">
        <f t="shared" si="1"/>
        <v>0.39</v>
      </c>
      <c r="F11" s="42">
        <f t="shared" si="0"/>
        <v>1.3600041363636364</v>
      </c>
      <c r="G11" s="32">
        <v>1.27</v>
      </c>
      <c r="H11" s="6"/>
      <c r="I11" s="32">
        <v>5</v>
      </c>
      <c r="J11" s="38">
        <f t="shared" si="12"/>
        <v>1.472</v>
      </c>
      <c r="K11" s="36">
        <v>1.78</v>
      </c>
      <c r="L11" s="42">
        <f t="shared" si="2"/>
        <v>0.46</v>
      </c>
      <c r="M11" s="42">
        <f t="shared" si="3"/>
        <v>1.3600046000000001</v>
      </c>
      <c r="N11" s="32">
        <v>1.26</v>
      </c>
      <c r="O11" s="37"/>
      <c r="P11" s="32">
        <v>5</v>
      </c>
      <c r="Q11" s="38">
        <f t="shared" si="13"/>
        <v>1.6736</v>
      </c>
      <c r="R11" s="36">
        <v>1.6779999999999999</v>
      </c>
      <c r="S11" s="42">
        <f t="shared" si="4"/>
        <v>0.52300000000000002</v>
      </c>
      <c r="T11" s="42">
        <f t="shared" si="5"/>
        <v>1.883</v>
      </c>
      <c r="U11" s="38">
        <f t="shared" si="6"/>
        <v>1.2618921499212232</v>
      </c>
      <c r="V11" s="37"/>
      <c r="W11" s="33">
        <v>5</v>
      </c>
      <c r="X11" s="38">
        <f t="shared" si="14"/>
        <v>1.216</v>
      </c>
      <c r="Y11" s="36">
        <v>1.4670000000000001</v>
      </c>
      <c r="Z11" s="42">
        <f t="shared" si="7"/>
        <v>0.38</v>
      </c>
      <c r="AA11" s="42">
        <f t="shared" si="8"/>
        <v>1.9340000000000002</v>
      </c>
      <c r="AB11" s="33">
        <v>2.16</v>
      </c>
      <c r="AC11" s="37"/>
      <c r="AD11" s="41">
        <v>5</v>
      </c>
      <c r="AE11" s="38">
        <f t="shared" si="15"/>
        <v>1.216</v>
      </c>
      <c r="AF11" s="36">
        <v>1.484</v>
      </c>
      <c r="AG11" s="42">
        <f t="shared" si="9"/>
        <v>0.38</v>
      </c>
      <c r="AH11" s="42">
        <f t="shared" si="10"/>
        <v>1.7630303030303032</v>
      </c>
      <c r="AI11" s="41">
        <v>1.833</v>
      </c>
    </row>
    <row r="12" spans="1:37" x14ac:dyDescent="0.25">
      <c r="A12" s="6"/>
      <c r="B12" s="32">
        <v>6</v>
      </c>
      <c r="C12" s="38">
        <f t="shared" si="11"/>
        <v>2.496</v>
      </c>
      <c r="D12" s="36">
        <v>2.84</v>
      </c>
      <c r="E12" s="42">
        <f t="shared" si="1"/>
        <v>0.7681818181818183</v>
      </c>
      <c r="F12" s="42">
        <f t="shared" si="0"/>
        <v>1.3600079181818183</v>
      </c>
      <c r="G12" s="32">
        <v>1.3</v>
      </c>
      <c r="H12" s="6"/>
      <c r="I12" s="32">
        <v>6</v>
      </c>
      <c r="J12" s="38">
        <f t="shared" si="12"/>
        <v>2.944</v>
      </c>
      <c r="K12" s="36">
        <v>3.65</v>
      </c>
      <c r="L12" s="42">
        <f t="shared" si="2"/>
        <v>0.90606060606060601</v>
      </c>
      <c r="M12" s="42">
        <f t="shared" si="3"/>
        <v>1.3600090606060609</v>
      </c>
      <c r="N12" s="32">
        <v>1.31</v>
      </c>
      <c r="O12" s="37"/>
      <c r="P12" s="32">
        <v>6</v>
      </c>
      <c r="Q12" s="38">
        <f t="shared" si="13"/>
        <v>3.3472</v>
      </c>
      <c r="R12" s="36">
        <v>3.37</v>
      </c>
      <c r="S12" s="42">
        <f t="shared" si="4"/>
        <v>1.030151515151515</v>
      </c>
      <c r="T12" s="42">
        <f t="shared" si="5"/>
        <v>2.3901515151515151</v>
      </c>
      <c r="U12" s="38">
        <f t="shared" si="6"/>
        <v>2.5216665016292414</v>
      </c>
      <c r="V12" s="37"/>
      <c r="W12" s="33">
        <v>6</v>
      </c>
      <c r="X12" s="38">
        <f t="shared" si="14"/>
        <v>2.4319999999999999</v>
      </c>
      <c r="Y12" s="36">
        <v>2.89</v>
      </c>
      <c r="Z12" s="42">
        <f t="shared" si="7"/>
        <v>0.74848484848484842</v>
      </c>
      <c r="AA12" s="42">
        <f t="shared" si="8"/>
        <v>3.15</v>
      </c>
      <c r="AB12" s="33">
        <v>3.63</v>
      </c>
      <c r="AC12" s="37"/>
      <c r="AD12" s="41">
        <v>6</v>
      </c>
      <c r="AE12" s="38">
        <f t="shared" si="15"/>
        <v>2.4319999999999999</v>
      </c>
      <c r="AF12" s="36">
        <v>2.94</v>
      </c>
      <c r="AG12" s="42">
        <f t="shared" si="9"/>
        <v>0.74848484848484842</v>
      </c>
      <c r="AH12" s="42">
        <f t="shared" si="10"/>
        <v>2.1315151515151518</v>
      </c>
      <c r="AI12" s="41">
        <v>2.4</v>
      </c>
    </row>
    <row r="13" spans="1:37" x14ac:dyDescent="0.25">
      <c r="A13" s="6"/>
      <c r="B13" s="32">
        <v>7</v>
      </c>
      <c r="C13" s="38">
        <f t="shared" si="11"/>
        <v>4.992</v>
      </c>
      <c r="D13" s="36">
        <v>5.5</v>
      </c>
      <c r="E13" s="42">
        <f t="shared" si="1"/>
        <v>1.5245454545454544</v>
      </c>
      <c r="F13" s="42">
        <f t="shared" si="0"/>
        <v>1.360015481818182</v>
      </c>
      <c r="G13" s="32">
        <v>1.353</v>
      </c>
      <c r="H13" s="6"/>
      <c r="I13" s="32">
        <v>7</v>
      </c>
      <c r="J13" s="38">
        <f t="shared" si="12"/>
        <v>5.8879999999999999</v>
      </c>
      <c r="K13" s="36">
        <v>6.26</v>
      </c>
      <c r="L13" s="42">
        <f t="shared" si="2"/>
        <v>1.7981818181818183</v>
      </c>
      <c r="M13" s="42">
        <f t="shared" si="3"/>
        <v>1.3600179818181819</v>
      </c>
      <c r="N13" s="32">
        <v>1.35</v>
      </c>
      <c r="O13" s="37"/>
      <c r="P13" s="32">
        <v>7</v>
      </c>
      <c r="Q13" s="38">
        <f t="shared" si="13"/>
        <v>6.6943999999999999</v>
      </c>
      <c r="R13" s="36">
        <v>6.81</v>
      </c>
      <c r="S13" s="42">
        <f t="shared" si="4"/>
        <v>2.0444545454545455</v>
      </c>
      <c r="T13" s="42">
        <f t="shared" si="5"/>
        <v>3.4044545454545458</v>
      </c>
      <c r="U13" s="38">
        <f t="shared" si="6"/>
        <v>5.0391009610734425</v>
      </c>
      <c r="V13" s="37"/>
      <c r="W13" s="33">
        <v>7</v>
      </c>
      <c r="X13" s="38">
        <f t="shared" si="14"/>
        <v>4.8639999999999999</v>
      </c>
      <c r="Y13" s="36">
        <v>5.59</v>
      </c>
      <c r="Z13" s="42">
        <f t="shared" si="7"/>
        <v>1.4854545454545456</v>
      </c>
      <c r="AA13" s="42">
        <f t="shared" si="8"/>
        <v>5.5819999999999999</v>
      </c>
      <c r="AB13" s="33">
        <v>6.41</v>
      </c>
      <c r="AC13" s="37"/>
      <c r="AD13" s="41">
        <v>7</v>
      </c>
      <c r="AE13" s="38">
        <f t="shared" si="15"/>
        <v>4.8639999999999999</v>
      </c>
      <c r="AF13" s="36">
        <v>5.68</v>
      </c>
      <c r="AG13" s="42">
        <f t="shared" si="9"/>
        <v>1.4854545454545456</v>
      </c>
      <c r="AH13" s="42">
        <f t="shared" si="10"/>
        <v>2.8684848484848486</v>
      </c>
      <c r="AI13" s="41">
        <v>3.44</v>
      </c>
    </row>
    <row r="14" spans="1:37" x14ac:dyDescent="0.25">
      <c r="A14" s="6"/>
      <c r="B14" s="32">
        <v>8</v>
      </c>
      <c r="C14" s="38">
        <f t="shared" si="11"/>
        <v>9.984</v>
      </c>
      <c r="D14" s="36">
        <v>10.14</v>
      </c>
      <c r="E14" s="42">
        <f t="shared" si="1"/>
        <v>3.0372727272727271</v>
      </c>
      <c r="F14" s="42">
        <f t="shared" si="0"/>
        <v>1.3600306090909093</v>
      </c>
      <c r="G14" s="32">
        <v>1.3979999999999999</v>
      </c>
      <c r="H14" s="6"/>
      <c r="I14" s="32">
        <v>7.75</v>
      </c>
      <c r="J14" s="38">
        <f t="shared" si="12"/>
        <v>9.9023961860277439</v>
      </c>
      <c r="K14" s="36">
        <v>10.45</v>
      </c>
      <c r="L14" s="42">
        <f t="shared" si="2"/>
        <v>3.014665510917498</v>
      </c>
      <c r="M14" s="42">
        <f t="shared" si="3"/>
        <v>1.3600301466551092</v>
      </c>
      <c r="N14" s="32">
        <v>1.39</v>
      </c>
      <c r="O14" s="37"/>
      <c r="P14" s="32">
        <v>7.64</v>
      </c>
      <c r="Q14" s="38">
        <f t="shared" si="13"/>
        <v>10.432078724158499</v>
      </c>
      <c r="R14" s="46">
        <v>10.45</v>
      </c>
      <c r="S14" s="42">
        <f t="shared" si="4"/>
        <v>3.1770844618662122</v>
      </c>
      <c r="T14" s="42">
        <f t="shared" si="5"/>
        <v>4.5370844618662121</v>
      </c>
      <c r="U14" s="38">
        <f t="shared" si="6"/>
        <v>7.8483601235209406</v>
      </c>
      <c r="V14" s="37"/>
      <c r="W14" s="33">
        <v>8</v>
      </c>
      <c r="X14" s="38">
        <f t="shared" si="14"/>
        <v>9.7279999999999998</v>
      </c>
      <c r="Y14" s="36">
        <v>10.09</v>
      </c>
      <c r="Z14" s="42">
        <f t="shared" si="7"/>
        <v>2.9593939393939395</v>
      </c>
      <c r="AA14" s="42">
        <f t="shared" si="8"/>
        <v>10.446</v>
      </c>
      <c r="AB14" s="33">
        <v>11.05</v>
      </c>
      <c r="AC14" s="37"/>
      <c r="AD14" s="41">
        <v>8</v>
      </c>
      <c r="AE14" s="38">
        <f t="shared" si="15"/>
        <v>9.7279999999999998</v>
      </c>
      <c r="AF14" s="36">
        <v>10.37</v>
      </c>
      <c r="AG14" s="42">
        <f t="shared" si="9"/>
        <v>2.9593939393939395</v>
      </c>
      <c r="AH14" s="42">
        <f t="shared" si="10"/>
        <v>4.3424242424242427</v>
      </c>
      <c r="AI14" s="41">
        <v>5.19</v>
      </c>
    </row>
    <row r="15" spans="1:37" x14ac:dyDescent="0.25">
      <c r="A15" s="6"/>
      <c r="B15" s="32">
        <v>8.0500000000000007</v>
      </c>
      <c r="C15" s="38">
        <f t="shared" si="11"/>
        <v>10.336084999632316</v>
      </c>
      <c r="D15" s="36">
        <v>10.45</v>
      </c>
      <c r="E15" s="42">
        <f t="shared" si="1"/>
        <v>3.1439651514037323</v>
      </c>
      <c r="F15" s="42">
        <f t="shared" si="0"/>
        <v>1.3600316760151505</v>
      </c>
      <c r="G15" s="41">
        <v>1.3919999999999999</v>
      </c>
      <c r="H15" s="6"/>
      <c r="I15" s="32">
        <v>8</v>
      </c>
      <c r="J15" s="38">
        <f t="shared" si="12"/>
        <v>11.776</v>
      </c>
      <c r="K15" s="36">
        <v>10.45</v>
      </c>
      <c r="L15" s="42">
        <f t="shared" si="2"/>
        <v>3.5824242424242425</v>
      </c>
      <c r="M15" s="42">
        <f t="shared" si="3"/>
        <v>1.3600358242424244</v>
      </c>
      <c r="N15" s="32">
        <v>1.4</v>
      </c>
      <c r="O15" s="37"/>
      <c r="P15" s="32">
        <v>8</v>
      </c>
      <c r="Q15" s="38">
        <f t="shared" si="13"/>
        <v>13.3888</v>
      </c>
      <c r="R15" s="46">
        <v>10.45</v>
      </c>
      <c r="S15" s="42">
        <f t="shared" si="4"/>
        <v>4.073060606060606</v>
      </c>
      <c r="T15" s="42">
        <f t="shared" si="5"/>
        <v>5.4330606060606055</v>
      </c>
      <c r="U15" s="38">
        <f t="shared" si="6"/>
        <v>10.069744940294523</v>
      </c>
      <c r="V15" s="37"/>
      <c r="W15" s="33">
        <v>8.0399999999999991</v>
      </c>
      <c r="X15" s="38">
        <f t="shared" si="14"/>
        <v>10.001491305710207</v>
      </c>
      <c r="Y15" s="36">
        <v>10.25</v>
      </c>
      <c r="Z15" s="42">
        <f t="shared" si="7"/>
        <v>3.0422700926394568</v>
      </c>
      <c r="AA15" s="42">
        <f t="shared" si="8"/>
        <v>10.719491305710207</v>
      </c>
      <c r="AB15" s="41">
        <v>11.05</v>
      </c>
      <c r="AC15" s="37"/>
      <c r="AD15" s="41">
        <v>8.0399999999999991</v>
      </c>
      <c r="AE15" s="38">
        <f t="shared" si="15"/>
        <v>10.001491305710207</v>
      </c>
      <c r="AF15" s="36">
        <v>10.45</v>
      </c>
      <c r="AG15" s="42">
        <f t="shared" si="9"/>
        <v>3.0422700926394568</v>
      </c>
      <c r="AH15" s="42">
        <f t="shared" si="10"/>
        <v>4.4253003956697601</v>
      </c>
      <c r="AI15" s="41">
        <v>5.27</v>
      </c>
    </row>
    <row r="16" spans="1:37" x14ac:dyDescent="0.25">
      <c r="A16" s="6"/>
      <c r="B16" s="32">
        <v>9</v>
      </c>
      <c r="C16" s="38">
        <f t="shared" si="11"/>
        <v>19.968</v>
      </c>
      <c r="D16" s="36">
        <v>10.45</v>
      </c>
      <c r="E16" s="42">
        <f t="shared" si="1"/>
        <v>6.0627272727272734</v>
      </c>
      <c r="F16" s="42">
        <f t="shared" si="0"/>
        <v>1.3600608636363636</v>
      </c>
      <c r="G16" s="32">
        <v>1.4239999999999999</v>
      </c>
      <c r="H16" s="6"/>
      <c r="I16" s="32">
        <v>9</v>
      </c>
      <c r="J16" s="38">
        <f t="shared" si="12"/>
        <v>23.552</v>
      </c>
      <c r="K16" s="36">
        <v>10.45</v>
      </c>
      <c r="L16" s="42">
        <f t="shared" si="2"/>
        <v>7.1509090909090913</v>
      </c>
      <c r="M16" s="42">
        <f t="shared" si="3"/>
        <v>1.3600715090909092</v>
      </c>
      <c r="N16" s="32">
        <v>1.43</v>
      </c>
      <c r="O16" s="37"/>
      <c r="P16" s="32">
        <v>9</v>
      </c>
      <c r="Q16" s="38">
        <f t="shared" si="13"/>
        <v>26.7776</v>
      </c>
      <c r="R16" s="46">
        <v>10.45</v>
      </c>
      <c r="S16" s="42">
        <f t="shared" si="4"/>
        <v>8.1302727272727271</v>
      </c>
      <c r="T16" s="42">
        <f t="shared" si="5"/>
        <v>9.4902727272727265</v>
      </c>
      <c r="U16" s="38">
        <f t="shared" si="6"/>
        <v>20.122590109999848</v>
      </c>
      <c r="V16" s="37"/>
      <c r="W16" s="33">
        <v>9</v>
      </c>
      <c r="X16" s="38">
        <f t="shared" si="14"/>
        <v>19.456</v>
      </c>
      <c r="Y16" s="36">
        <v>10.25</v>
      </c>
      <c r="Z16" s="42">
        <f t="shared" si="7"/>
        <v>5.9072727272727272</v>
      </c>
      <c r="AA16" s="42">
        <f t="shared" si="8"/>
        <v>20.173999999999999</v>
      </c>
      <c r="AB16" s="33">
        <v>11.07</v>
      </c>
      <c r="AC16" s="37"/>
      <c r="AD16" s="41">
        <v>9</v>
      </c>
      <c r="AE16" s="38">
        <f t="shared" si="15"/>
        <v>19.456</v>
      </c>
      <c r="AF16" s="36">
        <v>10.45</v>
      </c>
      <c r="AG16" s="42">
        <f t="shared" si="9"/>
        <v>5.9072727272727272</v>
      </c>
      <c r="AH16" s="42">
        <f t="shared" si="10"/>
        <v>7.2903030303030301</v>
      </c>
      <c r="AI16" s="41">
        <v>6.23</v>
      </c>
    </row>
    <row r="17" spans="1:35" x14ac:dyDescent="0.25">
      <c r="A17" s="6"/>
      <c r="B17" s="32">
        <v>10</v>
      </c>
      <c r="C17" s="38">
        <f t="shared" si="11"/>
        <v>39.936</v>
      </c>
      <c r="D17" s="36">
        <v>10.45</v>
      </c>
      <c r="E17" s="42">
        <f t="shared" si="1"/>
        <v>12.113636363636365</v>
      </c>
      <c r="F17" s="42">
        <f t="shared" si="0"/>
        <v>1.360121372727273</v>
      </c>
      <c r="G17" s="32">
        <v>1.4530000000000001</v>
      </c>
      <c r="H17" s="6"/>
      <c r="I17" s="32">
        <v>10</v>
      </c>
      <c r="J17" s="38">
        <f t="shared" si="12"/>
        <v>47.103999999999999</v>
      </c>
      <c r="K17" s="36">
        <v>10.45</v>
      </c>
      <c r="L17" s="42">
        <f t="shared" si="2"/>
        <v>14.287878787878789</v>
      </c>
      <c r="M17" s="42">
        <f t="shared" si="3"/>
        <v>1.3601428787878789</v>
      </c>
      <c r="N17" s="32">
        <v>1.47</v>
      </c>
      <c r="O17" s="37"/>
      <c r="P17" s="32">
        <v>10</v>
      </c>
      <c r="Q17" s="38">
        <f t="shared" si="13"/>
        <v>53.555199999999999</v>
      </c>
      <c r="R17" s="46">
        <v>10.45</v>
      </c>
      <c r="S17" s="42">
        <f t="shared" si="4"/>
        <v>16.244696969696971</v>
      </c>
      <c r="T17" s="42">
        <f t="shared" si="5"/>
        <v>17.60469696969697</v>
      </c>
      <c r="U17" s="38">
        <f t="shared" si="6"/>
        <v>40.211409041232486</v>
      </c>
      <c r="V17" s="37"/>
      <c r="W17" s="33">
        <v>10</v>
      </c>
      <c r="X17" s="38">
        <f t="shared" si="14"/>
        <v>38.911999999999999</v>
      </c>
      <c r="Y17" s="36">
        <v>10.25</v>
      </c>
      <c r="Z17" s="42">
        <f t="shared" si="7"/>
        <v>11.803030303030303</v>
      </c>
      <c r="AA17" s="42">
        <f t="shared" si="8"/>
        <v>39.629999999999995</v>
      </c>
      <c r="AB17" s="33">
        <v>11.1</v>
      </c>
      <c r="AC17" s="37"/>
      <c r="AD17" s="41">
        <v>10</v>
      </c>
      <c r="AE17" s="38">
        <f t="shared" si="15"/>
        <v>38.911999999999999</v>
      </c>
      <c r="AF17" s="36">
        <v>10.45</v>
      </c>
      <c r="AG17" s="42">
        <f t="shared" si="9"/>
        <v>11.803030303030303</v>
      </c>
      <c r="AH17" s="42">
        <f t="shared" si="10"/>
        <v>13.186060606060606</v>
      </c>
      <c r="AI17" s="41">
        <v>7.31</v>
      </c>
    </row>
    <row r="18" spans="1:35" x14ac:dyDescent="0.25">
      <c r="A18" s="6"/>
      <c r="B18" s="6"/>
      <c r="C18" s="6"/>
      <c r="D18" s="6"/>
      <c r="E18" s="6"/>
      <c r="F18" s="6"/>
      <c r="G18" s="6"/>
      <c r="H18" s="6"/>
      <c r="I18" s="7"/>
      <c r="J18" s="6"/>
      <c r="K18" s="6"/>
      <c r="L18" s="6"/>
      <c r="M18" s="6"/>
      <c r="N18" s="6"/>
      <c r="O18" s="37"/>
      <c r="P18" s="7"/>
      <c r="Q18" s="6"/>
      <c r="R18" s="6"/>
      <c r="S18" s="6"/>
      <c r="T18" s="6"/>
      <c r="U18" s="6"/>
      <c r="V18" s="37"/>
      <c r="W18" s="7"/>
      <c r="X18" s="6"/>
      <c r="Y18" s="6"/>
      <c r="Z18" s="6"/>
      <c r="AA18" s="6"/>
      <c r="AB18" s="6"/>
      <c r="AC18" s="37"/>
      <c r="AD18" s="7"/>
      <c r="AE18" s="6"/>
      <c r="AF18" s="6"/>
      <c r="AG18" s="6"/>
      <c r="AH18" s="6"/>
      <c r="AI18" s="6"/>
    </row>
    <row r="49" spans="16:21" x14ac:dyDescent="0.25">
      <c r="P49" s="41">
        <v>0</v>
      </c>
      <c r="Q49" s="41">
        <f>R49</f>
        <v>4.3999999999999997E-2</v>
      </c>
      <c r="R49" s="36">
        <v>4.3999999999999997E-2</v>
      </c>
      <c r="S49" s="42">
        <f>(Q$6+Q49)/3.3</f>
        <v>2.9181818181818184E-2</v>
      </c>
      <c r="T49" s="42">
        <f t="shared" ref="T49:T60" si="16">IF(S49&lt;$AK$4/(R$1),(S$6+S49)*R$1,(S$6+S49)*U$1+$AK$4)+$AK$4</f>
        <v>1.2887878787878788</v>
      </c>
      <c r="U49" s="41">
        <v>0.79</v>
      </c>
    </row>
    <row r="50" spans="16:21" x14ac:dyDescent="0.25">
      <c r="P50" s="41">
        <v>1</v>
      </c>
      <c r="Q50" s="38">
        <f>Q$6*2^P50</f>
        <v>0.1046</v>
      </c>
      <c r="R50" s="36">
        <v>8.3000000000000004E-2</v>
      </c>
      <c r="S50" s="42">
        <f t="shared" ref="S50:S60" si="17">(Q$6+Q50)/3.3</f>
        <v>4.7545454545454544E-2</v>
      </c>
      <c r="T50" s="42">
        <f t="shared" si="16"/>
        <v>1.4724242424242424</v>
      </c>
      <c r="U50" s="41">
        <v>0.94</v>
      </c>
    </row>
    <row r="51" spans="16:21" x14ac:dyDescent="0.25">
      <c r="P51" s="41">
        <v>2</v>
      </c>
      <c r="Q51" s="38">
        <f t="shared" ref="Q51:Q60" si="18">Q$6*2^P51</f>
        <v>0.2092</v>
      </c>
      <c r="R51" s="36">
        <v>0.17</v>
      </c>
      <c r="S51" s="42">
        <f t="shared" si="17"/>
        <v>7.9242424242424253E-2</v>
      </c>
      <c r="T51" s="42">
        <f t="shared" si="16"/>
        <v>1.470939393939394</v>
      </c>
      <c r="U51" s="41">
        <v>1.1299999999999999</v>
      </c>
    </row>
    <row r="52" spans="16:21" x14ac:dyDescent="0.25">
      <c r="P52" s="41">
        <v>3</v>
      </c>
      <c r="Q52" s="38">
        <f t="shared" si="18"/>
        <v>0.41839999999999999</v>
      </c>
      <c r="R52" s="36">
        <v>0.35299999999999998</v>
      </c>
      <c r="S52" s="42">
        <f t="shared" si="17"/>
        <v>0.14263636363636364</v>
      </c>
      <c r="T52" s="42">
        <f t="shared" si="16"/>
        <v>1.5343333333333335</v>
      </c>
      <c r="U52" s="41">
        <v>1.23</v>
      </c>
    </row>
    <row r="53" spans="16:21" x14ac:dyDescent="0.25">
      <c r="P53" s="41">
        <v>4</v>
      </c>
      <c r="Q53" s="38">
        <f t="shared" si="18"/>
        <v>0.83679999999999999</v>
      </c>
      <c r="R53" s="36">
        <v>0.72499999999999998</v>
      </c>
      <c r="S53" s="42">
        <f t="shared" si="17"/>
        <v>0.26942424242424245</v>
      </c>
      <c r="T53" s="42">
        <f t="shared" si="16"/>
        <v>1.6611212121212122</v>
      </c>
      <c r="U53" s="41">
        <v>1.45</v>
      </c>
    </row>
    <row r="54" spans="16:21" x14ac:dyDescent="0.25">
      <c r="P54" s="41">
        <v>5</v>
      </c>
      <c r="Q54" s="38">
        <f t="shared" si="18"/>
        <v>1.6736</v>
      </c>
      <c r="R54" s="36">
        <v>1.448</v>
      </c>
      <c r="S54" s="42">
        <f t="shared" si="17"/>
        <v>0.52300000000000002</v>
      </c>
      <c r="T54" s="42">
        <f t="shared" si="16"/>
        <v>1.91469696969697</v>
      </c>
      <c r="U54" s="41">
        <v>1.76</v>
      </c>
    </row>
    <row r="55" spans="16:21" x14ac:dyDescent="0.25">
      <c r="P55" s="41">
        <v>6</v>
      </c>
      <c r="Q55" s="38">
        <f t="shared" si="18"/>
        <v>3.3472</v>
      </c>
      <c r="R55" s="36">
        <v>2.87</v>
      </c>
      <c r="S55" s="42">
        <f t="shared" si="17"/>
        <v>1.030151515151515</v>
      </c>
      <c r="T55" s="42">
        <f t="shared" si="16"/>
        <v>2.4218484848484851</v>
      </c>
      <c r="U55" s="41">
        <v>2.2999999999999998</v>
      </c>
    </row>
    <row r="56" spans="16:21" x14ac:dyDescent="0.25">
      <c r="P56" s="41">
        <v>7</v>
      </c>
      <c r="Q56" s="38">
        <f t="shared" si="18"/>
        <v>6.6943999999999999</v>
      </c>
      <c r="R56" s="36">
        <v>5.58</v>
      </c>
      <c r="S56" s="42">
        <f t="shared" si="17"/>
        <v>2.0444545454545455</v>
      </c>
      <c r="T56" s="42">
        <f t="shared" si="16"/>
        <v>3.4361515151515154</v>
      </c>
      <c r="U56" s="41">
        <v>3.27</v>
      </c>
    </row>
    <row r="57" spans="16:21" x14ac:dyDescent="0.25">
      <c r="P57" s="41">
        <v>8</v>
      </c>
      <c r="Q57" s="38">
        <f t="shared" si="18"/>
        <v>13.3888</v>
      </c>
      <c r="R57" s="36">
        <v>10.29</v>
      </c>
      <c r="S57" s="42">
        <f t="shared" si="17"/>
        <v>4.073060606060606</v>
      </c>
      <c r="T57" s="42">
        <f t="shared" si="16"/>
        <v>5.4647575757575755</v>
      </c>
      <c r="U57" s="41">
        <v>4.8</v>
      </c>
    </row>
    <row r="58" spans="16:21" x14ac:dyDescent="0.25">
      <c r="P58" s="41">
        <v>8.0399999999999991</v>
      </c>
      <c r="Q58" s="38">
        <f t="shared" si="18"/>
        <v>13.765210402332732</v>
      </c>
      <c r="R58" s="36">
        <v>10.45</v>
      </c>
      <c r="S58" s="42">
        <f t="shared" si="17"/>
        <v>4.1871243643432523</v>
      </c>
      <c r="T58" s="42">
        <f t="shared" si="16"/>
        <v>5.5788213340402217</v>
      </c>
      <c r="U58" s="41">
        <v>4.91</v>
      </c>
    </row>
    <row r="59" spans="16:21" x14ac:dyDescent="0.25">
      <c r="P59" s="41">
        <v>9</v>
      </c>
      <c r="Q59" s="38">
        <f t="shared" si="18"/>
        <v>26.7776</v>
      </c>
      <c r="R59" s="36">
        <v>10.45</v>
      </c>
      <c r="S59" s="42">
        <f t="shared" si="17"/>
        <v>8.1302727272727271</v>
      </c>
      <c r="T59" s="42">
        <f t="shared" si="16"/>
        <v>9.5219696969696965</v>
      </c>
      <c r="U59" s="41">
        <v>5.8</v>
      </c>
    </row>
    <row r="60" spans="16:21" x14ac:dyDescent="0.25">
      <c r="P60" s="41">
        <v>10</v>
      </c>
      <c r="Q60" s="38">
        <f t="shared" si="18"/>
        <v>53.555199999999999</v>
      </c>
      <c r="R60" s="36">
        <v>10.45</v>
      </c>
      <c r="S60" s="42">
        <f t="shared" si="17"/>
        <v>16.244696969696971</v>
      </c>
      <c r="T60" s="42">
        <f t="shared" si="16"/>
        <v>17.63639393939394</v>
      </c>
      <c r="U60" s="41">
        <v>6.73</v>
      </c>
    </row>
    <row r="62" spans="16:21" x14ac:dyDescent="0.25">
      <c r="P62" s="43" t="s">
        <v>36</v>
      </c>
      <c r="Q62" s="43" t="s">
        <v>34</v>
      </c>
      <c r="R62" s="36" t="s">
        <v>41</v>
      </c>
      <c r="S62" s="36" t="s">
        <v>39</v>
      </c>
      <c r="T62" s="36" t="s">
        <v>40</v>
      </c>
      <c r="U62" s="43" t="s">
        <v>35</v>
      </c>
    </row>
    <row r="63" spans="16:21" x14ac:dyDescent="0.25">
      <c r="P63" s="43" t="s">
        <v>33</v>
      </c>
      <c r="Q63" s="27"/>
      <c r="R63" s="27"/>
      <c r="S63" s="27"/>
      <c r="T63" s="27"/>
      <c r="U63" s="29"/>
    </row>
    <row r="64" spans="16:21" x14ac:dyDescent="0.25">
      <c r="P64" s="6"/>
      <c r="Q64" s="6"/>
      <c r="R64" s="6"/>
      <c r="S64" s="6"/>
      <c r="T64" s="6"/>
      <c r="U64" s="6"/>
    </row>
    <row r="65" spans="16:21" x14ac:dyDescent="0.25">
      <c r="P65" s="43">
        <v>0</v>
      </c>
      <c r="Q65" s="43">
        <f>R65</f>
        <v>3.8199999999999998E-2</v>
      </c>
      <c r="R65" s="36">
        <v>3.8199999999999998E-2</v>
      </c>
      <c r="S65" s="42">
        <f>(Q$6+Q65)/3.3</f>
        <v>2.7424242424242424E-2</v>
      </c>
      <c r="T65" s="42">
        <f>IF(S65&lt;$AK$4/(R$1),S65*R$1,S65*U$1+$AK$4)+$AK$4</f>
        <v>0.95424242424242434</v>
      </c>
      <c r="U65" s="43">
        <v>0.78600000000000003</v>
      </c>
    </row>
    <row r="66" spans="16:21" x14ac:dyDescent="0.25">
      <c r="P66" s="43">
        <v>1</v>
      </c>
      <c r="Q66" s="38">
        <f>Q$6*2^P66</f>
        <v>0.1046</v>
      </c>
      <c r="R66" s="36">
        <v>8.1000000000000003E-2</v>
      </c>
      <c r="S66" s="42">
        <f t="shared" ref="S66:S76" si="19">(Q$6+Q66)/3.3</f>
        <v>4.7545454545454544E-2</v>
      </c>
      <c r="T66" s="42">
        <f t="shared" ref="T66:T76" si="20">IF(S66&lt;$AK$4/(R$1),S66*R$1,S66*U$1+$AK$4)+$AK$4</f>
        <v>1.1554545454545455</v>
      </c>
      <c r="U66" s="43">
        <v>0.93600000000000005</v>
      </c>
    </row>
    <row r="67" spans="16:21" x14ac:dyDescent="0.25">
      <c r="P67" s="43">
        <v>2</v>
      </c>
      <c r="Q67" s="38">
        <f t="shared" ref="Q67:Q76" si="21">Q$6*2^P67</f>
        <v>0.2092</v>
      </c>
      <c r="R67" s="36">
        <v>0.17</v>
      </c>
      <c r="S67" s="42">
        <f t="shared" si="19"/>
        <v>7.9242424242424253E-2</v>
      </c>
      <c r="T67" s="42">
        <f t="shared" si="20"/>
        <v>1.4392424242424244</v>
      </c>
      <c r="U67" s="43">
        <v>1.131</v>
      </c>
    </row>
    <row r="68" spans="16:21" x14ac:dyDescent="0.25">
      <c r="P68" s="43">
        <v>3</v>
      </c>
      <c r="Q68" s="38">
        <f t="shared" si="21"/>
        <v>0.41839999999999999</v>
      </c>
      <c r="R68" s="36">
        <v>0.35399999999999998</v>
      </c>
      <c r="S68" s="42">
        <f t="shared" si="19"/>
        <v>0.14263636363636364</v>
      </c>
      <c r="T68" s="42">
        <f t="shared" si="20"/>
        <v>1.5026363636363638</v>
      </c>
      <c r="U68" s="43">
        <v>1.2529999999999999</v>
      </c>
    </row>
    <row r="69" spans="16:21" x14ac:dyDescent="0.25">
      <c r="P69" s="43">
        <v>4</v>
      </c>
      <c r="Q69" s="38">
        <f t="shared" si="21"/>
        <v>0.83679999999999999</v>
      </c>
      <c r="R69" s="36">
        <v>0.71699999999999997</v>
      </c>
      <c r="S69" s="42">
        <f t="shared" si="19"/>
        <v>0.26942424242424245</v>
      </c>
      <c r="T69" s="42">
        <f t="shared" si="20"/>
        <v>1.6294242424242427</v>
      </c>
      <c r="U69" s="43">
        <v>1.4139999999999999</v>
      </c>
    </row>
    <row r="70" spans="16:21" x14ac:dyDescent="0.25">
      <c r="P70" s="43">
        <v>5</v>
      </c>
      <c r="Q70" s="38">
        <f t="shared" si="21"/>
        <v>1.6736</v>
      </c>
      <c r="R70" s="36">
        <v>1.4550000000000001</v>
      </c>
      <c r="S70" s="42">
        <f t="shared" si="19"/>
        <v>0.52300000000000002</v>
      </c>
      <c r="T70" s="42">
        <f t="shared" si="20"/>
        <v>1.883</v>
      </c>
      <c r="U70" s="43">
        <v>1.7050000000000001</v>
      </c>
    </row>
    <row r="71" spans="16:21" x14ac:dyDescent="0.25">
      <c r="P71" s="43">
        <v>6</v>
      </c>
      <c r="Q71" s="38">
        <f t="shared" si="21"/>
        <v>3.3472</v>
      </c>
      <c r="R71" s="36">
        <v>2.89</v>
      </c>
      <c r="S71" s="42">
        <f t="shared" si="19"/>
        <v>1.030151515151515</v>
      </c>
      <c r="T71" s="42">
        <f t="shared" si="20"/>
        <v>2.3901515151515151</v>
      </c>
      <c r="U71" s="43">
        <v>2.21</v>
      </c>
    </row>
    <row r="72" spans="16:21" x14ac:dyDescent="0.25">
      <c r="P72" s="43">
        <v>7</v>
      </c>
      <c r="Q72" s="38">
        <f t="shared" si="21"/>
        <v>6.6943999999999999</v>
      </c>
      <c r="R72" s="36">
        <v>5.48</v>
      </c>
      <c r="S72" s="42">
        <f t="shared" si="19"/>
        <v>2.0444545454545455</v>
      </c>
      <c r="T72" s="42">
        <f t="shared" si="20"/>
        <v>3.4044545454545458</v>
      </c>
      <c r="U72" s="43">
        <v>3.12</v>
      </c>
    </row>
    <row r="73" spans="16:21" x14ac:dyDescent="0.25">
      <c r="P73" s="43">
        <v>8</v>
      </c>
      <c r="Q73" s="38">
        <f t="shared" si="21"/>
        <v>13.3888</v>
      </c>
      <c r="R73" s="36">
        <v>10.24</v>
      </c>
      <c r="S73" s="42">
        <f t="shared" si="19"/>
        <v>4.073060606060606</v>
      </c>
      <c r="T73" s="42">
        <f t="shared" si="20"/>
        <v>5.4330606060606055</v>
      </c>
      <c r="U73" s="43">
        <v>4.63</v>
      </c>
    </row>
    <row r="74" spans="16:21" x14ac:dyDescent="0.25">
      <c r="P74" s="43">
        <v>8.0399999999999991</v>
      </c>
      <c r="Q74" s="38">
        <f t="shared" si="21"/>
        <v>13.765210402332732</v>
      </c>
      <c r="R74" s="36">
        <v>10.33</v>
      </c>
      <c r="S74" s="42">
        <f t="shared" si="19"/>
        <v>4.1871243643432523</v>
      </c>
      <c r="T74" s="42">
        <f t="shared" si="20"/>
        <v>5.5471243643432517</v>
      </c>
      <c r="U74" s="43">
        <v>4.68</v>
      </c>
    </row>
    <row r="75" spans="16:21" x14ac:dyDescent="0.25">
      <c r="P75" s="43">
        <v>9</v>
      </c>
      <c r="Q75" s="38">
        <f t="shared" si="21"/>
        <v>26.7776</v>
      </c>
      <c r="R75" s="36">
        <v>10.38</v>
      </c>
      <c r="S75" s="42">
        <f t="shared" si="19"/>
        <v>8.1302727272727271</v>
      </c>
      <c r="T75" s="42">
        <f t="shared" si="20"/>
        <v>9.4902727272727265</v>
      </c>
      <c r="U75" s="43">
        <v>5.62</v>
      </c>
    </row>
    <row r="76" spans="16:21" x14ac:dyDescent="0.25">
      <c r="P76" s="43">
        <v>10</v>
      </c>
      <c r="Q76" s="38">
        <f t="shared" si="21"/>
        <v>53.555199999999999</v>
      </c>
      <c r="R76" s="36">
        <v>10.39</v>
      </c>
      <c r="S76" s="42">
        <f t="shared" si="19"/>
        <v>16.244696969696971</v>
      </c>
      <c r="T76" s="42">
        <f t="shared" si="20"/>
        <v>17.60469696969697</v>
      </c>
      <c r="U76" s="43">
        <v>6.74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36"/>
  <sheetViews>
    <sheetView zoomScaleNormal="100" workbookViewId="0">
      <selection activeCell="K27" sqref="K27"/>
    </sheetView>
  </sheetViews>
  <sheetFormatPr defaultRowHeight="15" x14ac:dyDescent="0.25"/>
  <cols>
    <col min="1" max="1" width="1.7109375" style="3" customWidth="1"/>
    <col min="2" max="2" width="9.140625" style="3"/>
    <col min="3" max="3" width="1.7109375" style="3" customWidth="1"/>
    <col min="4" max="4" width="15" style="3" bestFit="1" customWidth="1"/>
    <col min="5" max="5" width="16" style="3" bestFit="1" customWidth="1"/>
    <col min="6" max="6" width="1.7109375" style="3" customWidth="1"/>
    <col min="7" max="7" width="15.42578125" style="3" bestFit="1" customWidth="1"/>
    <col min="8" max="8" width="16.42578125" style="3" bestFit="1" customWidth="1"/>
    <col min="9" max="9" width="1.7109375" style="3" customWidth="1"/>
    <col min="10" max="26" width="9.140625" style="3"/>
  </cols>
  <sheetData>
    <row r="1" spans="1:15" ht="9.9499999999999993" customHeight="1" x14ac:dyDescent="0.25">
      <c r="A1" s="6"/>
      <c r="B1" s="6"/>
      <c r="C1" s="6"/>
      <c r="D1" s="6"/>
      <c r="E1" s="6"/>
      <c r="F1" s="6"/>
      <c r="G1" s="6"/>
      <c r="H1" s="6"/>
      <c r="I1" s="6"/>
    </row>
    <row r="2" spans="1:15" x14ac:dyDescent="0.25">
      <c r="A2" s="6"/>
      <c r="B2" s="3" t="s">
        <v>0</v>
      </c>
      <c r="C2" s="6"/>
      <c r="D2" s="49" t="s">
        <v>16</v>
      </c>
      <c r="E2" s="49"/>
      <c r="F2" s="6"/>
      <c r="G2" s="49" t="s">
        <v>17</v>
      </c>
      <c r="H2" s="49"/>
      <c r="I2" s="6"/>
      <c r="L2" s="3" t="s">
        <v>26</v>
      </c>
    </row>
    <row r="3" spans="1:15" x14ac:dyDescent="0.25">
      <c r="A3" s="6"/>
      <c r="C3" s="6"/>
      <c r="D3" s="3" t="s">
        <v>28</v>
      </c>
      <c r="E3" s="3" t="s">
        <v>29</v>
      </c>
      <c r="F3" s="6"/>
      <c r="G3" s="3" t="s">
        <v>30</v>
      </c>
      <c r="H3" s="3" t="s">
        <v>31</v>
      </c>
      <c r="I3" s="6"/>
      <c r="K3" s="3" t="s">
        <v>23</v>
      </c>
      <c r="L3" s="3" t="s">
        <v>24</v>
      </c>
      <c r="M3" s="3" t="s">
        <v>25</v>
      </c>
      <c r="O3" s="3" t="s">
        <v>22</v>
      </c>
    </row>
    <row r="4" spans="1:15" ht="9.9499999999999993" customHeight="1" x14ac:dyDescent="0.25">
      <c r="A4" s="6"/>
      <c r="B4" s="6"/>
      <c r="C4" s="6"/>
      <c r="D4" s="6"/>
      <c r="E4" s="6"/>
      <c r="F4" s="6"/>
      <c r="G4" s="6"/>
      <c r="H4" s="6"/>
      <c r="I4" s="6"/>
    </row>
    <row r="5" spans="1:15" x14ac:dyDescent="0.25">
      <c r="A5" s="6"/>
      <c r="B5" s="3">
        <v>-6</v>
      </c>
      <c r="C5" s="6"/>
      <c r="D5" s="3">
        <f>-5.9</f>
        <v>-5.9</v>
      </c>
      <c r="E5" s="3">
        <f>B5</f>
        <v>-6</v>
      </c>
      <c r="F5" s="6"/>
      <c r="G5" s="3">
        <v>-6.6760000000000002</v>
      </c>
      <c r="H5" s="3">
        <f>B5-0.7</f>
        <v>-6.7</v>
      </c>
      <c r="I5" s="6"/>
      <c r="K5" s="23">
        <v>-6</v>
      </c>
      <c r="L5" s="3">
        <v>0.13200000000000001</v>
      </c>
      <c r="M5" s="3">
        <f>(K5+$O$5)*(-0.02)</f>
        <v>0.11012000000000001</v>
      </c>
      <c r="O5" s="3">
        <v>0.49399999999999999</v>
      </c>
    </row>
    <row r="6" spans="1:15" x14ac:dyDescent="0.25">
      <c r="A6" s="6"/>
      <c r="B6" s="3">
        <v>-5</v>
      </c>
      <c r="C6" s="6"/>
      <c r="D6" s="3">
        <v>-5.08</v>
      </c>
      <c r="E6" s="23">
        <f t="shared" ref="E6:E19" si="0">B6</f>
        <v>-5</v>
      </c>
      <c r="F6" s="6"/>
      <c r="G6" s="3">
        <v>-5.7670000000000003</v>
      </c>
      <c r="H6" s="23">
        <f t="shared" ref="H6:H19" si="1">B6-0.7</f>
        <v>-5.7</v>
      </c>
      <c r="I6" s="6"/>
      <c r="K6" s="23">
        <v>-5</v>
      </c>
      <c r="L6" s="3">
        <v>0.113</v>
      </c>
      <c r="M6" s="23">
        <f t="shared" ref="M6:M17" si="2">(K6+$O$5)*(-0.02)</f>
        <v>9.0120000000000006E-2</v>
      </c>
    </row>
    <row r="7" spans="1:15" x14ac:dyDescent="0.25">
      <c r="A7" s="6"/>
      <c r="B7" s="3">
        <v>-4</v>
      </c>
      <c r="C7" s="6"/>
      <c r="D7" s="3">
        <v>-4.0069999999999997</v>
      </c>
      <c r="E7" s="23">
        <f t="shared" si="0"/>
        <v>-4</v>
      </c>
      <c r="F7" s="6"/>
      <c r="G7" s="3">
        <v>-4.7530000000000001</v>
      </c>
      <c r="H7" s="23">
        <f t="shared" si="1"/>
        <v>-4.7</v>
      </c>
      <c r="I7" s="6"/>
      <c r="K7" s="23">
        <v>-4</v>
      </c>
      <c r="L7" s="3">
        <v>9.2999999999999999E-2</v>
      </c>
      <c r="M7" s="23">
        <f t="shared" si="2"/>
        <v>7.0120000000000002E-2</v>
      </c>
    </row>
    <row r="8" spans="1:15" x14ac:dyDescent="0.25">
      <c r="A8" s="6"/>
      <c r="B8" s="3">
        <v>-3</v>
      </c>
      <c r="C8" s="6"/>
      <c r="D8" s="3">
        <v>-3.0070000000000001</v>
      </c>
      <c r="E8" s="23">
        <f t="shared" si="0"/>
        <v>-3</v>
      </c>
      <c r="F8" s="6"/>
      <c r="G8" s="3">
        <v>-3.7349999999999999</v>
      </c>
      <c r="H8" s="23">
        <f t="shared" si="1"/>
        <v>-3.7</v>
      </c>
      <c r="I8" s="6"/>
      <c r="K8" s="23">
        <v>-3</v>
      </c>
      <c r="L8" s="3">
        <v>7.3999999999999996E-2</v>
      </c>
      <c r="M8" s="23">
        <f t="shared" si="2"/>
        <v>5.0120000000000005E-2</v>
      </c>
    </row>
    <row r="9" spans="1:15" x14ac:dyDescent="0.25">
      <c r="A9" s="6"/>
      <c r="B9" s="3">
        <v>-2</v>
      </c>
      <c r="C9" s="6"/>
      <c r="D9" s="3">
        <v>-2.0059999999999998</v>
      </c>
      <c r="E9" s="23">
        <f t="shared" si="0"/>
        <v>-2</v>
      </c>
      <c r="F9" s="6"/>
      <c r="G9" s="3">
        <v>-2.71</v>
      </c>
      <c r="H9" s="23">
        <f t="shared" si="1"/>
        <v>-2.7</v>
      </c>
      <c r="I9" s="6"/>
      <c r="K9" s="23">
        <v>-2</v>
      </c>
      <c r="L9" s="3">
        <v>5.5E-2</v>
      </c>
      <c r="M9" s="23">
        <f t="shared" si="2"/>
        <v>3.0120000000000001E-2</v>
      </c>
    </row>
    <row r="10" spans="1:15" x14ac:dyDescent="0.25">
      <c r="A10" s="6"/>
      <c r="B10" s="3">
        <v>-1</v>
      </c>
      <c r="C10" s="6"/>
      <c r="D10" s="3">
        <v>-1.0049999999999999</v>
      </c>
      <c r="E10" s="23">
        <f t="shared" si="0"/>
        <v>-1</v>
      </c>
      <c r="F10" s="6"/>
      <c r="G10" s="3">
        <v>-1.671</v>
      </c>
      <c r="H10" s="23">
        <f t="shared" si="1"/>
        <v>-1.7</v>
      </c>
      <c r="I10" s="6"/>
      <c r="K10" s="23">
        <v>-1</v>
      </c>
      <c r="L10" s="3">
        <v>3.5000000000000003E-2</v>
      </c>
      <c r="M10" s="23">
        <f t="shared" si="2"/>
        <v>1.0120000000000001E-2</v>
      </c>
    </row>
    <row r="11" spans="1:15" x14ac:dyDescent="0.25">
      <c r="A11" s="6"/>
      <c r="B11" s="3">
        <v>-0.9</v>
      </c>
      <c r="C11" s="6"/>
      <c r="D11" s="3">
        <v>-0.90500000000000003</v>
      </c>
      <c r="E11" s="23">
        <f t="shared" si="0"/>
        <v>-0.9</v>
      </c>
      <c r="F11" s="6"/>
      <c r="G11" s="3">
        <v>-1.5660000000000001</v>
      </c>
      <c r="H11" s="23">
        <f t="shared" si="1"/>
        <v>-1.6</v>
      </c>
      <c r="I11" s="6"/>
      <c r="K11" s="23">
        <v>0</v>
      </c>
      <c r="L11" s="3">
        <v>-5.0000000000000001E-3</v>
      </c>
      <c r="M11" s="23">
        <f t="shared" si="2"/>
        <v>-9.8799999999999999E-3</v>
      </c>
    </row>
    <row r="12" spans="1:15" x14ac:dyDescent="0.25">
      <c r="A12" s="6"/>
      <c r="B12" s="3">
        <v>-0.8</v>
      </c>
      <c r="C12" s="6"/>
      <c r="D12" s="3">
        <v>-0.80400000000000005</v>
      </c>
      <c r="E12" s="23">
        <f t="shared" si="0"/>
        <v>-0.8</v>
      </c>
      <c r="F12" s="6"/>
      <c r="G12" s="3">
        <v>-1.46</v>
      </c>
      <c r="H12" s="23">
        <f t="shared" si="1"/>
        <v>-1.5</v>
      </c>
      <c r="I12" s="6"/>
      <c r="K12" s="23">
        <v>1</v>
      </c>
      <c r="L12" s="3">
        <v>-2.4E-2</v>
      </c>
      <c r="M12" s="23">
        <f t="shared" si="2"/>
        <v>-2.988E-2</v>
      </c>
    </row>
    <row r="13" spans="1:15" x14ac:dyDescent="0.25">
      <c r="A13" s="6"/>
      <c r="B13" s="3">
        <v>-0.7</v>
      </c>
      <c r="C13" s="6"/>
      <c r="D13" s="3">
        <v>-0.70399999999999996</v>
      </c>
      <c r="E13" s="23">
        <f t="shared" si="0"/>
        <v>-0.7</v>
      </c>
      <c r="F13" s="6"/>
      <c r="G13" s="3">
        <v>-1.353</v>
      </c>
      <c r="H13" s="23">
        <f t="shared" si="1"/>
        <v>-1.4</v>
      </c>
      <c r="I13" s="6"/>
      <c r="K13" s="23">
        <v>2</v>
      </c>
      <c r="L13" s="3">
        <v>-4.3999999999999997E-2</v>
      </c>
      <c r="M13" s="23">
        <f t="shared" si="2"/>
        <v>-4.9879999999999994E-2</v>
      </c>
    </row>
    <row r="14" spans="1:15" x14ac:dyDescent="0.25">
      <c r="A14" s="6"/>
      <c r="B14" s="3">
        <v>-0.6</v>
      </c>
      <c r="C14" s="6"/>
      <c r="D14" s="3">
        <v>-0.60399999999999998</v>
      </c>
      <c r="E14" s="23">
        <f t="shared" si="0"/>
        <v>-0.6</v>
      </c>
      <c r="F14" s="6"/>
      <c r="G14" s="3">
        <v>-1.2450000000000001</v>
      </c>
      <c r="H14" s="23">
        <f t="shared" si="1"/>
        <v>-1.2999999999999998</v>
      </c>
      <c r="I14" s="6"/>
      <c r="K14" s="23">
        <v>3</v>
      </c>
      <c r="L14" s="3">
        <v>-6.4000000000000001E-2</v>
      </c>
      <c r="M14" s="23">
        <f t="shared" si="2"/>
        <v>-6.9879999999999998E-2</v>
      </c>
    </row>
    <row r="15" spans="1:15" x14ac:dyDescent="0.25">
      <c r="A15" s="6"/>
      <c r="B15" s="3">
        <v>-0.5</v>
      </c>
      <c r="C15" s="6"/>
      <c r="D15" s="3">
        <v>-0.504</v>
      </c>
      <c r="E15" s="23">
        <f t="shared" si="0"/>
        <v>-0.5</v>
      </c>
      <c r="F15" s="6"/>
      <c r="G15" s="3">
        <v>-1.135</v>
      </c>
      <c r="H15" s="23">
        <f t="shared" si="1"/>
        <v>-1.2</v>
      </c>
      <c r="I15" s="6"/>
      <c r="K15" s="23">
        <v>4</v>
      </c>
      <c r="L15" s="3">
        <v>-8.3000000000000004E-2</v>
      </c>
      <c r="M15" s="23">
        <f t="shared" si="2"/>
        <v>-8.9880000000000002E-2</v>
      </c>
    </row>
    <row r="16" spans="1:15" x14ac:dyDescent="0.25">
      <c r="A16" s="6"/>
      <c r="B16" s="3">
        <v>-0.4</v>
      </c>
      <c r="C16" s="6"/>
      <c r="D16" s="3">
        <v>-0.40400000000000003</v>
      </c>
      <c r="E16" s="23">
        <f t="shared" si="0"/>
        <v>-0.4</v>
      </c>
      <c r="F16" s="6"/>
      <c r="G16" s="3">
        <v>-1.0229999999999999</v>
      </c>
      <c r="H16" s="23">
        <f t="shared" si="1"/>
        <v>-1.1000000000000001</v>
      </c>
      <c r="I16" s="6"/>
      <c r="K16" s="23">
        <v>5</v>
      </c>
      <c r="L16" s="3">
        <v>-0.10299999999999999</v>
      </c>
      <c r="M16" s="23">
        <f t="shared" si="2"/>
        <v>-0.10987999999999999</v>
      </c>
    </row>
    <row r="17" spans="1:13" x14ac:dyDescent="0.25">
      <c r="A17" s="6"/>
      <c r="B17" s="3">
        <v>-0.3</v>
      </c>
      <c r="C17" s="6"/>
      <c r="D17" s="3">
        <v>-0.30399999999999999</v>
      </c>
      <c r="E17" s="23">
        <f t="shared" si="0"/>
        <v>-0.3</v>
      </c>
      <c r="F17" s="6"/>
      <c r="G17" s="3">
        <v>-0.90900000000000003</v>
      </c>
      <c r="H17" s="23">
        <f t="shared" si="1"/>
        <v>-1</v>
      </c>
      <c r="I17" s="6"/>
      <c r="K17" s="23">
        <v>6</v>
      </c>
      <c r="L17" s="3">
        <v>-0.122</v>
      </c>
      <c r="M17" s="23">
        <f t="shared" si="2"/>
        <v>-0.12988</v>
      </c>
    </row>
    <row r="18" spans="1:13" x14ac:dyDescent="0.25">
      <c r="A18" s="6"/>
      <c r="B18" s="3">
        <v>-0.2</v>
      </c>
      <c r="C18" s="6"/>
      <c r="D18" s="3">
        <v>-0.20399999999999999</v>
      </c>
      <c r="E18" s="23">
        <f t="shared" si="0"/>
        <v>-0.2</v>
      </c>
      <c r="F18" s="6"/>
      <c r="G18" s="3">
        <v>-0.78900000000000003</v>
      </c>
      <c r="H18" s="23">
        <f t="shared" si="1"/>
        <v>-0.89999999999999991</v>
      </c>
      <c r="I18" s="6"/>
    </row>
    <row r="19" spans="1:13" x14ac:dyDescent="0.25">
      <c r="A19" s="6"/>
      <c r="B19" s="3">
        <v>-0.1</v>
      </c>
      <c r="C19" s="6"/>
      <c r="D19" s="3">
        <v>-0.10299999999999999</v>
      </c>
      <c r="E19" s="23">
        <f t="shared" si="0"/>
        <v>-0.1</v>
      </c>
      <c r="F19" s="6"/>
      <c r="G19" s="3">
        <v>-0.65400000000000003</v>
      </c>
      <c r="H19" s="23">
        <f t="shared" si="1"/>
        <v>-0.79999999999999993</v>
      </c>
      <c r="I19" s="6"/>
    </row>
    <row r="20" spans="1:13" x14ac:dyDescent="0.25">
      <c r="A20" s="6"/>
      <c r="B20" s="3">
        <v>0</v>
      </c>
      <c r="C20" s="6"/>
      <c r="D20" s="3">
        <v>7.4200000000000004E-3</v>
      </c>
      <c r="E20" s="23">
        <v>0</v>
      </c>
      <c r="F20" s="6"/>
      <c r="G20" s="3">
        <v>8.64</v>
      </c>
      <c r="H20" s="3">
        <v>-0.7</v>
      </c>
      <c r="I20" s="6"/>
    </row>
    <row r="21" spans="1:13" x14ac:dyDescent="0.25">
      <c r="A21" s="6"/>
      <c r="B21" s="3">
        <v>0.1</v>
      </c>
      <c r="C21" s="6"/>
      <c r="D21" s="23">
        <v>7.4200000000000004E-3</v>
      </c>
      <c r="E21" s="23">
        <v>0</v>
      </c>
      <c r="F21" s="6"/>
      <c r="G21" s="23">
        <v>8.64</v>
      </c>
      <c r="H21" s="23">
        <v>10.45</v>
      </c>
      <c r="I21" s="6"/>
    </row>
    <row r="22" spans="1:13" x14ac:dyDescent="0.25">
      <c r="A22" s="6"/>
      <c r="B22" s="3">
        <v>0.2</v>
      </c>
      <c r="C22" s="6"/>
      <c r="D22" s="23">
        <v>7.4200000000000004E-3</v>
      </c>
      <c r="E22" s="23">
        <v>0</v>
      </c>
      <c r="F22" s="6"/>
      <c r="G22" s="23">
        <v>8.64</v>
      </c>
      <c r="H22" s="31">
        <v>10.45</v>
      </c>
      <c r="I22" s="6"/>
    </row>
    <row r="23" spans="1:13" x14ac:dyDescent="0.25">
      <c r="A23" s="6"/>
      <c r="B23" s="3">
        <v>0.3</v>
      </c>
      <c r="C23" s="6"/>
      <c r="D23" s="23">
        <v>7.4200000000000004E-3</v>
      </c>
      <c r="E23" s="23">
        <v>0</v>
      </c>
      <c r="F23" s="6"/>
      <c r="G23" s="23">
        <v>8.64</v>
      </c>
      <c r="H23" s="31">
        <v>10.45</v>
      </c>
      <c r="I23" s="6"/>
    </row>
    <row r="24" spans="1:13" x14ac:dyDescent="0.25">
      <c r="A24" s="6"/>
      <c r="B24" s="3">
        <v>0.4</v>
      </c>
      <c r="C24" s="6"/>
      <c r="D24" s="23">
        <v>7.4200000000000004E-3</v>
      </c>
      <c r="E24" s="23">
        <v>0</v>
      </c>
      <c r="F24" s="6"/>
      <c r="G24" s="23">
        <v>8.64</v>
      </c>
      <c r="H24" s="31">
        <v>10.45</v>
      </c>
      <c r="I24" s="6"/>
    </row>
    <row r="25" spans="1:13" x14ac:dyDescent="0.25">
      <c r="A25" s="6"/>
      <c r="B25" s="3">
        <v>0.5</v>
      </c>
      <c r="C25" s="6"/>
      <c r="D25" s="23">
        <v>7.4200000000000004E-3</v>
      </c>
      <c r="E25" s="23">
        <v>0</v>
      </c>
      <c r="F25" s="6"/>
      <c r="G25" s="23">
        <v>8.64</v>
      </c>
      <c r="H25" s="31">
        <v>10.45</v>
      </c>
      <c r="I25" s="6"/>
    </row>
    <row r="26" spans="1:13" x14ac:dyDescent="0.25">
      <c r="A26" s="6"/>
      <c r="B26" s="3">
        <v>0.6</v>
      </c>
      <c r="C26" s="6"/>
      <c r="D26" s="23">
        <v>7.4200000000000004E-3</v>
      </c>
      <c r="E26" s="23">
        <v>0</v>
      </c>
      <c r="F26" s="6"/>
      <c r="G26" s="23">
        <v>8.64</v>
      </c>
      <c r="H26" s="31">
        <v>10.45</v>
      </c>
      <c r="I26" s="6"/>
    </row>
    <row r="27" spans="1:13" x14ac:dyDescent="0.25">
      <c r="A27" s="6"/>
      <c r="B27" s="3">
        <v>0.7</v>
      </c>
      <c r="C27" s="6"/>
      <c r="D27" s="23">
        <v>7.4200000000000004E-3</v>
      </c>
      <c r="E27" s="23">
        <v>0</v>
      </c>
      <c r="F27" s="6"/>
      <c r="G27" s="23">
        <v>8.64</v>
      </c>
      <c r="H27" s="31">
        <v>10.45</v>
      </c>
      <c r="I27" s="6"/>
    </row>
    <row r="28" spans="1:13" x14ac:dyDescent="0.25">
      <c r="A28" s="6"/>
      <c r="B28" s="3">
        <v>0.8</v>
      </c>
      <c r="C28" s="6"/>
      <c r="D28" s="23">
        <v>7.4200000000000004E-3</v>
      </c>
      <c r="E28" s="23">
        <v>0</v>
      </c>
      <c r="F28" s="6"/>
      <c r="G28" s="23">
        <v>8.64</v>
      </c>
      <c r="H28" s="31">
        <v>10.45</v>
      </c>
      <c r="I28" s="6"/>
    </row>
    <row r="29" spans="1:13" x14ac:dyDescent="0.25">
      <c r="A29" s="6"/>
      <c r="B29" s="3">
        <v>0.9</v>
      </c>
      <c r="C29" s="6"/>
      <c r="D29" s="23">
        <v>7.4200000000000004E-3</v>
      </c>
      <c r="E29" s="23">
        <v>0</v>
      </c>
      <c r="F29" s="6"/>
      <c r="G29" s="23">
        <v>8.64</v>
      </c>
      <c r="H29" s="31">
        <v>10.45</v>
      </c>
      <c r="I29" s="6"/>
    </row>
    <row r="30" spans="1:13" x14ac:dyDescent="0.25">
      <c r="A30" s="6"/>
      <c r="B30" s="3">
        <v>1</v>
      </c>
      <c r="C30" s="6"/>
      <c r="D30" s="23">
        <v>7.4200000000000004E-3</v>
      </c>
      <c r="E30" s="23">
        <v>0</v>
      </c>
      <c r="F30" s="6"/>
      <c r="G30" s="23">
        <v>8.64</v>
      </c>
      <c r="H30" s="31">
        <v>10.45</v>
      </c>
      <c r="I30" s="6"/>
    </row>
    <row r="31" spans="1:13" x14ac:dyDescent="0.25">
      <c r="A31" s="6"/>
      <c r="B31" s="3">
        <v>2</v>
      </c>
      <c r="C31" s="6"/>
      <c r="D31" s="23">
        <v>7.4200000000000004E-3</v>
      </c>
      <c r="E31" s="23">
        <v>0</v>
      </c>
      <c r="F31" s="6"/>
      <c r="G31" s="23">
        <v>8.64</v>
      </c>
      <c r="H31" s="31">
        <v>10.45</v>
      </c>
      <c r="I31" s="6"/>
    </row>
    <row r="32" spans="1:13" x14ac:dyDescent="0.25">
      <c r="A32" s="6"/>
      <c r="B32" s="3">
        <v>3</v>
      </c>
      <c r="C32" s="6"/>
      <c r="D32" s="23">
        <v>7.4200000000000004E-3</v>
      </c>
      <c r="E32" s="23">
        <v>0</v>
      </c>
      <c r="F32" s="6"/>
      <c r="G32" s="23">
        <v>8.64</v>
      </c>
      <c r="H32" s="31">
        <v>10.45</v>
      </c>
      <c r="I32" s="6"/>
    </row>
    <row r="33" spans="1:9" x14ac:dyDescent="0.25">
      <c r="A33" s="6"/>
      <c r="B33" s="3">
        <v>4</v>
      </c>
      <c r="C33" s="6"/>
      <c r="D33" s="23">
        <v>7.4200000000000004E-3</v>
      </c>
      <c r="E33" s="23">
        <v>0</v>
      </c>
      <c r="F33" s="6"/>
      <c r="G33" s="23">
        <v>8.64</v>
      </c>
      <c r="H33" s="31">
        <v>10.45</v>
      </c>
      <c r="I33" s="6"/>
    </row>
    <row r="34" spans="1:9" x14ac:dyDescent="0.25">
      <c r="A34" s="6"/>
      <c r="B34" s="3">
        <v>5</v>
      </c>
      <c r="C34" s="6"/>
      <c r="D34" s="23">
        <v>7.4200000000000004E-3</v>
      </c>
      <c r="E34" s="23">
        <v>0</v>
      </c>
      <c r="F34" s="6"/>
      <c r="G34" s="23">
        <v>8.64</v>
      </c>
      <c r="H34" s="31">
        <v>10.45</v>
      </c>
      <c r="I34" s="6"/>
    </row>
    <row r="35" spans="1:9" x14ac:dyDescent="0.25">
      <c r="A35" s="6"/>
      <c r="B35" s="3">
        <v>6</v>
      </c>
      <c r="C35" s="6"/>
      <c r="D35" s="23">
        <v>7.4200000000000004E-3</v>
      </c>
      <c r="E35" s="23">
        <v>0</v>
      </c>
      <c r="F35" s="6"/>
      <c r="G35" s="23">
        <v>8.64</v>
      </c>
      <c r="H35" s="31">
        <v>10.45</v>
      </c>
      <c r="I35" s="6"/>
    </row>
    <row r="36" spans="1:9" ht="9.9499999999999993" customHeight="1" x14ac:dyDescent="0.25">
      <c r="A36" s="6"/>
      <c r="B36" s="6"/>
      <c r="C36" s="6"/>
      <c r="D36" s="6"/>
      <c r="E36" s="6"/>
      <c r="F36" s="6"/>
      <c r="G36" s="6"/>
      <c r="H36" s="6"/>
      <c r="I36" s="6"/>
    </row>
  </sheetData>
  <mergeCells count="2">
    <mergeCell ref="D2:E2"/>
    <mergeCell ref="G2:H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13"/>
  <sheetViews>
    <sheetView workbookViewId="0">
      <selection activeCell="D39" sqref="D39"/>
    </sheetView>
  </sheetViews>
  <sheetFormatPr defaultRowHeight="15" x14ac:dyDescent="0.25"/>
  <cols>
    <col min="4" max="4" width="11.140625" bestFit="1" customWidth="1"/>
    <col min="5" max="6" width="11" bestFit="1" customWidth="1"/>
  </cols>
  <sheetData>
    <row r="2" spans="1:6" x14ac:dyDescent="0.25">
      <c r="B2" s="1" t="s">
        <v>0</v>
      </c>
      <c r="C2" s="4" t="s">
        <v>18</v>
      </c>
      <c r="D2" s="4" t="s">
        <v>1</v>
      </c>
      <c r="E2" s="4" t="s">
        <v>2</v>
      </c>
    </row>
    <row r="3" spans="1:6" x14ac:dyDescent="0.25">
      <c r="B3" s="1">
        <v>1</v>
      </c>
      <c r="C3" s="22"/>
      <c r="D3" s="1"/>
      <c r="E3" s="4"/>
    </row>
    <row r="4" spans="1:6" x14ac:dyDescent="0.25">
      <c r="B4" s="1">
        <v>5</v>
      </c>
      <c r="C4" s="22"/>
      <c r="D4" s="1"/>
      <c r="E4" s="4"/>
    </row>
    <row r="5" spans="1:6" x14ac:dyDescent="0.25">
      <c r="B5" s="22">
        <v>10</v>
      </c>
      <c r="C5" s="22"/>
      <c r="D5" s="22"/>
      <c r="E5" s="4"/>
    </row>
    <row r="6" spans="1:6" x14ac:dyDescent="0.25">
      <c r="B6" s="2"/>
      <c r="C6" s="2"/>
      <c r="D6" s="2"/>
      <c r="E6" s="2"/>
      <c r="F6" s="2"/>
    </row>
    <row r="7" spans="1:6" x14ac:dyDescent="0.25">
      <c r="B7" s="2"/>
      <c r="C7" s="2"/>
      <c r="D7" s="2"/>
      <c r="E7" s="2"/>
      <c r="F7" s="2"/>
    </row>
    <row r="8" spans="1:6" x14ac:dyDescent="0.25">
      <c r="A8" s="5"/>
      <c r="B8" s="2"/>
      <c r="C8" s="2"/>
      <c r="D8" s="2"/>
      <c r="E8" s="2"/>
      <c r="F8" s="2"/>
    </row>
    <row r="9" spans="1:6" x14ac:dyDescent="0.25">
      <c r="A9" s="24"/>
      <c r="B9" s="24"/>
      <c r="C9" s="24"/>
      <c r="D9" s="5"/>
      <c r="E9" s="5"/>
    </row>
    <row r="10" spans="1:6" x14ac:dyDescent="0.25">
      <c r="A10" s="24"/>
      <c r="B10" s="24"/>
      <c r="C10" s="24"/>
      <c r="D10" s="5"/>
      <c r="E10" s="5"/>
    </row>
    <row r="11" spans="1:6" x14ac:dyDescent="0.25">
      <c r="A11" s="24"/>
      <c r="B11" s="24"/>
      <c r="C11" s="24"/>
      <c r="D11" s="5"/>
      <c r="E11" s="5"/>
    </row>
    <row r="12" spans="1:6" x14ac:dyDescent="0.25">
      <c r="A12" s="24"/>
      <c r="B12" s="24"/>
      <c r="C12" s="24"/>
      <c r="D12" s="5"/>
      <c r="E12" s="5"/>
    </row>
    <row r="13" spans="1:6" x14ac:dyDescent="0.25">
      <c r="A13" s="24"/>
      <c r="B13" s="24"/>
      <c r="C13" s="24"/>
      <c r="D13" s="5"/>
      <c r="E13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Z18"/>
  <sheetViews>
    <sheetView workbookViewId="0">
      <selection activeCell="B2" sqref="B2:G18"/>
    </sheetView>
  </sheetViews>
  <sheetFormatPr defaultRowHeight="15" x14ac:dyDescent="0.25"/>
  <cols>
    <col min="1" max="1" width="9.140625" style="3"/>
    <col min="2" max="2" width="8" style="3" bestFit="1" customWidth="1"/>
    <col min="3" max="3" width="10.85546875" style="3" bestFit="1" customWidth="1"/>
    <col min="4" max="4" width="12.140625" style="3" bestFit="1" customWidth="1"/>
    <col min="5" max="5" width="9.28515625" style="3" bestFit="1" customWidth="1"/>
    <col min="6" max="6" width="13.42578125" style="3" bestFit="1" customWidth="1"/>
    <col min="7" max="7" width="13.42578125" style="47" bestFit="1" customWidth="1"/>
    <col min="8" max="26" width="9.140625" style="3"/>
  </cols>
  <sheetData>
    <row r="2" spans="2:7" x14ac:dyDescent="0.25">
      <c r="B2" s="3" t="s">
        <v>21</v>
      </c>
      <c r="C2" s="3" t="s">
        <v>19</v>
      </c>
      <c r="D2" s="3" t="s">
        <v>20</v>
      </c>
      <c r="E2" s="3" t="s">
        <v>43</v>
      </c>
      <c r="F2" s="3" t="s">
        <v>45</v>
      </c>
      <c r="G2" s="47" t="s">
        <v>44</v>
      </c>
    </row>
    <row r="4" spans="2:7" x14ac:dyDescent="0.25">
      <c r="B4" s="3">
        <v>125</v>
      </c>
      <c r="C4" s="47">
        <v>1.41</v>
      </c>
      <c r="D4" s="47">
        <v>1.41</v>
      </c>
      <c r="E4" s="47">
        <v>1</v>
      </c>
      <c r="F4" s="47">
        <v>0</v>
      </c>
      <c r="G4" s="47">
        <f>-10*LOG10(1+(2*PI()*B4*100000*47*10^-12)^2)</f>
        <v>-5.917752955845818E-5</v>
      </c>
    </row>
    <row r="5" spans="2:7" x14ac:dyDescent="0.25">
      <c r="B5" s="3">
        <v>250</v>
      </c>
      <c r="C5" s="47">
        <v>1.41</v>
      </c>
      <c r="D5" s="47">
        <v>1.41</v>
      </c>
      <c r="E5" s="47">
        <v>1</v>
      </c>
      <c r="F5" s="47">
        <v>0</v>
      </c>
      <c r="G5" s="47">
        <f t="shared" ref="G5:G18" si="0">-10*LOG10(1+(2*PI()*B5*100000*47*10^-12)^2)</f>
        <v>-2.3670528022348052E-4</v>
      </c>
    </row>
    <row r="6" spans="2:7" x14ac:dyDescent="0.25">
      <c r="B6" s="3">
        <v>500</v>
      </c>
      <c r="C6" s="47">
        <v>1.41</v>
      </c>
      <c r="D6" s="47">
        <v>1.41</v>
      </c>
      <c r="E6" s="47">
        <v>1</v>
      </c>
      <c r="F6" s="47">
        <v>0</v>
      </c>
      <c r="G6" s="47">
        <f t="shared" si="0"/>
        <v>-9.4674372327238328E-4</v>
      </c>
    </row>
    <row r="7" spans="2:7" x14ac:dyDescent="0.25">
      <c r="B7" s="3">
        <v>1000</v>
      </c>
      <c r="C7" s="47">
        <v>1.41</v>
      </c>
      <c r="D7" s="47">
        <v>1.41</v>
      </c>
      <c r="E7" s="47">
        <v>1</v>
      </c>
      <c r="F7" s="47">
        <v>0</v>
      </c>
      <c r="G7" s="47">
        <f t="shared" si="0"/>
        <v>-3.7857372056880638E-3</v>
      </c>
    </row>
    <row r="8" spans="2:7" x14ac:dyDescent="0.25">
      <c r="B8" s="3">
        <v>2000</v>
      </c>
      <c r="C8" s="47">
        <v>1.41</v>
      </c>
      <c r="D8" s="47">
        <v>1.39</v>
      </c>
      <c r="E8" s="47">
        <v>0.98581560300000004</v>
      </c>
      <c r="F8" s="47">
        <v>-0.124086248</v>
      </c>
      <c r="G8" s="47">
        <f t="shared" si="0"/>
        <v>-1.5123188882178356E-2</v>
      </c>
    </row>
    <row r="9" spans="2:7" x14ac:dyDescent="0.25">
      <c r="B9" s="3">
        <v>4000</v>
      </c>
      <c r="C9" s="47">
        <v>1.41</v>
      </c>
      <c r="D9" s="47">
        <v>1.39</v>
      </c>
      <c r="E9" s="47">
        <v>0.98581560300000004</v>
      </c>
      <c r="F9" s="47">
        <v>-0.124086248</v>
      </c>
      <c r="G9" s="47">
        <f t="shared" si="0"/>
        <v>-6.0179324114907472E-2</v>
      </c>
    </row>
    <row r="10" spans="2:7" x14ac:dyDescent="0.25">
      <c r="B10" s="3">
        <v>8000</v>
      </c>
      <c r="C10" s="47">
        <v>1.41</v>
      </c>
      <c r="D10" s="47">
        <v>1.39</v>
      </c>
      <c r="E10" s="47">
        <v>0.98581560300000004</v>
      </c>
      <c r="F10" s="47">
        <v>-0.124086248</v>
      </c>
      <c r="G10" s="47">
        <f t="shared" si="0"/>
        <v>-0.23587008228984918</v>
      </c>
    </row>
    <row r="11" spans="2:7" x14ac:dyDescent="0.25">
      <c r="B11" s="3">
        <v>16000</v>
      </c>
      <c r="C11" s="47">
        <v>1.41</v>
      </c>
      <c r="D11" s="47">
        <v>1.26</v>
      </c>
      <c r="E11" s="47">
        <v>0.89361702099999996</v>
      </c>
      <c r="F11" s="47">
        <v>-0.97697135099999999</v>
      </c>
      <c r="G11" s="47">
        <f t="shared" si="0"/>
        <v>-0.87515945393713102</v>
      </c>
    </row>
    <row r="12" spans="2:7" x14ac:dyDescent="0.25">
      <c r="B12" s="3">
        <v>32000</v>
      </c>
      <c r="C12" s="47">
        <v>1.41</v>
      </c>
      <c r="D12" s="47">
        <v>0.96199999999999997</v>
      </c>
      <c r="E12" s="47">
        <v>0.68226950399999997</v>
      </c>
      <c r="F12" s="47">
        <v>-3.320880812</v>
      </c>
      <c r="G12" s="47">
        <f t="shared" si="0"/>
        <v>-2.7715247749318932</v>
      </c>
    </row>
    <row r="13" spans="2:7" x14ac:dyDescent="0.25">
      <c r="B13" s="3">
        <v>64000</v>
      </c>
      <c r="C13" s="47">
        <v>1.41</v>
      </c>
      <c r="D13" s="47">
        <v>0.58899999999999997</v>
      </c>
      <c r="E13" s="47">
        <v>0.41773049600000001</v>
      </c>
      <c r="F13" s="47">
        <v>-7.582076357</v>
      </c>
      <c r="G13" s="47">
        <f t="shared" si="0"/>
        <v>-6.6010930803660717</v>
      </c>
    </row>
    <row r="14" spans="2:7" x14ac:dyDescent="0.25">
      <c r="B14" s="3">
        <v>128000</v>
      </c>
      <c r="C14" s="47">
        <v>1.41</v>
      </c>
      <c r="D14" s="47">
        <v>0.314</v>
      </c>
      <c r="E14" s="47">
        <v>0.22269503500000001</v>
      </c>
      <c r="F14" s="47">
        <v>-13.04578929</v>
      </c>
      <c r="G14" s="47">
        <f t="shared" si="0"/>
        <v>-11.843543659922357</v>
      </c>
    </row>
    <row r="15" spans="2:7" x14ac:dyDescent="0.25">
      <c r="B15" s="3">
        <v>256000</v>
      </c>
      <c r="C15" s="47">
        <v>1.41</v>
      </c>
      <c r="D15" s="47">
        <v>0.16400000000000001</v>
      </c>
      <c r="E15" s="47">
        <v>0.116312057</v>
      </c>
      <c r="F15" s="47">
        <v>-18.687505290000001</v>
      </c>
      <c r="G15" s="47">
        <f t="shared" si="0"/>
        <v>-17.645685382570811</v>
      </c>
    </row>
    <row r="16" spans="2:7" x14ac:dyDescent="0.25">
      <c r="B16" s="3">
        <v>512000</v>
      </c>
      <c r="C16" s="47">
        <v>1.41</v>
      </c>
      <c r="D16" s="47">
        <v>9.5000000000000001E-2</v>
      </c>
      <c r="E16" s="47">
        <v>6.7375886999999995E-2</v>
      </c>
      <c r="F16" s="47">
        <v>-23.429910150000001</v>
      </c>
      <c r="G16" s="47">
        <f t="shared" si="0"/>
        <v>-23.609909488085265</v>
      </c>
    </row>
    <row r="17" spans="2:7" x14ac:dyDescent="0.25">
      <c r="B17" s="3">
        <v>1000000</v>
      </c>
      <c r="C17" s="47">
        <v>1.41</v>
      </c>
      <c r="D17" s="47">
        <v>5.7000000000000002E-2</v>
      </c>
      <c r="E17" s="47">
        <v>4.0425532E-2</v>
      </c>
      <c r="F17" s="47">
        <v>-27.866885140000001</v>
      </c>
      <c r="G17" s="47">
        <f t="shared" si="0"/>
        <v>-29.410531667261782</v>
      </c>
    </row>
    <row r="18" spans="2:7" x14ac:dyDescent="0.25">
      <c r="B18" s="3">
        <v>2000000</v>
      </c>
      <c r="C18" s="47">
        <v>1.41</v>
      </c>
      <c r="D18" s="47">
        <v>5.3999999999999999E-2</v>
      </c>
      <c r="E18" s="47">
        <v>3.8297871999999997E-2</v>
      </c>
      <c r="F18" s="47">
        <v>-28.336507059999999</v>
      </c>
      <c r="G18" s="47">
        <f t="shared" si="0"/>
        <v>-35.427399259349919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3"/>
  <sheetViews>
    <sheetView workbookViewId="0">
      <selection activeCell="J22" sqref="J22"/>
    </sheetView>
  </sheetViews>
  <sheetFormatPr defaultRowHeight="15" x14ac:dyDescent="0.25"/>
  <cols>
    <col min="1" max="1" width="1.7109375" style="9" customWidth="1"/>
    <col min="2" max="2" width="12.140625" style="9" bestFit="1" customWidth="1"/>
    <col min="3" max="3" width="1.7109375" style="9" customWidth="1"/>
    <col min="4" max="6" width="9.140625" style="9"/>
    <col min="7" max="7" width="1.7109375" style="9" customWidth="1"/>
    <col min="8" max="10" width="9.140625" style="9"/>
    <col min="11" max="11" width="1.7109375" style="9" customWidth="1"/>
    <col min="12" max="14" width="9.140625" style="9"/>
    <col min="15" max="15" width="1.7109375" style="10" customWidth="1"/>
    <col min="16" max="16" width="9.140625" style="10"/>
  </cols>
  <sheetData>
    <row r="1" spans="1:15" ht="9.9499999999999993" customHeight="1" x14ac:dyDescent="0.25">
      <c r="A1" s="25"/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</row>
    <row r="2" spans="1:15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</row>
    <row r="3" spans="1:15" ht="9.9499999999999993" customHeight="1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</row>
    <row r="4" spans="1:15" x14ac:dyDescent="0.25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</row>
    <row r="5" spans="1:15" ht="9.9499999999999993" customHeight="1" x14ac:dyDescent="0.25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</row>
    <row r="6" spans="1:15" x14ac:dyDescent="0.2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</row>
    <row r="7" spans="1:15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</row>
    <row r="8" spans="1:15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</row>
    <row r="9" spans="1:15" x14ac:dyDescent="0.25">
      <c r="A9" s="25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</row>
    <row r="10" spans="1:15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</row>
    <row r="11" spans="1:15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</row>
    <row r="12" spans="1:15" ht="9.9499999999999993" customHeight="1" x14ac:dyDescent="0.25">
      <c r="A12" s="25"/>
      <c r="B12" s="25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</row>
    <row r="15" spans="1:15" x14ac:dyDescent="0.25">
      <c r="L15" s="11"/>
    </row>
    <row r="22" spans="5:10" x14ac:dyDescent="0.25">
      <c r="J22" s="11"/>
    </row>
    <row r="23" spans="5:10" x14ac:dyDescent="0.25">
      <c r="E23" s="11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6"/>
  <sheetViews>
    <sheetView workbookViewId="0">
      <selection activeCell="D39" sqref="D39"/>
    </sheetView>
  </sheetViews>
  <sheetFormatPr defaultRowHeight="15" x14ac:dyDescent="0.25"/>
  <sheetData>
    <row r="2" spans="2:5" x14ac:dyDescent="0.25">
      <c r="B2" s="14"/>
      <c r="C2" s="50" t="s">
        <v>10</v>
      </c>
      <c r="D2" s="50"/>
      <c r="E2" s="50"/>
    </row>
    <row r="3" spans="2:5" x14ac:dyDescent="0.25">
      <c r="B3" s="16"/>
      <c r="C3" s="50" t="s">
        <v>11</v>
      </c>
      <c r="D3" s="50"/>
      <c r="E3" s="50"/>
    </row>
    <row r="4" spans="2:5" x14ac:dyDescent="0.25">
      <c r="B4" s="17"/>
      <c r="C4" s="50" t="s">
        <v>12</v>
      </c>
      <c r="D4" s="50"/>
      <c r="E4" s="50"/>
    </row>
    <row r="5" spans="2:5" x14ac:dyDescent="0.25">
      <c r="B5" s="18"/>
      <c r="C5" s="50" t="s">
        <v>13</v>
      </c>
      <c r="D5" s="50"/>
      <c r="E5" s="50"/>
    </row>
    <row r="6" spans="2:5" x14ac:dyDescent="0.25">
      <c r="B6" s="19"/>
      <c r="C6" s="50" t="s">
        <v>14</v>
      </c>
      <c r="D6" s="50"/>
      <c r="E6" s="50"/>
    </row>
  </sheetData>
  <mergeCells count="5">
    <mergeCell ref="C4:E4"/>
    <mergeCell ref="C5:E5"/>
    <mergeCell ref="C6:E6"/>
    <mergeCell ref="C2:E2"/>
    <mergeCell ref="C3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Misure VFC110</vt:lpstr>
      <vt:lpstr>Misure VCO</vt:lpstr>
      <vt:lpstr>Misure Clipper</vt:lpstr>
      <vt:lpstr>Misure Impulso e THD</vt:lpstr>
      <vt:lpstr>Misure Stadio di Uscita</vt:lpstr>
      <vt:lpstr>Misure Circuito Protezione</vt:lpstr>
      <vt:lpstr>Legenda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Filippo Gottardo</dc:creator>
  <cp:lastModifiedBy>Filippo Gottardo</cp:lastModifiedBy>
  <dcterms:created xsi:type="dcterms:W3CDTF">2022-06-11T13:19:17Z</dcterms:created>
  <dcterms:modified xsi:type="dcterms:W3CDTF">2022-08-26T11:10:38Z</dcterms:modified>
</cp:coreProperties>
</file>