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/>
  <mc:AlternateContent xmlns:mc="http://schemas.openxmlformats.org/markup-compatibility/2006">
    <mc:Choice Requires="x15">
      <x15ac:absPath xmlns:x15ac="http://schemas.microsoft.com/office/spreadsheetml/2010/11/ac" url="C:\Users\FelixDomke\Downloads\"/>
    </mc:Choice>
  </mc:AlternateContent>
  <xr:revisionPtr revIDLastSave="0" documentId="8_{705EF9A8-CB92-4E2C-8A85-EFA442617C4F}" xr6:coauthVersionLast="47" xr6:coauthVersionMax="47" xr10:uidLastSave="{00000000-0000-0000-0000-000000000000}"/>
  <bookViews>
    <workbookView xWindow="-120" yWindow="-120" windowWidth="29040" windowHeight="15720" xr2:uid="{B732F2EE-8EE6-42E0-9384-ED440847256F}"/>
  </bookViews>
  <sheets>
    <sheet name="Ev. Eco Plan 1L (CC)" sheetId="1" r:id="rId1"/>
  </sheets>
  <externalReferences>
    <externalReference r:id="rId2"/>
  </externalReferences>
  <definedNames>
    <definedName name="_xlchart.v1.0" hidden="1">'Ev. Eco Plan 1L (CC)'!$G$12:$G$35</definedName>
    <definedName name="_xlchart.v1.1" hidden="1">'Ev. Eco Plan 1L (CC)'!$J$12:$J$35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8" i="1" l="1"/>
  <c r="AG132" i="1"/>
  <c r="AA132" i="1"/>
  <c r="AF130" i="1"/>
  <c r="P130" i="1"/>
  <c r="M130" i="1"/>
  <c r="L130" i="1"/>
  <c r="I129" i="1"/>
  <c r="D129" i="1"/>
  <c r="AE125" i="1"/>
  <c r="AD125" i="1"/>
  <c r="P125" i="1"/>
  <c r="N125" i="1"/>
  <c r="AJ122" i="1"/>
  <c r="AI122" i="1"/>
  <c r="AH122" i="1"/>
  <c r="W122" i="1"/>
  <c r="S122" i="1"/>
  <c r="H122" i="1"/>
  <c r="G122" i="1"/>
  <c r="E122" i="1"/>
  <c r="S121" i="1"/>
  <c r="R121" i="1"/>
  <c r="C113" i="1"/>
  <c r="AJ96" i="1"/>
  <c r="AB96" i="1"/>
  <c r="AA96" i="1"/>
  <c r="U96" i="1"/>
  <c r="U132" i="1" s="1"/>
  <c r="T96" i="1"/>
  <c r="S96" i="1"/>
  <c r="R96" i="1"/>
  <c r="L96" i="1"/>
  <c r="E96" i="1"/>
  <c r="D96" i="1"/>
  <c r="C96" i="1"/>
  <c r="AJ95" i="1"/>
  <c r="AI95" i="1"/>
  <c r="AE95" i="1"/>
  <c r="AD95" i="1"/>
  <c r="AC95" i="1"/>
  <c r="AA95" i="1"/>
  <c r="V95" i="1"/>
  <c r="U95" i="1"/>
  <c r="T95" i="1"/>
  <c r="O95" i="1"/>
  <c r="N95" i="1"/>
  <c r="G95" i="1"/>
  <c r="G125" i="1" s="1"/>
  <c r="C95" i="1"/>
  <c r="AH92" i="1"/>
  <c r="AH132" i="1" s="1"/>
  <c r="AG92" i="1"/>
  <c r="AF92" i="1"/>
  <c r="AF132" i="1" s="1"/>
  <c r="AD92" i="1"/>
  <c r="AD132" i="1" s="1"/>
  <c r="AC92" i="1"/>
  <c r="AC132" i="1" s="1"/>
  <c r="AB92" i="1"/>
  <c r="AB132" i="1" s="1"/>
  <c r="M92" i="1"/>
  <c r="M132" i="1" s="1"/>
  <c r="L92" i="1"/>
  <c r="L132" i="1" s="1"/>
  <c r="C92" i="1"/>
  <c r="AK91" i="1"/>
  <c r="AK125" i="1" s="1"/>
  <c r="V91" i="1"/>
  <c r="U91" i="1"/>
  <c r="T91" i="1"/>
  <c r="S91" i="1"/>
  <c r="S125" i="1" s="1"/>
  <c r="Q91" i="1"/>
  <c r="Q125" i="1" s="1"/>
  <c r="P91" i="1"/>
  <c r="O91" i="1"/>
  <c r="O125" i="1" s="1"/>
  <c r="N91" i="1"/>
  <c r="C91" i="1"/>
  <c r="N85" i="1"/>
  <c r="N134" i="1" s="1"/>
  <c r="M85" i="1"/>
  <c r="M134" i="1" s="1"/>
  <c r="J84" i="1"/>
  <c r="J124" i="1" s="1"/>
  <c r="I84" i="1"/>
  <c r="I124" i="1" s="1"/>
  <c r="C84" i="1"/>
  <c r="L79" i="1"/>
  <c r="L131" i="1" s="1"/>
  <c r="K79" i="1"/>
  <c r="K131" i="1" s="1"/>
  <c r="E79" i="1"/>
  <c r="E131" i="1" s="1"/>
  <c r="F78" i="1"/>
  <c r="F123" i="1" s="1"/>
  <c r="E78" i="1"/>
  <c r="E123" i="1" s="1"/>
  <c r="D78" i="1"/>
  <c r="D123" i="1" s="1"/>
  <c r="AI73" i="1"/>
  <c r="AI130" i="1" s="1"/>
  <c r="AG73" i="1"/>
  <c r="AG130" i="1" s="1"/>
  <c r="W73" i="1"/>
  <c r="W130" i="1" s="1"/>
  <c r="S73" i="1"/>
  <c r="S130" i="1" s="1"/>
  <c r="Q73" i="1"/>
  <c r="Q130" i="1" s="1"/>
  <c r="O73" i="1"/>
  <c r="O130" i="1" s="1"/>
  <c r="N73" i="1"/>
  <c r="N130" i="1" s="1"/>
  <c r="M73" i="1"/>
  <c r="L73" i="1"/>
  <c r="G73" i="1"/>
  <c r="G130" i="1" s="1"/>
  <c r="D73" i="1"/>
  <c r="D130" i="1" s="1"/>
  <c r="C73" i="1"/>
  <c r="AK72" i="1"/>
  <c r="AK122" i="1" s="1"/>
  <c r="AH72" i="1"/>
  <c r="U72" i="1"/>
  <c r="U122" i="1" s="1"/>
  <c r="R72" i="1"/>
  <c r="R122" i="1" s="1"/>
  <c r="F72" i="1"/>
  <c r="F122" i="1" s="1"/>
  <c r="C72" i="1"/>
  <c r="AJ69" i="1"/>
  <c r="AJ129" i="1" s="1"/>
  <c r="AI69" i="1"/>
  <c r="AI129" i="1" s="1"/>
  <c r="AG69" i="1"/>
  <c r="AG129" i="1" s="1"/>
  <c r="AF69" i="1"/>
  <c r="AF129" i="1" s="1"/>
  <c r="T69" i="1"/>
  <c r="T129" i="1" s="1"/>
  <c r="S69" i="1"/>
  <c r="S129" i="1" s="1"/>
  <c r="Q69" i="1"/>
  <c r="Q129" i="1" s="1"/>
  <c r="P69" i="1"/>
  <c r="P129" i="1" s="1"/>
  <c r="O69" i="1"/>
  <c r="O129" i="1" s="1"/>
  <c r="N69" i="1"/>
  <c r="N129" i="1" s="1"/>
  <c r="M69" i="1"/>
  <c r="M129" i="1" s="1"/>
  <c r="L69" i="1"/>
  <c r="L129" i="1" s="1"/>
  <c r="I69" i="1"/>
  <c r="C69" i="1"/>
  <c r="AK68" i="1"/>
  <c r="AK121" i="1" s="1"/>
  <c r="AI68" i="1"/>
  <c r="AI121" i="1" s="1"/>
  <c r="AH68" i="1"/>
  <c r="AH121" i="1" s="1"/>
  <c r="AB68" i="1"/>
  <c r="AB121" i="1" s="1"/>
  <c r="X68" i="1"/>
  <c r="X121" i="1" s="1"/>
  <c r="W68" i="1"/>
  <c r="W121" i="1" s="1"/>
  <c r="S68" i="1"/>
  <c r="R68" i="1"/>
  <c r="H68" i="1"/>
  <c r="H121" i="1" s="1"/>
  <c r="G68" i="1"/>
  <c r="G121" i="1" s="1"/>
  <c r="F68" i="1"/>
  <c r="F121" i="1" s="1"/>
  <c r="E68" i="1"/>
  <c r="E121" i="1" s="1"/>
  <c r="D68" i="1"/>
  <c r="D121" i="1" s="1"/>
  <c r="C68" i="1"/>
  <c r="AK55" i="1"/>
  <c r="AK92" i="1" s="1"/>
  <c r="AJ55" i="1"/>
  <c r="AJ92" i="1" s="1"/>
  <c r="AI55" i="1"/>
  <c r="AH55" i="1"/>
  <c r="AH96" i="1" s="1"/>
  <c r="AG55" i="1"/>
  <c r="AG96" i="1" s="1"/>
  <c r="AF55" i="1"/>
  <c r="AF96" i="1" s="1"/>
  <c r="AE55" i="1"/>
  <c r="AD55" i="1"/>
  <c r="AD96" i="1" s="1"/>
  <c r="AC55" i="1"/>
  <c r="AC96" i="1" s="1"/>
  <c r="AB55" i="1"/>
  <c r="AA55" i="1"/>
  <c r="AA92" i="1" s="1"/>
  <c r="Z55" i="1"/>
  <c r="Y55" i="1"/>
  <c r="X55" i="1"/>
  <c r="W55" i="1"/>
  <c r="W96" i="1" s="1"/>
  <c r="V55" i="1"/>
  <c r="U55" i="1"/>
  <c r="U92" i="1" s="1"/>
  <c r="T55" i="1"/>
  <c r="T92" i="1" s="1"/>
  <c r="S55" i="1"/>
  <c r="S92" i="1" s="1"/>
  <c r="R55" i="1"/>
  <c r="R92" i="1" s="1"/>
  <c r="Q55" i="1"/>
  <c r="Q92" i="1" s="1"/>
  <c r="P55" i="1"/>
  <c r="P92" i="1" s="1"/>
  <c r="O55" i="1"/>
  <c r="N55" i="1"/>
  <c r="N96" i="1" s="1"/>
  <c r="M55" i="1"/>
  <c r="M96" i="1" s="1"/>
  <c r="L55" i="1"/>
  <c r="K55" i="1"/>
  <c r="K96" i="1" s="1"/>
  <c r="J55" i="1"/>
  <c r="J96" i="1" s="1"/>
  <c r="I55" i="1"/>
  <c r="I96" i="1" s="1"/>
  <c r="H55" i="1"/>
  <c r="H96" i="1" s="1"/>
  <c r="G55" i="1"/>
  <c r="G96" i="1" s="1"/>
  <c r="F55" i="1"/>
  <c r="E55" i="1"/>
  <c r="E92" i="1" s="1"/>
  <c r="E132" i="1" s="1"/>
  <c r="D55" i="1"/>
  <c r="D92" i="1" s="1"/>
  <c r="AK54" i="1"/>
  <c r="AK95" i="1" s="1"/>
  <c r="AJ54" i="1"/>
  <c r="AJ91" i="1" s="1"/>
  <c r="AI54" i="1"/>
  <c r="AI91" i="1" s="1"/>
  <c r="AH54" i="1"/>
  <c r="AG54" i="1"/>
  <c r="AF54" i="1"/>
  <c r="AE54" i="1"/>
  <c r="AE91" i="1" s="1"/>
  <c r="AD54" i="1"/>
  <c r="AD91" i="1" s="1"/>
  <c r="AC54" i="1"/>
  <c r="AC91" i="1" s="1"/>
  <c r="AB54" i="1"/>
  <c r="AA54" i="1"/>
  <c r="AA91" i="1" s="1"/>
  <c r="AA125" i="1" s="1"/>
  <c r="Z54" i="1"/>
  <c r="Z95" i="1" s="1"/>
  <c r="Y54" i="1"/>
  <c r="X54" i="1"/>
  <c r="W54" i="1"/>
  <c r="V54" i="1"/>
  <c r="U54" i="1"/>
  <c r="T54" i="1"/>
  <c r="S54" i="1"/>
  <c r="S95" i="1" s="1"/>
  <c r="R54" i="1"/>
  <c r="Q54" i="1"/>
  <c r="Q95" i="1" s="1"/>
  <c r="P54" i="1"/>
  <c r="P95" i="1" s="1"/>
  <c r="O54" i="1"/>
  <c r="N54" i="1"/>
  <c r="M54" i="1"/>
  <c r="L54" i="1"/>
  <c r="K54" i="1"/>
  <c r="K91" i="1" s="1"/>
  <c r="J54" i="1"/>
  <c r="J95" i="1" s="1"/>
  <c r="I54" i="1"/>
  <c r="H54" i="1"/>
  <c r="G54" i="1"/>
  <c r="G91" i="1" s="1"/>
  <c r="F54" i="1"/>
  <c r="F95" i="1" s="1"/>
  <c r="E54" i="1"/>
  <c r="E95" i="1" s="1"/>
  <c r="D54" i="1"/>
  <c r="D95" i="1" s="1"/>
  <c r="AK51" i="1"/>
  <c r="AJ51" i="1"/>
  <c r="AJ73" i="1" s="1"/>
  <c r="AJ130" i="1" s="1"/>
  <c r="AI51" i="1"/>
  <c r="AH51" i="1"/>
  <c r="AH69" i="1" s="1"/>
  <c r="AH129" i="1" s="1"/>
  <c r="AG51" i="1"/>
  <c r="AF51" i="1"/>
  <c r="AF73" i="1" s="1"/>
  <c r="AE51" i="1"/>
  <c r="AE73" i="1" s="1"/>
  <c r="AE130" i="1" s="1"/>
  <c r="AD51" i="1"/>
  <c r="AD73" i="1" s="1"/>
  <c r="AD130" i="1" s="1"/>
  <c r="AC51" i="1"/>
  <c r="AC73" i="1" s="1"/>
  <c r="AC130" i="1" s="1"/>
  <c r="AB51" i="1"/>
  <c r="AB73" i="1" s="1"/>
  <c r="AB130" i="1" s="1"/>
  <c r="AA51" i="1"/>
  <c r="Z51" i="1"/>
  <c r="Y51" i="1"/>
  <c r="Y73" i="1" s="1"/>
  <c r="Y130" i="1" s="1"/>
  <c r="X51" i="1"/>
  <c r="X69" i="1" s="1"/>
  <c r="X129" i="1" s="1"/>
  <c r="W51" i="1"/>
  <c r="W69" i="1" s="1"/>
  <c r="W129" i="1" s="1"/>
  <c r="V51" i="1"/>
  <c r="U51" i="1"/>
  <c r="T51" i="1"/>
  <c r="T73" i="1" s="1"/>
  <c r="T130" i="1" s="1"/>
  <c r="S51" i="1"/>
  <c r="R51" i="1"/>
  <c r="Q51" i="1"/>
  <c r="P51" i="1"/>
  <c r="P73" i="1" s="1"/>
  <c r="O51" i="1"/>
  <c r="N51" i="1"/>
  <c r="M51" i="1"/>
  <c r="L51" i="1"/>
  <c r="K51" i="1"/>
  <c r="K73" i="1" s="1"/>
  <c r="K130" i="1" s="1"/>
  <c r="J51" i="1"/>
  <c r="I51" i="1"/>
  <c r="I73" i="1" s="1"/>
  <c r="I130" i="1" s="1"/>
  <c r="H51" i="1"/>
  <c r="G51" i="1"/>
  <c r="G69" i="1" s="1"/>
  <c r="G129" i="1" s="1"/>
  <c r="F51" i="1"/>
  <c r="E51" i="1"/>
  <c r="D51" i="1"/>
  <c r="D69" i="1" s="1"/>
  <c r="AK50" i="1"/>
  <c r="AJ50" i="1"/>
  <c r="AJ72" i="1" s="1"/>
  <c r="AI50" i="1"/>
  <c r="AI72" i="1" s="1"/>
  <c r="AH50" i="1"/>
  <c r="AG50" i="1"/>
  <c r="AG72" i="1" s="1"/>
  <c r="AG122" i="1" s="1"/>
  <c r="AF50" i="1"/>
  <c r="AF72" i="1" s="1"/>
  <c r="AF122" i="1" s="1"/>
  <c r="AE50" i="1"/>
  <c r="AE72" i="1" s="1"/>
  <c r="AE122" i="1" s="1"/>
  <c r="AD50" i="1"/>
  <c r="AD72" i="1" s="1"/>
  <c r="AD122" i="1" s="1"/>
  <c r="AC50" i="1"/>
  <c r="AC72" i="1" s="1"/>
  <c r="AC122" i="1" s="1"/>
  <c r="AB50" i="1"/>
  <c r="AB72" i="1" s="1"/>
  <c r="AB122" i="1" s="1"/>
  <c r="AA50" i="1"/>
  <c r="Z50" i="1"/>
  <c r="Y50" i="1"/>
  <c r="X50" i="1"/>
  <c r="X72" i="1" s="1"/>
  <c r="X122" i="1" s="1"/>
  <c r="W50" i="1"/>
  <c r="W72" i="1" s="1"/>
  <c r="V50" i="1"/>
  <c r="V72" i="1" s="1"/>
  <c r="V122" i="1" s="1"/>
  <c r="U50" i="1"/>
  <c r="U68" i="1" s="1"/>
  <c r="U121" i="1" s="1"/>
  <c r="T50" i="1"/>
  <c r="T68" i="1" s="1"/>
  <c r="T121" i="1" s="1"/>
  <c r="S50" i="1"/>
  <c r="S72" i="1" s="1"/>
  <c r="R50" i="1"/>
  <c r="Q50" i="1"/>
  <c r="Q68" i="1" s="1"/>
  <c r="Q121" i="1" s="1"/>
  <c r="P50" i="1"/>
  <c r="P68" i="1" s="1"/>
  <c r="P121" i="1" s="1"/>
  <c r="O50" i="1"/>
  <c r="O68" i="1" s="1"/>
  <c r="O121" i="1" s="1"/>
  <c r="N50" i="1"/>
  <c r="N68" i="1" s="1"/>
  <c r="N121" i="1" s="1"/>
  <c r="M50" i="1"/>
  <c r="M72" i="1" s="1"/>
  <c r="M122" i="1" s="1"/>
  <c r="L50" i="1"/>
  <c r="K50" i="1"/>
  <c r="K68" i="1" s="1"/>
  <c r="K121" i="1" s="1"/>
  <c r="J50" i="1"/>
  <c r="J68" i="1" s="1"/>
  <c r="J121" i="1" s="1"/>
  <c r="I50" i="1"/>
  <c r="H50" i="1"/>
  <c r="H72" i="1" s="1"/>
  <c r="G50" i="1"/>
  <c r="G72" i="1" s="1"/>
  <c r="F50" i="1"/>
  <c r="E50" i="1"/>
  <c r="E72" i="1" s="1"/>
  <c r="D50" i="1"/>
  <c r="D72" i="1" s="1"/>
  <c r="D122" i="1" s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AI84" i="1" s="1"/>
  <c r="AI124" i="1" s="1"/>
  <c r="E47" i="1"/>
  <c r="D47" i="1"/>
  <c r="AK46" i="1"/>
  <c r="AJ46" i="1"/>
  <c r="AI46" i="1"/>
  <c r="AH46" i="1"/>
  <c r="AG46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38" i="1"/>
  <c r="C37" i="1"/>
  <c r="C34" i="1"/>
  <c r="J33" i="1"/>
  <c r="J18" i="1"/>
  <c r="C8" i="1"/>
  <c r="D112" i="1" s="1"/>
  <c r="C112" i="1" s="1"/>
  <c r="AI101" i="1" l="1"/>
  <c r="AI102" i="1" s="1"/>
  <c r="R84" i="1"/>
  <c r="R124" i="1" s="1"/>
  <c r="W85" i="1"/>
  <c r="W134" i="1" s="1"/>
  <c r="T85" i="1"/>
  <c r="T134" i="1" s="1"/>
  <c r="N84" i="1"/>
  <c r="N124" i="1" s="1"/>
  <c r="O84" i="1"/>
  <c r="O124" i="1" s="1"/>
  <c r="X85" i="1"/>
  <c r="X134" i="1" s="1"/>
  <c r="Q84" i="1"/>
  <c r="Q124" i="1" s="1"/>
  <c r="V85" i="1"/>
  <c r="V134" i="1" s="1"/>
  <c r="K84" i="1"/>
  <c r="K124" i="1" s="1"/>
  <c r="S85" i="1"/>
  <c r="S134" i="1" s="1"/>
  <c r="L72" i="1"/>
  <c r="L122" i="1" s="1"/>
  <c r="L68" i="1"/>
  <c r="L121" i="1" s="1"/>
  <c r="J73" i="1"/>
  <c r="J130" i="1" s="1"/>
  <c r="J69" i="1"/>
  <c r="J129" i="1" s="1"/>
  <c r="Z73" i="1"/>
  <c r="Z130" i="1" s="1"/>
  <c r="Z69" i="1"/>
  <c r="Z129" i="1" s="1"/>
  <c r="H91" i="1"/>
  <c r="H125" i="1" s="1"/>
  <c r="H95" i="1"/>
  <c r="X91" i="1"/>
  <c r="X95" i="1"/>
  <c r="F96" i="1"/>
  <c r="F92" i="1"/>
  <c r="F132" i="1" s="1"/>
  <c r="V96" i="1"/>
  <c r="V92" i="1"/>
  <c r="V132" i="1" s="1"/>
  <c r="S126" i="1"/>
  <c r="AH101" i="1"/>
  <c r="AH102" i="1" s="1"/>
  <c r="Q101" i="1"/>
  <c r="Q102" i="1" s="1"/>
  <c r="AA73" i="1"/>
  <c r="AA130" i="1" s="1"/>
  <c r="C130" i="1" s="1"/>
  <c r="AA69" i="1"/>
  <c r="AA129" i="1" s="1"/>
  <c r="AD68" i="1"/>
  <c r="AD121" i="1" s="1"/>
  <c r="N79" i="1"/>
  <c r="N131" i="1" s="1"/>
  <c r="O72" i="1"/>
  <c r="O122" i="1" s="1"/>
  <c r="J78" i="1"/>
  <c r="J123" i="1" s="1"/>
  <c r="V125" i="1"/>
  <c r="B14" i="1"/>
  <c r="AB95" i="1"/>
  <c r="AB91" i="1"/>
  <c r="AB125" i="1" s="1"/>
  <c r="AF68" i="1"/>
  <c r="AF121" i="1" s="1"/>
  <c r="V78" i="1"/>
  <c r="V123" i="1" s="1"/>
  <c r="C14" i="1"/>
  <c r="M91" i="1"/>
  <c r="M95" i="1"/>
  <c r="AC125" i="1"/>
  <c r="AG68" i="1"/>
  <c r="AG121" i="1" s="1"/>
  <c r="Q72" i="1"/>
  <c r="Q122" i="1" s="1"/>
  <c r="Q126" i="1" s="1"/>
  <c r="W78" i="1"/>
  <c r="W123" i="1" s="1"/>
  <c r="W79" i="1"/>
  <c r="W131" i="1" s="1"/>
  <c r="AD84" i="1"/>
  <c r="AD124" i="1" s="1"/>
  <c r="AE85" i="1"/>
  <c r="AE134" i="1" s="1"/>
  <c r="Y85" i="1"/>
  <c r="Y134" i="1" s="1"/>
  <c r="AB69" i="1"/>
  <c r="AB129" i="1" s="1"/>
  <c r="X78" i="1"/>
  <c r="X123" i="1" s="1"/>
  <c r="X79" i="1"/>
  <c r="X131" i="1" s="1"/>
  <c r="AE84" i="1"/>
  <c r="AE124" i="1" s="1"/>
  <c r="AF85" i="1"/>
  <c r="AF134" i="1" s="1"/>
  <c r="M68" i="1"/>
  <c r="M121" i="1" s="1"/>
  <c r="AI126" i="1"/>
  <c r="AC69" i="1"/>
  <c r="AC129" i="1" s="1"/>
  <c r="T72" i="1"/>
  <c r="T122" i="1" s="1"/>
  <c r="T126" i="1" s="1"/>
  <c r="Y78" i="1"/>
  <c r="Y123" i="1" s="1"/>
  <c r="Y79" i="1"/>
  <c r="Y131" i="1" s="1"/>
  <c r="AF84" i="1"/>
  <c r="AF124" i="1" s="1"/>
  <c r="AG85" i="1"/>
  <c r="AG134" i="1" s="1"/>
  <c r="I91" i="1"/>
  <c r="I95" i="1"/>
  <c r="AC68" i="1"/>
  <c r="AC121" i="1" s="1"/>
  <c r="M79" i="1"/>
  <c r="M131" i="1" s="1"/>
  <c r="W92" i="1"/>
  <c r="W132" i="1" s="1"/>
  <c r="D101" i="1"/>
  <c r="G126" i="1"/>
  <c r="P72" i="1"/>
  <c r="P122" i="1" s="1"/>
  <c r="P126" i="1" s="1"/>
  <c r="V79" i="1"/>
  <c r="V131" i="1" s="1"/>
  <c r="AD69" i="1"/>
  <c r="AD129" i="1" s="1"/>
  <c r="AB79" i="1"/>
  <c r="AB131" i="1" s="1"/>
  <c r="AA78" i="1"/>
  <c r="AA123" i="1" s="1"/>
  <c r="G92" i="1"/>
  <c r="G132" i="1" s="1"/>
  <c r="AH95" i="1"/>
  <c r="AH91" i="1"/>
  <c r="AH125" i="1" s="1"/>
  <c r="H92" i="1"/>
  <c r="H132" i="1" s="1"/>
  <c r="G78" i="1"/>
  <c r="G123" i="1" s="1"/>
  <c r="T125" i="1"/>
  <c r="C39" i="1"/>
  <c r="X92" i="1"/>
  <c r="X96" i="1"/>
  <c r="U125" i="1"/>
  <c r="AE68" i="1"/>
  <c r="AE121" i="1" s="1"/>
  <c r="U79" i="1"/>
  <c r="U131" i="1" s="1"/>
  <c r="Z92" i="1"/>
  <c r="Z96" i="1"/>
  <c r="AD85" i="1"/>
  <c r="AD134" i="1" s="1"/>
  <c r="I85" i="1"/>
  <c r="I134" i="1" s="1"/>
  <c r="X84" i="1"/>
  <c r="X124" i="1" s="1"/>
  <c r="D84" i="1"/>
  <c r="D124" i="1" s="1"/>
  <c r="D126" i="1" s="1"/>
  <c r="AC85" i="1"/>
  <c r="AC134" i="1" s="1"/>
  <c r="H85" i="1"/>
  <c r="H134" i="1" s="1"/>
  <c r="V84" i="1"/>
  <c r="V124" i="1" s="1"/>
  <c r="R85" i="1"/>
  <c r="R134" i="1" s="1"/>
  <c r="AA84" i="1"/>
  <c r="AA124" i="1" s="1"/>
  <c r="Q85" i="1"/>
  <c r="Q134" i="1" s="1"/>
  <c r="Z84" i="1"/>
  <c r="Z124" i="1" s="1"/>
  <c r="S84" i="1"/>
  <c r="S124" i="1" s="1"/>
  <c r="P85" i="1"/>
  <c r="P134" i="1" s="1"/>
  <c r="Y84" i="1"/>
  <c r="Y124" i="1" s="1"/>
  <c r="O85" i="1"/>
  <c r="O134" i="1" s="1"/>
  <c r="AI85" i="1"/>
  <c r="AI134" i="1" s="1"/>
  <c r="L85" i="1"/>
  <c r="L134" i="1" s="1"/>
  <c r="P84" i="1"/>
  <c r="P124" i="1" s="1"/>
  <c r="AF95" i="1"/>
  <c r="AF91" i="1"/>
  <c r="AF125" i="1" s="1"/>
  <c r="AJ68" i="1"/>
  <c r="AJ121" i="1" s="1"/>
  <c r="Z78" i="1"/>
  <c r="Z123" i="1" s="1"/>
  <c r="AE69" i="1"/>
  <c r="AE129" i="1" s="1"/>
  <c r="AH84" i="1"/>
  <c r="AH124" i="1" s="1"/>
  <c r="J101" i="1"/>
  <c r="J102" i="1" s="1"/>
  <c r="AB78" i="1"/>
  <c r="AB123" i="1" s="1"/>
  <c r="AB126" i="1" s="1"/>
  <c r="E73" i="1"/>
  <c r="E130" i="1" s="1"/>
  <c r="E69" i="1"/>
  <c r="E129" i="1" s="1"/>
  <c r="U73" i="1"/>
  <c r="U130" i="1" s="1"/>
  <c r="U69" i="1"/>
  <c r="U129" i="1" s="1"/>
  <c r="AK73" i="1"/>
  <c r="AK130" i="1" s="1"/>
  <c r="AK69" i="1"/>
  <c r="AK129" i="1" s="1"/>
  <c r="AI125" i="1"/>
  <c r="AH73" i="1"/>
  <c r="AH130" i="1" s="1"/>
  <c r="AD78" i="1"/>
  <c r="AD123" i="1" s="1"/>
  <c r="E84" i="1"/>
  <c r="E124" i="1" s="1"/>
  <c r="E126" i="1" s="1"/>
  <c r="AJ84" i="1"/>
  <c r="AJ124" i="1" s="1"/>
  <c r="J91" i="1"/>
  <c r="J125" i="1" s="1"/>
  <c r="I92" i="1"/>
  <c r="I132" i="1" s="1"/>
  <c r="AE106" i="1"/>
  <c r="AF79" i="1"/>
  <c r="AF131" i="1" s="1"/>
  <c r="P79" i="1"/>
  <c r="P131" i="1" s="1"/>
  <c r="AI78" i="1"/>
  <c r="AI123" i="1" s="1"/>
  <c r="S78" i="1"/>
  <c r="S123" i="1" s="1"/>
  <c r="C78" i="1"/>
  <c r="AE79" i="1"/>
  <c r="AE131" i="1" s="1"/>
  <c r="O79" i="1"/>
  <c r="O131" i="1" s="1"/>
  <c r="AH78" i="1"/>
  <c r="AH123" i="1" s="1"/>
  <c r="AH126" i="1" s="1"/>
  <c r="R78" i="1"/>
  <c r="R123" i="1" s="1"/>
  <c r="D111" i="1"/>
  <c r="C111" i="1" s="1"/>
  <c r="Z79" i="1"/>
  <c r="Z131" i="1" s="1"/>
  <c r="J79" i="1"/>
  <c r="J131" i="1" s="1"/>
  <c r="AC78" i="1"/>
  <c r="AC123" i="1" s="1"/>
  <c r="M78" i="1"/>
  <c r="M123" i="1" s="1"/>
  <c r="D110" i="1"/>
  <c r="C110" i="1" s="1"/>
  <c r="T79" i="1"/>
  <c r="T131" i="1" s="1"/>
  <c r="AJ78" i="1"/>
  <c r="AJ123" i="1" s="1"/>
  <c r="O78" i="1"/>
  <c r="O123" i="1" s="1"/>
  <c r="O126" i="1" s="1"/>
  <c r="S79" i="1"/>
  <c r="S131" i="1" s="1"/>
  <c r="AG78" i="1"/>
  <c r="AG123" i="1" s="1"/>
  <c r="N78" i="1"/>
  <c r="N123" i="1" s="1"/>
  <c r="N126" i="1" s="1"/>
  <c r="D109" i="1"/>
  <c r="C109" i="1" s="1"/>
  <c r="J22" i="1" s="1"/>
  <c r="AK79" i="1"/>
  <c r="AK131" i="1" s="1"/>
  <c r="R79" i="1"/>
  <c r="R131" i="1" s="1"/>
  <c r="AF78" i="1"/>
  <c r="AF123" i="1" s="1"/>
  <c r="L78" i="1"/>
  <c r="L123" i="1" s="1"/>
  <c r="AJ79" i="1"/>
  <c r="AJ131" i="1" s="1"/>
  <c r="Q79" i="1"/>
  <c r="Q131" i="1" s="1"/>
  <c r="AE78" i="1"/>
  <c r="AE123" i="1" s="1"/>
  <c r="K78" i="1"/>
  <c r="K123" i="1" s="1"/>
  <c r="AI79" i="1"/>
  <c r="AI131" i="1" s="1"/>
  <c r="I79" i="1"/>
  <c r="I131" i="1" s="1"/>
  <c r="U78" i="1"/>
  <c r="U123" i="1" s="1"/>
  <c r="U126" i="1" s="1"/>
  <c r="C36" i="1"/>
  <c r="P78" i="1"/>
  <c r="P123" i="1" s="1"/>
  <c r="AH79" i="1"/>
  <c r="AH131" i="1" s="1"/>
  <c r="H79" i="1"/>
  <c r="H131" i="1" s="1"/>
  <c r="T78" i="1"/>
  <c r="T123" i="1" s="1"/>
  <c r="C13" i="1"/>
  <c r="AG79" i="1"/>
  <c r="AG131" i="1" s="1"/>
  <c r="G79" i="1"/>
  <c r="G131" i="1" s="1"/>
  <c r="Q78" i="1"/>
  <c r="Q123" i="1" s="1"/>
  <c r="C35" i="1"/>
  <c r="B13" i="1"/>
  <c r="AD79" i="1"/>
  <c r="AD131" i="1" s="1"/>
  <c r="F79" i="1"/>
  <c r="F131" i="1" s="1"/>
  <c r="AA79" i="1"/>
  <c r="AA131" i="1" s="1"/>
  <c r="C79" i="1"/>
  <c r="H78" i="1"/>
  <c r="H123" i="1" s="1"/>
  <c r="H126" i="1" s="1"/>
  <c r="D107" i="1"/>
  <c r="N72" i="1"/>
  <c r="N122" i="1" s="1"/>
  <c r="Y96" i="1"/>
  <c r="Y92" i="1"/>
  <c r="Y132" i="1" s="1"/>
  <c r="T101" i="1"/>
  <c r="T102" i="1" s="1"/>
  <c r="L95" i="1"/>
  <c r="L91" i="1"/>
  <c r="L125" i="1" s="1"/>
  <c r="Z91" i="1"/>
  <c r="Z125" i="1" s="1"/>
  <c r="AG84" i="1"/>
  <c r="AG124" i="1" s="1"/>
  <c r="AC79" i="1"/>
  <c r="AC131" i="1" s="1"/>
  <c r="R95" i="1"/>
  <c r="R91" i="1"/>
  <c r="F73" i="1"/>
  <c r="F130" i="1" s="1"/>
  <c r="F69" i="1"/>
  <c r="F129" i="1" s="1"/>
  <c r="R132" i="1"/>
  <c r="AK78" i="1"/>
  <c r="AK123" i="1" s="1"/>
  <c r="F84" i="1"/>
  <c r="F124" i="1" s="1"/>
  <c r="F126" i="1" s="1"/>
  <c r="AK84" i="1"/>
  <c r="AK124" i="1" s="1"/>
  <c r="J92" i="1"/>
  <c r="J132" i="1" s="1"/>
  <c r="K95" i="1"/>
  <c r="K125" i="1" s="1"/>
  <c r="P96" i="1"/>
  <c r="Y95" i="1"/>
  <c r="Y91" i="1"/>
  <c r="Y125" i="1" s="1"/>
  <c r="I78" i="1"/>
  <c r="I123" i="1" s="1"/>
  <c r="C40" i="1"/>
  <c r="R73" i="1"/>
  <c r="R130" i="1" s="1"/>
  <c r="R69" i="1"/>
  <c r="R129" i="1" s="1"/>
  <c r="AH85" i="1"/>
  <c r="AH134" i="1" s="1"/>
  <c r="AJ85" i="1"/>
  <c r="AJ134" i="1" s="1"/>
  <c r="P132" i="1"/>
  <c r="V73" i="1"/>
  <c r="V130" i="1" s="1"/>
  <c r="V69" i="1"/>
  <c r="V129" i="1" s="1"/>
  <c r="AJ125" i="1"/>
  <c r="V68" i="1"/>
  <c r="V121" i="1" s="1"/>
  <c r="K69" i="1"/>
  <c r="K129" i="1" s="1"/>
  <c r="D79" i="1"/>
  <c r="D131" i="1" s="1"/>
  <c r="H84" i="1"/>
  <c r="H124" i="1" s="1"/>
  <c r="D85" i="1"/>
  <c r="D134" i="1" s="1"/>
  <c r="K92" i="1"/>
  <c r="K132" i="1" s="1"/>
  <c r="Q96" i="1"/>
  <c r="Q132" i="1" s="1"/>
  <c r="AG95" i="1"/>
  <c r="AG91" i="1"/>
  <c r="O96" i="1"/>
  <c r="O92" i="1"/>
  <c r="O132" i="1" s="1"/>
  <c r="AE96" i="1"/>
  <c r="AE92" i="1"/>
  <c r="AE132" i="1" s="1"/>
  <c r="D91" i="1"/>
  <c r="D125" i="1" s="1"/>
  <c r="I72" i="1"/>
  <c r="I122" i="1" s="1"/>
  <c r="I68" i="1"/>
  <c r="I121" i="1" s="1"/>
  <c r="C121" i="1" s="1"/>
  <c r="Y72" i="1"/>
  <c r="Y122" i="1" s="1"/>
  <c r="Y68" i="1"/>
  <c r="Y121" i="1" s="1"/>
  <c r="S132" i="1"/>
  <c r="AI92" i="1"/>
  <c r="AI96" i="1"/>
  <c r="Y69" i="1"/>
  <c r="Y129" i="1" s="1"/>
  <c r="J72" i="1"/>
  <c r="J122" i="1" s="1"/>
  <c r="J126" i="1" s="1"/>
  <c r="X73" i="1"/>
  <c r="X130" i="1" s="1"/>
  <c r="E91" i="1"/>
  <c r="E125" i="1" s="1"/>
  <c r="AK96" i="1"/>
  <c r="Z72" i="1"/>
  <c r="Z122" i="1" s="1"/>
  <c r="Z68" i="1"/>
  <c r="Z121" i="1" s="1"/>
  <c r="H69" i="1"/>
  <c r="H129" i="1" s="1"/>
  <c r="H73" i="1"/>
  <c r="H130" i="1" s="1"/>
  <c r="D132" i="1"/>
  <c r="T132" i="1"/>
  <c r="AJ132" i="1"/>
  <c r="K72" i="1"/>
  <c r="K122" i="1" s="1"/>
  <c r="F91" i="1"/>
  <c r="F125" i="1" s="1"/>
  <c r="AA72" i="1"/>
  <c r="AA122" i="1" s="1"/>
  <c r="AA68" i="1"/>
  <c r="AA121" i="1" s="1"/>
  <c r="W91" i="1"/>
  <c r="W95" i="1"/>
  <c r="AK132" i="1"/>
  <c r="T84" i="1"/>
  <c r="T124" i="1" s="1"/>
  <c r="F85" i="1"/>
  <c r="F134" i="1" s="1"/>
  <c r="N92" i="1"/>
  <c r="N132" i="1" s="1"/>
  <c r="V101" i="1"/>
  <c r="V102" i="1" s="1"/>
  <c r="AA85" i="1"/>
  <c r="AA134" i="1" s="1"/>
  <c r="K85" i="1"/>
  <c r="K134" i="1" s="1"/>
  <c r="AC84" i="1"/>
  <c r="AC124" i="1" s="1"/>
  <c r="M84" i="1"/>
  <c r="M124" i="1" s="1"/>
  <c r="Z85" i="1"/>
  <c r="Z134" i="1" s="1"/>
  <c r="J85" i="1"/>
  <c r="J134" i="1" s="1"/>
  <c r="AB84" i="1"/>
  <c r="AB124" i="1" s="1"/>
  <c r="L84" i="1"/>
  <c r="L124" i="1" s="1"/>
  <c r="AK85" i="1"/>
  <c r="AK134" i="1" s="1"/>
  <c r="U85" i="1"/>
  <c r="U134" i="1" s="1"/>
  <c r="E85" i="1"/>
  <c r="E134" i="1" s="1"/>
  <c r="W84" i="1"/>
  <c r="W124" i="1" s="1"/>
  <c r="G84" i="1"/>
  <c r="G124" i="1" s="1"/>
  <c r="U84" i="1"/>
  <c r="U124" i="1" s="1"/>
  <c r="G85" i="1"/>
  <c r="G134" i="1" s="1"/>
  <c r="AB85" i="1"/>
  <c r="AB134" i="1" s="1"/>
  <c r="AF139" i="1" l="1"/>
  <c r="G106" i="1"/>
  <c r="J106" i="1"/>
  <c r="AA106" i="1"/>
  <c r="Z106" i="1"/>
  <c r="AC106" i="1"/>
  <c r="AB106" i="1"/>
  <c r="I106" i="1"/>
  <c r="W106" i="1"/>
  <c r="K126" i="1"/>
  <c r="AK106" i="1"/>
  <c r="AF106" i="1"/>
  <c r="AG133" i="1"/>
  <c r="AG139" i="1" s="1"/>
  <c r="Q133" i="1"/>
  <c r="AF133" i="1"/>
  <c r="P133" i="1"/>
  <c r="AE133" i="1"/>
  <c r="AE139" i="1" s="1"/>
  <c r="O133" i="1"/>
  <c r="AA133" i="1"/>
  <c r="K133" i="1"/>
  <c r="K139" i="1" s="1"/>
  <c r="Y133" i="1"/>
  <c r="Y139" i="1" s="1"/>
  <c r="E133" i="1"/>
  <c r="E139" i="1" s="1"/>
  <c r="X133" i="1"/>
  <c r="D133" i="1"/>
  <c r="C133" i="1" s="1"/>
  <c r="W133" i="1"/>
  <c r="W139" i="1" s="1"/>
  <c r="V133" i="1"/>
  <c r="AC133" i="1"/>
  <c r="AB133" i="1"/>
  <c r="U133" i="1"/>
  <c r="U139" i="1" s="1"/>
  <c r="Z133" i="1"/>
  <c r="Z139" i="1" s="1"/>
  <c r="R133" i="1"/>
  <c r="N133" i="1"/>
  <c r="AI133" i="1"/>
  <c r="S133" i="1"/>
  <c r="S139" i="1" s="1"/>
  <c r="F133" i="1"/>
  <c r="AH133" i="1"/>
  <c r="AH139" i="1" s="1"/>
  <c r="AD133" i="1"/>
  <c r="AD139" i="1" s="1"/>
  <c r="M133" i="1"/>
  <c r="T133" i="1"/>
  <c r="T139" i="1" s="1"/>
  <c r="H133" i="1"/>
  <c r="L133" i="1"/>
  <c r="J133" i="1"/>
  <c r="I133" i="1"/>
  <c r="G133" i="1"/>
  <c r="AJ133" i="1"/>
  <c r="AJ139" i="1" s="1"/>
  <c r="AK133" i="1"/>
  <c r="AK137" i="1"/>
  <c r="U137" i="1"/>
  <c r="E137" i="1"/>
  <c r="AJ137" i="1"/>
  <c r="T137" i="1"/>
  <c r="D137" i="1"/>
  <c r="AI137" i="1"/>
  <c r="S137" i="1"/>
  <c r="AE137" i="1"/>
  <c r="O137" i="1"/>
  <c r="AH137" i="1"/>
  <c r="M137" i="1"/>
  <c r="AG137" i="1"/>
  <c r="L137" i="1"/>
  <c r="AF137" i="1"/>
  <c r="K137" i="1"/>
  <c r="AD137" i="1"/>
  <c r="J137" i="1"/>
  <c r="AC137" i="1"/>
  <c r="I137" i="1"/>
  <c r="G137" i="1"/>
  <c r="F137" i="1"/>
  <c r="F139" i="1" s="1"/>
  <c r="Z137" i="1"/>
  <c r="Y137" i="1"/>
  <c r="AB137" i="1"/>
  <c r="X137" i="1"/>
  <c r="V137" i="1"/>
  <c r="AA137" i="1"/>
  <c r="W137" i="1"/>
  <c r="N137" i="1"/>
  <c r="H137" i="1"/>
  <c r="R137" i="1"/>
  <c r="Q137" i="1"/>
  <c r="P137" i="1"/>
  <c r="AG126" i="1"/>
  <c r="AC101" i="1"/>
  <c r="AC102" i="1" s="1"/>
  <c r="W101" i="1"/>
  <c r="W102" i="1" s="1"/>
  <c r="O101" i="1"/>
  <c r="O102" i="1" s="1"/>
  <c r="N101" i="1"/>
  <c r="N102" i="1" s="1"/>
  <c r="Y101" i="1"/>
  <c r="Y102" i="1" s="1"/>
  <c r="M101" i="1"/>
  <c r="M102" i="1" s="1"/>
  <c r="I101" i="1"/>
  <c r="I102" i="1" s="1"/>
  <c r="G101" i="1"/>
  <c r="G102" i="1" s="1"/>
  <c r="P101" i="1"/>
  <c r="P102" i="1" s="1"/>
  <c r="X101" i="1"/>
  <c r="X102" i="1" s="1"/>
  <c r="E101" i="1"/>
  <c r="E102" i="1" s="1"/>
  <c r="X125" i="1"/>
  <c r="X126" i="1" s="1"/>
  <c r="Z126" i="1"/>
  <c r="K106" i="1"/>
  <c r="R125" i="1"/>
  <c r="R126" i="1" s="1"/>
  <c r="R101" i="1"/>
  <c r="R102" i="1" s="1"/>
  <c r="Y106" i="1"/>
  <c r="X136" i="1"/>
  <c r="H136" i="1"/>
  <c r="W136" i="1"/>
  <c r="G136" i="1"/>
  <c r="V136" i="1"/>
  <c r="F136" i="1"/>
  <c r="AH136" i="1"/>
  <c r="R136" i="1"/>
  <c r="AB136" i="1"/>
  <c r="E136" i="1"/>
  <c r="AA136" i="1"/>
  <c r="D136" i="1"/>
  <c r="Z136" i="1"/>
  <c r="Y136" i="1"/>
  <c r="U136" i="1"/>
  <c r="M136" i="1"/>
  <c r="L136" i="1"/>
  <c r="J136" i="1"/>
  <c r="J139" i="1" s="1"/>
  <c r="AK136" i="1"/>
  <c r="AK139" i="1" s="1"/>
  <c r="K136" i="1"/>
  <c r="AJ136" i="1"/>
  <c r="AF136" i="1"/>
  <c r="AE136" i="1"/>
  <c r="S136" i="1"/>
  <c r="I136" i="1"/>
  <c r="Q136" i="1"/>
  <c r="P136" i="1"/>
  <c r="N136" i="1"/>
  <c r="AI136" i="1"/>
  <c r="AG136" i="1"/>
  <c r="O136" i="1"/>
  <c r="AD136" i="1"/>
  <c r="T136" i="1"/>
  <c r="AC136" i="1"/>
  <c r="Q106" i="1"/>
  <c r="M106" i="1"/>
  <c r="AF126" i="1"/>
  <c r="C122" i="1"/>
  <c r="E106" i="1"/>
  <c r="M126" i="1"/>
  <c r="C125" i="1"/>
  <c r="Z101" i="1"/>
  <c r="Z102" i="1" s="1"/>
  <c r="L106" i="1"/>
  <c r="AB101" i="1"/>
  <c r="AB102" i="1" s="1"/>
  <c r="Z132" i="1"/>
  <c r="AC126" i="1"/>
  <c r="AI106" i="1"/>
  <c r="S101" i="1"/>
  <c r="S102" i="1" s="1"/>
  <c r="AG101" i="1"/>
  <c r="AG102" i="1" s="1"/>
  <c r="N106" i="1"/>
  <c r="V106" i="1"/>
  <c r="AI132" i="1"/>
  <c r="AI139" i="1" s="1"/>
  <c r="C134" i="1"/>
  <c r="Y126" i="1"/>
  <c r="AJ126" i="1"/>
  <c r="R106" i="1"/>
  <c r="C124" i="1"/>
  <c r="F106" i="1"/>
  <c r="M125" i="1"/>
  <c r="K101" i="1"/>
  <c r="K102" i="1" s="1"/>
  <c r="C129" i="1"/>
  <c r="J31" i="1" s="1"/>
  <c r="AH106" i="1"/>
  <c r="S106" i="1"/>
  <c r="AE101" i="1"/>
  <c r="AE102" i="1" s="1"/>
  <c r="AF101" i="1"/>
  <c r="AF102" i="1" s="1"/>
  <c r="AJ101" i="1"/>
  <c r="AJ102" i="1" s="1"/>
  <c r="AE115" i="1"/>
  <c r="AA135" i="1"/>
  <c r="AA139" i="1" s="1"/>
  <c r="K135" i="1"/>
  <c r="Z135" i="1"/>
  <c r="J135" i="1"/>
  <c r="Y135" i="1"/>
  <c r="I135" i="1"/>
  <c r="I139" i="1" s="1"/>
  <c r="AK135" i="1"/>
  <c r="U135" i="1"/>
  <c r="E135" i="1"/>
  <c r="S135" i="1"/>
  <c r="R135" i="1"/>
  <c r="Q135" i="1"/>
  <c r="Q139" i="1" s="1"/>
  <c r="AJ135" i="1"/>
  <c r="P135" i="1"/>
  <c r="AI135" i="1"/>
  <c r="O135" i="1"/>
  <c r="O139" i="1" s="1"/>
  <c r="N135" i="1"/>
  <c r="M135" i="1"/>
  <c r="L135" i="1"/>
  <c r="H135" i="1"/>
  <c r="AG135" i="1"/>
  <c r="D135" i="1"/>
  <c r="AF135" i="1"/>
  <c r="F135" i="1"/>
  <c r="W135" i="1"/>
  <c r="AB135" i="1"/>
  <c r="AB139" i="1" s="1"/>
  <c r="AC135" i="1"/>
  <c r="AC139" i="1" s="1"/>
  <c r="X135" i="1"/>
  <c r="V135" i="1"/>
  <c r="AH135" i="1"/>
  <c r="AE135" i="1"/>
  <c r="AD135" i="1"/>
  <c r="T135" i="1"/>
  <c r="G135" i="1"/>
  <c r="G139" i="1" s="1"/>
  <c r="AE108" i="1"/>
  <c r="AE114" i="1" s="1"/>
  <c r="C123" i="1"/>
  <c r="J15" i="1" s="1"/>
  <c r="U106" i="1"/>
  <c r="X106" i="1"/>
  <c r="C131" i="1"/>
  <c r="D102" i="1"/>
  <c r="I126" i="1"/>
  <c r="AG106" i="1"/>
  <c r="C107" i="1"/>
  <c r="J25" i="1" s="1"/>
  <c r="V139" i="1"/>
  <c r="D139" i="1"/>
  <c r="W125" i="1"/>
  <c r="W126" i="1" s="1"/>
  <c r="O106" i="1"/>
  <c r="I125" i="1"/>
  <c r="AK101" i="1"/>
  <c r="AK102" i="1" s="1"/>
  <c r="AD126" i="1"/>
  <c r="AD106" i="1"/>
  <c r="R139" i="1"/>
  <c r="X132" i="1"/>
  <c r="C132" i="1" s="1"/>
  <c r="AK126" i="1"/>
  <c r="T106" i="1"/>
  <c r="H139" i="1"/>
  <c r="V126" i="1"/>
  <c r="L101" i="1"/>
  <c r="L102" i="1" s="1"/>
  <c r="AJ106" i="1"/>
  <c r="P106" i="1"/>
  <c r="F101" i="1"/>
  <c r="F102" i="1" s="1"/>
  <c r="D106" i="1"/>
  <c r="AA126" i="1"/>
  <c r="AG125" i="1"/>
  <c r="H106" i="1"/>
  <c r="AA101" i="1"/>
  <c r="AA102" i="1" s="1"/>
  <c r="AE126" i="1"/>
  <c r="U101" i="1"/>
  <c r="U102" i="1" s="1"/>
  <c r="AD101" i="1"/>
  <c r="AD102" i="1" s="1"/>
  <c r="L126" i="1"/>
  <c r="H101" i="1"/>
  <c r="H102" i="1" s="1"/>
  <c r="J32" i="1" l="1"/>
  <c r="C126" i="1"/>
  <c r="Y108" i="1"/>
  <c r="Y114" i="1" s="1"/>
  <c r="J17" i="1"/>
  <c r="C102" i="1"/>
  <c r="V115" i="1"/>
  <c r="V108" i="1"/>
  <c r="V114" i="1" s="1"/>
  <c r="K108" i="1"/>
  <c r="K114" i="1" s="1"/>
  <c r="N139" i="1"/>
  <c r="P139" i="1"/>
  <c r="X108" i="1"/>
  <c r="X114" i="1" s="1"/>
  <c r="I108" i="1"/>
  <c r="I114" i="1" s="1"/>
  <c r="J108" i="1"/>
  <c r="J114" i="1" s="1"/>
  <c r="G108" i="1"/>
  <c r="G114" i="1" s="1"/>
  <c r="AH108" i="1"/>
  <c r="AH114" i="1" s="1"/>
  <c r="P108" i="1"/>
  <c r="P114" i="1" s="1"/>
  <c r="C135" i="1"/>
  <c r="AF115" i="1"/>
  <c r="AF108" i="1"/>
  <c r="AF114" i="1" s="1"/>
  <c r="X139" i="1"/>
  <c r="Q108" i="1"/>
  <c r="Q114" i="1" s="1"/>
  <c r="R108" i="1"/>
  <c r="R114" i="1" s="1"/>
  <c r="M139" i="1"/>
  <c r="Z108" i="1"/>
  <c r="Z114" i="1" s="1"/>
  <c r="S108" i="1"/>
  <c r="S114" i="1" s="1"/>
  <c r="J16" i="1"/>
  <c r="C136" i="1"/>
  <c r="J34" i="1" s="1"/>
  <c r="U108" i="1"/>
  <c r="U114" i="1" s="1"/>
  <c r="F108" i="1"/>
  <c r="F114" i="1" s="1"/>
  <c r="AI108" i="1"/>
  <c r="AI114" i="1" s="1"/>
  <c r="AK108" i="1"/>
  <c r="AK114" i="1" s="1"/>
  <c r="T108" i="1"/>
  <c r="T114" i="1" s="1"/>
  <c r="L115" i="1"/>
  <c r="L108" i="1"/>
  <c r="L114" i="1" s="1"/>
  <c r="AG108" i="1"/>
  <c r="AG114" i="1" s="1"/>
  <c r="AA108" i="1"/>
  <c r="AA114" i="1" s="1"/>
  <c r="AD108" i="1"/>
  <c r="AD114" i="1" s="1"/>
  <c r="C106" i="1"/>
  <c r="D108" i="1"/>
  <c r="O108" i="1"/>
  <c r="O114" i="1" s="1"/>
  <c r="AJ108" i="1"/>
  <c r="AJ114" i="1" s="1"/>
  <c r="M115" i="1"/>
  <c r="M108" i="1"/>
  <c r="M114" i="1" s="1"/>
  <c r="W108" i="1"/>
  <c r="W114" i="1" s="1"/>
  <c r="AB108" i="1"/>
  <c r="AB114" i="1" s="1"/>
  <c r="AC108" i="1"/>
  <c r="AC114" i="1" s="1"/>
  <c r="C137" i="1"/>
  <c r="C101" i="1"/>
  <c r="H108" i="1"/>
  <c r="H114" i="1" s="1"/>
  <c r="E108" i="1"/>
  <c r="E114" i="1" s="1"/>
  <c r="N108" i="1"/>
  <c r="N114" i="1" s="1"/>
  <c r="L139" i="1"/>
  <c r="P115" i="1" l="1"/>
  <c r="AK115" i="1"/>
  <c r="S115" i="1"/>
  <c r="J12" i="1"/>
  <c r="AJ115" i="1"/>
  <c r="AI115" i="1"/>
  <c r="J115" i="1"/>
  <c r="Y115" i="1"/>
  <c r="Z115" i="1"/>
  <c r="AA115" i="1"/>
  <c r="F115" i="1"/>
  <c r="C108" i="1"/>
  <c r="J28" i="1" s="1"/>
  <c r="D114" i="1"/>
  <c r="C114" i="1" s="1"/>
  <c r="J30" i="1" s="1"/>
  <c r="U115" i="1"/>
  <c r="Q115" i="1"/>
  <c r="I115" i="1"/>
  <c r="T115" i="1"/>
  <c r="X115" i="1"/>
  <c r="AH115" i="1"/>
  <c r="N115" i="1"/>
  <c r="AB115" i="1"/>
  <c r="O115" i="1"/>
  <c r="AG115" i="1"/>
  <c r="W115" i="1"/>
  <c r="J13" i="1"/>
  <c r="K115" i="1"/>
  <c r="AC115" i="1"/>
  <c r="AD115" i="1"/>
  <c r="C139" i="1"/>
  <c r="G115" i="1"/>
  <c r="E115" i="1"/>
  <c r="R115" i="1"/>
  <c r="H115" i="1"/>
  <c r="D115" i="1" l="1"/>
  <c r="C115" i="1" l="1"/>
  <c r="J3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Felix Domke</author>
  </authors>
  <commentList>
    <comment ref="B83" authorId="0" shapeId="0" xr:uid="{081778A2-265B-4C3F-BDF1-29ABED353D60}">
      <text>
        <r>
          <rPr>
            <b/>
            <sz val="9"/>
            <color indexed="81"/>
            <rFont val="Tahoma"/>
            <family val="2"/>
          </rPr>
          <t>Se considera mantener en el LOM al personal</t>
        </r>
      </text>
    </comment>
    <comment ref="B85" authorId="0" shapeId="0" xr:uid="{D271C56B-A35F-4E86-8D70-14A5A5A26779}">
      <text>
        <r>
          <rPr>
            <b/>
            <sz val="9"/>
            <color indexed="81"/>
            <rFont val="Tahoma"/>
            <family val="2"/>
          </rPr>
          <t>1 operador cada 3 perforadoras.
En el LOM se consideran 2 operadores, 8 en total considerando turnos.</t>
        </r>
      </text>
    </comment>
    <comment ref="B86" authorId="0" shapeId="0" xr:uid="{847F5195-601A-4695-B758-D119A1309526}">
      <text>
        <r>
          <rPr>
            <b/>
            <sz val="9"/>
            <color indexed="81"/>
            <rFont val="Tahoma"/>
            <family val="2"/>
          </rPr>
          <t xml:space="preserve">1 por turno 
4 considerando </t>
        </r>
      </text>
    </comment>
  </commentList>
</comments>
</file>

<file path=xl/sharedStrings.xml><?xml version="1.0" encoding="utf-8"?>
<sst xmlns="http://schemas.openxmlformats.org/spreadsheetml/2006/main" count="726" uniqueCount="155">
  <si>
    <t>Evaluación Económica Plan 1L</t>
  </si>
  <si>
    <t>Vendor</t>
  </si>
  <si>
    <t>Epiroc</t>
  </si>
  <si>
    <t>Equipo</t>
  </si>
  <si>
    <t>Datos</t>
  </si>
  <si>
    <t>Waterfall</t>
  </si>
  <si>
    <t>Generales</t>
  </si>
  <si>
    <t>Valor</t>
  </si>
  <si>
    <t>Unidad</t>
  </si>
  <si>
    <t>Caso MHT</t>
  </si>
  <si>
    <t>MUSD</t>
  </si>
  <si>
    <t>Adq CAEX</t>
  </si>
  <si>
    <t>Tarifa Diesel</t>
  </si>
  <si>
    <t>USD/m3</t>
  </si>
  <si>
    <t>Mantenimiento</t>
  </si>
  <si>
    <t>Tarifa Eléctrica</t>
  </si>
  <si>
    <t>USD/MWh</t>
  </si>
  <si>
    <t>Mano de obra</t>
  </si>
  <si>
    <t>CO2 Credit</t>
  </si>
  <si>
    <t>USD/Ton</t>
  </si>
  <si>
    <t>Neumáticos</t>
  </si>
  <si>
    <t>Tasa Emisión</t>
  </si>
  <si>
    <t>Kg CO2/L</t>
  </si>
  <si>
    <t>Entrenamiento AHS</t>
  </si>
  <si>
    <t>Cantidad de barras operando</t>
  </si>
  <si>
    <t>barras</t>
  </si>
  <si>
    <t>Factor dotacional perfo</t>
  </si>
  <si>
    <t>FTE</t>
  </si>
  <si>
    <t>Remuneracion op perfo</t>
  </si>
  <si>
    <t>USD/año</t>
  </si>
  <si>
    <t xml:space="preserve">Vida útil barra </t>
  </si>
  <si>
    <t>Mts</t>
  </si>
  <si>
    <t>Infraestructura AHS</t>
  </si>
  <si>
    <t>Vida útil bit - Mineral</t>
  </si>
  <si>
    <t>Vida útil bit - Esteril</t>
  </si>
  <si>
    <t>Vida útil barra ADS</t>
  </si>
  <si>
    <t>Kit AHS</t>
  </si>
  <si>
    <t>Vida útil bit ADS - Mineral</t>
  </si>
  <si>
    <t>Vida útil bit ADS - Lastre</t>
  </si>
  <si>
    <t>Costo barra</t>
  </si>
  <si>
    <t>USD</t>
  </si>
  <si>
    <t>Comisionamiento AHS</t>
  </si>
  <si>
    <t>Costo bit</t>
  </si>
  <si>
    <t>Contingencias Tecnologías</t>
  </si>
  <si>
    <t>%</t>
  </si>
  <si>
    <t>Contingencias</t>
  </si>
  <si>
    <t>Diesel</t>
  </si>
  <si>
    <t>Licencias AHS</t>
  </si>
  <si>
    <t>ADS</t>
  </si>
  <si>
    <t>Otros AHS</t>
  </si>
  <si>
    <t>Kit ADS Spare</t>
  </si>
  <si>
    <t>USD/kit</t>
  </si>
  <si>
    <t>Soporte AHS</t>
  </si>
  <si>
    <t>Licencias de Operación AHS</t>
  </si>
  <si>
    <t>USD/año/CAEX</t>
  </si>
  <si>
    <t>Caso AHS</t>
  </si>
  <si>
    <t>Licencia de Sitio</t>
  </si>
  <si>
    <t>Operador sala de control</t>
  </si>
  <si>
    <t>USD/año/pp</t>
  </si>
  <si>
    <t>Supervisor patio</t>
  </si>
  <si>
    <t>Tecnico de soporte</t>
  </si>
  <si>
    <t xml:space="preserve">Partes y Piezas ADS </t>
  </si>
  <si>
    <t>Equipos</t>
  </si>
  <si>
    <t>#Equipos Plan 1L (CR)</t>
  </si>
  <si>
    <t>Y00</t>
  </si>
  <si>
    <t>Y01</t>
  </si>
  <si>
    <t>Y02</t>
  </si>
  <si>
    <t>Y03</t>
  </si>
  <si>
    <t>Y04</t>
  </si>
  <si>
    <t>Y05</t>
  </si>
  <si>
    <t>Y06</t>
  </si>
  <si>
    <t>Y07</t>
  </si>
  <si>
    <t>Y08</t>
  </si>
  <si>
    <t>Y09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</si>
  <si>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</si>
  <si>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</si>
  <si>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</si>
  <si>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</si>
  <si>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</si>
  <si>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</si>
  <si>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</si>
  <si>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</si>
  <si>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</si>
  <si>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</si>
  <si>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</si>
  <si>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</si>
  <si>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</si>
  <si>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</si>
  <si>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</si>
  <si>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</si>
  <si>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</si>
  <si>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</si>
  <si>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</si>
  <si>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</si>
  <si>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</si>
  <si>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</si>
  <si>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</si>
  <si>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</si>
  <si>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</si>
  <si>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MANNED</t>
  </si>
  <si>
    <t>Horas Plan 1L (CR)</t>
  </si>
  <si>
    <t>Metros Plan 1L (CR)</t>
  </si>
  <si>
    <t>Combustible/Electricidad</t>
  </si>
  <si>
    <t>Fuel (L/hr)</t>
  </si>
  <si>
    <t>Electricity (KWh/hr)</t>
  </si>
  <si>
    <t>Fuel (L Consummed)</t>
  </si>
  <si>
    <t>Electricity (KWh Consummed)</t>
  </si>
  <si>
    <t>MARC Parts</t>
  </si>
  <si>
    <t>MANNED (USD/hr)</t>
  </si>
  <si>
    <t>ADS (USD/hr)</t>
  </si>
  <si>
    <t>Labour</t>
  </si>
  <si>
    <t>Personal</t>
  </si>
  <si>
    <t>MANNED - Operador Equipo</t>
  </si>
  <si>
    <t>ADS - Operador Sala</t>
  </si>
  <si>
    <t>ADS - Supervisor patio</t>
  </si>
  <si>
    <t>Barras/Bit</t>
  </si>
  <si>
    <t>Cantidad de Barras</t>
  </si>
  <si>
    <t>Cantidad de Bits</t>
  </si>
  <si>
    <t>AHS</t>
  </si>
  <si>
    <t>CAPEX</t>
  </si>
  <si>
    <t>Total</t>
  </si>
  <si>
    <t>Total MANNED</t>
  </si>
  <si>
    <t>Repuestos Criticos del Sistema ADS</t>
  </si>
  <si>
    <t xml:space="preserve">Comisionamiento </t>
  </si>
  <si>
    <t xml:space="preserve">Sala de Control </t>
  </si>
  <si>
    <t>Redes</t>
  </si>
  <si>
    <t>Capacitaciones</t>
  </si>
  <si>
    <t>Servicios</t>
  </si>
  <si>
    <t>Otros</t>
  </si>
  <si>
    <t>Contingencia</t>
  </si>
  <si>
    <t>Total ADS</t>
  </si>
  <si>
    <t>OPEX</t>
  </si>
  <si>
    <t xml:space="preserve">Fuel </t>
  </si>
  <si>
    <t>Electricity</t>
  </si>
  <si>
    <t>Truck Maintenance Variable</t>
  </si>
  <si>
    <t>Insumos perforadora</t>
  </si>
  <si>
    <t>Soporte ADS</t>
  </si>
  <si>
    <t>Labour ADS</t>
  </si>
  <si>
    <t>Licencias equipos ADS</t>
  </si>
  <si>
    <t>Licenia sitio ADS</t>
  </si>
  <si>
    <t>Partes y piezas ADS</t>
  </si>
  <si>
    <t>Otros ADS</t>
  </si>
  <si>
    <t>Evaluación Económica</t>
  </si>
  <si>
    <t>Año</t>
  </si>
  <si>
    <t>Total TCO MHT</t>
  </si>
  <si>
    <t>$USD/Ton Manned</t>
  </si>
  <si>
    <t>$USD/mts Manned</t>
  </si>
  <si>
    <t>Total TCO ADS</t>
  </si>
  <si>
    <t>$USD/Ton ADS</t>
  </si>
  <si>
    <t>$USD/mts ADS</t>
  </si>
  <si>
    <t>Escenario</t>
  </si>
  <si>
    <t>Credit CO2e</t>
  </si>
  <si>
    <t>TCO</t>
  </si>
  <si>
    <t>Drill Cost  (USD/ton)</t>
  </si>
  <si>
    <t>Drill Cost  (USD/mts)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</si>
</sst>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1" formatCode="_ * #,##0_ ;_ * \-#,##0_ ;_ * &quot;-&quot;_ ;_ @_ "/>
    <numFmt numFmtId="43" formatCode="_ * #,##0.00_ ;_ * \-#,##0.00_ ;_ * &quot;-&quot;??_ ;_ @_ "/>
    <numFmt numFmtId="164" formatCode="#,##0.0"/>
    <numFmt numFmtId="165" formatCode="_ * #,##0.0_ ;_ * \-#,##0.0_ ;_ * &quot;-&quot;_ ;_ @_ "/>
    <numFmt numFmtId="166" formatCode="_-* #,##0.0_-;\-* #,##0.0_-;_-* &quot;-&quot;_-;_-@_-"/>
    <numFmt numFmtId="167" formatCode="_ * #,##0.0_ ;_ * \-#,##0.0_ ;_ * &quot;-&quot;??_ ;_ @_ "/>
    <numFmt numFmtId="168" formatCode="_ * #,##0.00_ ;_ * \-#,##0.00_ ;_ * &quot;-&quot;_ ;_ @_ "/>
    <numFmt numFmtId="169" formatCode="_ * #,##0.0_ ;_ * \-#,##0.0_ ;_ * &quot;-&quot;?_ ;_ @_ 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4"/>
      <color theme="3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63"/>
      <name val="Calibri"/>
      <family val="2"/>
    </font>
    <font>
      <b/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66003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indexed="22"/>
      </patternFill>
    </fill>
  </fills>
  <borders count="8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5">
    <xf numFmtId="0" fontId="0" fillId="0" borderId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6" fillId="9" borderId="7" applyNumberFormat="0" applyAlignment="0" applyProtection="0"/>
  </cellStyleXfs>
  <cellXfs count="52">
    <xf numFmtId="0" fontId="0" fillId="0" borderId="0" xfId="0"/>
    <xf numFmtId="0" fontId="5" fillId="0" borderId="0" xfId="0" applyFont="1" applyAlignment="1">
      <alignment horizontal="center" vertical="center"/>
    </xf>
    <xf numFmtId="0" fontId="3" fillId="3" borderId="2" xfId="0" applyFont="1" applyFill="1" applyBorder="1"/>
    <xf numFmtId="0" fontId="0" fillId="0" borderId="2" xfId="0" applyBorder="1"/>
    <xf numFmtId="0" fontId="3" fillId="3" borderId="0" xfId="0" applyFont="1" applyFill="1"/>
    <xf numFmtId="0" fontId="3" fillId="4" borderId="0" xfId="0" applyFont="1" applyFill="1"/>
    <xf numFmtId="0" fontId="0" fillId="0" borderId="0" xfId="0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right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vertical="center"/>
    </xf>
    <xf numFmtId="3" fontId="0" fillId="5" borderId="2" xfId="0" applyNumberFormat="1" applyFill="1" applyBorder="1"/>
    <xf numFmtId="2" fontId="3" fillId="3" borderId="2" xfId="0" applyNumberFormat="1" applyFont="1" applyFill="1" applyBorder="1" applyAlignment="1">
      <alignment horizontal="left"/>
    </xf>
    <xf numFmtId="2" fontId="0" fillId="6" borderId="2" xfId="0" applyNumberFormat="1" applyFill="1" applyBorder="1" applyAlignment="1">
      <alignment horizontal="center"/>
    </xf>
    <xf numFmtId="0" fontId="3" fillId="3" borderId="5" xfId="0" applyFont="1" applyFill="1" applyBorder="1" applyAlignment="1">
      <alignment vertical="center"/>
    </xf>
    <xf numFmtId="0" fontId="3" fillId="3" borderId="4" xfId="0" applyFont="1" applyFill="1" applyBorder="1" applyAlignment="1">
      <alignment vertical="center"/>
    </xf>
    <xf numFmtId="1" fontId="0" fillId="6" borderId="2" xfId="0" applyNumberFormat="1" applyFill="1" applyBorder="1" applyAlignment="1">
      <alignment horizontal="center"/>
    </xf>
    <xf numFmtId="0" fontId="3" fillId="3" borderId="5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3" fontId="0" fillId="0" borderId="2" xfId="0" applyNumberFormat="1" applyBorder="1" applyAlignment="1">
      <alignment horizontal="center"/>
    </xf>
    <xf numFmtId="3" fontId="0" fillId="7" borderId="2" xfId="0" applyNumberFormat="1" applyFill="1" applyBorder="1" applyAlignment="1">
      <alignment horizontal="center"/>
    </xf>
    <xf numFmtId="9" fontId="0" fillId="6" borderId="2" xfId="2" applyFont="1" applyFill="1" applyBorder="1" applyAlignment="1">
      <alignment horizontal="center"/>
    </xf>
    <xf numFmtId="3" fontId="0" fillId="6" borderId="2" xfId="0" applyNumberFormat="1" applyFill="1" applyBorder="1" applyAlignment="1">
      <alignment horizontal="center"/>
    </xf>
    <xf numFmtId="0" fontId="3" fillId="3" borderId="6" xfId="0" applyFont="1" applyFill="1" applyBorder="1" applyAlignment="1">
      <alignment horizontal="right" vertical="center"/>
    </xf>
    <xf numFmtId="0" fontId="3" fillId="3" borderId="2" xfId="0" applyFont="1" applyFill="1" applyBorder="1" applyAlignment="1">
      <alignment horizontal="center" vertical="center"/>
    </xf>
    <xf numFmtId="1" fontId="0" fillId="5" borderId="2" xfId="0" applyNumberFormat="1" applyFill="1" applyBorder="1" applyAlignment="1">
      <alignment horizontal="center"/>
    </xf>
    <xf numFmtId="3" fontId="0" fillId="5" borderId="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7" borderId="2" xfId="0" applyFill="1" applyBorder="1" applyAlignment="1">
      <alignment horizontal="center" vertical="center"/>
    </xf>
    <xf numFmtId="164" fontId="0" fillId="5" borderId="2" xfId="0" applyNumberFormat="1" applyFill="1" applyBorder="1" applyAlignment="1">
      <alignment horizontal="center"/>
    </xf>
    <xf numFmtId="165" fontId="4" fillId="8" borderId="2" xfId="1" applyNumberFormat="1" applyFont="1" applyFill="1" applyBorder="1" applyAlignment="1">
      <alignment horizontal="center" vertical="center"/>
    </xf>
    <xf numFmtId="165" fontId="0" fillId="0" borderId="2" xfId="1" applyNumberFormat="1" applyFont="1" applyBorder="1" applyAlignment="1">
      <alignment horizontal="center" vertical="center"/>
    </xf>
    <xf numFmtId="166" fontId="7" fillId="0" borderId="7" xfId="4" applyNumberFormat="1" applyFont="1" applyFill="1"/>
    <xf numFmtId="165" fontId="0" fillId="0" borderId="2" xfId="1" applyNumberFormat="1" applyFont="1" applyFill="1" applyBorder="1" applyAlignment="1">
      <alignment horizontal="center" vertical="center"/>
    </xf>
    <xf numFmtId="165" fontId="3" fillId="4" borderId="0" xfId="0" applyNumberFormat="1" applyFont="1" applyFill="1"/>
    <xf numFmtId="165" fontId="0" fillId="0" borderId="0" xfId="0" applyNumberFormat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vertical="center"/>
    </xf>
    <xf numFmtId="165" fontId="3" fillId="3" borderId="2" xfId="0" applyNumberFormat="1" applyFont="1" applyFill="1" applyBorder="1" applyAlignment="1">
      <alignment horizontal="center" vertical="center"/>
    </xf>
    <xf numFmtId="0" fontId="3" fillId="3" borderId="2" xfId="3" applyFont="1" applyFill="1" applyBorder="1"/>
    <xf numFmtId="0" fontId="3" fillId="3" borderId="2" xfId="0" quotePrefix="1" applyFont="1" applyFill="1" applyBorder="1"/>
    <xf numFmtId="167" fontId="4" fillId="5" borderId="2" xfId="0" applyNumberFormat="1" applyFont="1" applyFill="1" applyBorder="1" applyAlignment="1">
      <alignment horizontal="center" vertical="center"/>
    </xf>
    <xf numFmtId="43" fontId="4" fillId="5" borderId="2" xfId="0" applyNumberFormat="1" applyFont="1" applyFill="1" applyBorder="1" applyAlignment="1">
      <alignment horizontal="center" vertical="center"/>
    </xf>
    <xf numFmtId="43" fontId="0" fillId="5" borderId="2" xfId="0" applyNumberFormat="1" applyFill="1" applyBorder="1" applyAlignment="1">
      <alignment horizontal="center" vertical="center"/>
    </xf>
    <xf numFmtId="168" fontId="0" fillId="5" borderId="2" xfId="1" applyNumberFormat="1" applyFont="1" applyFill="1" applyBorder="1" applyAlignment="1">
      <alignment horizontal="center" vertical="center"/>
    </xf>
    <xf numFmtId="165" fontId="0" fillId="5" borderId="2" xfId="1" applyNumberFormat="1" applyFont="1" applyFill="1" applyBorder="1" applyAlignment="1">
      <alignment horizontal="center" vertical="center"/>
    </xf>
    <xf numFmtId="165" fontId="4" fillId="5" borderId="2" xfId="1" applyNumberFormat="1" applyFont="1" applyFill="1" applyBorder="1" applyAlignment="1">
      <alignment horizontal="center" vertical="center"/>
    </xf>
    <xf numFmtId="168" fontId="4" fillId="5" borderId="2" xfId="1" applyNumberFormat="1" applyFont="1" applyFill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169" fontId="0" fillId="0" borderId="0" xfId="0" applyNumberFormat="1" applyAlignment="1">
      <alignment horizontal="center" vertical="center"/>
    </xf>
    <xf numFmtId="43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5">
    <cellStyle name="Millares [0]" xfId="1" builtinId="6"/>
    <cellStyle name="Normal" xfId="0" builtinId="0"/>
    <cellStyle name="Output 2" xfId="4" xr:uid="{2B6DF176-3E81-415B-A53B-3F070358A09A}"/>
    <cellStyle name="Porcentaje" xfId="2" builtinId="5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val">
        <cx:f>_xlchart.v1.1</cx:f>
      </cx:numDim>
    </cx:data>
  </cx:chartData>
  <cx:chart>
    <cx:plotArea>
      <cx:plotAreaRegion>
        <cx:series layoutId="waterfall" uniqueId="{6888561C-D862-4B7E-B9BA-A5F63872868A}">
          <cx:dataPt idx="1">
            <cx:spPr>
              <a:solidFill>
                <a:srgbClr val="70AD47"/>
              </a:solidFill>
            </cx:spPr>
          </cx:dataPt>
          <cx:dataPt idx="3">
            <cx:spPr>
              <a:solidFill>
                <a:srgbClr val="70AD47"/>
              </a:solidFill>
            </cx:spPr>
          </cx:dataPt>
          <cx:dataPt idx="4">
            <cx:spPr>
              <a:solidFill>
                <a:srgbClr val="70AD47"/>
              </a:solidFill>
            </cx:spPr>
          </cx:dataPt>
          <cx:dataPt idx="5">
            <cx:spPr>
              <a:solidFill>
                <a:srgbClr val="70AD47"/>
              </a:solidFill>
            </cx:spPr>
          </cx:dataPt>
          <cx:dataPt idx="6">
            <cx:spPr>
              <a:solidFill>
                <a:srgbClr val="C00000"/>
              </a:solidFill>
            </cx:spPr>
          </cx:dataPt>
          <cx:dataPt idx="10">
            <cx:spPr>
              <a:solidFill>
                <a:srgbClr val="C00000"/>
              </a:solidFill>
            </cx:spPr>
          </cx:dataPt>
          <cx:dataPt idx="13">
            <cx:spPr>
              <a:solidFill>
                <a:srgbClr val="C00000"/>
              </a:solidFill>
            </cx:spPr>
          </cx:dataPt>
          <cx:dataPt idx="16">
            <cx:spPr>
              <a:solidFill>
                <a:srgbClr val="C00000"/>
              </a:solidFill>
            </cx:spPr>
          </cx:dataPt>
          <cx:dataPt idx="18">
            <cx:spPr>
              <a:solidFill>
                <a:srgbClr val="C00000"/>
              </a:solidFill>
            </cx:spPr>
          </cx:dataPt>
          <cx:dataPt idx="19">
            <cx:spPr>
              <a:solidFill>
                <a:srgbClr val="C00000"/>
              </a:solidFill>
            </cx:spPr>
          </cx:dataPt>
          <cx:dataPt idx="20">
            <cx:spPr>
              <a:solidFill>
                <a:srgbClr val="C00000"/>
              </a:solidFill>
            </cx:spPr>
          </cx:dataPt>
          <cx:dataPt idx="21">
            <cx:spPr>
              <a:solidFill>
                <a:srgbClr val="C00000"/>
              </a:solidFill>
            </cx:spPr>
          </cx:dataPt>
          <cx:dataPt idx="22">
            <cx:spPr>
              <a:solidFill>
                <a:srgbClr val="C00000"/>
              </a:solidFill>
            </cx:spPr>
          </cx:dataPt>
          <cx:dataLabels pos="outEnd">
            <cx:txPr>
              <a:bodyPr vertOverflow="overflow" horzOverflow="overflow" wrap="square" lIns="0" tIns="0" rIns="0" bIns="0"/>
              <a:lstStyle/>
              <a:p>
                <a:pPr algn="ctr" rtl="0">
                  <a:defRPr sz="900" b="1" i="0">
                    <a:solidFill>
                      <a:sysClr val="windowText" lastClr="000000"/>
                    </a:solidFill>
                    <a:latin typeface="Calibri" panose="020F0502020204030204" pitchFamily="34" charset="0"/>
                    <a:ea typeface="Calibri" panose="020F0502020204030204" pitchFamily="34" charset="0"/>
                    <a:cs typeface="Calibri" panose="020F0502020204030204" pitchFamily="34" charset="0"/>
                  </a:defRPr>
                </a:pPr>
                <a:endParaRPr lang="es-CL" b="1">
                  <a:solidFill>
                    <a:sysClr val="windowText" lastClr="000000"/>
                  </a:solidFill>
                </a:endParaRPr>
              </a:p>
            </cx:txPr>
            <cx:visibility seriesName="0" categoryName="0" value="1"/>
          </cx:dataLabels>
          <cx:dataId val="0"/>
          <cx:layoutPr>
            <cx:subtotals>
              <cx:idx val="23"/>
            </cx:subtotals>
          </cx:layoutPr>
        </cx:series>
      </cx:plotAreaRegion>
      <cx:axis id="0">
        <cx:catScaling gapWidth="0.5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L" b="1">
              <a:solidFill>
                <a:sysClr val="windowText" lastClr="000000"/>
              </a:solidFill>
            </a:endParaRPr>
          </a:p>
        </cx:txPr>
      </cx:axis>
      <cx:axis id="1" hidden="1">
        <cx:valScaling min="4900"/>
        <cx:tickLabels/>
        <cx:txPr>
          <a:bodyPr vertOverflow="overflow" horzOverflow="overflow" wrap="square" lIns="0" tIns="0" rIns="0" bIns="0"/>
          <a:lstStyle/>
          <a:p>
            <a:pPr algn="ctr" rtl="0">
              <a:defRPr sz="900" b="1" i="0">
                <a:solidFill>
                  <a:sysClr val="windowText" lastClr="000000"/>
                </a:solidFill>
                <a:latin typeface="Calibri" panose="020F0502020204030204" pitchFamily="34" charset="0"/>
                <a:ea typeface="Calibri" panose="020F0502020204030204" pitchFamily="34" charset="0"/>
                <a:cs typeface="Calibri" panose="020F0502020204030204" pitchFamily="34" charset="0"/>
              </a:defRPr>
            </a:pPr>
            <a:endParaRPr lang="es-CL" b="1">
              <a:solidFill>
                <a:sysClr val="windowText" lastClr="000000"/>
              </a:solidFill>
            </a:endParaRPr>
          </a:p>
        </cx:txPr>
      </cx:axis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9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microsoft.com/office/2014/relationships/chartEx" Target="../charts/chartEx1.xml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2722</xdr:colOff>
      <xdr:row>0</xdr:row>
      <xdr:rowOff>77560</xdr:rowOff>
    </xdr:from>
    <xdr:to>
      <xdr:col>1</xdr:col>
      <xdr:colOff>827763</xdr:colOff>
      <xdr:row>5</xdr:row>
      <xdr:rowOff>1360</xdr:rowOff>
    </xdr:to>
    <xdr:pic>
      <xdr:nvPicPr>
        <xdr:cNvPr id="2" name="Imagen 1" descr="Imagen que contiene señal&#10;&#10;Descripción generada automáticamente">
          <a:extLst>
            <a:ext uri="{FF2B5EF4-FFF2-40B4-BE49-F238E27FC236}">
              <a16:creationId xmlns:a16="http://schemas.microsoft.com/office/drawing/2014/main" id="{E3D43072-D74C-406D-9567-D372BF16F0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547" y="77560"/>
          <a:ext cx="825041" cy="857250"/>
        </a:xfrm>
        <a:prstGeom prst="rect">
          <a:avLst/>
        </a:prstGeom>
        <a:effectLst/>
      </xdr:spPr>
    </xdr:pic>
    <xdr:clientData/>
  </xdr:twoCellAnchor>
  <xdr:twoCellAnchor editAs="oneCell">
    <xdr:from>
      <xdr:col>1</xdr:col>
      <xdr:colOff>1134969</xdr:colOff>
      <xdr:row>1</xdr:row>
      <xdr:rowOff>39968</xdr:rowOff>
    </xdr:from>
    <xdr:to>
      <xdr:col>1</xdr:col>
      <xdr:colOff>2522446</xdr:colOff>
      <xdr:row>4</xdr:row>
      <xdr:rowOff>29803</xdr:rowOff>
    </xdr:to>
    <xdr:pic>
      <xdr:nvPicPr>
        <xdr:cNvPr id="3" name="dimg_Ze65aMCYIbiO4dUPhLKI-A0_59" descr="Lidenbrock">
          <a:extLst>
            <a:ext uri="{FF2B5EF4-FFF2-40B4-BE49-F238E27FC236}">
              <a16:creationId xmlns:a16="http://schemas.microsoft.com/office/drawing/2014/main" id="{2EDB5F1B-0E70-4D05-BB52-DDD4B4B9CB31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0703" t="26779" r="19693" b="29333"/>
        <a:stretch>
          <a:fillRect/>
        </a:stretch>
      </xdr:blipFill>
      <xdr:spPr bwMode="auto">
        <a:xfrm>
          <a:off x="1258794" y="230468"/>
          <a:ext cx="1387477" cy="5422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11</xdr:col>
      <xdr:colOff>0</xdr:colOff>
      <xdr:row>11</xdr:row>
      <xdr:rowOff>3174</xdr:rowOff>
    </xdr:from>
    <xdr:to>
      <xdr:col>18</xdr:col>
      <xdr:colOff>542738</xdr:colOff>
      <xdr:row>41</xdr:row>
      <xdr:rowOff>95250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C268A097-7081-4912-B6CD-9FE8DA10A21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229975" y="1936749"/>
              <a:ext cx="5752913" cy="580707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CL" sz="1100"/>
                <a:t>Este gráfico no está disponible en su versión de Excel.
Si edita esta forma o guarda el libro en un formato de archivo diferente, el gráfico no se podrá utilizar.</a:t>
              </a:r>
            </a:p>
          </xdr:txBody>
        </xdr:sp>
      </mc:Fallback>
    </mc:AlternateContent>
    <xdr:clientData/>
  </xdr:twoCellAnchor>
  <xdr:twoCellAnchor>
    <xdr:from>
      <xdr:col>4</xdr:col>
      <xdr:colOff>342900</xdr:colOff>
      <xdr:row>0</xdr:row>
      <xdr:rowOff>57149</xdr:rowOff>
    </xdr:from>
    <xdr:to>
      <xdr:col>12</xdr:col>
      <xdr:colOff>361950</xdr:colOff>
      <xdr:row>8</xdr:row>
      <xdr:rowOff>85724</xdr:rowOff>
    </xdr:to>
    <xdr:sp macro="" textlink="">
      <xdr:nvSpPr>
        <xdr:cNvPr id="5" name="CuadroTexto 4">
          <a:extLst>
            <a:ext uri="{FF2B5EF4-FFF2-40B4-BE49-F238E27FC236}">
              <a16:creationId xmlns:a16="http://schemas.microsoft.com/office/drawing/2014/main" id="{3AC3A413-9F51-4E22-98A6-BA111266D2CB}"/>
            </a:ext>
          </a:extLst>
        </xdr:cNvPr>
        <xdr:cNvSpPr txBox="1"/>
      </xdr:nvSpPr>
      <xdr:spPr>
        <a:xfrm>
          <a:off x="5362575" y="57149"/>
          <a:ext cx="6953250" cy="15335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100"/>
            <a:t>Consultas/Validaciones:</a:t>
          </a:r>
          <a:br>
            <a:rPr lang="es-CL" sz="1100"/>
          </a:br>
          <a:r>
            <a:rPr lang="es-CL" sz="1100"/>
            <a:t>1) Cuantas barras utiliza promedio</a:t>
          </a:r>
          <a:r>
            <a:rPr lang="es-CL" sz="1100" baseline="0"/>
            <a:t> la perforadora por pozo ? (De momento asignado 2)</a:t>
          </a:r>
        </a:p>
        <a:p>
          <a:r>
            <a:rPr lang="es-CL" sz="1100" baseline="0"/>
            <a:t>2) Confirmar vida util de barras y bits en MANNED.</a:t>
          </a:r>
        </a:p>
        <a:p>
          <a:r>
            <a:rPr lang="es-CL" sz="1100" baseline="0"/>
            <a:t>3) Confirmar aumanto vida util barras y bits con ADS.</a:t>
          </a:r>
        </a:p>
        <a:p>
          <a:r>
            <a:rPr lang="es-CL" sz="1100" b="1" baseline="0"/>
            <a:t>4) Costos insumos (barras/bits)</a:t>
          </a:r>
        </a:p>
        <a:p>
          <a:r>
            <a:rPr lang="es-CL" sz="1100" baseline="0"/>
            <a:t>5) Remuneraciones operadores perfo / personal ADS (considerar bench en ADS).</a:t>
          </a:r>
        </a:p>
        <a:p>
          <a:r>
            <a:rPr lang="es-CL" sz="1100" b="1" baseline="0"/>
            <a:t>6) Tasas de consumo electrico.</a:t>
          </a:r>
        </a:p>
        <a:p>
          <a:r>
            <a:rPr lang="es-CL" sz="1100" b="1" baseline="0"/>
            <a:t>7) Tarifas de mantenimiento (USD/hr/año).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haultraxspa-my.sharepoint.com/personal/felix_domke_tellus-mining_com/Documents/Copia%20de%20Memoria%20de%20C&#225;lculo%20ADS%20NA%20-%20Plantilla%20Base.xlsx" TargetMode="External"/><Relationship Id="rId1" Type="http://schemas.openxmlformats.org/officeDocument/2006/relationships/externalLinkPath" Target="https://haultraxspa-my.sharepoint.com/personal/felix_domke_tellus-mining_com/Documents/Copia%20de%20Memoria%20de%20C&#225;lculo%20ADS%20NA%20-%20Plantilla%20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sumen Técnico"/>
      <sheetName val="Resumen Económico"/>
      <sheetName val="Parámetros Plan 1L"/>
      <sheetName val="Hoja1"/>
      <sheetName val="Parámetros Plan 2L"/>
      <sheetName val="Ev. Eco Plan 1L (CC)"/>
      <sheetName val="Detalle Vendors"/>
    </sheetNames>
    <sheetDataSet>
      <sheetData sheetId="0"/>
      <sheetData sheetId="1"/>
      <sheetData sheetId="2">
        <row r="25">
          <cell r="D25">
            <v>0.75</v>
          </cell>
          <cell r="E25">
            <v>0.75</v>
          </cell>
          <cell r="F25">
            <v>0.75</v>
          </cell>
          <cell r="G25">
            <v>0.75</v>
          </cell>
          <cell r="H25">
            <v>0.75</v>
          </cell>
          <cell r="I25">
            <v>0.75</v>
          </cell>
          <cell r="J25">
            <v>0.75</v>
          </cell>
          <cell r="K25">
            <v>0.75</v>
          </cell>
          <cell r="L25">
            <v>0.75</v>
          </cell>
          <cell r="M25">
            <v>0.75</v>
          </cell>
          <cell r="N25">
            <v>0.75</v>
          </cell>
          <cell r="O25">
            <v>0.75</v>
          </cell>
          <cell r="P25">
            <v>0.75</v>
          </cell>
          <cell r="Q25">
            <v>0.75</v>
          </cell>
          <cell r="R25">
            <v>0.75</v>
          </cell>
          <cell r="S25">
            <v>0.75</v>
          </cell>
          <cell r="T25">
            <v>0.75</v>
          </cell>
          <cell r="U25">
            <v>0.75</v>
          </cell>
          <cell r="V25">
            <v>0.75</v>
          </cell>
          <cell r="W25">
            <v>0.75</v>
          </cell>
          <cell r="X25">
            <v>0.75</v>
          </cell>
          <cell r="Y25">
            <v>0.75</v>
          </cell>
          <cell r="Z25">
            <v>0.75</v>
          </cell>
          <cell r="AA25">
            <v>0.75</v>
          </cell>
          <cell r="AB25">
            <v>0.75</v>
          </cell>
          <cell r="AC25">
            <v>0.75</v>
          </cell>
          <cell r="AD25">
            <v>0.75</v>
          </cell>
          <cell r="AE25">
            <v>0.75</v>
          </cell>
          <cell r="AF25">
            <v>0.75</v>
          </cell>
          <cell r="AG25">
            <v>0.75</v>
          </cell>
          <cell r="AH25">
            <v>0.75</v>
          </cell>
          <cell r="AI25">
            <v>0.75</v>
          </cell>
          <cell r="AJ25">
            <v>0.75</v>
          </cell>
          <cell r="AK25">
            <v>0.75</v>
          </cell>
        </row>
        <row r="26">
          <cell r="D26">
            <v>0.62249999999999994</v>
          </cell>
          <cell r="E26">
            <v>0.62249999999999994</v>
          </cell>
          <cell r="F26">
            <v>0.62249999999999994</v>
          </cell>
          <cell r="G26">
            <v>0.62249999999999994</v>
          </cell>
          <cell r="H26">
            <v>0.62249999999999994</v>
          </cell>
          <cell r="I26">
            <v>0.62249999999999994</v>
          </cell>
          <cell r="J26">
            <v>0.62249999999999994</v>
          </cell>
          <cell r="K26">
            <v>0.62249999999999994</v>
          </cell>
          <cell r="L26">
            <v>0.62249999999999994</v>
          </cell>
          <cell r="M26">
            <v>0.62249999999999994</v>
          </cell>
          <cell r="N26">
            <v>0.62249999999999994</v>
          </cell>
          <cell r="O26">
            <v>0.62249999999999994</v>
          </cell>
          <cell r="P26">
            <v>0.62249999999999994</v>
          </cell>
          <cell r="Q26">
            <v>0.62249999999999994</v>
          </cell>
          <cell r="R26">
            <v>0.62249999999999994</v>
          </cell>
          <cell r="S26">
            <v>0.62249999999999994</v>
          </cell>
          <cell r="T26">
            <v>0.62249999999999994</v>
          </cell>
          <cell r="U26">
            <v>0.62249999999999994</v>
          </cell>
          <cell r="V26">
            <v>0.62249999999999994</v>
          </cell>
          <cell r="W26">
            <v>0.62249999999999994</v>
          </cell>
          <cell r="X26">
            <v>0.62249999999999994</v>
          </cell>
          <cell r="Y26">
            <v>0.62249999999999994</v>
          </cell>
          <cell r="Z26">
            <v>0.62249999999999994</v>
          </cell>
          <cell r="AA26">
            <v>0.62249999999999994</v>
          </cell>
          <cell r="AB26">
            <v>0.62249999999999994</v>
          </cell>
          <cell r="AC26">
            <v>0.62249999999999994</v>
          </cell>
          <cell r="AD26">
            <v>0.62249999999999994</v>
          </cell>
          <cell r="AE26">
            <v>0.62249999999999994</v>
          </cell>
          <cell r="AF26">
            <v>0.62249999999999994</v>
          </cell>
          <cell r="AG26">
            <v>0.62249999999999994</v>
          </cell>
          <cell r="AH26">
            <v>0.62249999999999994</v>
          </cell>
          <cell r="AI26">
            <v>0.62249999999999994</v>
          </cell>
          <cell r="AJ26">
            <v>0.62249999999999994</v>
          </cell>
          <cell r="AK26">
            <v>0.62249999999999994</v>
          </cell>
        </row>
        <row r="29">
          <cell r="D29">
            <v>0.78</v>
          </cell>
          <cell r="E29">
            <v>0.78</v>
          </cell>
          <cell r="F29">
            <v>0.78</v>
          </cell>
          <cell r="G29">
            <v>0.78</v>
          </cell>
          <cell r="H29">
            <v>0.78</v>
          </cell>
          <cell r="I29">
            <v>0.78</v>
          </cell>
          <cell r="J29">
            <v>0.78</v>
          </cell>
          <cell r="K29">
            <v>0.78</v>
          </cell>
          <cell r="L29">
            <v>0.78</v>
          </cell>
          <cell r="M29">
            <v>0.78</v>
          </cell>
          <cell r="N29">
            <v>0.78</v>
          </cell>
          <cell r="O29">
            <v>0.78</v>
          </cell>
          <cell r="P29">
            <v>0.78</v>
          </cell>
          <cell r="Q29">
            <v>0.78</v>
          </cell>
          <cell r="R29">
            <v>0.78</v>
          </cell>
          <cell r="S29">
            <v>0.78</v>
          </cell>
          <cell r="T29">
            <v>0.78</v>
          </cell>
          <cell r="U29">
            <v>0.78</v>
          </cell>
          <cell r="V29">
            <v>0.78</v>
          </cell>
          <cell r="W29">
            <v>0.78</v>
          </cell>
          <cell r="X29">
            <v>0.78</v>
          </cell>
          <cell r="Y29">
            <v>0.78</v>
          </cell>
          <cell r="Z29">
            <v>0.78</v>
          </cell>
          <cell r="AA29">
            <v>0.78</v>
          </cell>
          <cell r="AB29">
            <v>0.78</v>
          </cell>
          <cell r="AC29">
            <v>0.78</v>
          </cell>
          <cell r="AD29">
            <v>0.78</v>
          </cell>
          <cell r="AE29">
            <v>0.78</v>
          </cell>
          <cell r="AF29">
            <v>0.78</v>
          </cell>
          <cell r="AG29">
            <v>0.78</v>
          </cell>
          <cell r="AH29">
            <v>0.78</v>
          </cell>
          <cell r="AI29">
            <v>0.78</v>
          </cell>
          <cell r="AJ29">
            <v>0.78</v>
          </cell>
          <cell r="AK29">
            <v>0.78</v>
          </cell>
        </row>
        <row r="30">
          <cell r="D30">
            <v>0.64739999999999998</v>
          </cell>
          <cell r="E30">
            <v>0.64739999999999998</v>
          </cell>
          <cell r="F30">
            <v>0.64739999999999998</v>
          </cell>
          <cell r="G30">
            <v>0.64739999999999998</v>
          </cell>
          <cell r="H30">
            <v>0.64739999999999998</v>
          </cell>
          <cell r="I30">
            <v>0.64739999999999998</v>
          </cell>
          <cell r="J30">
            <v>0.64739999999999998</v>
          </cell>
          <cell r="K30">
            <v>0.64739999999999998</v>
          </cell>
          <cell r="L30">
            <v>0.64739999999999998</v>
          </cell>
          <cell r="M30">
            <v>0.64739999999999998</v>
          </cell>
          <cell r="N30">
            <v>0.64739999999999998</v>
          </cell>
          <cell r="O30">
            <v>0.64739999999999998</v>
          </cell>
          <cell r="P30">
            <v>0.64739999999999998</v>
          </cell>
          <cell r="Q30">
            <v>0.64739999999999998</v>
          </cell>
          <cell r="R30">
            <v>0.64739999999999998</v>
          </cell>
          <cell r="S30">
            <v>0.64739999999999998</v>
          </cell>
          <cell r="T30">
            <v>0.64739999999999998</v>
          </cell>
          <cell r="U30">
            <v>0.64739999999999998</v>
          </cell>
          <cell r="V30">
            <v>0.64739999999999998</v>
          </cell>
          <cell r="W30">
            <v>0.64739999999999998</v>
          </cell>
          <cell r="X30">
            <v>0.64739999999999998</v>
          </cell>
          <cell r="Y30">
            <v>0.64739999999999998</v>
          </cell>
          <cell r="Z30">
            <v>0.64739999999999998</v>
          </cell>
          <cell r="AA30">
            <v>0.64739999999999998</v>
          </cell>
          <cell r="AB30">
            <v>0.64739999999999998</v>
          </cell>
          <cell r="AC30">
            <v>0.64739999999999998</v>
          </cell>
          <cell r="AD30">
            <v>0.64739999999999998</v>
          </cell>
          <cell r="AE30">
            <v>0.64739999999999998</v>
          </cell>
          <cell r="AF30">
            <v>0.64739999999999998</v>
          </cell>
          <cell r="AG30">
            <v>0.64739999999999998</v>
          </cell>
          <cell r="AH30">
            <v>0.64739999999999998</v>
          </cell>
          <cell r="AI30">
            <v>0.64739999999999998</v>
          </cell>
          <cell r="AJ30">
            <v>0.64739999999999998</v>
          </cell>
          <cell r="AK30">
            <v>0.64739999999999998</v>
          </cell>
        </row>
        <row r="44">
          <cell r="D44">
            <v>467387.39866564906</v>
          </cell>
          <cell r="E44">
            <v>263569.01470289828</v>
          </cell>
          <cell r="F44">
            <v>244302.17611386915</v>
          </cell>
          <cell r="G44">
            <v>219391.36644273068</v>
          </cell>
          <cell r="H44">
            <v>261102.69403974133</v>
          </cell>
          <cell r="I44">
            <v>201760.86200401865</v>
          </cell>
          <cell r="J44">
            <v>239024.92099140634</v>
          </cell>
          <cell r="K44">
            <v>231178.07806792555</v>
          </cell>
          <cell r="L44">
            <v>190853.06105611473</v>
          </cell>
          <cell r="M44">
            <v>175689.33601333664</v>
          </cell>
          <cell r="N44">
            <v>210940.34136665458</v>
          </cell>
          <cell r="O44">
            <v>200059.18873030538</v>
          </cell>
          <cell r="P44">
            <v>199588.21357736041</v>
          </cell>
          <cell r="Q44">
            <v>196721.02712615451</v>
          </cell>
          <cell r="R44">
            <v>203493.06012724029</v>
          </cell>
          <cell r="S44">
            <v>187939.43439968713</v>
          </cell>
          <cell r="T44">
            <v>208074.04788530254</v>
          </cell>
          <cell r="U44">
            <v>198762.03294953407</v>
          </cell>
          <cell r="V44">
            <v>196962.40060141252</v>
          </cell>
          <cell r="W44">
            <v>194104.45294862386</v>
          </cell>
          <cell r="X44">
            <v>196140.49668841771</v>
          </cell>
          <cell r="Y44">
            <v>190430.43292023242</v>
          </cell>
          <cell r="Z44">
            <v>198200.83929495077</v>
          </cell>
          <cell r="AA44">
            <v>179933.36928061399</v>
          </cell>
          <cell r="AB44">
            <v>192960.546181215</v>
          </cell>
          <cell r="AC44">
            <v>194472.38483392584</v>
          </cell>
          <cell r="AD44">
            <v>196102.29487726965</v>
          </cell>
          <cell r="AE44">
            <v>206169.98111171834</v>
          </cell>
          <cell r="AF44">
            <v>190570.72367277156</v>
          </cell>
          <cell r="AG44">
            <v>200998.90674005551</v>
          </cell>
          <cell r="AH44">
            <v>205192.11056793772</v>
          </cell>
          <cell r="AI44">
            <v>195937.58618809364</v>
          </cell>
          <cell r="AJ44">
            <v>187403.24606398607</v>
          </cell>
          <cell r="AK44">
            <v>180727.76615263859</v>
          </cell>
        </row>
        <row r="45">
          <cell r="D45">
            <v>157259.19158884004</v>
          </cell>
          <cell r="E45">
            <v>289219.20529114612</v>
          </cell>
          <cell r="F45">
            <v>290566.74526049534</v>
          </cell>
          <cell r="G45">
            <v>307351.56889453495</v>
          </cell>
          <cell r="H45">
            <v>300921.69436701963</v>
          </cell>
          <cell r="I45">
            <v>340906.03039459861</v>
          </cell>
          <cell r="J45">
            <v>315797.62701090483</v>
          </cell>
          <cell r="K45">
            <v>321084.80459720653</v>
          </cell>
          <cell r="L45">
            <v>348255.67167500447</v>
          </cell>
          <cell r="M45">
            <v>315122.77260449517</v>
          </cell>
          <cell r="N45">
            <v>334720.92665174743</v>
          </cell>
          <cell r="O45">
            <v>342052.61238643783</v>
          </cell>
          <cell r="P45">
            <v>342369.95393319876</v>
          </cell>
          <cell r="Q45">
            <v>336488.5061614663</v>
          </cell>
          <cell r="R45">
            <v>339738.88085669308</v>
          </cell>
          <cell r="S45">
            <v>350218.8639673345</v>
          </cell>
          <cell r="T45">
            <v>336652.22600400099</v>
          </cell>
          <cell r="U45">
            <v>299576.46343943058</v>
          </cell>
          <cell r="V45">
            <v>344139.2182910199</v>
          </cell>
          <cell r="W45">
            <v>346064.89425010519</v>
          </cell>
          <cell r="X45">
            <v>344693.01451028371</v>
          </cell>
          <cell r="Y45">
            <v>314705.58883382764</v>
          </cell>
          <cell r="Z45">
            <v>343304.76227343583</v>
          </cell>
          <cell r="AA45">
            <v>355613.32495673187</v>
          </cell>
          <cell r="AB45">
            <v>346835.65495969716</v>
          </cell>
          <cell r="AC45">
            <v>345816.98292631895</v>
          </cell>
          <cell r="AD45">
            <v>324878.54574681737</v>
          </cell>
          <cell r="AE45">
            <v>337935.1800852642</v>
          </cell>
          <cell r="AF45">
            <v>197816.38315258824</v>
          </cell>
          <cell r="AG45">
            <v>73868.571485112174</v>
          </cell>
          <cell r="AH45">
            <v>35268.857553012</v>
          </cell>
          <cell r="AI45">
            <v>28319.349423343854</v>
          </cell>
          <cell r="AJ45">
            <v>680.18999546980785</v>
          </cell>
          <cell r="AK45">
            <v>680.19433048664405</v>
          </cell>
        </row>
        <row r="46">
          <cell r="D46">
            <v>467387.39866564906</v>
          </cell>
          <cell r="E46">
            <v>263569.01470289828</v>
          </cell>
          <cell r="F46">
            <v>244302.17611386915</v>
          </cell>
          <cell r="G46">
            <v>219391.36644273068</v>
          </cell>
          <cell r="H46">
            <v>261102.69403974133</v>
          </cell>
          <cell r="I46">
            <v>201760.86200401865</v>
          </cell>
          <cell r="J46">
            <v>239024.92099140634</v>
          </cell>
          <cell r="K46">
            <v>231178.07806792555</v>
          </cell>
          <cell r="L46">
            <v>190853.06105611473</v>
          </cell>
          <cell r="M46">
            <v>175689.33601333664</v>
          </cell>
          <cell r="N46">
            <v>210940.34136665458</v>
          </cell>
          <cell r="O46">
            <v>200059.18873030538</v>
          </cell>
          <cell r="P46">
            <v>199588.21357736041</v>
          </cell>
          <cell r="Q46">
            <v>196721.02712615451</v>
          </cell>
          <cell r="R46">
            <v>203493.06012724029</v>
          </cell>
          <cell r="S46">
            <v>187939.43439968713</v>
          </cell>
          <cell r="T46">
            <v>208074.04788530254</v>
          </cell>
          <cell r="U46">
            <v>198762.03294953407</v>
          </cell>
          <cell r="V46">
            <v>196962.40060141252</v>
          </cell>
          <cell r="W46">
            <v>194104.45294862386</v>
          </cell>
          <cell r="X46">
            <v>196140.49668841771</v>
          </cell>
          <cell r="Y46">
            <v>190430.43292023242</v>
          </cell>
          <cell r="Z46">
            <v>198200.83929495077</v>
          </cell>
          <cell r="AA46">
            <v>179933.36928061399</v>
          </cell>
          <cell r="AB46">
            <v>192960.546181215</v>
          </cell>
          <cell r="AC46">
            <v>194472.38483392584</v>
          </cell>
          <cell r="AD46">
            <v>196102.29487726965</v>
          </cell>
          <cell r="AE46">
            <v>206169.98111171834</v>
          </cell>
          <cell r="AF46">
            <v>190570.72367277156</v>
          </cell>
          <cell r="AG46">
            <v>200998.90674005551</v>
          </cell>
          <cell r="AH46">
            <v>205192.11056793772</v>
          </cell>
          <cell r="AI46">
            <v>195937.58618809364</v>
          </cell>
          <cell r="AJ46">
            <v>187403.24606398607</v>
          </cell>
          <cell r="AK46">
            <v>180727.76615263859</v>
          </cell>
        </row>
        <row r="68">
          <cell r="D68">
            <v>14753.691969039668</v>
          </cell>
          <cell r="E68">
            <v>8319.8992240944299</v>
          </cell>
          <cell r="F68">
            <v>7711.7163707028503</v>
          </cell>
          <cell r="G68">
            <v>6925.3742193384633</v>
          </cell>
          <cell r="H68">
            <v>8242.0466002004669</v>
          </cell>
          <cell r="I68">
            <v>6368.8443845800803</v>
          </cell>
          <cell r="J68">
            <v>7545.1329396109259</v>
          </cell>
          <cell r="K68">
            <v>7297.4371229222716</v>
          </cell>
          <cell r="L68">
            <v>6024.5254412272743</v>
          </cell>
          <cell r="M68">
            <v>5545.8627108604187</v>
          </cell>
          <cell r="N68">
            <v>6658.6066061100828</v>
          </cell>
          <cell r="O68">
            <v>6315.1288514185353</v>
          </cell>
          <cell r="P68">
            <v>6300.2619073129417</v>
          </cell>
          <cell r="Q68">
            <v>6209.7554327274838</v>
          </cell>
          <cell r="R68">
            <v>6423.5234743722358</v>
          </cell>
          <cell r="S68">
            <v>5932.5530210797915</v>
          </cell>
          <cell r="T68">
            <v>6568.1283192810752</v>
          </cell>
          <cell r="U68">
            <v>6274.182439769449</v>
          </cell>
          <cell r="V68">
            <v>6217.3747008413002</v>
          </cell>
          <cell r="W68">
            <v>6127.159860960589</v>
          </cell>
          <cell r="X68">
            <v>6191.4302333715041</v>
          </cell>
          <cell r="Y68">
            <v>6011.1846336829149</v>
          </cell>
          <cell r="Z68">
            <v>6256.467631158137</v>
          </cell>
          <cell r="AA68">
            <v>5679.831148414637</v>
          </cell>
          <cell r="AB68">
            <v>6091.0509540113817</v>
          </cell>
          <cell r="AC68">
            <v>6138.7741101184201</v>
          </cell>
          <cell r="AD68">
            <v>6190.2243434481834</v>
          </cell>
          <cell r="AE68">
            <v>6508.0239716967271</v>
          </cell>
          <cell r="AF68">
            <v>6015.6130940029334</v>
          </cell>
          <cell r="AG68">
            <v>6344.7922742947057</v>
          </cell>
          <cell r="AH68">
            <v>6477.1562143936308</v>
          </cell>
          <cell r="AI68">
            <v>6185.0250991560506</v>
          </cell>
          <cell r="AJ68">
            <v>5915.6275379261797</v>
          </cell>
          <cell r="AK68">
            <v>5704.9073203107555</v>
          </cell>
        </row>
        <row r="69">
          <cell r="D69">
            <v>5352.577343720749</v>
          </cell>
          <cell r="E69">
            <v>9844.055218456102</v>
          </cell>
          <cell r="F69">
            <v>9889.9209757248736</v>
          </cell>
          <cell r="G69">
            <v>10461.220279722342</v>
          </cell>
          <cell r="H69">
            <v>10242.368838536449</v>
          </cell>
          <cell r="I69">
            <v>11603.302014922718</v>
          </cell>
          <cell r="J69">
            <v>10748.695872472612</v>
          </cell>
          <cell r="K69">
            <v>10928.653728511057</v>
          </cell>
          <cell r="L69">
            <v>11853.459242646677</v>
          </cell>
          <cell r="M69">
            <v>10725.726083746351</v>
          </cell>
          <cell r="N69">
            <v>11392.781753257472</v>
          </cell>
          <cell r="O69">
            <v>11642.327834210168</v>
          </cell>
          <cell r="P69">
            <v>11653.129079951372</v>
          </cell>
          <cell r="Q69">
            <v>11452.944252767722</v>
          </cell>
          <cell r="R69">
            <v>11563.576145100997</v>
          </cell>
          <cell r="S69">
            <v>11920.279747566774</v>
          </cell>
          <cell r="T69">
            <v>11458.51672907906</v>
          </cell>
          <cell r="U69">
            <v>10196.581673332705</v>
          </cell>
          <cell r="V69">
            <v>11713.348926060502</v>
          </cell>
          <cell r="W69">
            <v>11778.892500371227</v>
          </cell>
          <cell r="X69">
            <v>11732.198298655647</v>
          </cell>
          <cell r="Y69">
            <v>10711.526542361949</v>
          </cell>
          <cell r="Z69">
            <v>11684.946831855859</v>
          </cell>
          <cell r="AA69">
            <v>12103.889172120647</v>
          </cell>
          <cell r="AB69">
            <v>11805.126619152521</v>
          </cell>
          <cell r="AC69">
            <v>11770.454427394103</v>
          </cell>
          <cell r="AD69">
            <v>11057.779999097769</v>
          </cell>
          <cell r="AE69">
            <v>11502.18419855428</v>
          </cell>
          <cell r="AF69">
            <v>6733.008608156083</v>
          </cell>
          <cell r="AG69">
            <v>2514.2393150410085</v>
          </cell>
          <cell r="AH69">
            <v>1200.4340475737458</v>
          </cell>
          <cell r="AI69">
            <v>963.89601511253466</v>
          </cell>
          <cell r="AJ69">
            <v>23.151394347086168</v>
          </cell>
          <cell r="AK69">
            <v>23.151541896572258</v>
          </cell>
        </row>
        <row r="70">
          <cell r="D70">
            <v>14753.691969039668</v>
          </cell>
          <cell r="E70">
            <v>8319.8992240944299</v>
          </cell>
          <cell r="F70">
            <v>7711.7163707028503</v>
          </cell>
          <cell r="G70">
            <v>6925.3742193384633</v>
          </cell>
          <cell r="H70">
            <v>8242.0466002004669</v>
          </cell>
          <cell r="I70">
            <v>6368.8443845800803</v>
          </cell>
          <cell r="J70">
            <v>7545.1329396109259</v>
          </cell>
          <cell r="K70">
            <v>7297.4371229222716</v>
          </cell>
          <cell r="L70">
            <v>6024.5254412272743</v>
          </cell>
          <cell r="M70">
            <v>5545.8627108604187</v>
          </cell>
          <cell r="N70">
            <v>6658.6066061100828</v>
          </cell>
          <cell r="O70">
            <v>6315.1288514185353</v>
          </cell>
          <cell r="P70">
            <v>6300.2619073129417</v>
          </cell>
          <cell r="Q70">
            <v>6209.7554327274838</v>
          </cell>
          <cell r="R70">
            <v>6423.5234743722358</v>
          </cell>
          <cell r="S70">
            <v>5932.5530210797915</v>
          </cell>
          <cell r="T70">
            <v>6568.1283192810752</v>
          </cell>
          <cell r="U70">
            <v>6274.182439769449</v>
          </cell>
          <cell r="V70">
            <v>6217.3747008413002</v>
          </cell>
          <cell r="W70">
            <v>6127.159860960589</v>
          </cell>
          <cell r="X70">
            <v>6191.4302333715041</v>
          </cell>
          <cell r="Y70">
            <v>6011.1846336829149</v>
          </cell>
          <cell r="Z70">
            <v>6256.467631158137</v>
          </cell>
          <cell r="AA70">
            <v>5679.831148414637</v>
          </cell>
          <cell r="AB70">
            <v>6091.0509540113817</v>
          </cell>
          <cell r="AC70">
            <v>6138.7741101184201</v>
          </cell>
          <cell r="AD70">
            <v>6190.2243434481834</v>
          </cell>
          <cell r="AE70">
            <v>6508.0239716967271</v>
          </cell>
          <cell r="AF70">
            <v>6015.6130940029334</v>
          </cell>
          <cell r="AG70">
            <v>6344.7922742947057</v>
          </cell>
          <cell r="AH70">
            <v>6477.1562143936308</v>
          </cell>
          <cell r="AI70">
            <v>6185.0250991560506</v>
          </cell>
          <cell r="AJ70">
            <v>5915.6275379261797</v>
          </cell>
          <cell r="AK70">
            <v>5704.9073203107555</v>
          </cell>
        </row>
        <row r="71">
          <cell r="D71">
            <v>5352.577343720749</v>
          </cell>
          <cell r="E71">
            <v>9844.055218456102</v>
          </cell>
          <cell r="F71">
            <v>9889.9209757248736</v>
          </cell>
          <cell r="G71">
            <v>10461.220279722342</v>
          </cell>
          <cell r="H71">
            <v>10242.368838536449</v>
          </cell>
          <cell r="I71">
            <v>11603.302014922718</v>
          </cell>
          <cell r="J71">
            <v>10748.695872472612</v>
          </cell>
          <cell r="K71">
            <v>10928.653728511057</v>
          </cell>
          <cell r="L71">
            <v>11853.459242646677</v>
          </cell>
          <cell r="M71">
            <v>10725.726083746351</v>
          </cell>
          <cell r="N71">
            <v>11392.781753257472</v>
          </cell>
          <cell r="O71">
            <v>11642.327834210168</v>
          </cell>
          <cell r="P71">
            <v>11653.129079951372</v>
          </cell>
          <cell r="Q71">
            <v>11452.944252767722</v>
          </cell>
          <cell r="R71">
            <v>11563.576145100997</v>
          </cell>
          <cell r="S71">
            <v>11920.279747566774</v>
          </cell>
          <cell r="T71">
            <v>11458.51672907906</v>
          </cell>
          <cell r="U71">
            <v>10196.581673332705</v>
          </cell>
          <cell r="V71">
            <v>11713.348926060502</v>
          </cell>
          <cell r="W71">
            <v>11778.892500371227</v>
          </cell>
          <cell r="X71">
            <v>11732.198298655647</v>
          </cell>
          <cell r="Y71">
            <v>10711.526542361949</v>
          </cell>
          <cell r="Z71">
            <v>11684.946831855859</v>
          </cell>
          <cell r="AA71">
            <v>12103.889172120647</v>
          </cell>
          <cell r="AB71">
            <v>11805.126619152521</v>
          </cell>
          <cell r="AC71">
            <v>11770.454427394103</v>
          </cell>
          <cell r="AD71">
            <v>11057.779999097769</v>
          </cell>
          <cell r="AE71">
            <v>11502.18419855428</v>
          </cell>
          <cell r="AF71">
            <v>6733.008608156083</v>
          </cell>
          <cell r="AG71">
            <v>2514.2393150410085</v>
          </cell>
          <cell r="AH71">
            <v>1200.4340475737458</v>
          </cell>
          <cell r="AI71">
            <v>963.89601511253466</v>
          </cell>
          <cell r="AJ71">
            <v>23.151394347086168</v>
          </cell>
          <cell r="AK71">
            <v>23.151541896572258</v>
          </cell>
        </row>
        <row r="80">
          <cell r="C80">
            <v>3</v>
          </cell>
          <cell r="D80">
            <v>4</v>
          </cell>
          <cell r="E80">
            <v>4</v>
          </cell>
          <cell r="F80">
            <v>4</v>
          </cell>
          <cell r="G80">
            <v>5</v>
          </cell>
          <cell r="H80">
            <v>4</v>
          </cell>
          <cell r="I80">
            <v>5</v>
          </cell>
          <cell r="J80">
            <v>5</v>
          </cell>
          <cell r="K80">
            <v>5</v>
          </cell>
          <cell r="L80">
            <v>5</v>
          </cell>
          <cell r="M80">
            <v>4</v>
          </cell>
          <cell r="N80">
            <v>5</v>
          </cell>
          <cell r="O80">
            <v>5</v>
          </cell>
          <cell r="P80">
            <v>5</v>
          </cell>
          <cell r="Q80">
            <v>5</v>
          </cell>
          <cell r="R80">
            <v>5</v>
          </cell>
          <cell r="S80">
            <v>5</v>
          </cell>
          <cell r="T80">
            <v>5</v>
          </cell>
          <cell r="U80">
            <v>4</v>
          </cell>
          <cell r="V80">
            <v>5</v>
          </cell>
          <cell r="W80">
            <v>5</v>
          </cell>
          <cell r="X80">
            <v>5</v>
          </cell>
          <cell r="Y80">
            <v>5</v>
          </cell>
          <cell r="Z80">
            <v>5</v>
          </cell>
          <cell r="AA80">
            <v>4</v>
          </cell>
          <cell r="AB80">
            <v>5</v>
          </cell>
          <cell r="AC80">
            <v>5</v>
          </cell>
          <cell r="AD80">
            <v>5</v>
          </cell>
          <cell r="AE80">
            <v>5</v>
          </cell>
          <cell r="AF80">
            <v>4</v>
          </cell>
          <cell r="AG80">
            <v>3</v>
          </cell>
          <cell r="AH80">
            <v>3</v>
          </cell>
          <cell r="AI80">
            <v>3</v>
          </cell>
          <cell r="AJ80">
            <v>3</v>
          </cell>
        </row>
        <row r="87">
          <cell r="C87">
            <v>3</v>
          </cell>
          <cell r="D87">
            <v>4</v>
          </cell>
          <cell r="E87">
            <v>4</v>
          </cell>
          <cell r="F87">
            <v>4</v>
          </cell>
          <cell r="G87">
            <v>3</v>
          </cell>
          <cell r="H87">
            <v>4</v>
          </cell>
          <cell r="I87">
            <v>3</v>
          </cell>
          <cell r="J87">
            <v>4</v>
          </cell>
          <cell r="K87">
            <v>4</v>
          </cell>
          <cell r="L87">
            <v>3</v>
          </cell>
          <cell r="M87">
            <v>3</v>
          </cell>
          <cell r="N87">
            <v>3</v>
          </cell>
          <cell r="O87">
            <v>3</v>
          </cell>
          <cell r="P87">
            <v>3</v>
          </cell>
          <cell r="Q87">
            <v>3</v>
          </cell>
          <cell r="R87">
            <v>3</v>
          </cell>
          <cell r="S87">
            <v>3</v>
          </cell>
          <cell r="T87">
            <v>3</v>
          </cell>
          <cell r="U87">
            <v>3</v>
          </cell>
          <cell r="V87">
            <v>3</v>
          </cell>
          <cell r="W87">
            <v>3</v>
          </cell>
          <cell r="X87">
            <v>3</v>
          </cell>
          <cell r="Y87">
            <v>3</v>
          </cell>
          <cell r="Z87">
            <v>3</v>
          </cell>
          <cell r="AA87">
            <v>3</v>
          </cell>
          <cell r="AB87">
            <v>3</v>
          </cell>
          <cell r="AC87">
            <v>3</v>
          </cell>
          <cell r="AD87">
            <v>3</v>
          </cell>
          <cell r="AE87">
            <v>3</v>
          </cell>
          <cell r="AF87">
            <v>2</v>
          </cell>
          <cell r="AG87">
            <v>2</v>
          </cell>
          <cell r="AH87">
            <v>2</v>
          </cell>
          <cell r="AI87">
            <v>2</v>
          </cell>
          <cell r="AJ87">
            <v>2</v>
          </cell>
        </row>
      </sheetData>
      <sheetData sheetId="3"/>
      <sheetData sheetId="4"/>
      <sheetData sheetId="5"/>
      <sheetData sheetId="6">
        <row r="4">
          <cell r="B4" t="str">
            <v>Komatsu</v>
          </cell>
          <cell r="C4" t="str">
            <v>XPC320</v>
          </cell>
        </row>
        <row r="5">
          <cell r="B5" t="str">
            <v>Caterpillar</v>
          </cell>
          <cell r="C5" t="str">
            <v>MD6410</v>
          </cell>
        </row>
        <row r="6">
          <cell r="B6" t="str">
            <v>Epiroc</v>
          </cell>
          <cell r="C6" t="str">
            <v>PV351</v>
          </cell>
          <cell r="D6">
            <v>7241476.9900000002</v>
          </cell>
          <cell r="E6">
            <v>8103993.8098699031</v>
          </cell>
          <cell r="H6">
            <v>0</v>
          </cell>
          <cell r="I6">
            <v>10000</v>
          </cell>
          <cell r="J6">
            <v>337000</v>
          </cell>
          <cell r="K6">
            <v>1500000</v>
          </cell>
          <cell r="L6">
            <v>1188000</v>
          </cell>
          <cell r="M6">
            <v>0</v>
          </cell>
          <cell r="N6">
            <v>0</v>
          </cell>
          <cell r="O6">
            <v>400000</v>
          </cell>
        </row>
        <row r="7">
          <cell r="B7" t="str">
            <v>Flanders</v>
          </cell>
          <cell r="C7" t="str">
            <v>Advarc</v>
          </cell>
        </row>
        <row r="8">
          <cell r="B8" t="str">
            <v>Sandvik</v>
          </cell>
          <cell r="C8" t="str">
            <v>412i</v>
          </cell>
        </row>
        <row r="20">
          <cell r="C20" t="str">
            <v>XPC320</v>
          </cell>
        </row>
        <row r="21">
          <cell r="C21" t="str">
            <v>MD6410</v>
          </cell>
        </row>
        <row r="22">
          <cell r="C22" t="str">
            <v>PV351</v>
          </cell>
          <cell r="D22">
            <v>57000</v>
          </cell>
          <cell r="E22">
            <v>57000</v>
          </cell>
          <cell r="F22">
            <v>144000</v>
          </cell>
          <cell r="G22">
            <v>0</v>
          </cell>
          <cell r="H22">
            <v>32000</v>
          </cell>
          <cell r="I22">
            <v>15000</v>
          </cell>
        </row>
        <row r="23">
          <cell r="C23" t="str">
            <v>Advarc</v>
          </cell>
        </row>
        <row r="24">
          <cell r="C24" t="str">
            <v>412i</v>
          </cell>
        </row>
        <row r="45">
          <cell r="C45" t="str">
            <v>XPC320</v>
          </cell>
          <cell r="D45">
            <v>100</v>
          </cell>
          <cell r="E45">
            <v>100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100</v>
          </cell>
          <cell r="K45">
            <v>100</v>
          </cell>
          <cell r="L45">
            <v>100</v>
          </cell>
          <cell r="M45">
            <v>100</v>
          </cell>
          <cell r="N45">
            <v>100</v>
          </cell>
          <cell r="O45">
            <v>100</v>
          </cell>
          <cell r="P45">
            <v>100</v>
          </cell>
          <cell r="Q45">
            <v>100</v>
          </cell>
          <cell r="R45">
            <v>100</v>
          </cell>
          <cell r="S45">
            <v>100</v>
          </cell>
          <cell r="T45">
            <v>100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100</v>
          </cell>
          <cell r="AB45">
            <v>100</v>
          </cell>
          <cell r="AC45">
            <v>100</v>
          </cell>
          <cell r="AD45">
            <v>100</v>
          </cell>
          <cell r="AE45">
            <v>100</v>
          </cell>
          <cell r="AF45">
            <v>100</v>
          </cell>
          <cell r="AG45">
            <v>100</v>
          </cell>
          <cell r="AH45">
            <v>100</v>
          </cell>
          <cell r="AI45">
            <v>100</v>
          </cell>
          <cell r="AJ45">
            <v>100</v>
          </cell>
          <cell r="AK45">
            <v>100</v>
          </cell>
          <cell r="AL45">
            <v>100</v>
          </cell>
        </row>
        <row r="46">
          <cell r="C46" t="str">
            <v>MD6410</v>
          </cell>
          <cell r="D46">
            <v>100</v>
          </cell>
          <cell r="E46">
            <v>100</v>
          </cell>
          <cell r="F46">
            <v>100</v>
          </cell>
          <cell r="G46">
            <v>100</v>
          </cell>
          <cell r="H46">
            <v>100</v>
          </cell>
          <cell r="I46">
            <v>100</v>
          </cell>
          <cell r="J46">
            <v>100</v>
          </cell>
          <cell r="K46">
            <v>100</v>
          </cell>
          <cell r="L46">
            <v>100</v>
          </cell>
          <cell r="M46">
            <v>100</v>
          </cell>
          <cell r="N46">
            <v>100</v>
          </cell>
          <cell r="O46">
            <v>100</v>
          </cell>
          <cell r="P46">
            <v>100</v>
          </cell>
          <cell r="Q46">
            <v>100</v>
          </cell>
          <cell r="R46">
            <v>100</v>
          </cell>
          <cell r="S46">
            <v>100</v>
          </cell>
          <cell r="T46">
            <v>100</v>
          </cell>
          <cell r="U46">
            <v>100</v>
          </cell>
          <cell r="V46">
            <v>100</v>
          </cell>
          <cell r="W46">
            <v>100</v>
          </cell>
          <cell r="X46">
            <v>100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100</v>
          </cell>
          <cell r="AG46">
            <v>100</v>
          </cell>
          <cell r="AH46">
            <v>100</v>
          </cell>
          <cell r="AI46">
            <v>100</v>
          </cell>
          <cell r="AJ46">
            <v>100</v>
          </cell>
          <cell r="AK46">
            <v>100</v>
          </cell>
          <cell r="AL46">
            <v>100</v>
          </cell>
        </row>
        <row r="47">
          <cell r="C47" t="str">
            <v>PV351</v>
          </cell>
          <cell r="D47">
            <v>320</v>
          </cell>
          <cell r="E47">
            <v>320</v>
          </cell>
          <cell r="F47">
            <v>320</v>
          </cell>
          <cell r="G47">
            <v>320</v>
          </cell>
          <cell r="H47">
            <v>320</v>
          </cell>
          <cell r="I47">
            <v>320</v>
          </cell>
          <cell r="J47">
            <v>320</v>
          </cell>
          <cell r="K47">
            <v>320</v>
          </cell>
          <cell r="L47">
            <v>320</v>
          </cell>
          <cell r="M47">
            <v>320</v>
          </cell>
          <cell r="N47">
            <v>320</v>
          </cell>
          <cell r="O47">
            <v>320</v>
          </cell>
          <cell r="P47">
            <v>320</v>
          </cell>
          <cell r="Q47">
            <v>320</v>
          </cell>
          <cell r="R47">
            <v>320</v>
          </cell>
          <cell r="S47">
            <v>320</v>
          </cell>
          <cell r="T47">
            <v>320</v>
          </cell>
          <cell r="U47">
            <v>320</v>
          </cell>
          <cell r="V47">
            <v>320</v>
          </cell>
          <cell r="W47">
            <v>320</v>
          </cell>
          <cell r="X47">
            <v>320</v>
          </cell>
          <cell r="Y47">
            <v>320</v>
          </cell>
          <cell r="Z47">
            <v>320</v>
          </cell>
          <cell r="AA47">
            <v>320</v>
          </cell>
          <cell r="AB47">
            <v>320</v>
          </cell>
          <cell r="AC47">
            <v>320</v>
          </cell>
          <cell r="AD47">
            <v>320</v>
          </cell>
          <cell r="AE47">
            <v>320</v>
          </cell>
          <cell r="AF47">
            <v>320</v>
          </cell>
          <cell r="AG47">
            <v>320</v>
          </cell>
          <cell r="AH47">
            <v>320</v>
          </cell>
          <cell r="AI47">
            <v>320</v>
          </cell>
          <cell r="AJ47">
            <v>320</v>
          </cell>
          <cell r="AK47">
            <v>320</v>
          </cell>
          <cell r="AL47">
            <v>320</v>
          </cell>
        </row>
        <row r="48">
          <cell r="C48" t="str">
            <v>Advarc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  <cell r="AG48">
            <v>100</v>
          </cell>
          <cell r="AH48">
            <v>100</v>
          </cell>
          <cell r="AI48">
            <v>100</v>
          </cell>
          <cell r="AJ48">
            <v>100</v>
          </cell>
          <cell r="AK48">
            <v>100</v>
          </cell>
          <cell r="AL48">
            <v>100</v>
          </cell>
        </row>
        <row r="49">
          <cell r="C49" t="str">
            <v>412i</v>
          </cell>
          <cell r="D49">
            <v>100</v>
          </cell>
          <cell r="E49">
            <v>100</v>
          </cell>
          <cell r="F49">
            <v>100</v>
          </cell>
          <cell r="G49">
            <v>100</v>
          </cell>
          <cell r="H49">
            <v>100</v>
          </cell>
          <cell r="I49">
            <v>100</v>
          </cell>
          <cell r="J49">
            <v>100</v>
          </cell>
          <cell r="K49">
            <v>100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100</v>
          </cell>
          <cell r="S49">
            <v>100</v>
          </cell>
          <cell r="T49">
            <v>100</v>
          </cell>
          <cell r="U49">
            <v>100</v>
          </cell>
          <cell r="V49">
            <v>100</v>
          </cell>
          <cell r="W49">
            <v>100</v>
          </cell>
          <cell r="X49">
            <v>100</v>
          </cell>
          <cell r="Y49">
            <v>100</v>
          </cell>
          <cell r="Z49">
            <v>100</v>
          </cell>
          <cell r="AA49">
            <v>100</v>
          </cell>
          <cell r="AB49">
            <v>100</v>
          </cell>
          <cell r="AC49">
            <v>100</v>
          </cell>
          <cell r="AD49">
            <v>100</v>
          </cell>
          <cell r="AE49">
            <v>100</v>
          </cell>
          <cell r="AF49">
            <v>100</v>
          </cell>
          <cell r="AG49">
            <v>100</v>
          </cell>
          <cell r="AH49">
            <v>100</v>
          </cell>
          <cell r="AI49">
            <v>100</v>
          </cell>
          <cell r="AJ49">
            <v>100</v>
          </cell>
          <cell r="AK49">
            <v>100</v>
          </cell>
          <cell r="AL49">
            <v>100</v>
          </cell>
        </row>
        <row r="52">
          <cell r="C52" t="str">
            <v>XPC320</v>
          </cell>
          <cell r="D52">
            <v>80</v>
          </cell>
          <cell r="E52">
            <v>80</v>
          </cell>
          <cell r="F52">
            <v>80</v>
          </cell>
          <cell r="G52">
            <v>80</v>
          </cell>
          <cell r="H52">
            <v>80</v>
          </cell>
          <cell r="I52">
            <v>80</v>
          </cell>
          <cell r="J52">
            <v>80</v>
          </cell>
          <cell r="K52">
            <v>80</v>
          </cell>
          <cell r="L52">
            <v>80</v>
          </cell>
          <cell r="M52">
            <v>80</v>
          </cell>
          <cell r="N52">
            <v>80</v>
          </cell>
          <cell r="O52">
            <v>80</v>
          </cell>
          <cell r="P52">
            <v>80</v>
          </cell>
          <cell r="Q52">
            <v>80</v>
          </cell>
          <cell r="R52">
            <v>80</v>
          </cell>
          <cell r="S52">
            <v>80</v>
          </cell>
          <cell r="T52">
            <v>80</v>
          </cell>
          <cell r="U52">
            <v>80</v>
          </cell>
          <cell r="V52">
            <v>80</v>
          </cell>
          <cell r="W52">
            <v>80</v>
          </cell>
          <cell r="X52">
            <v>80</v>
          </cell>
          <cell r="Y52">
            <v>80</v>
          </cell>
          <cell r="Z52">
            <v>80</v>
          </cell>
          <cell r="AA52">
            <v>80</v>
          </cell>
          <cell r="AB52">
            <v>80</v>
          </cell>
          <cell r="AC52">
            <v>80</v>
          </cell>
          <cell r="AD52">
            <v>80</v>
          </cell>
          <cell r="AE52">
            <v>80</v>
          </cell>
          <cell r="AF52">
            <v>80</v>
          </cell>
          <cell r="AG52">
            <v>80</v>
          </cell>
          <cell r="AH52">
            <v>80</v>
          </cell>
          <cell r="AI52">
            <v>80</v>
          </cell>
          <cell r="AJ52">
            <v>80</v>
          </cell>
          <cell r="AK52">
            <v>80</v>
          </cell>
          <cell r="AL52">
            <v>80</v>
          </cell>
        </row>
        <row r="53">
          <cell r="C53" t="str">
            <v>MD6410</v>
          </cell>
          <cell r="D53">
            <v>80</v>
          </cell>
          <cell r="E53">
            <v>80</v>
          </cell>
          <cell r="F53">
            <v>80</v>
          </cell>
          <cell r="G53">
            <v>80</v>
          </cell>
          <cell r="H53">
            <v>80</v>
          </cell>
          <cell r="I53">
            <v>80</v>
          </cell>
          <cell r="J53">
            <v>80</v>
          </cell>
          <cell r="K53">
            <v>80</v>
          </cell>
          <cell r="L53">
            <v>80</v>
          </cell>
          <cell r="M53">
            <v>80</v>
          </cell>
          <cell r="N53">
            <v>80</v>
          </cell>
          <cell r="O53">
            <v>80</v>
          </cell>
          <cell r="P53">
            <v>80</v>
          </cell>
          <cell r="Q53">
            <v>80</v>
          </cell>
          <cell r="R53">
            <v>80</v>
          </cell>
          <cell r="S53">
            <v>80</v>
          </cell>
          <cell r="T53">
            <v>80</v>
          </cell>
          <cell r="U53">
            <v>80</v>
          </cell>
          <cell r="V53">
            <v>80</v>
          </cell>
          <cell r="W53">
            <v>80</v>
          </cell>
          <cell r="X53">
            <v>80</v>
          </cell>
          <cell r="Y53">
            <v>80</v>
          </cell>
          <cell r="Z53">
            <v>80</v>
          </cell>
          <cell r="AA53">
            <v>80</v>
          </cell>
          <cell r="AB53">
            <v>80</v>
          </cell>
          <cell r="AC53">
            <v>80</v>
          </cell>
          <cell r="AD53">
            <v>80</v>
          </cell>
          <cell r="AE53">
            <v>80</v>
          </cell>
          <cell r="AF53">
            <v>80</v>
          </cell>
          <cell r="AG53">
            <v>80</v>
          </cell>
          <cell r="AH53">
            <v>80</v>
          </cell>
          <cell r="AI53">
            <v>80</v>
          </cell>
          <cell r="AJ53">
            <v>80</v>
          </cell>
          <cell r="AK53">
            <v>80</v>
          </cell>
          <cell r="AL53">
            <v>80</v>
          </cell>
        </row>
        <row r="54">
          <cell r="C54" t="str">
            <v>PV351</v>
          </cell>
          <cell r="D54">
            <v>80</v>
          </cell>
          <cell r="E54">
            <v>80</v>
          </cell>
          <cell r="F54">
            <v>80</v>
          </cell>
          <cell r="G54">
            <v>80</v>
          </cell>
          <cell r="H54">
            <v>80</v>
          </cell>
          <cell r="I54">
            <v>80</v>
          </cell>
          <cell r="J54">
            <v>80</v>
          </cell>
          <cell r="K54">
            <v>80</v>
          </cell>
          <cell r="L54">
            <v>80</v>
          </cell>
          <cell r="M54">
            <v>80</v>
          </cell>
          <cell r="N54">
            <v>80</v>
          </cell>
          <cell r="O54">
            <v>80</v>
          </cell>
          <cell r="P54">
            <v>80</v>
          </cell>
          <cell r="Q54">
            <v>80</v>
          </cell>
          <cell r="R54">
            <v>80</v>
          </cell>
          <cell r="S54">
            <v>80</v>
          </cell>
          <cell r="T54">
            <v>80</v>
          </cell>
          <cell r="U54">
            <v>80</v>
          </cell>
          <cell r="V54">
            <v>80</v>
          </cell>
          <cell r="W54">
            <v>80</v>
          </cell>
          <cell r="X54">
            <v>80</v>
          </cell>
          <cell r="Y54">
            <v>80</v>
          </cell>
          <cell r="Z54">
            <v>80</v>
          </cell>
          <cell r="AA54">
            <v>80</v>
          </cell>
          <cell r="AB54">
            <v>80</v>
          </cell>
          <cell r="AC54">
            <v>80</v>
          </cell>
          <cell r="AD54">
            <v>80</v>
          </cell>
          <cell r="AE54">
            <v>80</v>
          </cell>
          <cell r="AF54">
            <v>80</v>
          </cell>
          <cell r="AG54">
            <v>80</v>
          </cell>
          <cell r="AH54">
            <v>80</v>
          </cell>
          <cell r="AI54">
            <v>80</v>
          </cell>
          <cell r="AJ54">
            <v>80</v>
          </cell>
          <cell r="AK54">
            <v>80</v>
          </cell>
          <cell r="AL54">
            <v>80</v>
          </cell>
        </row>
        <row r="55">
          <cell r="C55" t="str">
            <v>Advarc</v>
          </cell>
          <cell r="D55">
            <v>80</v>
          </cell>
          <cell r="E55">
            <v>80</v>
          </cell>
          <cell r="F55">
            <v>80</v>
          </cell>
          <cell r="G55">
            <v>80</v>
          </cell>
          <cell r="H55">
            <v>80</v>
          </cell>
          <cell r="I55">
            <v>80</v>
          </cell>
          <cell r="J55">
            <v>80</v>
          </cell>
          <cell r="K55">
            <v>80</v>
          </cell>
          <cell r="L55">
            <v>80</v>
          </cell>
          <cell r="M55">
            <v>80</v>
          </cell>
          <cell r="N55">
            <v>80</v>
          </cell>
          <cell r="O55">
            <v>80</v>
          </cell>
          <cell r="P55">
            <v>80</v>
          </cell>
          <cell r="Q55">
            <v>80</v>
          </cell>
          <cell r="R55">
            <v>80</v>
          </cell>
          <cell r="S55">
            <v>80</v>
          </cell>
          <cell r="T55">
            <v>80</v>
          </cell>
          <cell r="U55">
            <v>80</v>
          </cell>
          <cell r="V55">
            <v>80</v>
          </cell>
          <cell r="W55">
            <v>80</v>
          </cell>
          <cell r="X55">
            <v>80</v>
          </cell>
          <cell r="Y55">
            <v>80</v>
          </cell>
          <cell r="Z55">
            <v>80</v>
          </cell>
          <cell r="AA55">
            <v>80</v>
          </cell>
          <cell r="AB55">
            <v>80</v>
          </cell>
          <cell r="AC55">
            <v>80</v>
          </cell>
          <cell r="AD55">
            <v>80</v>
          </cell>
          <cell r="AE55">
            <v>80</v>
          </cell>
          <cell r="AF55">
            <v>80</v>
          </cell>
          <cell r="AG55">
            <v>80</v>
          </cell>
          <cell r="AH55">
            <v>80</v>
          </cell>
          <cell r="AI55">
            <v>80</v>
          </cell>
          <cell r="AJ55">
            <v>80</v>
          </cell>
          <cell r="AK55">
            <v>80</v>
          </cell>
          <cell r="AL55">
            <v>80</v>
          </cell>
        </row>
        <row r="56">
          <cell r="C56" t="str">
            <v>412i</v>
          </cell>
          <cell r="D56">
            <v>80</v>
          </cell>
          <cell r="E56">
            <v>80</v>
          </cell>
          <cell r="F56">
            <v>80</v>
          </cell>
          <cell r="G56">
            <v>80</v>
          </cell>
          <cell r="H56">
            <v>80</v>
          </cell>
          <cell r="I56">
            <v>80</v>
          </cell>
          <cell r="J56">
            <v>80</v>
          </cell>
          <cell r="K56">
            <v>80</v>
          </cell>
          <cell r="L56">
            <v>80</v>
          </cell>
          <cell r="M56">
            <v>80</v>
          </cell>
          <cell r="N56">
            <v>80</v>
          </cell>
          <cell r="O56">
            <v>80</v>
          </cell>
          <cell r="P56">
            <v>80</v>
          </cell>
          <cell r="Q56">
            <v>80</v>
          </cell>
          <cell r="R56">
            <v>80</v>
          </cell>
          <cell r="S56">
            <v>80</v>
          </cell>
          <cell r="T56">
            <v>80</v>
          </cell>
          <cell r="U56">
            <v>80</v>
          </cell>
          <cell r="V56">
            <v>80</v>
          </cell>
          <cell r="W56">
            <v>80</v>
          </cell>
          <cell r="X56">
            <v>80</v>
          </cell>
          <cell r="Y56">
            <v>80</v>
          </cell>
          <cell r="Z56">
            <v>80</v>
          </cell>
          <cell r="AA56">
            <v>80</v>
          </cell>
          <cell r="AB56">
            <v>80</v>
          </cell>
          <cell r="AC56">
            <v>80</v>
          </cell>
          <cell r="AD56">
            <v>80</v>
          </cell>
          <cell r="AE56">
            <v>80</v>
          </cell>
          <cell r="AF56">
            <v>80</v>
          </cell>
          <cell r="AG56">
            <v>80</v>
          </cell>
          <cell r="AH56">
            <v>80</v>
          </cell>
          <cell r="AI56">
            <v>80</v>
          </cell>
          <cell r="AJ56">
            <v>80</v>
          </cell>
          <cell r="AK56">
            <v>80</v>
          </cell>
          <cell r="AL56">
            <v>80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E3D14-103B-4D3A-8D15-F54AFC12BDD2}">
  <sheetPr>
    <tabColor theme="5"/>
  </sheetPr>
  <dimension ref="B1:AK162"/>
  <sheetViews>
    <sheetView showGridLines="0" tabSelected="1" topLeftCell="A131" zoomScaleNormal="100" workbookViewId="0">
      <selection activeCell="E159" sqref="E159"/>
    </sheetView>
  </sheetViews>
  <sheetFormatPr baseColWidth="10" defaultRowHeight="15" x14ac:dyDescent="0.25"/>
  <cols>
    <col min="1" max="1" width="1.85546875" customWidth="1"/>
    <col min="2" max="2" width="37.85546875" customWidth="1"/>
    <col min="3" max="3" width="20.28515625" style="6" bestFit="1" customWidth="1"/>
    <col min="4" max="4" width="15.28515625" style="6" customWidth="1"/>
    <col min="5" max="6" width="11.42578125" style="6"/>
    <col min="7" max="7" width="20.85546875" style="6" bestFit="1" customWidth="1"/>
    <col min="8" max="8" width="18" style="6" customWidth="1"/>
    <col min="9" max="15" width="11.42578125" style="6"/>
    <col min="16" max="32" width="11.5703125" style="6" bestFit="1" customWidth="1"/>
    <col min="33" max="37" width="11.42578125" style="6"/>
  </cols>
  <sheetData>
    <row r="1" spans="2:37" x14ac:dyDescent="0.25"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</row>
    <row r="2" spans="2:37" x14ac:dyDescent="0.25">
      <c r="C2"/>
      <c r="D2"/>
      <c r="E2" s="1" t="s">
        <v>0</v>
      </c>
      <c r="F2" s="1"/>
      <c r="G2" s="1"/>
      <c r="H2" s="1"/>
      <c r="I2" s="1"/>
      <c r="J2" s="1"/>
      <c r="K2" s="1"/>
      <c r="L2" s="1"/>
      <c r="M2" s="1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</row>
    <row r="3" spans="2:37" ht="14.45" customHeight="1" x14ac:dyDescent="0.25">
      <c r="C3"/>
      <c r="D3"/>
      <c r="E3" s="1"/>
      <c r="F3" s="1"/>
      <c r="G3" s="1"/>
      <c r="H3" s="1"/>
      <c r="I3" s="1"/>
      <c r="J3" s="1"/>
      <c r="K3" s="1"/>
      <c r="L3" s="1"/>
      <c r="M3" s="1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</row>
    <row r="4" spans="2:37" ht="14.45" customHeight="1" x14ac:dyDescent="0.25">
      <c r="C4"/>
      <c r="D4"/>
      <c r="E4" s="1"/>
      <c r="F4" s="1"/>
      <c r="G4" s="1"/>
      <c r="H4" s="1"/>
      <c r="I4" s="1"/>
      <c r="J4" s="1"/>
      <c r="K4" s="1"/>
      <c r="L4" s="1"/>
      <c r="M4" s="1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</row>
    <row r="5" spans="2:37" x14ac:dyDescent="0.25">
      <c r="C5"/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</row>
    <row r="6" spans="2:37" x14ac:dyDescent="0.25"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</row>
    <row r="7" spans="2:37" x14ac:dyDescent="0.25">
      <c r="B7" s="2" t="s">
        <v>1</v>
      </c>
      <c r="C7" s="3" t="s">
        <v>2</v>
      </c>
      <c r="D7"/>
      <c r="E7"/>
      <c r="F7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</row>
    <row r="8" spans="2:37" x14ac:dyDescent="0.25">
      <c r="B8" s="4" t="s">
        <v>3</v>
      </c>
      <c r="C8" s="3" t="str">
        <f>_xlfn.XLOOKUP(C7,'[1]Detalle Vendors'!B4:B8,'[1]Detalle Vendors'!C4:C8)</f>
        <v>PV351</v>
      </c>
      <c r="D8"/>
      <c r="E8"/>
      <c r="F8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</row>
    <row r="9" spans="2:37" x14ac:dyDescent="0.25">
      <c r="C9"/>
      <c r="D9"/>
      <c r="E9"/>
      <c r="F9"/>
      <c r="G9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</row>
    <row r="10" spans="2:37" x14ac:dyDescent="0.25">
      <c r="B10" s="5" t="s">
        <v>4</v>
      </c>
      <c r="C10" s="5"/>
      <c r="D10" s="5"/>
      <c r="G10" s="5" t="s">
        <v>5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/>
      <c r="U10"/>
      <c r="V10"/>
      <c r="X10"/>
      <c r="Y10"/>
    </row>
    <row r="11" spans="2:37" ht="3.95" customHeight="1" x14ac:dyDescent="0.25"/>
    <row r="12" spans="2:37" x14ac:dyDescent="0.25">
      <c r="B12" s="2" t="s">
        <v>6</v>
      </c>
      <c r="C12" s="7" t="s">
        <v>7</v>
      </c>
      <c r="D12" s="7" t="s">
        <v>8</v>
      </c>
      <c r="G12" s="8" t="s">
        <v>9</v>
      </c>
      <c r="H12" s="9"/>
      <c r="I12" s="10"/>
      <c r="J12" s="11">
        <f>F153</f>
        <v>36.207384949999998</v>
      </c>
    </row>
    <row r="13" spans="2:37" x14ac:dyDescent="0.25">
      <c r="B13" s="12" t="str">
        <f>_xlfn.CONCAT("Costo Equipo ",$C$8)</f>
        <v>Costo Equipo PV351</v>
      </c>
      <c r="C13" s="13">
        <f>_xlfn.XLOOKUP(C8,'[1]Detalle Vendors'!C4:C8,'[1]Detalle Vendors'!D4:D8)/1000000</f>
        <v>7.2414769899999998</v>
      </c>
      <c r="D13" s="13" t="s">
        <v>10</v>
      </c>
      <c r="G13" s="14" t="s">
        <v>11</v>
      </c>
      <c r="H13" s="15"/>
      <c r="I13" s="10"/>
      <c r="J13" s="11">
        <f>C106-C101</f>
        <v>-3.7914097105203837</v>
      </c>
    </row>
    <row r="14" spans="2:37" x14ac:dyDescent="0.25">
      <c r="B14" s="12" t="str">
        <f>_xlfn.CONCAT("Costo Equipo ",$C$8," ADS")</f>
        <v>Costo Equipo PV351 ADS</v>
      </c>
      <c r="C14" s="13">
        <f>_xlfn.XLOOKUP(C8,'[1]Detalle Vendors'!C4:C8,'[1]Detalle Vendors'!E4:E8)/1000000</f>
        <v>8.1039938098699036</v>
      </c>
      <c r="D14" s="13" t="s">
        <v>10</v>
      </c>
      <c r="G14" s="14"/>
      <c r="H14" s="15"/>
      <c r="I14" s="10"/>
      <c r="J14" s="11"/>
    </row>
    <row r="15" spans="2:37" x14ac:dyDescent="0.25">
      <c r="B15" s="2" t="s">
        <v>12</v>
      </c>
      <c r="C15" s="16">
        <v>730</v>
      </c>
      <c r="D15" s="16" t="s">
        <v>13</v>
      </c>
      <c r="G15" s="14" t="s">
        <v>14</v>
      </c>
      <c r="H15" s="15"/>
      <c r="I15" s="10"/>
      <c r="J15" s="11">
        <f>C130-C123</f>
        <v>-189.49120506109091</v>
      </c>
    </row>
    <row r="16" spans="2:37" x14ac:dyDescent="0.25">
      <c r="B16" s="2" t="s">
        <v>15</v>
      </c>
      <c r="C16" s="16">
        <v>73</v>
      </c>
      <c r="D16" s="16" t="s">
        <v>16</v>
      </c>
      <c r="G16" s="17" t="s">
        <v>17</v>
      </c>
      <c r="H16" s="18"/>
      <c r="I16" s="19"/>
      <c r="J16" s="11">
        <f>C131-C124</f>
        <v>16.900496329051968</v>
      </c>
      <c r="L16"/>
      <c r="M16"/>
    </row>
    <row r="17" spans="2:37" x14ac:dyDescent="0.25">
      <c r="B17" s="2" t="s">
        <v>18</v>
      </c>
      <c r="C17" s="16">
        <v>100</v>
      </c>
      <c r="D17" s="16" t="s">
        <v>19</v>
      </c>
      <c r="G17" s="17" t="s">
        <v>20</v>
      </c>
      <c r="H17" s="18"/>
      <c r="I17" s="19"/>
      <c r="J17" s="11">
        <f>C134-C125</f>
        <v>-87.926498374535115</v>
      </c>
      <c r="L17"/>
      <c r="M17"/>
    </row>
    <row r="18" spans="2:37" x14ac:dyDescent="0.25">
      <c r="B18" s="2" t="s">
        <v>21</v>
      </c>
      <c r="C18" s="13">
        <v>2.6760000000000002</v>
      </c>
      <c r="D18" s="16" t="s">
        <v>22</v>
      </c>
      <c r="G18" s="17" t="s">
        <v>23</v>
      </c>
      <c r="H18" s="18"/>
      <c r="I18" s="19"/>
      <c r="J18" s="11" t="e">
        <f>#REF!</f>
        <v>#REF!</v>
      </c>
      <c r="L18"/>
      <c r="M18"/>
    </row>
    <row r="19" spans="2:37" x14ac:dyDescent="0.25">
      <c r="B19" s="2" t="s">
        <v>24</v>
      </c>
      <c r="C19" s="16">
        <v>2</v>
      </c>
      <c r="D19" s="16" t="s">
        <v>25</v>
      </c>
      <c r="G19" s="17"/>
      <c r="H19" s="18"/>
      <c r="I19" s="19"/>
      <c r="J19" s="11"/>
      <c r="L19"/>
      <c r="M19"/>
    </row>
    <row r="20" spans="2:37" x14ac:dyDescent="0.25">
      <c r="B20" s="2" t="s">
        <v>26</v>
      </c>
      <c r="C20" s="13">
        <v>4.63</v>
      </c>
      <c r="D20" s="16" t="s">
        <v>27</v>
      </c>
      <c r="G20" s="17"/>
      <c r="H20" s="18"/>
      <c r="I20" s="19"/>
      <c r="J20" s="11"/>
      <c r="L20"/>
      <c r="M20"/>
    </row>
    <row r="21" spans="2:37" x14ac:dyDescent="0.25">
      <c r="B21" s="2" t="s">
        <v>28</v>
      </c>
      <c r="C21" s="20">
        <v>57000</v>
      </c>
      <c r="D21" s="16" t="s">
        <v>29</v>
      </c>
      <c r="G21" s="17"/>
      <c r="H21" s="18"/>
      <c r="I21" s="19"/>
      <c r="J21" s="11"/>
      <c r="L21"/>
      <c r="M21"/>
    </row>
    <row r="22" spans="2:37" x14ac:dyDescent="0.25">
      <c r="B22" s="2" t="s">
        <v>30</v>
      </c>
      <c r="C22" s="21">
        <v>8000</v>
      </c>
      <c r="D22" s="16" t="s">
        <v>31</v>
      </c>
      <c r="G22" s="17" t="s">
        <v>32</v>
      </c>
      <c r="H22" s="18"/>
      <c r="I22" s="19"/>
      <c r="J22" s="11">
        <f>C109+C110+C111</f>
        <v>1.837</v>
      </c>
      <c r="L22"/>
      <c r="M22"/>
    </row>
    <row r="23" spans="2:37" x14ac:dyDescent="0.25">
      <c r="B23" s="2" t="s">
        <v>33</v>
      </c>
      <c r="C23" s="21">
        <v>3000</v>
      </c>
      <c r="D23" s="16" t="s">
        <v>31</v>
      </c>
      <c r="G23" s="17"/>
      <c r="H23" s="18"/>
      <c r="I23" s="19"/>
      <c r="J23" s="11"/>
      <c r="L23"/>
      <c r="M23"/>
    </row>
    <row r="24" spans="2:37" x14ac:dyDescent="0.25">
      <c r="B24" s="2" t="s">
        <v>34</v>
      </c>
      <c r="C24" s="21">
        <v>3000</v>
      </c>
      <c r="D24" s="16" t="s">
        <v>31</v>
      </c>
      <c r="G24" s="17"/>
      <c r="H24" s="18"/>
      <c r="I24" s="19"/>
      <c r="J24" s="11"/>
      <c r="L24"/>
      <c r="M24"/>
    </row>
    <row r="25" spans="2:37" x14ac:dyDescent="0.25">
      <c r="B25" s="2" t="s">
        <v>35</v>
      </c>
      <c r="C25" s="21">
        <v>12000</v>
      </c>
      <c r="D25" s="16" t="s">
        <v>31</v>
      </c>
      <c r="G25" s="17" t="s">
        <v>36</v>
      </c>
      <c r="H25" s="18"/>
      <c r="I25" s="19"/>
      <c r="J25" s="11" t="e">
        <f>C107+#REF!</f>
        <v>#REF!</v>
      </c>
      <c r="L25"/>
      <c r="M25"/>
    </row>
    <row r="26" spans="2:37" x14ac:dyDescent="0.25">
      <c r="B26" s="2" t="s">
        <v>37</v>
      </c>
      <c r="C26" s="21">
        <v>3300</v>
      </c>
      <c r="D26" s="16" t="s">
        <v>31</v>
      </c>
      <c r="G26" s="17"/>
      <c r="H26" s="18"/>
      <c r="I26" s="19"/>
      <c r="J26" s="11"/>
      <c r="L26"/>
      <c r="M26"/>
    </row>
    <row r="27" spans="2:37" x14ac:dyDescent="0.25">
      <c r="B27" s="2" t="s">
        <v>38</v>
      </c>
      <c r="C27" s="21">
        <v>3300</v>
      </c>
      <c r="D27" s="16" t="s">
        <v>31</v>
      </c>
      <c r="G27" s="17"/>
      <c r="H27" s="18"/>
      <c r="I27" s="19"/>
      <c r="J27" s="11"/>
      <c r="L27"/>
      <c r="M27"/>
    </row>
    <row r="28" spans="2:37" x14ac:dyDescent="0.25">
      <c r="B28" s="2" t="s">
        <v>39</v>
      </c>
      <c r="C28" s="21">
        <v>100</v>
      </c>
      <c r="D28" s="16" t="s">
        <v>40</v>
      </c>
      <c r="G28" s="17" t="s">
        <v>41</v>
      </c>
      <c r="H28" s="18"/>
      <c r="I28" s="19"/>
      <c r="J28" s="11">
        <f>C108</f>
        <v>1.228</v>
      </c>
      <c r="L28"/>
      <c r="M28"/>
    </row>
    <row r="29" spans="2:37" x14ac:dyDescent="0.25">
      <c r="B29" s="2" t="s">
        <v>42</v>
      </c>
      <c r="C29" s="21">
        <v>20000</v>
      </c>
      <c r="D29" s="16" t="s">
        <v>40</v>
      </c>
      <c r="G29" s="17"/>
      <c r="H29" s="18"/>
      <c r="I29" s="19"/>
      <c r="J29" s="11"/>
      <c r="L29"/>
      <c r="M29"/>
    </row>
    <row r="30" spans="2:37" x14ac:dyDescent="0.25">
      <c r="B30" s="2" t="s">
        <v>43</v>
      </c>
      <c r="C30" s="22">
        <v>0.2</v>
      </c>
      <c r="D30" s="16" t="s">
        <v>44</v>
      </c>
      <c r="G30" s="17" t="s">
        <v>45</v>
      </c>
      <c r="H30" s="18"/>
      <c r="I30" s="19"/>
      <c r="J30" s="11">
        <f>C114</f>
        <v>0.69300000000000006</v>
      </c>
      <c r="L30"/>
      <c r="M30"/>
    </row>
    <row r="31" spans="2:37" x14ac:dyDescent="0.25">
      <c r="B31" s="6"/>
      <c r="G31" s="17" t="s">
        <v>46</v>
      </c>
      <c r="H31" s="18"/>
      <c r="I31" s="19"/>
      <c r="J31" s="11">
        <f>C129-C121</f>
        <v>0</v>
      </c>
      <c r="L31"/>
      <c r="M31"/>
    </row>
    <row r="32" spans="2:37" x14ac:dyDescent="0.25">
      <c r="C32"/>
      <c r="D32"/>
      <c r="E32"/>
      <c r="F32"/>
      <c r="G32" s="17" t="s">
        <v>47</v>
      </c>
      <c r="H32" s="18"/>
      <c r="I32" s="19"/>
      <c r="J32" s="11">
        <f>C133+C132</f>
        <v>105.87030113896988</v>
      </c>
      <c r="K32"/>
      <c r="L32"/>
      <c r="M32"/>
      <c r="N32"/>
      <c r="O32"/>
      <c r="P32"/>
      <c r="Q32"/>
      <c r="R32"/>
      <c r="S32"/>
      <c r="T32"/>
      <c r="U32"/>
      <c r="V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</row>
    <row r="33" spans="2:37" x14ac:dyDescent="0.25">
      <c r="B33" s="2" t="s">
        <v>48</v>
      </c>
      <c r="C33" s="7" t="s">
        <v>7</v>
      </c>
      <c r="D33" s="7" t="s">
        <v>8</v>
      </c>
      <c r="G33" s="17" t="s">
        <v>49</v>
      </c>
      <c r="H33" s="18"/>
      <c r="I33" s="19"/>
      <c r="J33" s="11">
        <f>C138</f>
        <v>0</v>
      </c>
      <c r="L33"/>
      <c r="M33"/>
    </row>
    <row r="34" spans="2:37" x14ac:dyDescent="0.25">
      <c r="B34" s="2" t="s">
        <v>50</v>
      </c>
      <c r="C34" s="20">
        <f>_xlfn.XLOOKUP('Ev. Eco Plan 1L (CC)'!C8,'[1]Detalle Vendors'!C4:C8,'[1]Detalle Vendors'!O4:O8)</f>
        <v>400000</v>
      </c>
      <c r="D34" s="16" t="s">
        <v>51</v>
      </c>
      <c r="G34" s="17" t="s">
        <v>52</v>
      </c>
      <c r="H34" s="18"/>
      <c r="I34" s="19"/>
      <c r="J34" s="11" t="e">
        <f>C136+#REF!</f>
        <v>#REF!</v>
      </c>
      <c r="L34"/>
      <c r="M34"/>
    </row>
    <row r="35" spans="2:37" x14ac:dyDescent="0.25">
      <c r="B35" s="2" t="s">
        <v>53</v>
      </c>
      <c r="C35" s="23">
        <f>_xlfn.XLOOKUP(C8,'[1]Detalle Vendors'!C20:C24,'[1]Detalle Vendors'!G20:G24)</f>
        <v>0</v>
      </c>
      <c r="D35" s="16" t="s">
        <v>54</v>
      </c>
      <c r="G35" s="24" t="s">
        <v>55</v>
      </c>
      <c r="H35" s="9"/>
      <c r="I35" s="19"/>
      <c r="J35" s="11">
        <f>F154</f>
        <v>36.573975239479608</v>
      </c>
      <c r="L35"/>
      <c r="M35"/>
    </row>
    <row r="36" spans="2:37" x14ac:dyDescent="0.25">
      <c r="B36" s="2" t="s">
        <v>56</v>
      </c>
      <c r="C36" s="20">
        <f>_xlfn.XLOOKUP('Ev. Eco Plan 1L (CC)'!C8,'[1]Detalle Vendors'!C20:C24,'[1]Detalle Vendors'!H20:H24)</f>
        <v>32000</v>
      </c>
      <c r="D36" s="16" t="s">
        <v>29</v>
      </c>
    </row>
    <row r="37" spans="2:37" x14ac:dyDescent="0.25">
      <c r="B37" s="2" t="s">
        <v>57</v>
      </c>
      <c r="C37" s="20">
        <f>_xlfn.XLOOKUP('Ev. Eco Plan 1L (CC)'!C8,'[1]Detalle Vendors'!C20:C24,'[1]Detalle Vendors'!D20:D24)</f>
        <v>57000</v>
      </c>
      <c r="D37" s="16" t="s">
        <v>58</v>
      </c>
    </row>
    <row r="38" spans="2:37" x14ac:dyDescent="0.25">
      <c r="B38" s="2" t="s">
        <v>59</v>
      </c>
      <c r="C38" s="20">
        <f>_xlfn.XLOOKUP('Ev. Eco Plan 1L (CC)'!C8,'[1]Detalle Vendors'!C20:C24,'[1]Detalle Vendors'!E20:E24)</f>
        <v>57000</v>
      </c>
      <c r="D38" s="16" t="s">
        <v>58</v>
      </c>
    </row>
    <row r="39" spans="2:37" x14ac:dyDescent="0.25">
      <c r="B39" s="4" t="s">
        <v>60</v>
      </c>
      <c r="C39" s="20">
        <f>_xlfn.XLOOKUP('Ev. Eco Plan 1L (CC)'!C8,'[1]Detalle Vendors'!C20:C24,'[1]Detalle Vendors'!F20:F24)</f>
        <v>144000</v>
      </c>
      <c r="D39" s="16" t="s">
        <v>29</v>
      </c>
    </row>
    <row r="40" spans="2:37" x14ac:dyDescent="0.25">
      <c r="B40" s="2" t="s">
        <v>61</v>
      </c>
      <c r="C40" s="20">
        <f>_xlfn.XLOOKUP('Ev. Eco Plan 1L (CC)'!C8,'[1]Detalle Vendors'!C20:C24,'[1]Detalle Vendors'!I20:I24)</f>
        <v>15000</v>
      </c>
      <c r="D40" s="16" t="s">
        <v>29</v>
      </c>
    </row>
    <row r="41" spans="2:37" x14ac:dyDescent="0.25">
      <c r="C41"/>
      <c r="D41"/>
      <c r="E41"/>
      <c r="F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</row>
    <row r="43" spans="2:37" x14ac:dyDescent="0.25">
      <c r="B43" s="5" t="s">
        <v>62</v>
      </c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2:37" ht="4.5" customHeight="1" x14ac:dyDescent="0.25"/>
    <row r="45" spans="2:37" x14ac:dyDescent="0.25">
      <c r="B45" s="2" t="s">
        <v>63</v>
      </c>
      <c r="C45" s="7" t="s">
        <v>64</v>
      </c>
      <c r="D45" s="7" t="s">
        <v>65</v>
      </c>
      <c r="E45" s="25" t="s">
        <v>66</v>
      </c>
      <c r="F45" s="25" t="s">
        <v>67</v>
      </c>
      <c r="G45" s="25" t="s">
        <v>68</v>
      </c>
      <c r="H45" s="25" t="s">
        <v>69</v>
      </c>
      <c r="I45" s="25" t="s">
        <v>70</v>
      </c>
      <c r="J45" s="25" t="s">
        <v>71</v>
      </c>
      <c r="K45" s="25" t="s">
        <v>72</v>
      </c>
      <c r="L45" s="25" t="s">
        <v>73</v>
      </c>
      <c r="M45" s="25" t="s">
        <v>74</v>
      </c>
      <c r="N45" s="25" t="s">
        <v>75</v>
      </c>
      <c r="O45" s="25" t="s">
        <v>76</v>
      </c>
      <c r="P45" s="25" t="s">
        <v>77</v>
      </c>
      <c r="Q45" s="25" t="s">
        <v>78</v>
      </c>
      <c r="R45" s="25" t="s">
        <v>79</v>
      </c>
      <c r="S45" s="25" t="s">
        <v>80</v>
      </c>
      <c r="T45" s="25" t="s">
        <v>81</v>
      </c>
      <c r="U45" s="25" t="s">
        <v>82</v>
      </c>
      <c r="V45" s="25" t="s">
        <v>83</v>
      </c>
      <c r="W45" s="25" t="s">
        <v>84</v>
      </c>
      <c r="X45" s="25" t="s">
        <v>85</v>
      </c>
      <c r="Y45" s="25" t="s">
        <v>86</v>
      </c>
      <c r="Z45" s="25" t="s">
        <v>87</v>
      </c>
      <c r="AA45" s="25" t="s">
        <v>88</v>
      </c>
      <c r="AB45" s="25" t="s">
        <v>89</v>
      </c>
      <c r="AC45" s="25" t="s">
        <v>90</v>
      </c>
      <c r="AD45" s="25" t="s">
        <v>91</v>
      </c>
      <c r="AE45" s="25" t="s">
        <v>92</v>
      </c>
      <c r="AF45" s="25" t="s">
        <v>93</v>
      </c>
      <c r="AG45" s="25" t="s">
        <v>94</v>
      </c>
      <c r="AH45" s="25" t="s">
        <v>95</v>
      </c>
      <c r="AI45" s="25" t="s">
        <v>96</v>
      </c>
      <c r="AJ45" s="25" t="s">
        <v>97</v>
      </c>
      <c r="AK45" s="25" t="s">
        <v>98</v>
      </c>
    </row>
    <row r="46" spans="2:37" x14ac:dyDescent="0.25">
      <c r="B46" s="12" t="s">
        <v>99</v>
      </c>
      <c r="C46" s="26">
        <v>0</v>
      </c>
      <c r="D46" s="26">
        <f>'[1]Parámetros Plan 1L'!C80</f>
        <v>3</v>
      </c>
      <c r="E46" s="26">
        <f>'[1]Parámetros Plan 1L'!D80</f>
        <v>4</v>
      </c>
      <c r="F46" s="26">
        <f>'[1]Parámetros Plan 1L'!E80</f>
        <v>4</v>
      </c>
      <c r="G46" s="26">
        <f>'[1]Parámetros Plan 1L'!F80</f>
        <v>4</v>
      </c>
      <c r="H46" s="26">
        <f>'[1]Parámetros Plan 1L'!G80</f>
        <v>5</v>
      </c>
      <c r="I46" s="26">
        <f>'[1]Parámetros Plan 1L'!H80</f>
        <v>4</v>
      </c>
      <c r="J46" s="26">
        <f>'[1]Parámetros Plan 1L'!I80</f>
        <v>5</v>
      </c>
      <c r="K46" s="26">
        <f>'[1]Parámetros Plan 1L'!J80</f>
        <v>5</v>
      </c>
      <c r="L46" s="26">
        <f>'[1]Parámetros Plan 1L'!K80</f>
        <v>5</v>
      </c>
      <c r="M46" s="26">
        <f>'[1]Parámetros Plan 1L'!L80</f>
        <v>5</v>
      </c>
      <c r="N46" s="26">
        <f>'[1]Parámetros Plan 1L'!M80</f>
        <v>4</v>
      </c>
      <c r="O46" s="26">
        <f>'[1]Parámetros Plan 1L'!N80</f>
        <v>5</v>
      </c>
      <c r="P46" s="26">
        <f>'[1]Parámetros Plan 1L'!O80</f>
        <v>5</v>
      </c>
      <c r="Q46" s="26">
        <f>'[1]Parámetros Plan 1L'!P80</f>
        <v>5</v>
      </c>
      <c r="R46" s="26">
        <f>'[1]Parámetros Plan 1L'!Q80</f>
        <v>5</v>
      </c>
      <c r="S46" s="26">
        <f>'[1]Parámetros Plan 1L'!R80</f>
        <v>5</v>
      </c>
      <c r="T46" s="26">
        <f>'[1]Parámetros Plan 1L'!S80</f>
        <v>5</v>
      </c>
      <c r="U46" s="26">
        <f>'[1]Parámetros Plan 1L'!T80</f>
        <v>5</v>
      </c>
      <c r="V46" s="26">
        <f>'[1]Parámetros Plan 1L'!U80</f>
        <v>4</v>
      </c>
      <c r="W46" s="26">
        <f>'[1]Parámetros Plan 1L'!V80</f>
        <v>5</v>
      </c>
      <c r="X46" s="26">
        <f>'[1]Parámetros Plan 1L'!W80</f>
        <v>5</v>
      </c>
      <c r="Y46" s="26">
        <f>'[1]Parámetros Plan 1L'!X80</f>
        <v>5</v>
      </c>
      <c r="Z46" s="26">
        <f>'[1]Parámetros Plan 1L'!Y80</f>
        <v>5</v>
      </c>
      <c r="AA46" s="26">
        <f>'[1]Parámetros Plan 1L'!Z80</f>
        <v>5</v>
      </c>
      <c r="AB46" s="26">
        <f>'[1]Parámetros Plan 1L'!AA80</f>
        <v>4</v>
      </c>
      <c r="AC46" s="26">
        <f>'[1]Parámetros Plan 1L'!AB80</f>
        <v>5</v>
      </c>
      <c r="AD46" s="26">
        <f>'[1]Parámetros Plan 1L'!AC80</f>
        <v>5</v>
      </c>
      <c r="AE46" s="26">
        <f>'[1]Parámetros Plan 1L'!AD80</f>
        <v>5</v>
      </c>
      <c r="AF46" s="26">
        <f>'[1]Parámetros Plan 1L'!AE80</f>
        <v>5</v>
      </c>
      <c r="AG46" s="26">
        <f>'[1]Parámetros Plan 1L'!AF80</f>
        <v>4</v>
      </c>
      <c r="AH46" s="26">
        <f>'[1]Parámetros Plan 1L'!AG80</f>
        <v>3</v>
      </c>
      <c r="AI46" s="26">
        <f>'[1]Parámetros Plan 1L'!AH80</f>
        <v>3</v>
      </c>
      <c r="AJ46" s="26">
        <f>'[1]Parámetros Plan 1L'!AI80</f>
        <v>3</v>
      </c>
      <c r="AK46" s="26">
        <f>'[1]Parámetros Plan 1L'!AJ80</f>
        <v>3</v>
      </c>
    </row>
    <row r="47" spans="2:37" x14ac:dyDescent="0.25">
      <c r="B47" s="2" t="s">
        <v>48</v>
      </c>
      <c r="C47" s="26">
        <v>0</v>
      </c>
      <c r="D47" s="26">
        <f>'[1]Parámetros Plan 1L'!C87</f>
        <v>3</v>
      </c>
      <c r="E47" s="26">
        <f>'[1]Parámetros Plan 1L'!D87</f>
        <v>4</v>
      </c>
      <c r="F47" s="26">
        <f>'[1]Parámetros Plan 1L'!E87</f>
        <v>4</v>
      </c>
      <c r="G47" s="26">
        <f>'[1]Parámetros Plan 1L'!F87</f>
        <v>4</v>
      </c>
      <c r="H47" s="26">
        <f>'[1]Parámetros Plan 1L'!G87</f>
        <v>3</v>
      </c>
      <c r="I47" s="26">
        <f>'[1]Parámetros Plan 1L'!H87</f>
        <v>4</v>
      </c>
      <c r="J47" s="26">
        <f>'[1]Parámetros Plan 1L'!I87</f>
        <v>3</v>
      </c>
      <c r="K47" s="26">
        <f>'[1]Parámetros Plan 1L'!J87</f>
        <v>4</v>
      </c>
      <c r="L47" s="26">
        <f>'[1]Parámetros Plan 1L'!K87</f>
        <v>4</v>
      </c>
      <c r="M47" s="26">
        <f>'[1]Parámetros Plan 1L'!L87</f>
        <v>3</v>
      </c>
      <c r="N47" s="26">
        <f>'[1]Parámetros Plan 1L'!M87</f>
        <v>3</v>
      </c>
      <c r="O47" s="26">
        <f>'[1]Parámetros Plan 1L'!N87</f>
        <v>3</v>
      </c>
      <c r="P47" s="26">
        <f>'[1]Parámetros Plan 1L'!O87</f>
        <v>3</v>
      </c>
      <c r="Q47" s="26">
        <f>'[1]Parámetros Plan 1L'!P87</f>
        <v>3</v>
      </c>
      <c r="R47" s="26">
        <f>'[1]Parámetros Plan 1L'!Q87</f>
        <v>3</v>
      </c>
      <c r="S47" s="26">
        <f>'[1]Parámetros Plan 1L'!R87</f>
        <v>3</v>
      </c>
      <c r="T47" s="26">
        <f>'[1]Parámetros Plan 1L'!S87</f>
        <v>3</v>
      </c>
      <c r="U47" s="26">
        <f>'[1]Parámetros Plan 1L'!T87</f>
        <v>3</v>
      </c>
      <c r="V47" s="26">
        <f>'[1]Parámetros Plan 1L'!U87</f>
        <v>3</v>
      </c>
      <c r="W47" s="26">
        <f>'[1]Parámetros Plan 1L'!V87</f>
        <v>3</v>
      </c>
      <c r="X47" s="26">
        <f>'[1]Parámetros Plan 1L'!W87</f>
        <v>3</v>
      </c>
      <c r="Y47" s="26">
        <f>'[1]Parámetros Plan 1L'!X87</f>
        <v>3</v>
      </c>
      <c r="Z47" s="26">
        <f>'[1]Parámetros Plan 1L'!Y87</f>
        <v>3</v>
      </c>
      <c r="AA47" s="26">
        <f>'[1]Parámetros Plan 1L'!Z87</f>
        <v>3</v>
      </c>
      <c r="AB47" s="26">
        <f>'[1]Parámetros Plan 1L'!AA87</f>
        <v>3</v>
      </c>
      <c r="AC47" s="26">
        <f>'[1]Parámetros Plan 1L'!AB87</f>
        <v>3</v>
      </c>
      <c r="AD47" s="26">
        <f>'[1]Parámetros Plan 1L'!AC87</f>
        <v>3</v>
      </c>
      <c r="AE47" s="26">
        <f>'[1]Parámetros Plan 1L'!AD87</f>
        <v>3</v>
      </c>
      <c r="AF47" s="26">
        <f>'[1]Parámetros Plan 1L'!AE87</f>
        <v>3</v>
      </c>
      <c r="AG47" s="26">
        <f>'[1]Parámetros Plan 1L'!AF87</f>
        <v>2</v>
      </c>
      <c r="AH47" s="26">
        <f>'[1]Parámetros Plan 1L'!AG87</f>
        <v>2</v>
      </c>
      <c r="AI47" s="26">
        <f>'[1]Parámetros Plan 1L'!AH87</f>
        <v>2</v>
      </c>
      <c r="AJ47" s="26">
        <f>'[1]Parámetros Plan 1L'!AI87</f>
        <v>2</v>
      </c>
      <c r="AK47" s="26">
        <f>'[1]Parámetros Plan 1L'!AJ87</f>
        <v>2</v>
      </c>
    </row>
    <row r="48" spans="2:37" ht="12.75" customHeight="1" x14ac:dyDescent="0.25"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</row>
    <row r="49" spans="2:37" ht="12.75" customHeight="1" x14ac:dyDescent="0.25">
      <c r="B49" s="2" t="s">
        <v>100</v>
      </c>
      <c r="C49" s="7" t="s">
        <v>64</v>
      </c>
      <c r="D49" s="7" t="s">
        <v>65</v>
      </c>
      <c r="E49" s="25" t="s">
        <v>66</v>
      </c>
      <c r="F49" s="25" t="s">
        <v>67</v>
      </c>
      <c r="G49" s="25" t="s">
        <v>68</v>
      </c>
      <c r="H49" s="25" t="s">
        <v>69</v>
      </c>
      <c r="I49" s="25" t="s">
        <v>70</v>
      </c>
      <c r="J49" s="25" t="s">
        <v>71</v>
      </c>
      <c r="K49" s="25" t="s">
        <v>72</v>
      </c>
      <c r="L49" s="25" t="s">
        <v>73</v>
      </c>
      <c r="M49" s="25" t="s">
        <v>74</v>
      </c>
      <c r="N49" s="25" t="s">
        <v>75</v>
      </c>
      <c r="O49" s="25" t="s">
        <v>76</v>
      </c>
      <c r="P49" s="25" t="s">
        <v>77</v>
      </c>
      <c r="Q49" s="25" t="s">
        <v>78</v>
      </c>
      <c r="R49" s="25" t="s">
        <v>79</v>
      </c>
      <c r="S49" s="25" t="s">
        <v>80</v>
      </c>
      <c r="T49" s="25" t="s">
        <v>81</v>
      </c>
      <c r="U49" s="25" t="s">
        <v>82</v>
      </c>
      <c r="V49" s="25" t="s">
        <v>83</v>
      </c>
      <c r="W49" s="25" t="s">
        <v>84</v>
      </c>
      <c r="X49" s="25" t="s">
        <v>85</v>
      </c>
      <c r="Y49" s="25" t="s">
        <v>86</v>
      </c>
      <c r="Z49" s="25" t="s">
        <v>87</v>
      </c>
      <c r="AA49" s="25" t="s">
        <v>88</v>
      </c>
      <c r="AB49" s="25" t="s">
        <v>89</v>
      </c>
      <c r="AC49" s="25" t="s">
        <v>90</v>
      </c>
      <c r="AD49" s="25" t="s">
        <v>91</v>
      </c>
      <c r="AE49" s="25" t="s">
        <v>92</v>
      </c>
      <c r="AF49" s="25" t="s">
        <v>93</v>
      </c>
      <c r="AG49" s="25" t="s">
        <v>94</v>
      </c>
      <c r="AH49" s="25" t="s">
        <v>95</v>
      </c>
      <c r="AI49" s="25" t="s">
        <v>96</v>
      </c>
      <c r="AJ49" s="25" t="s">
        <v>97</v>
      </c>
      <c r="AK49" s="25" t="s">
        <v>98</v>
      </c>
    </row>
    <row r="50" spans="2:37" ht="12.75" customHeight="1" x14ac:dyDescent="0.25">
      <c r="B50" s="12" t="s">
        <v>99</v>
      </c>
      <c r="C50" s="26">
        <v>0</v>
      </c>
      <c r="D50" s="27">
        <f>('[1]Parámetros Plan 1L'!D68+'[1]Parámetros Plan 1L'!D69)*('[1]Parámetros Plan 1L'!D25/'[1]Parámetros Plan 1L'!D26)</f>
        <v>24224.420858747493</v>
      </c>
      <c r="E50" s="27">
        <f>('[1]Parámetros Plan 1L'!E68+'[1]Parámetros Plan 1L'!E69)*('[1]Parámetros Plan 1L'!E25/'[1]Parámetros Plan 1L'!E26)</f>
        <v>21884.282460904255</v>
      </c>
      <c r="F50" s="27">
        <f>('[1]Parámetros Plan 1L'!F68+'[1]Parámetros Plan 1L'!F69)*('[1]Parámetros Plan 1L'!F25/'[1]Parámetros Plan 1L'!F26)</f>
        <v>21206.791983647861</v>
      </c>
      <c r="G50" s="27">
        <f>('[1]Parámetros Plan 1L'!G68+'[1]Parámetros Plan 1L'!G69)*('[1]Parámetros Plan 1L'!G25/'[1]Parámetros Plan 1L'!G26)</f>
        <v>20947.70421573591</v>
      </c>
      <c r="H50" s="27">
        <f>('[1]Parámetros Plan 1L'!H68+'[1]Parámetros Plan 1L'!H69)*('[1]Parámetros Plan 1L'!H25/'[1]Parámetros Plan 1L'!H26)</f>
        <v>22270.380046670984</v>
      </c>
      <c r="I50" s="27">
        <f>('[1]Parámetros Plan 1L'!I68+'[1]Parámetros Plan 1L'!I69)*('[1]Parámetros Plan 1L'!I25/'[1]Parámetros Plan 1L'!I26)</f>
        <v>21653.188433135903</v>
      </c>
      <c r="J50" s="27">
        <f>('[1]Parámetros Plan 1L'!J68+'[1]Parámetros Plan 1L'!J69)*('[1]Parámetros Plan 1L'!J25/'[1]Parámetros Plan 1L'!J26)</f>
        <v>22040.757604919927</v>
      </c>
      <c r="K50" s="27">
        <f>('[1]Parámetros Plan 1L'!K68+'[1]Parámetros Plan 1L'!K69)*('[1]Parámetros Plan 1L'!K25/'[1]Parámetros Plan 1L'!K26)</f>
        <v>21959.145604136542</v>
      </c>
      <c r="L50" s="27">
        <f>('[1]Parámetros Plan 1L'!L68+'[1]Parámetros Plan 1L'!L69)*('[1]Parámetros Plan 1L'!L25/'[1]Parámetros Plan 1L'!L26)</f>
        <v>21539.740582980667</v>
      </c>
      <c r="M50" s="27">
        <f>('[1]Parámetros Plan 1L'!M68+'[1]Parámetros Plan 1L'!M69)*('[1]Parámetros Plan 1L'!M25/'[1]Parámetros Plan 1L'!M26)</f>
        <v>19604.323848923821</v>
      </c>
      <c r="N50" s="27">
        <f>('[1]Parámetros Plan 1L'!N68+'[1]Parámetros Plan 1L'!N69)*('[1]Parámetros Plan 1L'!N25/'[1]Parámetros Plan 1L'!N26)</f>
        <v>21748.660673936818</v>
      </c>
      <c r="O50" s="27">
        <f>('[1]Parámetros Plan 1L'!O68+'[1]Parámetros Plan 1L'!O69)*('[1]Parámetros Plan 1L'!O25/'[1]Parámetros Plan 1L'!O26)</f>
        <v>21635.489982685183</v>
      </c>
      <c r="P50" s="27">
        <f>('[1]Parámetros Plan 1L'!P68+'[1]Parámetros Plan 1L'!P69)*('[1]Parámetros Plan 1L'!P25/'[1]Parámetros Plan 1L'!P26)</f>
        <v>21630.591550920861</v>
      </c>
      <c r="Q50" s="27">
        <f>('[1]Parámetros Plan 1L'!Q68+'[1]Parámetros Plan 1L'!Q69)*('[1]Parámetros Plan 1L'!Q25/'[1]Parámetros Plan 1L'!Q26)</f>
        <v>21280.361066861693</v>
      </c>
      <c r="R50" s="27">
        <f>('[1]Parámetros Plan 1L'!R68+'[1]Parámetros Plan 1L'!R69)*('[1]Parámetros Plan 1L'!R25/'[1]Parámetros Plan 1L'!R26)</f>
        <v>21671.204360811127</v>
      </c>
      <c r="S50" s="27">
        <f>('[1]Parámetros Plan 1L'!S68+'[1]Parámetros Plan 1L'!S69)*('[1]Parámetros Plan 1L'!S25/'[1]Parámetros Plan 1L'!S26)</f>
        <v>21509.43707065851</v>
      </c>
      <c r="T50" s="27">
        <f>('[1]Parámetros Plan 1L'!T68+'[1]Parámetros Plan 1L'!T69)*('[1]Parámetros Plan 1L'!T25/'[1]Parámetros Plan 1L'!T26)</f>
        <v>21718.849455855587</v>
      </c>
      <c r="U50" s="27">
        <f>('[1]Parámetros Plan 1L'!U68+'[1]Parámetros Plan 1L'!U69)*('[1]Parámetros Plan 1L'!U25/'[1]Parámetros Plan 1L'!U26)</f>
        <v>19844.294112171268</v>
      </c>
      <c r="V50" s="27">
        <f>('[1]Parámetros Plan 1L'!V68+'[1]Parámetros Plan 1L'!V69)*('[1]Parámetros Plan 1L'!V25/'[1]Parámetros Plan 1L'!V26)</f>
        <v>21603.281478194946</v>
      </c>
      <c r="W50" s="27">
        <f>('[1]Parámetros Plan 1L'!W68+'[1]Parámetros Plan 1L'!W69)*('[1]Parámetros Plan 1L'!W25/'[1]Parámetros Plan 1L'!W26)</f>
        <v>21573.55706184556</v>
      </c>
      <c r="X50" s="27">
        <f>('[1]Parámetros Plan 1L'!X68+'[1]Parámetros Plan 1L'!X69)*('[1]Parámetros Plan 1L'!X25/'[1]Parámetros Plan 1L'!X26)</f>
        <v>21594.733171117048</v>
      </c>
      <c r="Y50" s="27">
        <f>('[1]Parámetros Plan 1L'!Y68+'[1]Parámetros Plan 1L'!Y69)*('[1]Parámetros Plan 1L'!Y25/'[1]Parámetros Plan 1L'!Y26)</f>
        <v>20147.8447904155</v>
      </c>
      <c r="Z50" s="27">
        <f>('[1]Parámetros Plan 1L'!Z68+'[1]Parámetros Plan 1L'!Z69)*('[1]Parámetros Plan 1L'!Z25/'[1]Parámetros Plan 1L'!Z26)</f>
        <v>21616.162003631322</v>
      </c>
      <c r="AA50" s="27">
        <f>('[1]Parámetros Plan 1L'!AA68+'[1]Parámetros Plan 1L'!AA69)*('[1]Parámetros Plan 1L'!AA25/'[1]Parámetros Plan 1L'!AA26)</f>
        <v>21426.169060885888</v>
      </c>
      <c r="AB50" s="27">
        <f>('[1]Parámetros Plan 1L'!AB68+'[1]Parámetros Plan 1L'!AB69)*('[1]Parámetros Plan 1L'!AB25/'[1]Parámetros Plan 1L'!AB26)</f>
        <v>21561.659726703499</v>
      </c>
      <c r="AC50" s="27">
        <f>('[1]Parámetros Plan 1L'!AC68+'[1]Parámetros Plan 1L'!AC69)*('[1]Parámetros Plan 1L'!AC25/'[1]Parámetros Plan 1L'!AC26)</f>
        <v>21577.383780135569</v>
      </c>
      <c r="AD50" s="27">
        <f>('[1]Parámetros Plan 1L'!AD68+'[1]Parámetros Plan 1L'!AD69)*('[1]Parámetros Plan 1L'!AD25/'[1]Parámetros Plan 1L'!AD26)</f>
        <v>20780.728123549343</v>
      </c>
      <c r="AE50" s="27">
        <f>('[1]Parámetros Plan 1L'!AE68+'[1]Parámetros Plan 1L'!AE69)*('[1]Parámetros Plan 1L'!AE25/'[1]Parámetros Plan 1L'!AE26)</f>
        <v>21699.045988254227</v>
      </c>
      <c r="AF50" s="27">
        <f>('[1]Parámetros Plan 1L'!AF68+'[1]Parámetros Plan 1L'!AF69)*('[1]Parámetros Plan 1L'!AF25/'[1]Parámetros Plan 1L'!AF26)</f>
        <v>15359.785183324118</v>
      </c>
      <c r="AG50" s="27">
        <f>('[1]Parámetros Plan 1L'!AG68+'[1]Parámetros Plan 1L'!AG69)*('[1]Parámetros Plan 1L'!AG25/'[1]Parámetros Plan 1L'!AG26)</f>
        <v>10673.532035344235</v>
      </c>
      <c r="AH50" s="27">
        <f>('[1]Parámetros Plan 1L'!AH68+'[1]Parámetros Plan 1L'!AH69)*('[1]Parámetros Plan 1L'!AH25/'[1]Parámetros Plan 1L'!AH26)</f>
        <v>9250.1087493582854</v>
      </c>
      <c r="AI50" s="27">
        <f>('[1]Parámetros Plan 1L'!AI68+'[1]Parámetros Plan 1L'!AI69)*('[1]Parámetros Plan 1L'!AI25/'[1]Parámetros Plan 1L'!AI26)</f>
        <v>8613.1579689982955</v>
      </c>
      <c r="AJ50" s="27">
        <f>('[1]Parámetros Plan 1L'!AJ68+'[1]Parámetros Plan 1L'!AJ69)*('[1]Parámetros Plan 1L'!AJ25/'[1]Parámetros Plan 1L'!AJ26)</f>
        <v>7155.1553400882731</v>
      </c>
      <c r="AK50" s="27">
        <f>('[1]Parámetros Plan 1L'!AK68+'[1]Parámetros Plan 1L'!AK69)*('[1]Parámetros Plan 1L'!AK25/'[1]Parámetros Plan 1L'!AK26)</f>
        <v>6901.2757375991905</v>
      </c>
    </row>
    <row r="51" spans="2:37" ht="12.75" customHeight="1" x14ac:dyDescent="0.25">
      <c r="B51" s="2" t="s">
        <v>48</v>
      </c>
      <c r="C51" s="26">
        <v>0</v>
      </c>
      <c r="D51" s="27">
        <f>('[1]Parámetros Plan 1L'!D70+'[1]Parámetros Plan 1L'!D71)*('[1]Parámetros Plan 1L'!D29/'[1]Parámetros Plan 1L'!D30)</f>
        <v>24224.420858747493</v>
      </c>
      <c r="E51" s="27">
        <f>('[1]Parámetros Plan 1L'!E70+'[1]Parámetros Plan 1L'!E71)*('[1]Parámetros Plan 1L'!E29/'[1]Parámetros Plan 1L'!E30)</f>
        <v>21884.282460904255</v>
      </c>
      <c r="F51" s="27">
        <f>('[1]Parámetros Plan 1L'!F70+'[1]Parámetros Plan 1L'!F71)*('[1]Parámetros Plan 1L'!F29/'[1]Parámetros Plan 1L'!F30)</f>
        <v>21206.791983647861</v>
      </c>
      <c r="G51" s="27">
        <f>('[1]Parámetros Plan 1L'!G70+'[1]Parámetros Plan 1L'!G71)*('[1]Parámetros Plan 1L'!G29/'[1]Parámetros Plan 1L'!G30)</f>
        <v>20947.70421573591</v>
      </c>
      <c r="H51" s="27">
        <f>('[1]Parámetros Plan 1L'!H70+'[1]Parámetros Plan 1L'!H71)*('[1]Parámetros Plan 1L'!H29/'[1]Parámetros Plan 1L'!H30)</f>
        <v>22270.380046670984</v>
      </c>
      <c r="I51" s="27">
        <f>('[1]Parámetros Plan 1L'!I70+'[1]Parámetros Plan 1L'!I71)*('[1]Parámetros Plan 1L'!I29/'[1]Parámetros Plan 1L'!I30)</f>
        <v>21653.188433135903</v>
      </c>
      <c r="J51" s="27">
        <f>('[1]Parámetros Plan 1L'!J70+'[1]Parámetros Plan 1L'!J71)*('[1]Parámetros Plan 1L'!J29/'[1]Parámetros Plan 1L'!J30)</f>
        <v>22040.757604919927</v>
      </c>
      <c r="K51" s="27">
        <f>('[1]Parámetros Plan 1L'!K70+'[1]Parámetros Plan 1L'!K71)*('[1]Parámetros Plan 1L'!K29/'[1]Parámetros Plan 1L'!K30)</f>
        <v>21959.145604136542</v>
      </c>
      <c r="L51" s="27">
        <f>('[1]Parámetros Plan 1L'!L70+'[1]Parámetros Plan 1L'!L71)*('[1]Parámetros Plan 1L'!L29/'[1]Parámetros Plan 1L'!L30)</f>
        <v>21539.740582980667</v>
      </c>
      <c r="M51" s="27">
        <f>('[1]Parámetros Plan 1L'!M70+'[1]Parámetros Plan 1L'!M71)*('[1]Parámetros Plan 1L'!M29/'[1]Parámetros Plan 1L'!M30)</f>
        <v>19604.323848923821</v>
      </c>
      <c r="N51" s="27">
        <f>('[1]Parámetros Plan 1L'!N70+'[1]Parámetros Plan 1L'!N71)*('[1]Parámetros Plan 1L'!N29/'[1]Parámetros Plan 1L'!N30)</f>
        <v>21748.660673936818</v>
      </c>
      <c r="O51" s="27">
        <f>('[1]Parámetros Plan 1L'!O70+'[1]Parámetros Plan 1L'!O71)*('[1]Parámetros Plan 1L'!O29/'[1]Parámetros Plan 1L'!O30)</f>
        <v>21635.489982685183</v>
      </c>
      <c r="P51" s="27">
        <f>('[1]Parámetros Plan 1L'!P70+'[1]Parámetros Plan 1L'!P71)*('[1]Parámetros Plan 1L'!P29/'[1]Parámetros Plan 1L'!P30)</f>
        <v>21630.591550920861</v>
      </c>
      <c r="Q51" s="27">
        <f>('[1]Parámetros Plan 1L'!Q70+'[1]Parámetros Plan 1L'!Q71)*('[1]Parámetros Plan 1L'!Q29/'[1]Parámetros Plan 1L'!Q30)</f>
        <v>21280.361066861693</v>
      </c>
      <c r="R51" s="27">
        <f>('[1]Parámetros Plan 1L'!R70+'[1]Parámetros Plan 1L'!R71)*('[1]Parámetros Plan 1L'!R29/'[1]Parámetros Plan 1L'!R30)</f>
        <v>21671.204360811127</v>
      </c>
      <c r="S51" s="27">
        <f>('[1]Parámetros Plan 1L'!S70+'[1]Parámetros Plan 1L'!S71)*('[1]Parámetros Plan 1L'!S29/'[1]Parámetros Plan 1L'!S30)</f>
        <v>21509.43707065851</v>
      </c>
      <c r="T51" s="27">
        <f>('[1]Parámetros Plan 1L'!T70+'[1]Parámetros Plan 1L'!T71)*('[1]Parámetros Plan 1L'!T29/'[1]Parámetros Plan 1L'!T30)</f>
        <v>21718.849455855587</v>
      </c>
      <c r="U51" s="27">
        <f>('[1]Parámetros Plan 1L'!U70+'[1]Parámetros Plan 1L'!U71)*('[1]Parámetros Plan 1L'!U29/'[1]Parámetros Plan 1L'!U30)</f>
        <v>19844.294112171268</v>
      </c>
      <c r="V51" s="27">
        <f>('[1]Parámetros Plan 1L'!V70+'[1]Parámetros Plan 1L'!V71)*('[1]Parámetros Plan 1L'!V29/'[1]Parámetros Plan 1L'!V30)</f>
        <v>21603.281478194946</v>
      </c>
      <c r="W51" s="27">
        <f>('[1]Parámetros Plan 1L'!W70+'[1]Parámetros Plan 1L'!W71)*('[1]Parámetros Plan 1L'!W29/'[1]Parámetros Plan 1L'!W30)</f>
        <v>21573.55706184556</v>
      </c>
      <c r="X51" s="27">
        <f>('[1]Parámetros Plan 1L'!X70+'[1]Parámetros Plan 1L'!X71)*('[1]Parámetros Plan 1L'!X29/'[1]Parámetros Plan 1L'!X30)</f>
        <v>21594.733171117048</v>
      </c>
      <c r="Y51" s="27">
        <f>('[1]Parámetros Plan 1L'!Y70+'[1]Parámetros Plan 1L'!Y71)*('[1]Parámetros Plan 1L'!Y29/'[1]Parámetros Plan 1L'!Y30)</f>
        <v>20147.8447904155</v>
      </c>
      <c r="Z51" s="27">
        <f>('[1]Parámetros Plan 1L'!Z70+'[1]Parámetros Plan 1L'!Z71)*('[1]Parámetros Plan 1L'!Z29/'[1]Parámetros Plan 1L'!Z30)</f>
        <v>21616.162003631322</v>
      </c>
      <c r="AA51" s="27">
        <f>('[1]Parámetros Plan 1L'!AA70+'[1]Parámetros Plan 1L'!AA71)*('[1]Parámetros Plan 1L'!AA29/'[1]Parámetros Plan 1L'!AA30)</f>
        <v>21426.169060885888</v>
      </c>
      <c r="AB51" s="27">
        <f>('[1]Parámetros Plan 1L'!AB70+'[1]Parámetros Plan 1L'!AB71)*('[1]Parámetros Plan 1L'!AB29/'[1]Parámetros Plan 1L'!AB30)</f>
        <v>21561.659726703499</v>
      </c>
      <c r="AC51" s="27">
        <f>('[1]Parámetros Plan 1L'!AC70+'[1]Parámetros Plan 1L'!AC71)*('[1]Parámetros Plan 1L'!AC29/'[1]Parámetros Plan 1L'!AC30)</f>
        <v>21577.383780135569</v>
      </c>
      <c r="AD51" s="27">
        <f>('[1]Parámetros Plan 1L'!AD70+'[1]Parámetros Plan 1L'!AD71)*('[1]Parámetros Plan 1L'!AD29/'[1]Parámetros Plan 1L'!AD30)</f>
        <v>20780.728123549343</v>
      </c>
      <c r="AE51" s="27">
        <f>('[1]Parámetros Plan 1L'!AE70+'[1]Parámetros Plan 1L'!AE71)*('[1]Parámetros Plan 1L'!AE29/'[1]Parámetros Plan 1L'!AE30)</f>
        <v>21699.045988254227</v>
      </c>
      <c r="AF51" s="27">
        <f>('[1]Parámetros Plan 1L'!AF70+'[1]Parámetros Plan 1L'!AF71)*('[1]Parámetros Plan 1L'!AF29/'[1]Parámetros Plan 1L'!AF30)</f>
        <v>15359.785183324118</v>
      </c>
      <c r="AG51" s="27">
        <f>('[1]Parámetros Plan 1L'!AG70+'[1]Parámetros Plan 1L'!AG71)*('[1]Parámetros Plan 1L'!AG29/'[1]Parámetros Plan 1L'!AG30)</f>
        <v>10673.532035344235</v>
      </c>
      <c r="AH51" s="27">
        <f>('[1]Parámetros Plan 1L'!AH70+'[1]Parámetros Plan 1L'!AH71)*('[1]Parámetros Plan 1L'!AH29/'[1]Parámetros Plan 1L'!AH30)</f>
        <v>9250.1087493582854</v>
      </c>
      <c r="AI51" s="27">
        <f>('[1]Parámetros Plan 1L'!AI70+'[1]Parámetros Plan 1L'!AI71)*('[1]Parámetros Plan 1L'!AI29/'[1]Parámetros Plan 1L'!AI30)</f>
        <v>8613.1579689982955</v>
      </c>
      <c r="AJ51" s="27">
        <f>('[1]Parámetros Plan 1L'!AJ70+'[1]Parámetros Plan 1L'!AJ71)*('[1]Parámetros Plan 1L'!AJ29/'[1]Parámetros Plan 1L'!AJ30)</f>
        <v>7155.1553400882731</v>
      </c>
      <c r="AK51" s="27">
        <f>('[1]Parámetros Plan 1L'!AK70+'[1]Parámetros Plan 1L'!AK71)*('[1]Parámetros Plan 1L'!AK29/'[1]Parámetros Plan 1L'!AK30)</f>
        <v>6901.2757375991905</v>
      </c>
    </row>
    <row r="52" spans="2:37" ht="12.75" customHeight="1" x14ac:dyDescent="0.25"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2:37" ht="12.75" customHeight="1" x14ac:dyDescent="0.25">
      <c r="B53" s="2" t="s">
        <v>101</v>
      </c>
      <c r="C53" s="7" t="s">
        <v>64</v>
      </c>
      <c r="D53" s="7" t="s">
        <v>65</v>
      </c>
      <c r="E53" s="25" t="s">
        <v>66</v>
      </c>
      <c r="F53" s="25" t="s">
        <v>67</v>
      </c>
      <c r="G53" s="25" t="s">
        <v>68</v>
      </c>
      <c r="H53" s="25" t="s">
        <v>69</v>
      </c>
      <c r="I53" s="25" t="s">
        <v>70</v>
      </c>
      <c r="J53" s="25" t="s">
        <v>71</v>
      </c>
      <c r="K53" s="25" t="s">
        <v>72</v>
      </c>
      <c r="L53" s="25" t="s">
        <v>73</v>
      </c>
      <c r="M53" s="25" t="s">
        <v>74</v>
      </c>
      <c r="N53" s="25" t="s">
        <v>75</v>
      </c>
      <c r="O53" s="25" t="s">
        <v>76</v>
      </c>
      <c r="P53" s="25" t="s">
        <v>77</v>
      </c>
      <c r="Q53" s="25" t="s">
        <v>78</v>
      </c>
      <c r="R53" s="25" t="s">
        <v>79</v>
      </c>
      <c r="S53" s="25" t="s">
        <v>80</v>
      </c>
      <c r="T53" s="25" t="s">
        <v>81</v>
      </c>
      <c r="U53" s="25" t="s">
        <v>82</v>
      </c>
      <c r="V53" s="25" t="s">
        <v>83</v>
      </c>
      <c r="W53" s="25" t="s">
        <v>84</v>
      </c>
      <c r="X53" s="25" t="s">
        <v>85</v>
      </c>
      <c r="Y53" s="25" t="s">
        <v>86</v>
      </c>
      <c r="Z53" s="25" t="s">
        <v>87</v>
      </c>
      <c r="AA53" s="25" t="s">
        <v>88</v>
      </c>
      <c r="AB53" s="25" t="s">
        <v>89</v>
      </c>
      <c r="AC53" s="25" t="s">
        <v>90</v>
      </c>
      <c r="AD53" s="25" t="s">
        <v>91</v>
      </c>
      <c r="AE53" s="25" t="s">
        <v>92</v>
      </c>
      <c r="AF53" s="25" t="s">
        <v>93</v>
      </c>
      <c r="AG53" s="25" t="s">
        <v>94</v>
      </c>
      <c r="AH53" s="25" t="s">
        <v>95</v>
      </c>
      <c r="AI53" s="25" t="s">
        <v>96</v>
      </c>
      <c r="AJ53" s="25" t="s">
        <v>97</v>
      </c>
      <c r="AK53" s="25" t="s">
        <v>98</v>
      </c>
    </row>
    <row r="54" spans="2:37" ht="12.75" customHeight="1" x14ac:dyDescent="0.25">
      <c r="B54" s="12" t="s">
        <v>99</v>
      </c>
      <c r="C54" s="26">
        <v>0</v>
      </c>
      <c r="D54" s="27">
        <f>'[1]Parámetros Plan 1L'!D44+'[1]Parámetros Plan 1L'!D45</f>
        <v>624646.5902544891</v>
      </c>
      <c r="E54" s="27">
        <f>'[1]Parámetros Plan 1L'!E44+'[1]Parámetros Plan 1L'!E45</f>
        <v>552788.2199940444</v>
      </c>
      <c r="F54" s="27">
        <f>'[1]Parámetros Plan 1L'!F44+'[1]Parámetros Plan 1L'!F45</f>
        <v>534868.92137436452</v>
      </c>
      <c r="G54" s="27">
        <f>'[1]Parámetros Plan 1L'!G44+'[1]Parámetros Plan 1L'!G45</f>
        <v>526742.9353372656</v>
      </c>
      <c r="H54" s="27">
        <f>'[1]Parámetros Plan 1L'!H44+'[1]Parámetros Plan 1L'!H45</f>
        <v>562024.38840676099</v>
      </c>
      <c r="I54" s="27">
        <f>'[1]Parámetros Plan 1L'!I44+'[1]Parámetros Plan 1L'!I45</f>
        <v>542666.89239861723</v>
      </c>
      <c r="J54" s="27">
        <f>'[1]Parámetros Plan 1L'!J44+'[1]Parámetros Plan 1L'!J45</f>
        <v>554822.54800231114</v>
      </c>
      <c r="K54" s="27">
        <f>'[1]Parámetros Plan 1L'!K44+'[1]Parámetros Plan 1L'!K45</f>
        <v>552262.88266513206</v>
      </c>
      <c r="L54" s="27">
        <f>'[1]Parámetros Plan 1L'!L44+'[1]Parámetros Plan 1L'!L45</f>
        <v>539108.73273111926</v>
      </c>
      <c r="M54" s="27">
        <f>'[1]Parámetros Plan 1L'!M44+'[1]Parámetros Plan 1L'!M45</f>
        <v>490812.10861783184</v>
      </c>
      <c r="N54" s="27">
        <f>'[1]Parámetros Plan 1L'!N44+'[1]Parámetros Plan 1L'!N45</f>
        <v>545661.26801840204</v>
      </c>
      <c r="O54" s="27">
        <f>'[1]Parámetros Plan 1L'!O44+'[1]Parámetros Plan 1L'!O45</f>
        <v>542111.80111674324</v>
      </c>
      <c r="P54" s="27">
        <f>'[1]Parámetros Plan 1L'!P44+'[1]Parámetros Plan 1L'!P45</f>
        <v>541958.1675105592</v>
      </c>
      <c r="Q54" s="27">
        <f>'[1]Parámetros Plan 1L'!Q44+'[1]Parámetros Plan 1L'!Q45</f>
        <v>533209.53328762087</v>
      </c>
      <c r="R54" s="27">
        <f>'[1]Parámetros Plan 1L'!R44+'[1]Parámetros Plan 1L'!R45</f>
        <v>543231.9409839334</v>
      </c>
      <c r="S54" s="27">
        <f>'[1]Parámetros Plan 1L'!S44+'[1]Parámetros Plan 1L'!S45</f>
        <v>538158.29836702161</v>
      </c>
      <c r="T54" s="27">
        <f>'[1]Parámetros Plan 1L'!T44+'[1]Parámetros Plan 1L'!T45</f>
        <v>544726.27388930356</v>
      </c>
      <c r="U54" s="27">
        <f>'[1]Parámetros Plan 1L'!U44+'[1]Parámetros Plan 1L'!U45</f>
        <v>498338.49638896465</v>
      </c>
      <c r="V54" s="27">
        <f>'[1]Parámetros Plan 1L'!V44+'[1]Parámetros Plan 1L'!V45</f>
        <v>541101.61889243242</v>
      </c>
      <c r="W54" s="27">
        <f>'[1]Parámetros Plan 1L'!W44+'[1]Parámetros Plan 1L'!W45</f>
        <v>540169.34719872905</v>
      </c>
      <c r="X54" s="27">
        <f>'[1]Parámetros Plan 1L'!X44+'[1]Parámetros Plan 1L'!X45</f>
        <v>540833.51119870145</v>
      </c>
      <c r="Y54" s="27">
        <f>'[1]Parámetros Plan 1L'!Y44+'[1]Parámetros Plan 1L'!Y45</f>
        <v>505136.02175406006</v>
      </c>
      <c r="Z54" s="27">
        <f>'[1]Parámetros Plan 1L'!Z44+'[1]Parámetros Plan 1L'!Z45</f>
        <v>541505.60156838666</v>
      </c>
      <c r="AA54" s="27">
        <f>'[1]Parámetros Plan 1L'!AA44+'[1]Parámetros Plan 1L'!AA45</f>
        <v>535546.69423734583</v>
      </c>
      <c r="AB54" s="27">
        <f>'[1]Parámetros Plan 1L'!AB44+'[1]Parámetros Plan 1L'!AB45</f>
        <v>539796.20114091213</v>
      </c>
      <c r="AC54" s="27">
        <f>'[1]Parámetros Plan 1L'!AC44+'[1]Parámetros Plan 1L'!AC45</f>
        <v>540289.36776024476</v>
      </c>
      <c r="AD54" s="27">
        <f>'[1]Parámetros Plan 1L'!AD44+'[1]Parámetros Plan 1L'!AD45</f>
        <v>520980.84062408702</v>
      </c>
      <c r="AE54" s="27">
        <f>'[1]Parámetros Plan 1L'!AE44+'[1]Parámetros Plan 1L'!AE45</f>
        <v>544105.16119698249</v>
      </c>
      <c r="AF54" s="27">
        <f>'[1]Parámetros Plan 1L'!AF44+'[1]Parámetros Plan 1L'!AF45</f>
        <v>388387.10682535981</v>
      </c>
      <c r="AG54" s="27">
        <f>'[1]Parámetros Plan 1L'!AG44+'[1]Parámetros Plan 1L'!AG45</f>
        <v>274867.47822516767</v>
      </c>
      <c r="AH54" s="27">
        <f>'[1]Parámetros Plan 1L'!AH44+'[1]Parámetros Plan 1L'!AH45</f>
        <v>240460.96812094972</v>
      </c>
      <c r="AI54" s="27">
        <f>'[1]Parámetros Plan 1L'!AI44+'[1]Parámetros Plan 1L'!AI45</f>
        <v>224256.93561143748</v>
      </c>
      <c r="AJ54" s="27">
        <f>'[1]Parámetros Plan 1L'!AJ44+'[1]Parámetros Plan 1L'!AJ45</f>
        <v>188083.43605945588</v>
      </c>
      <c r="AK54" s="27">
        <f>'[1]Parámetros Plan 1L'!AK44+'[1]Parámetros Plan 1L'!AK45</f>
        <v>181407.96048312524</v>
      </c>
    </row>
    <row r="55" spans="2:37" ht="12.75" customHeight="1" x14ac:dyDescent="0.25">
      <c r="B55" s="2" t="s">
        <v>48</v>
      </c>
      <c r="C55" s="26">
        <v>0</v>
      </c>
      <c r="D55" s="27">
        <f>'[1]Parámetros Plan 1L'!D45+'[1]Parámetros Plan 1L'!D46</f>
        <v>624646.5902544891</v>
      </c>
      <c r="E55" s="27">
        <f>'[1]Parámetros Plan 1L'!E45+'[1]Parámetros Plan 1L'!E46</f>
        <v>552788.2199940444</v>
      </c>
      <c r="F55" s="27">
        <f>'[1]Parámetros Plan 1L'!F45+'[1]Parámetros Plan 1L'!F46</f>
        <v>534868.92137436452</v>
      </c>
      <c r="G55" s="27">
        <f>'[1]Parámetros Plan 1L'!G45+'[1]Parámetros Plan 1L'!G46</f>
        <v>526742.9353372656</v>
      </c>
      <c r="H55" s="27">
        <f>'[1]Parámetros Plan 1L'!H45+'[1]Parámetros Plan 1L'!H46</f>
        <v>562024.38840676099</v>
      </c>
      <c r="I55" s="27">
        <f>'[1]Parámetros Plan 1L'!I45+'[1]Parámetros Plan 1L'!I46</f>
        <v>542666.89239861723</v>
      </c>
      <c r="J55" s="27">
        <f>'[1]Parámetros Plan 1L'!J45+'[1]Parámetros Plan 1L'!J46</f>
        <v>554822.54800231114</v>
      </c>
      <c r="K55" s="27">
        <f>'[1]Parámetros Plan 1L'!K45+'[1]Parámetros Plan 1L'!K46</f>
        <v>552262.88266513206</v>
      </c>
      <c r="L55" s="27">
        <f>'[1]Parámetros Plan 1L'!L45+'[1]Parámetros Plan 1L'!L46</f>
        <v>539108.73273111926</v>
      </c>
      <c r="M55" s="27">
        <f>'[1]Parámetros Plan 1L'!M45+'[1]Parámetros Plan 1L'!M46</f>
        <v>490812.10861783184</v>
      </c>
      <c r="N55" s="27">
        <f>'[1]Parámetros Plan 1L'!N45+'[1]Parámetros Plan 1L'!N46</f>
        <v>545661.26801840204</v>
      </c>
      <c r="O55" s="27">
        <f>'[1]Parámetros Plan 1L'!O45+'[1]Parámetros Plan 1L'!O46</f>
        <v>542111.80111674324</v>
      </c>
      <c r="P55" s="27">
        <f>'[1]Parámetros Plan 1L'!P45+'[1]Parámetros Plan 1L'!P46</f>
        <v>541958.1675105592</v>
      </c>
      <c r="Q55" s="27">
        <f>'[1]Parámetros Plan 1L'!Q45+'[1]Parámetros Plan 1L'!Q46</f>
        <v>533209.53328762087</v>
      </c>
      <c r="R55" s="27">
        <f>'[1]Parámetros Plan 1L'!R45+'[1]Parámetros Plan 1L'!R46</f>
        <v>543231.9409839334</v>
      </c>
      <c r="S55" s="27">
        <f>'[1]Parámetros Plan 1L'!S45+'[1]Parámetros Plan 1L'!S46</f>
        <v>538158.29836702161</v>
      </c>
      <c r="T55" s="27">
        <f>'[1]Parámetros Plan 1L'!T45+'[1]Parámetros Plan 1L'!T46</f>
        <v>544726.27388930356</v>
      </c>
      <c r="U55" s="27">
        <f>'[1]Parámetros Plan 1L'!U45+'[1]Parámetros Plan 1L'!U46</f>
        <v>498338.49638896465</v>
      </c>
      <c r="V55" s="27">
        <f>'[1]Parámetros Plan 1L'!V45+'[1]Parámetros Plan 1L'!V46</f>
        <v>541101.61889243242</v>
      </c>
      <c r="W55" s="27">
        <f>'[1]Parámetros Plan 1L'!W45+'[1]Parámetros Plan 1L'!W46</f>
        <v>540169.34719872905</v>
      </c>
      <c r="X55" s="27">
        <f>'[1]Parámetros Plan 1L'!X45+'[1]Parámetros Plan 1L'!X46</f>
        <v>540833.51119870145</v>
      </c>
      <c r="Y55" s="27">
        <f>'[1]Parámetros Plan 1L'!Y45+'[1]Parámetros Plan 1L'!Y46</f>
        <v>505136.02175406006</v>
      </c>
      <c r="Z55" s="27">
        <f>'[1]Parámetros Plan 1L'!Z45+'[1]Parámetros Plan 1L'!Z46</f>
        <v>541505.60156838666</v>
      </c>
      <c r="AA55" s="27">
        <f>'[1]Parámetros Plan 1L'!AA45+'[1]Parámetros Plan 1L'!AA46</f>
        <v>535546.69423734583</v>
      </c>
      <c r="AB55" s="27">
        <f>'[1]Parámetros Plan 1L'!AB45+'[1]Parámetros Plan 1L'!AB46</f>
        <v>539796.20114091213</v>
      </c>
      <c r="AC55" s="27">
        <f>'[1]Parámetros Plan 1L'!AC45+'[1]Parámetros Plan 1L'!AC46</f>
        <v>540289.36776024476</v>
      </c>
      <c r="AD55" s="27">
        <f>'[1]Parámetros Plan 1L'!AD45+'[1]Parámetros Plan 1L'!AD46</f>
        <v>520980.84062408702</v>
      </c>
      <c r="AE55" s="27">
        <f>'[1]Parámetros Plan 1L'!AE45+'[1]Parámetros Plan 1L'!AE46</f>
        <v>544105.16119698249</v>
      </c>
      <c r="AF55" s="27">
        <f>'[1]Parámetros Plan 1L'!AF45+'[1]Parámetros Plan 1L'!AF46</f>
        <v>388387.10682535981</v>
      </c>
      <c r="AG55" s="27">
        <f>'[1]Parámetros Plan 1L'!AG45+'[1]Parámetros Plan 1L'!AG46</f>
        <v>274867.47822516767</v>
      </c>
      <c r="AH55" s="27">
        <f>'[1]Parámetros Plan 1L'!AH45+'[1]Parámetros Plan 1L'!AH46</f>
        <v>240460.96812094972</v>
      </c>
      <c r="AI55" s="27">
        <f>'[1]Parámetros Plan 1L'!AI45+'[1]Parámetros Plan 1L'!AI46</f>
        <v>224256.93561143748</v>
      </c>
      <c r="AJ55" s="27">
        <f>'[1]Parámetros Plan 1L'!AJ45+'[1]Parámetros Plan 1L'!AJ46</f>
        <v>188083.43605945588</v>
      </c>
      <c r="AK55" s="27">
        <f>'[1]Parámetros Plan 1L'!AK45+'[1]Parámetros Plan 1L'!AK46</f>
        <v>181407.96048312524</v>
      </c>
    </row>
    <row r="56" spans="2:37" ht="12.75" customHeight="1" x14ac:dyDescent="0.25"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2:37" x14ac:dyDescent="0.25">
      <c r="B57" s="5" t="s">
        <v>102</v>
      </c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2:37" ht="6" customHeight="1" x14ac:dyDescent="0.25"/>
    <row r="59" spans="2:37" x14ac:dyDescent="0.25">
      <c r="B59" s="2" t="s">
        <v>103</v>
      </c>
      <c r="C59" s="7" t="s">
        <v>64</v>
      </c>
      <c r="D59" s="7" t="s">
        <v>65</v>
      </c>
      <c r="E59" s="25" t="s">
        <v>66</v>
      </c>
      <c r="F59" s="25" t="s">
        <v>67</v>
      </c>
      <c r="G59" s="25" t="s">
        <v>68</v>
      </c>
      <c r="H59" s="25" t="s">
        <v>69</v>
      </c>
      <c r="I59" s="25" t="s">
        <v>70</v>
      </c>
      <c r="J59" s="25" t="s">
        <v>71</v>
      </c>
      <c r="K59" s="25" t="s">
        <v>72</v>
      </c>
      <c r="L59" s="25" t="s">
        <v>73</v>
      </c>
      <c r="M59" s="25" t="s">
        <v>74</v>
      </c>
      <c r="N59" s="25" t="s">
        <v>75</v>
      </c>
      <c r="O59" s="25" t="s">
        <v>76</v>
      </c>
      <c r="P59" s="25" t="s">
        <v>77</v>
      </c>
      <c r="Q59" s="25" t="s">
        <v>78</v>
      </c>
      <c r="R59" s="25" t="s">
        <v>79</v>
      </c>
      <c r="S59" s="25" t="s">
        <v>80</v>
      </c>
      <c r="T59" s="25" t="s">
        <v>81</v>
      </c>
      <c r="U59" s="25" t="s">
        <v>82</v>
      </c>
      <c r="V59" s="25" t="s">
        <v>83</v>
      </c>
      <c r="W59" s="25" t="s">
        <v>84</v>
      </c>
      <c r="X59" s="25" t="s">
        <v>85</v>
      </c>
      <c r="Y59" s="25" t="s">
        <v>86</v>
      </c>
      <c r="Z59" s="25" t="s">
        <v>87</v>
      </c>
      <c r="AA59" s="25" t="s">
        <v>88</v>
      </c>
      <c r="AB59" s="25" t="s">
        <v>89</v>
      </c>
      <c r="AC59" s="25" t="s">
        <v>90</v>
      </c>
      <c r="AD59" s="25" t="s">
        <v>91</v>
      </c>
      <c r="AE59" s="25" t="s">
        <v>92</v>
      </c>
      <c r="AF59" s="25" t="s">
        <v>93</v>
      </c>
      <c r="AG59" s="25" t="s">
        <v>94</v>
      </c>
      <c r="AH59" s="25" t="s">
        <v>95</v>
      </c>
      <c r="AI59" s="25" t="s">
        <v>96</v>
      </c>
      <c r="AJ59" s="25" t="s">
        <v>97</v>
      </c>
      <c r="AK59" s="25" t="s">
        <v>98</v>
      </c>
    </row>
    <row r="60" spans="2:37" x14ac:dyDescent="0.25">
      <c r="B60" s="12" t="s">
        <v>99</v>
      </c>
      <c r="C60" s="28">
        <v>0</v>
      </c>
      <c r="D60" s="28">
        <v>0</v>
      </c>
      <c r="E60" s="28">
        <v>0</v>
      </c>
      <c r="F60" s="28">
        <v>0</v>
      </c>
      <c r="G60" s="28">
        <v>0</v>
      </c>
      <c r="H60" s="28">
        <v>0</v>
      </c>
      <c r="I60" s="28">
        <v>0</v>
      </c>
      <c r="J60" s="28">
        <v>0</v>
      </c>
      <c r="K60" s="28">
        <v>0</v>
      </c>
      <c r="L60" s="28">
        <v>0</v>
      </c>
      <c r="M60" s="28">
        <v>0</v>
      </c>
      <c r="N60" s="28">
        <v>0</v>
      </c>
      <c r="O60" s="28">
        <v>0</v>
      </c>
      <c r="P60" s="28">
        <v>0</v>
      </c>
      <c r="Q60" s="28">
        <v>0</v>
      </c>
      <c r="R60" s="28">
        <v>0</v>
      </c>
      <c r="S60" s="28">
        <v>0</v>
      </c>
      <c r="T60" s="28">
        <v>0</v>
      </c>
      <c r="U60" s="28">
        <v>0</v>
      </c>
      <c r="V60" s="28">
        <v>0</v>
      </c>
      <c r="W60" s="28">
        <v>0</v>
      </c>
      <c r="X60" s="28">
        <v>0</v>
      </c>
      <c r="Y60" s="28">
        <v>0</v>
      </c>
      <c r="Z60" s="28">
        <v>0</v>
      </c>
      <c r="AA60" s="28">
        <v>0</v>
      </c>
      <c r="AB60" s="28">
        <v>0</v>
      </c>
      <c r="AC60" s="28">
        <v>0</v>
      </c>
      <c r="AD60" s="28">
        <v>0</v>
      </c>
      <c r="AE60" s="28">
        <v>0</v>
      </c>
      <c r="AF60" s="28">
        <v>0</v>
      </c>
      <c r="AG60" s="28">
        <v>0</v>
      </c>
      <c r="AH60" s="28">
        <v>0</v>
      </c>
      <c r="AI60" s="28">
        <v>0</v>
      </c>
      <c r="AJ60" s="28">
        <v>0</v>
      </c>
      <c r="AK60" s="28">
        <v>0</v>
      </c>
    </row>
    <row r="61" spans="2:37" x14ac:dyDescent="0.25">
      <c r="B61" s="2" t="s">
        <v>48</v>
      </c>
      <c r="C61" s="28">
        <v>0</v>
      </c>
      <c r="D61" s="28">
        <v>0</v>
      </c>
      <c r="E61" s="28">
        <v>0</v>
      </c>
      <c r="F61" s="28">
        <v>0</v>
      </c>
      <c r="G61" s="28">
        <v>0</v>
      </c>
      <c r="H61" s="28">
        <v>0</v>
      </c>
      <c r="I61" s="28">
        <v>0</v>
      </c>
      <c r="J61" s="28">
        <v>0</v>
      </c>
      <c r="K61" s="28">
        <v>0</v>
      </c>
      <c r="L61" s="28">
        <v>0</v>
      </c>
      <c r="M61" s="28">
        <v>0</v>
      </c>
      <c r="N61" s="28">
        <v>0</v>
      </c>
      <c r="O61" s="28">
        <v>0</v>
      </c>
      <c r="P61" s="28">
        <v>0</v>
      </c>
      <c r="Q61" s="28">
        <v>0</v>
      </c>
      <c r="R61" s="28">
        <v>0</v>
      </c>
      <c r="S61" s="28">
        <v>0</v>
      </c>
      <c r="T61" s="28">
        <v>0</v>
      </c>
      <c r="U61" s="28">
        <v>0</v>
      </c>
      <c r="V61" s="28">
        <v>0</v>
      </c>
      <c r="W61" s="28">
        <v>0</v>
      </c>
      <c r="X61" s="28">
        <v>0</v>
      </c>
      <c r="Y61" s="28">
        <v>0</v>
      </c>
      <c r="Z61" s="28">
        <v>0</v>
      </c>
      <c r="AA61" s="28">
        <v>0</v>
      </c>
      <c r="AB61" s="28">
        <v>0</v>
      </c>
      <c r="AC61" s="28">
        <v>0</v>
      </c>
      <c r="AD61" s="28">
        <v>0</v>
      </c>
      <c r="AE61" s="28">
        <v>0</v>
      </c>
      <c r="AF61" s="28">
        <v>0</v>
      </c>
      <c r="AG61" s="28">
        <v>0</v>
      </c>
      <c r="AH61" s="28">
        <v>0</v>
      </c>
      <c r="AI61" s="28">
        <v>0</v>
      </c>
      <c r="AJ61" s="28">
        <v>0</v>
      </c>
      <c r="AK61" s="28">
        <v>0</v>
      </c>
    </row>
    <row r="63" spans="2:37" x14ac:dyDescent="0.25">
      <c r="B63" s="2" t="s">
        <v>104</v>
      </c>
      <c r="C63" s="7" t="s">
        <v>64</v>
      </c>
      <c r="D63" s="7" t="s">
        <v>65</v>
      </c>
      <c r="E63" s="25" t="s">
        <v>66</v>
      </c>
      <c r="F63" s="25" t="s">
        <v>67</v>
      </c>
      <c r="G63" s="25" t="s">
        <v>68</v>
      </c>
      <c r="H63" s="25" t="s">
        <v>69</v>
      </c>
      <c r="I63" s="25" t="s">
        <v>70</v>
      </c>
      <c r="J63" s="25" t="s">
        <v>71</v>
      </c>
      <c r="K63" s="25" t="s">
        <v>72</v>
      </c>
      <c r="L63" s="25" t="s">
        <v>73</v>
      </c>
      <c r="M63" s="25" t="s">
        <v>74</v>
      </c>
      <c r="N63" s="25" t="s">
        <v>75</v>
      </c>
      <c r="O63" s="25" t="s">
        <v>76</v>
      </c>
      <c r="P63" s="25" t="s">
        <v>77</v>
      </c>
      <c r="Q63" s="25" t="s">
        <v>78</v>
      </c>
      <c r="R63" s="25" t="s">
        <v>79</v>
      </c>
      <c r="S63" s="25" t="s">
        <v>80</v>
      </c>
      <c r="T63" s="25" t="s">
        <v>81</v>
      </c>
      <c r="U63" s="25" t="s">
        <v>82</v>
      </c>
      <c r="V63" s="25" t="s">
        <v>83</v>
      </c>
      <c r="W63" s="25" t="s">
        <v>84</v>
      </c>
      <c r="X63" s="25" t="s">
        <v>85</v>
      </c>
      <c r="Y63" s="25" t="s">
        <v>86</v>
      </c>
      <c r="Z63" s="25" t="s">
        <v>87</v>
      </c>
      <c r="AA63" s="25" t="s">
        <v>88</v>
      </c>
      <c r="AB63" s="25" t="s">
        <v>89</v>
      </c>
      <c r="AC63" s="25" t="s">
        <v>90</v>
      </c>
      <c r="AD63" s="25" t="s">
        <v>91</v>
      </c>
      <c r="AE63" s="25" t="s">
        <v>92</v>
      </c>
      <c r="AF63" s="25" t="s">
        <v>93</v>
      </c>
      <c r="AG63" s="25" t="s">
        <v>94</v>
      </c>
      <c r="AH63" s="25" t="s">
        <v>95</v>
      </c>
      <c r="AI63" s="25" t="s">
        <v>96</v>
      </c>
      <c r="AJ63" s="25" t="s">
        <v>97</v>
      </c>
      <c r="AK63" s="25" t="s">
        <v>98</v>
      </c>
    </row>
    <row r="64" spans="2:37" x14ac:dyDescent="0.25">
      <c r="B64" s="12" t="s">
        <v>99</v>
      </c>
      <c r="C64" s="29">
        <v>450</v>
      </c>
      <c r="D64" s="29">
        <v>450</v>
      </c>
      <c r="E64" s="29">
        <v>450</v>
      </c>
      <c r="F64" s="29">
        <v>450</v>
      </c>
      <c r="G64" s="29">
        <v>450</v>
      </c>
      <c r="H64" s="29">
        <v>450</v>
      </c>
      <c r="I64" s="29">
        <v>450</v>
      </c>
      <c r="J64" s="29">
        <v>450</v>
      </c>
      <c r="K64" s="29">
        <v>450</v>
      </c>
      <c r="L64" s="29">
        <v>450</v>
      </c>
      <c r="M64" s="29">
        <v>450</v>
      </c>
      <c r="N64" s="29">
        <v>450</v>
      </c>
      <c r="O64" s="29">
        <v>450</v>
      </c>
      <c r="P64" s="29">
        <v>450</v>
      </c>
      <c r="Q64" s="29">
        <v>450</v>
      </c>
      <c r="R64" s="29">
        <v>450</v>
      </c>
      <c r="S64" s="29">
        <v>450</v>
      </c>
      <c r="T64" s="29">
        <v>450</v>
      </c>
      <c r="U64" s="29">
        <v>450</v>
      </c>
      <c r="V64" s="29">
        <v>450</v>
      </c>
      <c r="W64" s="29">
        <v>450</v>
      </c>
      <c r="X64" s="29">
        <v>450</v>
      </c>
      <c r="Y64" s="29">
        <v>450</v>
      </c>
      <c r="Z64" s="29">
        <v>450</v>
      </c>
      <c r="AA64" s="29">
        <v>450</v>
      </c>
      <c r="AB64" s="29">
        <v>450</v>
      </c>
      <c r="AC64" s="29">
        <v>450</v>
      </c>
      <c r="AD64" s="29">
        <v>450</v>
      </c>
      <c r="AE64" s="29">
        <v>450</v>
      </c>
      <c r="AF64" s="29">
        <v>450</v>
      </c>
      <c r="AG64" s="29">
        <v>450</v>
      </c>
      <c r="AH64" s="29">
        <v>450</v>
      </c>
      <c r="AI64" s="29">
        <v>450</v>
      </c>
      <c r="AJ64" s="29">
        <v>450</v>
      </c>
      <c r="AK64" s="29">
        <v>450</v>
      </c>
    </row>
    <row r="65" spans="2:37" x14ac:dyDescent="0.25">
      <c r="B65" s="2" t="s">
        <v>48</v>
      </c>
      <c r="C65" s="29">
        <v>450</v>
      </c>
      <c r="D65" s="29">
        <v>450</v>
      </c>
      <c r="E65" s="29">
        <v>450</v>
      </c>
      <c r="F65" s="29">
        <v>450</v>
      </c>
      <c r="G65" s="29">
        <v>450</v>
      </c>
      <c r="H65" s="29">
        <v>450</v>
      </c>
      <c r="I65" s="29">
        <v>450</v>
      </c>
      <c r="J65" s="29">
        <v>450</v>
      </c>
      <c r="K65" s="29">
        <v>450</v>
      </c>
      <c r="L65" s="29">
        <v>450</v>
      </c>
      <c r="M65" s="29">
        <v>450</v>
      </c>
      <c r="N65" s="29">
        <v>450</v>
      </c>
      <c r="O65" s="29">
        <v>450</v>
      </c>
      <c r="P65" s="29">
        <v>450</v>
      </c>
      <c r="Q65" s="29">
        <v>450</v>
      </c>
      <c r="R65" s="29">
        <v>450</v>
      </c>
      <c r="S65" s="29">
        <v>450</v>
      </c>
      <c r="T65" s="29">
        <v>450</v>
      </c>
      <c r="U65" s="29">
        <v>450</v>
      </c>
      <c r="V65" s="29">
        <v>450</v>
      </c>
      <c r="W65" s="29">
        <v>450</v>
      </c>
      <c r="X65" s="29">
        <v>450</v>
      </c>
      <c r="Y65" s="29">
        <v>450</v>
      </c>
      <c r="Z65" s="29">
        <v>450</v>
      </c>
      <c r="AA65" s="29">
        <v>450</v>
      </c>
      <c r="AB65" s="29">
        <v>450</v>
      </c>
      <c r="AC65" s="29">
        <v>450</v>
      </c>
      <c r="AD65" s="29">
        <v>450</v>
      </c>
      <c r="AE65" s="29">
        <v>450</v>
      </c>
      <c r="AF65" s="29">
        <v>450</v>
      </c>
      <c r="AG65" s="29">
        <v>450</v>
      </c>
      <c r="AH65" s="29">
        <v>450</v>
      </c>
      <c r="AI65" s="29">
        <v>450</v>
      </c>
      <c r="AJ65" s="29">
        <v>450</v>
      </c>
      <c r="AK65" s="29">
        <v>450</v>
      </c>
    </row>
    <row r="67" spans="2:37" x14ac:dyDescent="0.25">
      <c r="B67" s="2" t="s">
        <v>105</v>
      </c>
      <c r="C67" s="7" t="s">
        <v>64</v>
      </c>
      <c r="D67" s="7" t="s">
        <v>65</v>
      </c>
      <c r="E67" s="25" t="s">
        <v>66</v>
      </c>
      <c r="F67" s="25" t="s">
        <v>67</v>
      </c>
      <c r="G67" s="25" t="s">
        <v>68</v>
      </c>
      <c r="H67" s="25" t="s">
        <v>69</v>
      </c>
      <c r="I67" s="25" t="s">
        <v>70</v>
      </c>
      <c r="J67" s="25" t="s">
        <v>71</v>
      </c>
      <c r="K67" s="25" t="s">
        <v>72</v>
      </c>
      <c r="L67" s="25" t="s">
        <v>73</v>
      </c>
      <c r="M67" s="25" t="s">
        <v>74</v>
      </c>
      <c r="N67" s="25" t="s">
        <v>75</v>
      </c>
      <c r="O67" s="25" t="s">
        <v>76</v>
      </c>
      <c r="P67" s="25" t="s">
        <v>77</v>
      </c>
      <c r="Q67" s="25" t="s">
        <v>78</v>
      </c>
      <c r="R67" s="25" t="s">
        <v>79</v>
      </c>
      <c r="S67" s="25" t="s">
        <v>80</v>
      </c>
      <c r="T67" s="25" t="s">
        <v>81</v>
      </c>
      <c r="U67" s="25" t="s">
        <v>82</v>
      </c>
      <c r="V67" s="25" t="s">
        <v>83</v>
      </c>
      <c r="W67" s="25" t="s">
        <v>84</v>
      </c>
      <c r="X67" s="25" t="s">
        <v>85</v>
      </c>
      <c r="Y67" s="25" t="s">
        <v>86</v>
      </c>
      <c r="Z67" s="25" t="s">
        <v>87</v>
      </c>
      <c r="AA67" s="25" t="s">
        <v>88</v>
      </c>
      <c r="AB67" s="25" t="s">
        <v>89</v>
      </c>
      <c r="AC67" s="25" t="s">
        <v>90</v>
      </c>
      <c r="AD67" s="25" t="s">
        <v>91</v>
      </c>
      <c r="AE67" s="25" t="s">
        <v>92</v>
      </c>
      <c r="AF67" s="25" t="s">
        <v>93</v>
      </c>
      <c r="AG67" s="25" t="s">
        <v>94</v>
      </c>
      <c r="AH67" s="25" t="s">
        <v>95</v>
      </c>
      <c r="AI67" s="25" t="s">
        <v>96</v>
      </c>
      <c r="AJ67" s="25" t="s">
        <v>97</v>
      </c>
      <c r="AK67" s="25" t="s">
        <v>98</v>
      </c>
    </row>
    <row r="68" spans="2:37" x14ac:dyDescent="0.25">
      <c r="B68" s="12" t="s">
        <v>99</v>
      </c>
      <c r="C68" s="16">
        <f>C60*C50</f>
        <v>0</v>
      </c>
      <c r="D68" s="16">
        <f t="shared" ref="D68:AK69" si="0">D60*D50</f>
        <v>0</v>
      </c>
      <c r="E68" s="16">
        <f t="shared" si="0"/>
        <v>0</v>
      </c>
      <c r="F68" s="16">
        <f t="shared" si="0"/>
        <v>0</v>
      </c>
      <c r="G68" s="16">
        <f t="shared" si="0"/>
        <v>0</v>
      </c>
      <c r="H68" s="16">
        <f t="shared" si="0"/>
        <v>0</v>
      </c>
      <c r="I68" s="16">
        <f t="shared" si="0"/>
        <v>0</v>
      </c>
      <c r="J68" s="16">
        <f t="shared" si="0"/>
        <v>0</v>
      </c>
      <c r="K68" s="16">
        <f t="shared" si="0"/>
        <v>0</v>
      </c>
      <c r="L68" s="16">
        <f t="shared" si="0"/>
        <v>0</v>
      </c>
      <c r="M68" s="16">
        <f t="shared" si="0"/>
        <v>0</v>
      </c>
      <c r="N68" s="16">
        <f t="shared" si="0"/>
        <v>0</v>
      </c>
      <c r="O68" s="16">
        <f t="shared" si="0"/>
        <v>0</v>
      </c>
      <c r="P68" s="16">
        <f t="shared" si="0"/>
        <v>0</v>
      </c>
      <c r="Q68" s="16">
        <f t="shared" si="0"/>
        <v>0</v>
      </c>
      <c r="R68" s="16">
        <f t="shared" si="0"/>
        <v>0</v>
      </c>
      <c r="S68" s="16">
        <f t="shared" si="0"/>
        <v>0</v>
      </c>
      <c r="T68" s="16">
        <f t="shared" si="0"/>
        <v>0</v>
      </c>
      <c r="U68" s="16">
        <f t="shared" si="0"/>
        <v>0</v>
      </c>
      <c r="V68" s="16">
        <f t="shared" si="0"/>
        <v>0</v>
      </c>
      <c r="W68" s="16">
        <f t="shared" si="0"/>
        <v>0</v>
      </c>
      <c r="X68" s="16">
        <f t="shared" si="0"/>
        <v>0</v>
      </c>
      <c r="Y68" s="16">
        <f t="shared" si="0"/>
        <v>0</v>
      </c>
      <c r="Z68" s="16">
        <f t="shared" si="0"/>
        <v>0</v>
      </c>
      <c r="AA68" s="16">
        <f t="shared" si="0"/>
        <v>0</v>
      </c>
      <c r="AB68" s="16">
        <f t="shared" si="0"/>
        <v>0</v>
      </c>
      <c r="AC68" s="16">
        <f t="shared" si="0"/>
        <v>0</v>
      </c>
      <c r="AD68" s="16">
        <f t="shared" si="0"/>
        <v>0</v>
      </c>
      <c r="AE68" s="16">
        <f t="shared" si="0"/>
        <v>0</v>
      </c>
      <c r="AF68" s="16">
        <f t="shared" si="0"/>
        <v>0</v>
      </c>
      <c r="AG68" s="16">
        <f t="shared" si="0"/>
        <v>0</v>
      </c>
      <c r="AH68" s="16">
        <f t="shared" si="0"/>
        <v>0</v>
      </c>
      <c r="AI68" s="16">
        <f t="shared" si="0"/>
        <v>0</v>
      </c>
      <c r="AJ68" s="16">
        <f t="shared" si="0"/>
        <v>0</v>
      </c>
      <c r="AK68" s="16">
        <f t="shared" si="0"/>
        <v>0</v>
      </c>
    </row>
    <row r="69" spans="2:37" x14ac:dyDescent="0.25">
      <c r="B69" s="2" t="s">
        <v>48</v>
      </c>
      <c r="C69" s="16">
        <f>C61*C51</f>
        <v>0</v>
      </c>
      <c r="D69" s="16">
        <f t="shared" si="0"/>
        <v>0</v>
      </c>
      <c r="E69" s="16">
        <f t="shared" si="0"/>
        <v>0</v>
      </c>
      <c r="F69" s="16">
        <f t="shared" si="0"/>
        <v>0</v>
      </c>
      <c r="G69" s="16">
        <f t="shared" si="0"/>
        <v>0</v>
      </c>
      <c r="H69" s="16">
        <f t="shared" si="0"/>
        <v>0</v>
      </c>
      <c r="I69" s="16">
        <f t="shared" si="0"/>
        <v>0</v>
      </c>
      <c r="J69" s="16">
        <f t="shared" si="0"/>
        <v>0</v>
      </c>
      <c r="K69" s="16">
        <f t="shared" si="0"/>
        <v>0</v>
      </c>
      <c r="L69" s="16">
        <f t="shared" si="0"/>
        <v>0</v>
      </c>
      <c r="M69" s="16">
        <f t="shared" si="0"/>
        <v>0</v>
      </c>
      <c r="N69" s="16">
        <f t="shared" si="0"/>
        <v>0</v>
      </c>
      <c r="O69" s="16">
        <f t="shared" si="0"/>
        <v>0</v>
      </c>
      <c r="P69" s="16">
        <f t="shared" si="0"/>
        <v>0</v>
      </c>
      <c r="Q69" s="16">
        <f t="shared" si="0"/>
        <v>0</v>
      </c>
      <c r="R69" s="16">
        <f t="shared" si="0"/>
        <v>0</v>
      </c>
      <c r="S69" s="16">
        <f t="shared" si="0"/>
        <v>0</v>
      </c>
      <c r="T69" s="16">
        <f t="shared" si="0"/>
        <v>0</v>
      </c>
      <c r="U69" s="16">
        <f t="shared" si="0"/>
        <v>0</v>
      </c>
      <c r="V69" s="16">
        <f t="shared" si="0"/>
        <v>0</v>
      </c>
      <c r="W69" s="16">
        <f t="shared" si="0"/>
        <v>0</v>
      </c>
      <c r="X69" s="16">
        <f t="shared" si="0"/>
        <v>0</v>
      </c>
      <c r="Y69" s="16">
        <f t="shared" si="0"/>
        <v>0</v>
      </c>
      <c r="Z69" s="16">
        <f t="shared" si="0"/>
        <v>0</v>
      </c>
      <c r="AA69" s="16">
        <f t="shared" si="0"/>
        <v>0</v>
      </c>
      <c r="AB69" s="16">
        <f t="shared" si="0"/>
        <v>0</v>
      </c>
      <c r="AC69" s="16">
        <f t="shared" si="0"/>
        <v>0</v>
      </c>
      <c r="AD69" s="16">
        <f t="shared" si="0"/>
        <v>0</v>
      </c>
      <c r="AE69" s="16">
        <f t="shared" si="0"/>
        <v>0</v>
      </c>
      <c r="AF69" s="16">
        <f t="shared" si="0"/>
        <v>0</v>
      </c>
      <c r="AG69" s="16">
        <f t="shared" si="0"/>
        <v>0</v>
      </c>
      <c r="AH69" s="16">
        <f t="shared" si="0"/>
        <v>0</v>
      </c>
      <c r="AI69" s="16">
        <f t="shared" si="0"/>
        <v>0</v>
      </c>
      <c r="AJ69" s="16">
        <f t="shared" si="0"/>
        <v>0</v>
      </c>
      <c r="AK69" s="16">
        <f t="shared" si="0"/>
        <v>0</v>
      </c>
    </row>
    <row r="70" spans="2:37" ht="4.5" customHeight="1" x14ac:dyDescent="0.25"/>
    <row r="71" spans="2:37" x14ac:dyDescent="0.25">
      <c r="B71" s="2" t="s">
        <v>106</v>
      </c>
      <c r="C71" s="7" t="s">
        <v>64</v>
      </c>
      <c r="D71" s="7" t="s">
        <v>65</v>
      </c>
      <c r="E71" s="25" t="s">
        <v>66</v>
      </c>
      <c r="F71" s="25" t="s">
        <v>67</v>
      </c>
      <c r="G71" s="25" t="s">
        <v>68</v>
      </c>
      <c r="H71" s="25" t="s">
        <v>69</v>
      </c>
      <c r="I71" s="25" t="s">
        <v>70</v>
      </c>
      <c r="J71" s="25" t="s">
        <v>71</v>
      </c>
      <c r="K71" s="25" t="s">
        <v>72</v>
      </c>
      <c r="L71" s="25" t="s">
        <v>73</v>
      </c>
      <c r="M71" s="25" t="s">
        <v>74</v>
      </c>
      <c r="N71" s="25" t="s">
        <v>75</v>
      </c>
      <c r="O71" s="25" t="s">
        <v>76</v>
      </c>
      <c r="P71" s="25" t="s">
        <v>77</v>
      </c>
      <c r="Q71" s="25" t="s">
        <v>78</v>
      </c>
      <c r="R71" s="25" t="s">
        <v>79</v>
      </c>
      <c r="S71" s="25" t="s">
        <v>80</v>
      </c>
      <c r="T71" s="25" t="s">
        <v>81</v>
      </c>
      <c r="U71" s="25" t="s">
        <v>82</v>
      </c>
      <c r="V71" s="25" t="s">
        <v>83</v>
      </c>
      <c r="W71" s="25" t="s">
        <v>84</v>
      </c>
      <c r="X71" s="25" t="s">
        <v>85</v>
      </c>
      <c r="Y71" s="25" t="s">
        <v>86</v>
      </c>
      <c r="Z71" s="25" t="s">
        <v>87</v>
      </c>
      <c r="AA71" s="25" t="s">
        <v>88</v>
      </c>
      <c r="AB71" s="25" t="s">
        <v>89</v>
      </c>
      <c r="AC71" s="25" t="s">
        <v>90</v>
      </c>
      <c r="AD71" s="25" t="s">
        <v>91</v>
      </c>
      <c r="AE71" s="25" t="s">
        <v>92</v>
      </c>
      <c r="AF71" s="25" t="s">
        <v>93</v>
      </c>
      <c r="AG71" s="25" t="s">
        <v>94</v>
      </c>
      <c r="AH71" s="25" t="s">
        <v>95</v>
      </c>
      <c r="AI71" s="25" t="s">
        <v>96</v>
      </c>
      <c r="AJ71" s="25" t="s">
        <v>97</v>
      </c>
      <c r="AK71" s="25" t="s">
        <v>98</v>
      </c>
    </row>
    <row r="72" spans="2:37" x14ac:dyDescent="0.25">
      <c r="B72" s="12" t="s">
        <v>99</v>
      </c>
      <c r="C72" s="23">
        <f>C50*C64</f>
        <v>0</v>
      </c>
      <c r="D72" s="23">
        <f>D50*D64</f>
        <v>10900989.386436371</v>
      </c>
      <c r="E72" s="23">
        <f t="shared" ref="E72:AK72" si="1">E50*E64</f>
        <v>9847927.1074069142</v>
      </c>
      <c r="F72" s="23">
        <f t="shared" si="1"/>
        <v>9543056.3926415369</v>
      </c>
      <c r="G72" s="23">
        <f t="shared" si="1"/>
        <v>9426466.8970811591</v>
      </c>
      <c r="H72" s="23">
        <f t="shared" si="1"/>
        <v>10021671.021001942</v>
      </c>
      <c r="I72" s="23">
        <f t="shared" si="1"/>
        <v>9743934.7949111573</v>
      </c>
      <c r="J72" s="23">
        <f t="shared" si="1"/>
        <v>9918340.9222139679</v>
      </c>
      <c r="K72" s="23">
        <f t="shared" si="1"/>
        <v>9881615.5218614433</v>
      </c>
      <c r="L72" s="23">
        <f t="shared" si="1"/>
        <v>9692883.2623413</v>
      </c>
      <c r="M72" s="23">
        <f t="shared" si="1"/>
        <v>8821945.7320157196</v>
      </c>
      <c r="N72" s="23">
        <f t="shared" si="1"/>
        <v>9786897.3032715674</v>
      </c>
      <c r="O72" s="23">
        <f t="shared" si="1"/>
        <v>9735970.4922083318</v>
      </c>
      <c r="P72" s="23">
        <f t="shared" si="1"/>
        <v>9733766.197914388</v>
      </c>
      <c r="Q72" s="23">
        <f t="shared" si="1"/>
        <v>9576162.4800877627</v>
      </c>
      <c r="R72" s="23">
        <f t="shared" si="1"/>
        <v>9752041.962365007</v>
      </c>
      <c r="S72" s="23">
        <f t="shared" si="1"/>
        <v>9679246.6817963291</v>
      </c>
      <c r="T72" s="23">
        <f t="shared" si="1"/>
        <v>9773482.2551350147</v>
      </c>
      <c r="U72" s="23">
        <f t="shared" si="1"/>
        <v>8929932.3504770715</v>
      </c>
      <c r="V72" s="23">
        <f t="shared" si="1"/>
        <v>9721476.6651877258</v>
      </c>
      <c r="W72" s="23">
        <f t="shared" si="1"/>
        <v>9708100.6778305024</v>
      </c>
      <c r="X72" s="23">
        <f t="shared" si="1"/>
        <v>9717629.9270026721</v>
      </c>
      <c r="Y72" s="23">
        <f t="shared" si="1"/>
        <v>9066530.1556869745</v>
      </c>
      <c r="Z72" s="23">
        <f t="shared" si="1"/>
        <v>9727272.9016340952</v>
      </c>
      <c r="AA72" s="23">
        <f t="shared" si="1"/>
        <v>9641776.0773986503</v>
      </c>
      <c r="AB72" s="23">
        <f t="shared" si="1"/>
        <v>9702746.8770165741</v>
      </c>
      <c r="AC72" s="23">
        <f t="shared" si="1"/>
        <v>9709822.7010610066</v>
      </c>
      <c r="AD72" s="23">
        <f t="shared" si="1"/>
        <v>9351327.6555972043</v>
      </c>
      <c r="AE72" s="23">
        <f t="shared" si="1"/>
        <v>9764570.6947144028</v>
      </c>
      <c r="AF72" s="23">
        <f t="shared" si="1"/>
        <v>6911903.3324958533</v>
      </c>
      <c r="AG72" s="23">
        <f t="shared" si="1"/>
        <v>4803089.4159049056</v>
      </c>
      <c r="AH72" s="23">
        <f t="shared" si="1"/>
        <v>4162548.9372112285</v>
      </c>
      <c r="AI72" s="23">
        <f t="shared" si="1"/>
        <v>3875921.0860492331</v>
      </c>
      <c r="AJ72" s="23">
        <f t="shared" si="1"/>
        <v>3219819.9030397227</v>
      </c>
      <c r="AK72" s="23">
        <f t="shared" si="1"/>
        <v>3105574.0819196356</v>
      </c>
    </row>
    <row r="73" spans="2:37" x14ac:dyDescent="0.25">
      <c r="B73" s="2" t="s">
        <v>48</v>
      </c>
      <c r="C73" s="23">
        <f>C51*C65</f>
        <v>0</v>
      </c>
      <c r="D73" s="23">
        <f t="shared" ref="D73:AK73" si="2">D51*D65</f>
        <v>10900989.386436371</v>
      </c>
      <c r="E73" s="23">
        <f t="shared" si="2"/>
        <v>9847927.1074069142</v>
      </c>
      <c r="F73" s="23">
        <f t="shared" si="2"/>
        <v>9543056.3926415369</v>
      </c>
      <c r="G73" s="23">
        <f t="shared" si="2"/>
        <v>9426466.8970811591</v>
      </c>
      <c r="H73" s="23">
        <f t="shared" si="2"/>
        <v>10021671.021001942</v>
      </c>
      <c r="I73" s="23">
        <f t="shared" si="2"/>
        <v>9743934.7949111573</v>
      </c>
      <c r="J73" s="23">
        <f t="shared" si="2"/>
        <v>9918340.9222139679</v>
      </c>
      <c r="K73" s="23">
        <f t="shared" si="2"/>
        <v>9881615.5218614433</v>
      </c>
      <c r="L73" s="23">
        <f t="shared" si="2"/>
        <v>9692883.2623413</v>
      </c>
      <c r="M73" s="23">
        <f t="shared" si="2"/>
        <v>8821945.7320157196</v>
      </c>
      <c r="N73" s="23">
        <f t="shared" si="2"/>
        <v>9786897.3032715674</v>
      </c>
      <c r="O73" s="23">
        <f t="shared" si="2"/>
        <v>9735970.4922083318</v>
      </c>
      <c r="P73" s="23">
        <f t="shared" si="2"/>
        <v>9733766.197914388</v>
      </c>
      <c r="Q73" s="23">
        <f t="shared" si="2"/>
        <v>9576162.4800877627</v>
      </c>
      <c r="R73" s="23">
        <f t="shared" si="2"/>
        <v>9752041.962365007</v>
      </c>
      <c r="S73" s="23">
        <f t="shared" si="2"/>
        <v>9679246.6817963291</v>
      </c>
      <c r="T73" s="23">
        <f t="shared" si="2"/>
        <v>9773482.2551350147</v>
      </c>
      <c r="U73" s="23">
        <f t="shared" si="2"/>
        <v>8929932.3504770715</v>
      </c>
      <c r="V73" s="23">
        <f t="shared" si="2"/>
        <v>9721476.6651877258</v>
      </c>
      <c r="W73" s="23">
        <f t="shared" si="2"/>
        <v>9708100.6778305024</v>
      </c>
      <c r="X73" s="23">
        <f t="shared" si="2"/>
        <v>9717629.9270026721</v>
      </c>
      <c r="Y73" s="23">
        <f t="shared" si="2"/>
        <v>9066530.1556869745</v>
      </c>
      <c r="Z73" s="23">
        <f t="shared" si="2"/>
        <v>9727272.9016340952</v>
      </c>
      <c r="AA73" s="23">
        <f t="shared" si="2"/>
        <v>9641776.0773986503</v>
      </c>
      <c r="AB73" s="23">
        <f t="shared" si="2"/>
        <v>9702746.8770165741</v>
      </c>
      <c r="AC73" s="23">
        <f t="shared" si="2"/>
        <v>9709822.7010610066</v>
      </c>
      <c r="AD73" s="23">
        <f t="shared" si="2"/>
        <v>9351327.6555972043</v>
      </c>
      <c r="AE73" s="23">
        <f t="shared" si="2"/>
        <v>9764570.6947144028</v>
      </c>
      <c r="AF73" s="23">
        <f t="shared" si="2"/>
        <v>6911903.3324958533</v>
      </c>
      <c r="AG73" s="23">
        <f t="shared" si="2"/>
        <v>4803089.4159049056</v>
      </c>
      <c r="AH73" s="23">
        <f t="shared" si="2"/>
        <v>4162548.9372112285</v>
      </c>
      <c r="AI73" s="23">
        <f t="shared" si="2"/>
        <v>3875921.0860492331</v>
      </c>
      <c r="AJ73" s="23">
        <f t="shared" si="2"/>
        <v>3219819.9030397227</v>
      </c>
      <c r="AK73" s="23">
        <f t="shared" si="2"/>
        <v>3105574.0819196356</v>
      </c>
    </row>
    <row r="75" spans="2:37" x14ac:dyDescent="0.25">
      <c r="B75" s="5" t="s">
        <v>14</v>
      </c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</row>
    <row r="76" spans="2:37" ht="4.5" customHeight="1" x14ac:dyDescent="0.25"/>
    <row r="77" spans="2:37" x14ac:dyDescent="0.25">
      <c r="B77" s="2" t="s">
        <v>107</v>
      </c>
      <c r="C77" s="7" t="s">
        <v>64</v>
      </c>
      <c r="D77" s="7" t="s">
        <v>65</v>
      </c>
      <c r="E77" s="25" t="s">
        <v>66</v>
      </c>
      <c r="F77" s="25" t="s">
        <v>67</v>
      </c>
      <c r="G77" s="25" t="s">
        <v>68</v>
      </c>
      <c r="H77" s="25" t="s">
        <v>69</v>
      </c>
      <c r="I77" s="25" t="s">
        <v>70</v>
      </c>
      <c r="J77" s="25" t="s">
        <v>71</v>
      </c>
      <c r="K77" s="25" t="s">
        <v>72</v>
      </c>
      <c r="L77" s="25" t="s">
        <v>73</v>
      </c>
      <c r="M77" s="25" t="s">
        <v>74</v>
      </c>
      <c r="N77" s="25" t="s">
        <v>75</v>
      </c>
      <c r="O77" s="25" t="s">
        <v>76</v>
      </c>
      <c r="P77" s="25" t="s">
        <v>77</v>
      </c>
      <c r="Q77" s="25" t="s">
        <v>78</v>
      </c>
      <c r="R77" s="25" t="s">
        <v>79</v>
      </c>
      <c r="S77" s="25" t="s">
        <v>80</v>
      </c>
      <c r="T77" s="25" t="s">
        <v>81</v>
      </c>
      <c r="U77" s="25" t="s">
        <v>82</v>
      </c>
      <c r="V77" s="25" t="s">
        <v>83</v>
      </c>
      <c r="W77" s="25" t="s">
        <v>84</v>
      </c>
      <c r="X77" s="25" t="s">
        <v>85</v>
      </c>
      <c r="Y77" s="25" t="s">
        <v>86</v>
      </c>
      <c r="Z77" s="25" t="s">
        <v>87</v>
      </c>
      <c r="AA77" s="25" t="s">
        <v>88</v>
      </c>
      <c r="AB77" s="25" t="s">
        <v>89</v>
      </c>
      <c r="AC77" s="25" t="s">
        <v>90</v>
      </c>
      <c r="AD77" s="25" t="s">
        <v>91</v>
      </c>
      <c r="AE77" s="25" t="s">
        <v>92</v>
      </c>
      <c r="AF77" s="25" t="s">
        <v>93</v>
      </c>
      <c r="AG77" s="25" t="s">
        <v>94</v>
      </c>
      <c r="AH77" s="25" t="s">
        <v>95</v>
      </c>
      <c r="AI77" s="25" t="s">
        <v>96</v>
      </c>
      <c r="AJ77" s="25" t="s">
        <v>97</v>
      </c>
      <c r="AK77" s="25" t="s">
        <v>98</v>
      </c>
    </row>
    <row r="78" spans="2:37" x14ac:dyDescent="0.25">
      <c r="B78" s="12" t="s">
        <v>108</v>
      </c>
      <c r="C78" s="16">
        <f>_xlfn.XLOOKUP($C$8,'[1]Detalle Vendors'!$C$45:$C$49,'[1]Detalle Vendors'!D45:D49)</f>
        <v>320</v>
      </c>
      <c r="D78" s="16">
        <f>_xlfn.XLOOKUP($C$8,'[1]Detalle Vendors'!$C$45:$C$49,'[1]Detalle Vendors'!E45:E49)</f>
        <v>320</v>
      </c>
      <c r="E78" s="16">
        <f>_xlfn.XLOOKUP($C$8,'[1]Detalle Vendors'!$C$45:$C$49,'[1]Detalle Vendors'!F45:F49)</f>
        <v>320</v>
      </c>
      <c r="F78" s="16">
        <f>_xlfn.XLOOKUP($C$8,'[1]Detalle Vendors'!$C$45:$C$49,'[1]Detalle Vendors'!G45:G49)</f>
        <v>320</v>
      </c>
      <c r="G78" s="16">
        <f>_xlfn.XLOOKUP($C$8,'[1]Detalle Vendors'!$C$45:$C$49,'[1]Detalle Vendors'!H45:H49)</f>
        <v>320</v>
      </c>
      <c r="H78" s="16">
        <f>_xlfn.XLOOKUP($C$8,'[1]Detalle Vendors'!$C$45:$C$49,'[1]Detalle Vendors'!I45:I49)</f>
        <v>320</v>
      </c>
      <c r="I78" s="16">
        <f>_xlfn.XLOOKUP($C$8,'[1]Detalle Vendors'!$C$45:$C$49,'[1]Detalle Vendors'!J45:J49)</f>
        <v>320</v>
      </c>
      <c r="J78" s="16">
        <f>_xlfn.XLOOKUP($C$8,'[1]Detalle Vendors'!$C$45:$C$49,'[1]Detalle Vendors'!K45:K49)</f>
        <v>320</v>
      </c>
      <c r="K78" s="16">
        <f>_xlfn.XLOOKUP($C$8,'[1]Detalle Vendors'!$C$45:$C$49,'[1]Detalle Vendors'!L45:L49)</f>
        <v>320</v>
      </c>
      <c r="L78" s="16">
        <f>_xlfn.XLOOKUP($C$8,'[1]Detalle Vendors'!$C$45:$C$49,'[1]Detalle Vendors'!M45:M49)</f>
        <v>320</v>
      </c>
      <c r="M78" s="16">
        <f>_xlfn.XLOOKUP($C$8,'[1]Detalle Vendors'!$C$45:$C$49,'[1]Detalle Vendors'!N45:N49)</f>
        <v>320</v>
      </c>
      <c r="N78" s="16">
        <f>_xlfn.XLOOKUP($C$8,'[1]Detalle Vendors'!$C$45:$C$49,'[1]Detalle Vendors'!O45:O49)</f>
        <v>320</v>
      </c>
      <c r="O78" s="16">
        <f>_xlfn.XLOOKUP($C$8,'[1]Detalle Vendors'!$C$45:$C$49,'[1]Detalle Vendors'!P45:P49)</f>
        <v>320</v>
      </c>
      <c r="P78" s="16">
        <f>_xlfn.XLOOKUP($C$8,'[1]Detalle Vendors'!$C$45:$C$49,'[1]Detalle Vendors'!Q45:Q49)</f>
        <v>320</v>
      </c>
      <c r="Q78" s="16">
        <f>_xlfn.XLOOKUP($C$8,'[1]Detalle Vendors'!$C$45:$C$49,'[1]Detalle Vendors'!R45:R49)</f>
        <v>320</v>
      </c>
      <c r="R78" s="16">
        <f>_xlfn.XLOOKUP($C$8,'[1]Detalle Vendors'!$C$45:$C$49,'[1]Detalle Vendors'!S45:S49)</f>
        <v>320</v>
      </c>
      <c r="S78" s="16">
        <f>_xlfn.XLOOKUP($C$8,'[1]Detalle Vendors'!$C$45:$C$49,'[1]Detalle Vendors'!T45:T49)</f>
        <v>320</v>
      </c>
      <c r="T78" s="16">
        <f>_xlfn.XLOOKUP($C$8,'[1]Detalle Vendors'!$C$45:$C$49,'[1]Detalle Vendors'!U45:U49)</f>
        <v>320</v>
      </c>
      <c r="U78" s="16">
        <f>_xlfn.XLOOKUP($C$8,'[1]Detalle Vendors'!$C$45:$C$49,'[1]Detalle Vendors'!V45:V49)</f>
        <v>320</v>
      </c>
      <c r="V78" s="16">
        <f>_xlfn.XLOOKUP($C$8,'[1]Detalle Vendors'!$C$45:$C$49,'[1]Detalle Vendors'!W45:W49)</f>
        <v>320</v>
      </c>
      <c r="W78" s="16">
        <f>_xlfn.XLOOKUP($C$8,'[1]Detalle Vendors'!$C$45:$C$49,'[1]Detalle Vendors'!X45:X49)</f>
        <v>320</v>
      </c>
      <c r="X78" s="16">
        <f>_xlfn.XLOOKUP($C$8,'[1]Detalle Vendors'!$C$45:$C$49,'[1]Detalle Vendors'!Y45:Y49)</f>
        <v>320</v>
      </c>
      <c r="Y78" s="16">
        <f>_xlfn.XLOOKUP($C$8,'[1]Detalle Vendors'!$C$45:$C$49,'[1]Detalle Vendors'!Z45:Z49)</f>
        <v>320</v>
      </c>
      <c r="Z78" s="16">
        <f>_xlfn.XLOOKUP($C$8,'[1]Detalle Vendors'!$C$45:$C$49,'[1]Detalle Vendors'!AA45:AA49)</f>
        <v>320</v>
      </c>
      <c r="AA78" s="16">
        <f>_xlfn.XLOOKUP($C$8,'[1]Detalle Vendors'!$C$45:$C$49,'[1]Detalle Vendors'!AB45:AB49)</f>
        <v>320</v>
      </c>
      <c r="AB78" s="16">
        <f>_xlfn.XLOOKUP($C$8,'[1]Detalle Vendors'!$C$45:$C$49,'[1]Detalle Vendors'!AC45:AC49)</f>
        <v>320</v>
      </c>
      <c r="AC78" s="16">
        <f>_xlfn.XLOOKUP($C$8,'[1]Detalle Vendors'!$C$45:$C$49,'[1]Detalle Vendors'!AD45:AD49)</f>
        <v>320</v>
      </c>
      <c r="AD78" s="16">
        <f>_xlfn.XLOOKUP($C$8,'[1]Detalle Vendors'!$C$45:$C$49,'[1]Detalle Vendors'!AE45:AE49)</f>
        <v>320</v>
      </c>
      <c r="AE78" s="16">
        <f>_xlfn.XLOOKUP($C$8,'[1]Detalle Vendors'!$C$45:$C$49,'[1]Detalle Vendors'!AF45:AF49)</f>
        <v>320</v>
      </c>
      <c r="AF78" s="16">
        <f>_xlfn.XLOOKUP($C$8,'[1]Detalle Vendors'!$C$45:$C$49,'[1]Detalle Vendors'!AG45:AG49)</f>
        <v>320</v>
      </c>
      <c r="AG78" s="16">
        <f>_xlfn.XLOOKUP($C$8,'[1]Detalle Vendors'!$C$45:$C$49,'[1]Detalle Vendors'!AH45:AH49)</f>
        <v>320</v>
      </c>
      <c r="AH78" s="16">
        <f>_xlfn.XLOOKUP($C$8,'[1]Detalle Vendors'!$C$45:$C$49,'[1]Detalle Vendors'!AI45:AI49)</f>
        <v>320</v>
      </c>
      <c r="AI78" s="16">
        <f>_xlfn.XLOOKUP($C$8,'[1]Detalle Vendors'!$C$45:$C$49,'[1]Detalle Vendors'!AJ45:AJ49)</f>
        <v>320</v>
      </c>
      <c r="AJ78" s="16">
        <f>_xlfn.XLOOKUP($C$8,'[1]Detalle Vendors'!$C$45:$C$49,'[1]Detalle Vendors'!AK45:AK49)</f>
        <v>320</v>
      </c>
      <c r="AK78" s="16">
        <f>_xlfn.XLOOKUP($C$8,'[1]Detalle Vendors'!$C$45:$C$49,'[1]Detalle Vendors'!AL45:AL49)</f>
        <v>320</v>
      </c>
    </row>
    <row r="79" spans="2:37" x14ac:dyDescent="0.25">
      <c r="B79" s="2" t="s">
        <v>109</v>
      </c>
      <c r="C79" s="16">
        <f>_xlfn.XLOOKUP($C$8,'[1]Detalle Vendors'!$C$52:$C$56,'[1]Detalle Vendors'!D52:D56)</f>
        <v>80</v>
      </c>
      <c r="D79" s="16">
        <f>_xlfn.XLOOKUP($C$8,'[1]Detalle Vendors'!$C$52:$C$56,'[1]Detalle Vendors'!E52:E56)</f>
        <v>80</v>
      </c>
      <c r="E79" s="16">
        <f>_xlfn.XLOOKUP($C$8,'[1]Detalle Vendors'!$C$52:$C$56,'[1]Detalle Vendors'!F52:F56)</f>
        <v>80</v>
      </c>
      <c r="F79" s="16">
        <f>_xlfn.XLOOKUP($C$8,'[1]Detalle Vendors'!$C$52:$C$56,'[1]Detalle Vendors'!G52:G56)</f>
        <v>80</v>
      </c>
      <c r="G79" s="16">
        <f>_xlfn.XLOOKUP($C$8,'[1]Detalle Vendors'!$C$52:$C$56,'[1]Detalle Vendors'!H52:H56)</f>
        <v>80</v>
      </c>
      <c r="H79" s="16">
        <f>_xlfn.XLOOKUP($C$8,'[1]Detalle Vendors'!$C$52:$C$56,'[1]Detalle Vendors'!I52:I56)</f>
        <v>80</v>
      </c>
      <c r="I79" s="16">
        <f>_xlfn.XLOOKUP($C$8,'[1]Detalle Vendors'!$C$52:$C$56,'[1]Detalle Vendors'!J52:J56)</f>
        <v>80</v>
      </c>
      <c r="J79" s="16">
        <f>_xlfn.XLOOKUP($C$8,'[1]Detalle Vendors'!$C$52:$C$56,'[1]Detalle Vendors'!K52:K56)</f>
        <v>80</v>
      </c>
      <c r="K79" s="16">
        <f>_xlfn.XLOOKUP($C$8,'[1]Detalle Vendors'!$C$52:$C$56,'[1]Detalle Vendors'!L52:L56)</f>
        <v>80</v>
      </c>
      <c r="L79" s="16">
        <f>_xlfn.XLOOKUP($C$8,'[1]Detalle Vendors'!$C$52:$C$56,'[1]Detalle Vendors'!M52:M56)</f>
        <v>80</v>
      </c>
      <c r="M79" s="16">
        <f>_xlfn.XLOOKUP($C$8,'[1]Detalle Vendors'!$C$52:$C$56,'[1]Detalle Vendors'!N52:N56)</f>
        <v>80</v>
      </c>
      <c r="N79" s="16">
        <f>_xlfn.XLOOKUP($C$8,'[1]Detalle Vendors'!$C$52:$C$56,'[1]Detalle Vendors'!O52:O56)</f>
        <v>80</v>
      </c>
      <c r="O79" s="16">
        <f>_xlfn.XLOOKUP($C$8,'[1]Detalle Vendors'!$C$52:$C$56,'[1]Detalle Vendors'!P52:P56)</f>
        <v>80</v>
      </c>
      <c r="P79" s="16">
        <f>_xlfn.XLOOKUP($C$8,'[1]Detalle Vendors'!$C$52:$C$56,'[1]Detalle Vendors'!Q52:Q56)</f>
        <v>80</v>
      </c>
      <c r="Q79" s="16">
        <f>_xlfn.XLOOKUP($C$8,'[1]Detalle Vendors'!$C$52:$C$56,'[1]Detalle Vendors'!R52:R56)</f>
        <v>80</v>
      </c>
      <c r="R79" s="16">
        <f>_xlfn.XLOOKUP($C$8,'[1]Detalle Vendors'!$C$52:$C$56,'[1]Detalle Vendors'!S52:S56)</f>
        <v>80</v>
      </c>
      <c r="S79" s="16">
        <f>_xlfn.XLOOKUP($C$8,'[1]Detalle Vendors'!$C$52:$C$56,'[1]Detalle Vendors'!T52:T56)</f>
        <v>80</v>
      </c>
      <c r="T79" s="16">
        <f>_xlfn.XLOOKUP($C$8,'[1]Detalle Vendors'!$C$52:$C$56,'[1]Detalle Vendors'!U52:U56)</f>
        <v>80</v>
      </c>
      <c r="U79" s="16">
        <f>_xlfn.XLOOKUP($C$8,'[1]Detalle Vendors'!$C$52:$C$56,'[1]Detalle Vendors'!V52:V56)</f>
        <v>80</v>
      </c>
      <c r="V79" s="16">
        <f>_xlfn.XLOOKUP($C$8,'[1]Detalle Vendors'!$C$52:$C$56,'[1]Detalle Vendors'!W52:W56)</f>
        <v>80</v>
      </c>
      <c r="W79" s="16">
        <f>_xlfn.XLOOKUP($C$8,'[1]Detalle Vendors'!$C$52:$C$56,'[1]Detalle Vendors'!X52:X56)</f>
        <v>80</v>
      </c>
      <c r="X79" s="16">
        <f>_xlfn.XLOOKUP($C$8,'[1]Detalle Vendors'!$C$52:$C$56,'[1]Detalle Vendors'!Y52:Y56)</f>
        <v>80</v>
      </c>
      <c r="Y79" s="16">
        <f>_xlfn.XLOOKUP($C$8,'[1]Detalle Vendors'!$C$52:$C$56,'[1]Detalle Vendors'!Z52:Z56)</f>
        <v>80</v>
      </c>
      <c r="Z79" s="16">
        <f>_xlfn.XLOOKUP($C$8,'[1]Detalle Vendors'!$C$52:$C$56,'[1]Detalle Vendors'!AA52:AA56)</f>
        <v>80</v>
      </c>
      <c r="AA79" s="16">
        <f>_xlfn.XLOOKUP($C$8,'[1]Detalle Vendors'!$C$52:$C$56,'[1]Detalle Vendors'!AB52:AB56)</f>
        <v>80</v>
      </c>
      <c r="AB79" s="16">
        <f>_xlfn.XLOOKUP($C$8,'[1]Detalle Vendors'!$C$52:$C$56,'[1]Detalle Vendors'!AC52:AC56)</f>
        <v>80</v>
      </c>
      <c r="AC79" s="16">
        <f>_xlfn.XLOOKUP($C$8,'[1]Detalle Vendors'!$C$52:$C$56,'[1]Detalle Vendors'!AD52:AD56)</f>
        <v>80</v>
      </c>
      <c r="AD79" s="16">
        <f>_xlfn.XLOOKUP($C$8,'[1]Detalle Vendors'!$C$52:$C$56,'[1]Detalle Vendors'!AE52:AE56)</f>
        <v>80</v>
      </c>
      <c r="AE79" s="16">
        <f>_xlfn.XLOOKUP($C$8,'[1]Detalle Vendors'!$C$52:$C$56,'[1]Detalle Vendors'!AF52:AF56)</f>
        <v>80</v>
      </c>
      <c r="AF79" s="16">
        <f>_xlfn.XLOOKUP($C$8,'[1]Detalle Vendors'!$C$52:$C$56,'[1]Detalle Vendors'!AG52:AG56)</f>
        <v>80</v>
      </c>
      <c r="AG79" s="16">
        <f>_xlfn.XLOOKUP($C$8,'[1]Detalle Vendors'!$C$52:$C$56,'[1]Detalle Vendors'!AH52:AH56)</f>
        <v>80</v>
      </c>
      <c r="AH79" s="16">
        <f>_xlfn.XLOOKUP($C$8,'[1]Detalle Vendors'!$C$52:$C$56,'[1]Detalle Vendors'!AI52:AI56)</f>
        <v>80</v>
      </c>
      <c r="AI79" s="16">
        <f>_xlfn.XLOOKUP($C$8,'[1]Detalle Vendors'!$C$52:$C$56,'[1]Detalle Vendors'!AJ52:AJ56)</f>
        <v>80</v>
      </c>
      <c r="AJ79" s="16">
        <f>_xlfn.XLOOKUP($C$8,'[1]Detalle Vendors'!$C$52:$C$56,'[1]Detalle Vendors'!AK52:AK56)</f>
        <v>80</v>
      </c>
      <c r="AK79" s="16">
        <f>_xlfn.XLOOKUP($C$8,'[1]Detalle Vendors'!$C$52:$C$56,'[1]Detalle Vendors'!AL52:AL56)</f>
        <v>80</v>
      </c>
    </row>
    <row r="81" spans="2:37" x14ac:dyDescent="0.25">
      <c r="B81" s="5" t="s">
        <v>110</v>
      </c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</row>
    <row r="82" spans="2:37" ht="4.5" customHeight="1" x14ac:dyDescent="0.25"/>
    <row r="83" spans="2:37" x14ac:dyDescent="0.25">
      <c r="B83" s="2" t="s">
        <v>111</v>
      </c>
      <c r="C83" s="7" t="s">
        <v>64</v>
      </c>
      <c r="D83" s="7" t="s">
        <v>65</v>
      </c>
      <c r="E83" s="25" t="s">
        <v>66</v>
      </c>
      <c r="F83" s="25" t="s">
        <v>67</v>
      </c>
      <c r="G83" s="25" t="s">
        <v>68</v>
      </c>
      <c r="H83" s="25" t="s">
        <v>69</v>
      </c>
      <c r="I83" s="25" t="s">
        <v>70</v>
      </c>
      <c r="J83" s="25" t="s">
        <v>71</v>
      </c>
      <c r="K83" s="25" t="s">
        <v>72</v>
      </c>
      <c r="L83" s="25" t="s">
        <v>73</v>
      </c>
      <c r="M83" s="25" t="s">
        <v>74</v>
      </c>
      <c r="N83" s="25" t="s">
        <v>75</v>
      </c>
      <c r="O83" s="25" t="s">
        <v>76</v>
      </c>
      <c r="P83" s="25" t="s">
        <v>77</v>
      </c>
      <c r="Q83" s="25" t="s">
        <v>78</v>
      </c>
      <c r="R83" s="25" t="s">
        <v>79</v>
      </c>
      <c r="S83" s="25" t="s">
        <v>80</v>
      </c>
      <c r="T83" s="25" t="s">
        <v>81</v>
      </c>
      <c r="U83" s="25" t="s">
        <v>82</v>
      </c>
      <c r="V83" s="25" t="s">
        <v>83</v>
      </c>
      <c r="W83" s="25" t="s">
        <v>84</v>
      </c>
      <c r="X83" s="25" t="s">
        <v>85</v>
      </c>
      <c r="Y83" s="25" t="s">
        <v>86</v>
      </c>
      <c r="Z83" s="25" t="s">
        <v>87</v>
      </c>
      <c r="AA83" s="25" t="s">
        <v>88</v>
      </c>
      <c r="AB83" s="25" t="s">
        <v>89</v>
      </c>
      <c r="AC83" s="25" t="s">
        <v>90</v>
      </c>
      <c r="AD83" s="25" t="s">
        <v>91</v>
      </c>
      <c r="AE83" s="25" t="s">
        <v>92</v>
      </c>
      <c r="AF83" s="25" t="s">
        <v>93</v>
      </c>
      <c r="AG83" s="25" t="s">
        <v>94</v>
      </c>
      <c r="AH83" s="25" t="s">
        <v>95</v>
      </c>
      <c r="AI83" s="25" t="s">
        <v>96</v>
      </c>
      <c r="AJ83" s="25" t="s">
        <v>97</v>
      </c>
      <c r="AK83" s="25" t="s">
        <v>98</v>
      </c>
    </row>
    <row r="84" spans="2:37" x14ac:dyDescent="0.25">
      <c r="B84" s="12" t="s">
        <v>112</v>
      </c>
      <c r="C84" s="16">
        <f>2.5*C46</f>
        <v>0</v>
      </c>
      <c r="D84" s="16">
        <f>$C$20*MAX($D$47:$AK$47)</f>
        <v>18.52</v>
      </c>
      <c r="E84" s="16">
        <f t="shared" ref="E84:AL84" si="3">$C$20*MAX($D$47:$AK$47)</f>
        <v>18.52</v>
      </c>
      <c r="F84" s="16">
        <f t="shared" si="3"/>
        <v>18.52</v>
      </c>
      <c r="G84" s="16">
        <f t="shared" si="3"/>
        <v>18.52</v>
      </c>
      <c r="H84" s="16">
        <f t="shared" si="3"/>
        <v>18.52</v>
      </c>
      <c r="I84" s="16">
        <f t="shared" si="3"/>
        <v>18.52</v>
      </c>
      <c r="J84" s="16">
        <f t="shared" si="3"/>
        <v>18.52</v>
      </c>
      <c r="K84" s="16">
        <f t="shared" si="3"/>
        <v>18.52</v>
      </c>
      <c r="L84" s="16">
        <f t="shared" si="3"/>
        <v>18.52</v>
      </c>
      <c r="M84" s="16">
        <f t="shared" si="3"/>
        <v>18.52</v>
      </c>
      <c r="N84" s="16">
        <f t="shared" si="3"/>
        <v>18.52</v>
      </c>
      <c r="O84" s="16">
        <f t="shared" si="3"/>
        <v>18.52</v>
      </c>
      <c r="P84" s="16">
        <f t="shared" si="3"/>
        <v>18.52</v>
      </c>
      <c r="Q84" s="16">
        <f t="shared" si="3"/>
        <v>18.52</v>
      </c>
      <c r="R84" s="16">
        <f t="shared" si="3"/>
        <v>18.52</v>
      </c>
      <c r="S84" s="16">
        <f t="shared" si="3"/>
        <v>18.52</v>
      </c>
      <c r="T84" s="16">
        <f t="shared" si="3"/>
        <v>18.52</v>
      </c>
      <c r="U84" s="16">
        <f t="shared" si="3"/>
        <v>18.52</v>
      </c>
      <c r="V84" s="16">
        <f t="shared" si="3"/>
        <v>18.52</v>
      </c>
      <c r="W84" s="16">
        <f t="shared" si="3"/>
        <v>18.52</v>
      </c>
      <c r="X84" s="16">
        <f t="shared" si="3"/>
        <v>18.52</v>
      </c>
      <c r="Y84" s="16">
        <f t="shared" si="3"/>
        <v>18.52</v>
      </c>
      <c r="Z84" s="16">
        <f t="shared" si="3"/>
        <v>18.52</v>
      </c>
      <c r="AA84" s="16">
        <f t="shared" si="3"/>
        <v>18.52</v>
      </c>
      <c r="AB84" s="16">
        <f t="shared" si="3"/>
        <v>18.52</v>
      </c>
      <c r="AC84" s="16">
        <f t="shared" si="3"/>
        <v>18.52</v>
      </c>
      <c r="AD84" s="16">
        <f t="shared" si="3"/>
        <v>18.52</v>
      </c>
      <c r="AE84" s="16">
        <f t="shared" si="3"/>
        <v>18.52</v>
      </c>
      <c r="AF84" s="16">
        <f t="shared" si="3"/>
        <v>18.52</v>
      </c>
      <c r="AG84" s="16">
        <f t="shared" si="3"/>
        <v>18.52</v>
      </c>
      <c r="AH84" s="16">
        <f t="shared" si="3"/>
        <v>18.52</v>
      </c>
      <c r="AI84" s="16">
        <f t="shared" si="3"/>
        <v>18.52</v>
      </c>
      <c r="AJ84" s="16">
        <f t="shared" si="3"/>
        <v>18.52</v>
      </c>
      <c r="AK84" s="16">
        <f t="shared" si="3"/>
        <v>18.52</v>
      </c>
    </row>
    <row r="85" spans="2:37" x14ac:dyDescent="0.25">
      <c r="B85" s="2" t="s">
        <v>113</v>
      </c>
      <c r="C85" s="16">
        <v>0</v>
      </c>
      <c r="D85" s="16">
        <f>ROUNDUP(MAX($D$47:$AK$47)/3,0)*4</f>
        <v>8</v>
      </c>
      <c r="E85" s="16">
        <f t="shared" ref="E85:AK85" si="4">ROUNDUP(MAX($D$47:$AK$47)/3,0)*4</f>
        <v>8</v>
      </c>
      <c r="F85" s="16">
        <f t="shared" si="4"/>
        <v>8</v>
      </c>
      <c r="G85" s="16">
        <f t="shared" si="4"/>
        <v>8</v>
      </c>
      <c r="H85" s="16">
        <f t="shared" si="4"/>
        <v>8</v>
      </c>
      <c r="I85" s="16">
        <f t="shared" si="4"/>
        <v>8</v>
      </c>
      <c r="J85" s="16">
        <f t="shared" si="4"/>
        <v>8</v>
      </c>
      <c r="K85" s="16">
        <f t="shared" si="4"/>
        <v>8</v>
      </c>
      <c r="L85" s="16">
        <f t="shared" si="4"/>
        <v>8</v>
      </c>
      <c r="M85" s="16">
        <f t="shared" si="4"/>
        <v>8</v>
      </c>
      <c r="N85" s="16">
        <f t="shared" si="4"/>
        <v>8</v>
      </c>
      <c r="O85" s="16">
        <f t="shared" si="4"/>
        <v>8</v>
      </c>
      <c r="P85" s="16">
        <f t="shared" si="4"/>
        <v>8</v>
      </c>
      <c r="Q85" s="16">
        <f t="shared" si="4"/>
        <v>8</v>
      </c>
      <c r="R85" s="16">
        <f t="shared" si="4"/>
        <v>8</v>
      </c>
      <c r="S85" s="16">
        <f t="shared" si="4"/>
        <v>8</v>
      </c>
      <c r="T85" s="16">
        <f t="shared" si="4"/>
        <v>8</v>
      </c>
      <c r="U85" s="16">
        <f t="shared" si="4"/>
        <v>8</v>
      </c>
      <c r="V85" s="16">
        <f t="shared" si="4"/>
        <v>8</v>
      </c>
      <c r="W85" s="16">
        <f t="shared" si="4"/>
        <v>8</v>
      </c>
      <c r="X85" s="16">
        <f t="shared" si="4"/>
        <v>8</v>
      </c>
      <c r="Y85" s="16">
        <f t="shared" si="4"/>
        <v>8</v>
      </c>
      <c r="Z85" s="16">
        <f t="shared" si="4"/>
        <v>8</v>
      </c>
      <c r="AA85" s="16">
        <f t="shared" si="4"/>
        <v>8</v>
      </c>
      <c r="AB85" s="16">
        <f t="shared" si="4"/>
        <v>8</v>
      </c>
      <c r="AC85" s="16">
        <f t="shared" si="4"/>
        <v>8</v>
      </c>
      <c r="AD85" s="16">
        <f t="shared" si="4"/>
        <v>8</v>
      </c>
      <c r="AE85" s="16">
        <f t="shared" si="4"/>
        <v>8</v>
      </c>
      <c r="AF85" s="16">
        <f t="shared" si="4"/>
        <v>8</v>
      </c>
      <c r="AG85" s="16">
        <f t="shared" si="4"/>
        <v>8</v>
      </c>
      <c r="AH85" s="16">
        <f t="shared" si="4"/>
        <v>8</v>
      </c>
      <c r="AI85" s="16">
        <f t="shared" si="4"/>
        <v>8</v>
      </c>
      <c r="AJ85" s="16">
        <f t="shared" si="4"/>
        <v>8</v>
      </c>
      <c r="AK85" s="16">
        <f t="shared" si="4"/>
        <v>8</v>
      </c>
    </row>
    <row r="86" spans="2:37" x14ac:dyDescent="0.25">
      <c r="B86" s="4" t="s">
        <v>114</v>
      </c>
      <c r="C86" s="16">
        <v>0</v>
      </c>
      <c r="D86" s="16">
        <v>4</v>
      </c>
      <c r="E86" s="16">
        <v>4</v>
      </c>
      <c r="F86" s="16">
        <v>4</v>
      </c>
      <c r="G86" s="16">
        <v>4</v>
      </c>
      <c r="H86" s="16">
        <v>4</v>
      </c>
      <c r="I86" s="16">
        <v>4</v>
      </c>
      <c r="J86" s="16">
        <v>4</v>
      </c>
      <c r="K86" s="16">
        <v>4</v>
      </c>
      <c r="L86" s="16">
        <v>4</v>
      </c>
      <c r="M86" s="16">
        <v>4</v>
      </c>
      <c r="N86" s="16">
        <v>4</v>
      </c>
      <c r="O86" s="16">
        <v>4</v>
      </c>
      <c r="P86" s="16">
        <v>4</v>
      </c>
      <c r="Q86" s="16">
        <v>4</v>
      </c>
      <c r="R86" s="16">
        <v>4</v>
      </c>
      <c r="S86" s="16">
        <v>4</v>
      </c>
      <c r="T86" s="16">
        <v>4</v>
      </c>
      <c r="U86" s="16">
        <v>4</v>
      </c>
      <c r="V86" s="16">
        <v>4</v>
      </c>
      <c r="W86" s="16">
        <v>4</v>
      </c>
      <c r="X86" s="16">
        <v>4</v>
      </c>
      <c r="Y86" s="16">
        <v>4</v>
      </c>
      <c r="Z86" s="16">
        <v>4</v>
      </c>
      <c r="AA86" s="16">
        <v>4</v>
      </c>
      <c r="AB86" s="16">
        <v>4</v>
      </c>
      <c r="AC86" s="16">
        <v>4</v>
      </c>
      <c r="AD86" s="16">
        <v>4</v>
      </c>
      <c r="AE86" s="16">
        <v>4</v>
      </c>
      <c r="AF86" s="16">
        <v>4</v>
      </c>
      <c r="AG86" s="16">
        <v>4</v>
      </c>
      <c r="AH86" s="16">
        <v>4</v>
      </c>
      <c r="AI86" s="16">
        <v>4</v>
      </c>
      <c r="AJ86" s="16">
        <v>4</v>
      </c>
      <c r="AK86" s="16">
        <v>4</v>
      </c>
    </row>
    <row r="88" spans="2:37" x14ac:dyDescent="0.25">
      <c r="B88" s="5" t="s">
        <v>115</v>
      </c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</row>
    <row r="89" spans="2:37" ht="4.5" customHeight="1" x14ac:dyDescent="0.25"/>
    <row r="90" spans="2:37" x14ac:dyDescent="0.25">
      <c r="B90" s="2" t="s">
        <v>116</v>
      </c>
      <c r="C90" s="7" t="s">
        <v>64</v>
      </c>
      <c r="D90" s="7" t="s">
        <v>65</v>
      </c>
      <c r="E90" s="25" t="s">
        <v>66</v>
      </c>
      <c r="F90" s="25" t="s">
        <v>67</v>
      </c>
      <c r="G90" s="25" t="s">
        <v>68</v>
      </c>
      <c r="H90" s="25" t="s">
        <v>69</v>
      </c>
      <c r="I90" s="25" t="s">
        <v>70</v>
      </c>
      <c r="J90" s="25" t="s">
        <v>71</v>
      </c>
      <c r="K90" s="25" t="s">
        <v>72</v>
      </c>
      <c r="L90" s="25" t="s">
        <v>73</v>
      </c>
      <c r="M90" s="25" t="s">
        <v>74</v>
      </c>
      <c r="N90" s="25" t="s">
        <v>75</v>
      </c>
      <c r="O90" s="25" t="s">
        <v>76</v>
      </c>
      <c r="P90" s="25" t="s">
        <v>77</v>
      </c>
      <c r="Q90" s="25" t="s">
        <v>78</v>
      </c>
      <c r="R90" s="25" t="s">
        <v>79</v>
      </c>
      <c r="S90" s="25" t="s">
        <v>80</v>
      </c>
      <c r="T90" s="25" t="s">
        <v>81</v>
      </c>
      <c r="U90" s="25" t="s">
        <v>82</v>
      </c>
      <c r="V90" s="25" t="s">
        <v>83</v>
      </c>
      <c r="W90" s="25" t="s">
        <v>84</v>
      </c>
      <c r="X90" s="25" t="s">
        <v>85</v>
      </c>
      <c r="Y90" s="25" t="s">
        <v>86</v>
      </c>
      <c r="Z90" s="25" t="s">
        <v>87</v>
      </c>
      <c r="AA90" s="25" t="s">
        <v>88</v>
      </c>
      <c r="AB90" s="25" t="s">
        <v>89</v>
      </c>
      <c r="AC90" s="25" t="s">
        <v>90</v>
      </c>
      <c r="AD90" s="25" t="s">
        <v>91</v>
      </c>
      <c r="AE90" s="25" t="s">
        <v>92</v>
      </c>
      <c r="AF90" s="25" t="s">
        <v>93</v>
      </c>
      <c r="AG90" s="25" t="s">
        <v>94</v>
      </c>
      <c r="AH90" s="25" t="s">
        <v>95</v>
      </c>
      <c r="AI90" s="25" t="s">
        <v>96</v>
      </c>
      <c r="AJ90" s="25" t="s">
        <v>97</v>
      </c>
      <c r="AK90" s="25" t="s">
        <v>98</v>
      </c>
    </row>
    <row r="91" spans="2:37" x14ac:dyDescent="0.25">
      <c r="B91" s="2" t="s">
        <v>99</v>
      </c>
      <c r="C91" s="30">
        <f>C54/$C$22</f>
        <v>0</v>
      </c>
      <c r="D91" s="30">
        <f>$C$19*D54/$C$22</f>
        <v>156.16164756362227</v>
      </c>
      <c r="E91" s="30">
        <f t="shared" ref="E91:AK91" si="5">$C$19*E54/$C$22</f>
        <v>138.19705499851111</v>
      </c>
      <c r="F91" s="30">
        <f t="shared" si="5"/>
        <v>133.71723034359113</v>
      </c>
      <c r="G91" s="30">
        <f t="shared" si="5"/>
        <v>131.68573383431641</v>
      </c>
      <c r="H91" s="30">
        <f t="shared" si="5"/>
        <v>140.50609710169024</v>
      </c>
      <c r="I91" s="30">
        <f t="shared" si="5"/>
        <v>135.66672309965432</v>
      </c>
      <c r="J91" s="30">
        <f t="shared" si="5"/>
        <v>138.70563700057778</v>
      </c>
      <c r="K91" s="30">
        <f t="shared" si="5"/>
        <v>138.06572066628303</v>
      </c>
      <c r="L91" s="30">
        <f t="shared" si="5"/>
        <v>134.77718318277982</v>
      </c>
      <c r="M91" s="30">
        <f t="shared" si="5"/>
        <v>122.70302715445796</v>
      </c>
      <c r="N91" s="30">
        <f t="shared" si="5"/>
        <v>136.41531700460052</v>
      </c>
      <c r="O91" s="30">
        <f t="shared" si="5"/>
        <v>135.5279502791858</v>
      </c>
      <c r="P91" s="30">
        <f t="shared" si="5"/>
        <v>135.48954187763979</v>
      </c>
      <c r="Q91" s="30">
        <f t="shared" si="5"/>
        <v>133.30238332190521</v>
      </c>
      <c r="R91" s="30">
        <f t="shared" si="5"/>
        <v>135.80798524598336</v>
      </c>
      <c r="S91" s="30">
        <f t="shared" si="5"/>
        <v>134.53957459175541</v>
      </c>
      <c r="T91" s="30">
        <f t="shared" si="5"/>
        <v>136.18156847232589</v>
      </c>
      <c r="U91" s="30">
        <f t="shared" si="5"/>
        <v>124.58462409724116</v>
      </c>
      <c r="V91" s="30">
        <f t="shared" si="5"/>
        <v>135.2754047231081</v>
      </c>
      <c r="W91" s="30">
        <f t="shared" si="5"/>
        <v>135.04233679968226</v>
      </c>
      <c r="X91" s="30">
        <f t="shared" si="5"/>
        <v>135.20837779967536</v>
      </c>
      <c r="Y91" s="30">
        <f t="shared" si="5"/>
        <v>126.28400543851501</v>
      </c>
      <c r="Z91" s="30">
        <f t="shared" si="5"/>
        <v>135.37640039209666</v>
      </c>
      <c r="AA91" s="30">
        <f t="shared" si="5"/>
        <v>133.88667355933646</v>
      </c>
      <c r="AB91" s="30">
        <f t="shared" si="5"/>
        <v>134.94905028522803</v>
      </c>
      <c r="AC91" s="30">
        <f t="shared" si="5"/>
        <v>135.07234194006119</v>
      </c>
      <c r="AD91" s="30">
        <f t="shared" si="5"/>
        <v>130.24521015602176</v>
      </c>
      <c r="AE91" s="30">
        <f t="shared" si="5"/>
        <v>136.02629029924563</v>
      </c>
      <c r="AF91" s="30">
        <f t="shared" si="5"/>
        <v>97.096776706339952</v>
      </c>
      <c r="AG91" s="30">
        <f t="shared" si="5"/>
        <v>68.716869556291911</v>
      </c>
      <c r="AH91" s="30">
        <f t="shared" si="5"/>
        <v>60.115242030237432</v>
      </c>
      <c r="AI91" s="30">
        <f t="shared" si="5"/>
        <v>56.064233902859371</v>
      </c>
      <c r="AJ91" s="30">
        <f t="shared" si="5"/>
        <v>47.020859014863973</v>
      </c>
      <c r="AK91" s="30">
        <f t="shared" si="5"/>
        <v>45.351990120781309</v>
      </c>
    </row>
    <row r="92" spans="2:37" x14ac:dyDescent="0.25">
      <c r="B92" s="2" t="s">
        <v>48</v>
      </c>
      <c r="C92" s="30">
        <f>C55/$C$25</f>
        <v>0</v>
      </c>
      <c r="D92" s="30">
        <f>$C$19*D55/$C$25</f>
        <v>104.10776504241485</v>
      </c>
      <c r="E92" s="30">
        <f t="shared" ref="E92:AK92" si="6">$C$19*E55/$C$25</f>
        <v>92.131369999007404</v>
      </c>
      <c r="F92" s="30">
        <f t="shared" si="6"/>
        <v>89.144820229060755</v>
      </c>
      <c r="G92" s="30">
        <f t="shared" si="6"/>
        <v>87.790489222877596</v>
      </c>
      <c r="H92" s="30">
        <f t="shared" si="6"/>
        <v>93.670731401126829</v>
      </c>
      <c r="I92" s="30">
        <f t="shared" si="6"/>
        <v>90.444482066436208</v>
      </c>
      <c r="J92" s="30">
        <f t="shared" si="6"/>
        <v>92.470424667051859</v>
      </c>
      <c r="K92" s="30">
        <f t="shared" si="6"/>
        <v>92.043813777522004</v>
      </c>
      <c r="L92" s="30">
        <f t="shared" si="6"/>
        <v>89.851455455186539</v>
      </c>
      <c r="M92" s="30">
        <f t="shared" si="6"/>
        <v>81.802018102971971</v>
      </c>
      <c r="N92" s="30">
        <f t="shared" si="6"/>
        <v>90.943544669733669</v>
      </c>
      <c r="O92" s="30">
        <f t="shared" si="6"/>
        <v>90.35196685279054</v>
      </c>
      <c r="P92" s="30">
        <f t="shared" si="6"/>
        <v>90.326361251759863</v>
      </c>
      <c r="Q92" s="30">
        <f t="shared" si="6"/>
        <v>88.868255547936812</v>
      </c>
      <c r="R92" s="30">
        <f t="shared" si="6"/>
        <v>90.538656830655569</v>
      </c>
      <c r="S92" s="30">
        <f t="shared" si="6"/>
        <v>89.693049727836936</v>
      </c>
      <c r="T92" s="30">
        <f t="shared" si="6"/>
        <v>90.787712314883933</v>
      </c>
      <c r="U92" s="30">
        <f t="shared" si="6"/>
        <v>83.056416064827445</v>
      </c>
      <c r="V92" s="30">
        <f t="shared" si="6"/>
        <v>90.18360314873874</v>
      </c>
      <c r="W92" s="30">
        <f t="shared" si="6"/>
        <v>90.028224533121502</v>
      </c>
      <c r="X92" s="30">
        <f t="shared" si="6"/>
        <v>90.138918533116907</v>
      </c>
      <c r="Y92" s="30">
        <f t="shared" si="6"/>
        <v>84.189336959010006</v>
      </c>
      <c r="Z92" s="30">
        <f t="shared" si="6"/>
        <v>90.250933594731109</v>
      </c>
      <c r="AA92" s="30">
        <f t="shared" si="6"/>
        <v>89.257782372890972</v>
      </c>
      <c r="AB92" s="30">
        <f t="shared" si="6"/>
        <v>89.966033523485351</v>
      </c>
      <c r="AC92" s="30">
        <f t="shared" si="6"/>
        <v>90.048227960040791</v>
      </c>
      <c r="AD92" s="30">
        <f t="shared" si="6"/>
        <v>86.830140104014504</v>
      </c>
      <c r="AE92" s="30">
        <f t="shared" si="6"/>
        <v>90.68419353283042</v>
      </c>
      <c r="AF92" s="30">
        <f t="shared" si="6"/>
        <v>64.731184470893297</v>
      </c>
      <c r="AG92" s="30">
        <f t="shared" si="6"/>
        <v>45.811246370861276</v>
      </c>
      <c r="AH92" s="30">
        <f t="shared" si="6"/>
        <v>40.076828020158288</v>
      </c>
      <c r="AI92" s="30">
        <f t="shared" si="6"/>
        <v>37.376155935239581</v>
      </c>
      <c r="AJ92" s="30">
        <f t="shared" si="6"/>
        <v>31.347239343242649</v>
      </c>
      <c r="AK92" s="30">
        <f t="shared" si="6"/>
        <v>30.234660080520872</v>
      </c>
    </row>
    <row r="94" spans="2:37" x14ac:dyDescent="0.25">
      <c r="B94" s="2" t="s">
        <v>117</v>
      </c>
      <c r="C94" s="7" t="s">
        <v>64</v>
      </c>
      <c r="D94" s="7" t="s">
        <v>65</v>
      </c>
      <c r="E94" s="25" t="s">
        <v>66</v>
      </c>
      <c r="F94" s="25" t="s">
        <v>67</v>
      </c>
      <c r="G94" s="25" t="s">
        <v>68</v>
      </c>
      <c r="H94" s="25" t="s">
        <v>69</v>
      </c>
      <c r="I94" s="25" t="s">
        <v>70</v>
      </c>
      <c r="J94" s="25" t="s">
        <v>71</v>
      </c>
      <c r="K94" s="25" t="s">
        <v>72</v>
      </c>
      <c r="L94" s="25" t="s">
        <v>73</v>
      </c>
      <c r="M94" s="25" t="s">
        <v>74</v>
      </c>
      <c r="N94" s="25" t="s">
        <v>75</v>
      </c>
      <c r="O94" s="25" t="s">
        <v>76</v>
      </c>
      <c r="P94" s="25" t="s">
        <v>77</v>
      </c>
      <c r="Q94" s="25" t="s">
        <v>78</v>
      </c>
      <c r="R94" s="25" t="s">
        <v>79</v>
      </c>
      <c r="S94" s="25" t="s">
        <v>80</v>
      </c>
      <c r="T94" s="25" t="s">
        <v>81</v>
      </c>
      <c r="U94" s="25" t="s">
        <v>82</v>
      </c>
      <c r="V94" s="25" t="s">
        <v>83</v>
      </c>
      <c r="W94" s="25" t="s">
        <v>84</v>
      </c>
      <c r="X94" s="25" t="s">
        <v>85</v>
      </c>
      <c r="Y94" s="25" t="s">
        <v>86</v>
      </c>
      <c r="Z94" s="25" t="s">
        <v>87</v>
      </c>
      <c r="AA94" s="25" t="s">
        <v>88</v>
      </c>
      <c r="AB94" s="25" t="s">
        <v>89</v>
      </c>
      <c r="AC94" s="25" t="s">
        <v>90</v>
      </c>
      <c r="AD94" s="25" t="s">
        <v>91</v>
      </c>
      <c r="AE94" s="25" t="s">
        <v>92</v>
      </c>
      <c r="AF94" s="25" t="s">
        <v>93</v>
      </c>
      <c r="AG94" s="25" t="s">
        <v>94</v>
      </c>
      <c r="AH94" s="25" t="s">
        <v>95</v>
      </c>
      <c r="AI94" s="25" t="s">
        <v>96</v>
      </c>
      <c r="AJ94" s="25" t="s">
        <v>97</v>
      </c>
      <c r="AK94" s="25" t="s">
        <v>98</v>
      </c>
    </row>
    <row r="95" spans="2:37" x14ac:dyDescent="0.25">
      <c r="B95" s="2" t="s">
        <v>99</v>
      </c>
      <c r="C95" s="30">
        <f>C54/$C$23</f>
        <v>0</v>
      </c>
      <c r="D95" s="30">
        <f>D54/$C$23</f>
        <v>208.21553008482971</v>
      </c>
      <c r="E95" s="30">
        <f t="shared" ref="E95:AK95" si="7">E54/$C$23</f>
        <v>184.26273999801481</v>
      </c>
      <c r="F95" s="30">
        <f t="shared" si="7"/>
        <v>178.28964045812151</v>
      </c>
      <c r="G95" s="30">
        <f t="shared" si="7"/>
        <v>175.58097844575519</v>
      </c>
      <c r="H95" s="30">
        <f t="shared" si="7"/>
        <v>187.34146280225366</v>
      </c>
      <c r="I95" s="30">
        <f t="shared" si="7"/>
        <v>180.88896413287242</v>
      </c>
      <c r="J95" s="30">
        <f t="shared" si="7"/>
        <v>184.94084933410372</v>
      </c>
      <c r="K95" s="30">
        <f t="shared" si="7"/>
        <v>184.08762755504401</v>
      </c>
      <c r="L95" s="30">
        <f t="shared" si="7"/>
        <v>179.70291091037308</v>
      </c>
      <c r="M95" s="30">
        <f t="shared" si="7"/>
        <v>163.60403620594394</v>
      </c>
      <c r="N95" s="30">
        <f t="shared" si="7"/>
        <v>181.88708933946734</v>
      </c>
      <c r="O95" s="30">
        <f t="shared" si="7"/>
        <v>180.70393370558108</v>
      </c>
      <c r="P95" s="30">
        <f t="shared" si="7"/>
        <v>180.65272250351973</v>
      </c>
      <c r="Q95" s="30">
        <f t="shared" si="7"/>
        <v>177.73651109587362</v>
      </c>
      <c r="R95" s="30">
        <f t="shared" si="7"/>
        <v>181.07731366131114</v>
      </c>
      <c r="S95" s="30">
        <f t="shared" si="7"/>
        <v>179.38609945567387</v>
      </c>
      <c r="T95" s="30">
        <f t="shared" si="7"/>
        <v>181.57542462976787</v>
      </c>
      <c r="U95" s="30">
        <f t="shared" si="7"/>
        <v>166.11283212965489</v>
      </c>
      <c r="V95" s="30">
        <f t="shared" si="7"/>
        <v>180.36720629747748</v>
      </c>
      <c r="W95" s="30">
        <f t="shared" si="7"/>
        <v>180.056449066243</v>
      </c>
      <c r="X95" s="30">
        <f t="shared" si="7"/>
        <v>180.27783706623381</v>
      </c>
      <c r="Y95" s="30">
        <f t="shared" si="7"/>
        <v>168.37867391802001</v>
      </c>
      <c r="Z95" s="30">
        <f t="shared" si="7"/>
        <v>180.50186718946222</v>
      </c>
      <c r="AA95" s="30">
        <f t="shared" si="7"/>
        <v>178.51556474578194</v>
      </c>
      <c r="AB95" s="30">
        <f t="shared" si="7"/>
        <v>179.9320670469707</v>
      </c>
      <c r="AC95" s="30">
        <f t="shared" si="7"/>
        <v>180.09645592008158</v>
      </c>
      <c r="AD95" s="30">
        <f t="shared" si="7"/>
        <v>173.66028020802901</v>
      </c>
      <c r="AE95" s="30">
        <f t="shared" si="7"/>
        <v>181.36838706566084</v>
      </c>
      <c r="AF95" s="30">
        <f t="shared" si="7"/>
        <v>129.46236894178659</v>
      </c>
      <c r="AG95" s="30">
        <f t="shared" si="7"/>
        <v>91.622492741722553</v>
      </c>
      <c r="AH95" s="30">
        <f t="shared" si="7"/>
        <v>80.153656040316577</v>
      </c>
      <c r="AI95" s="30">
        <f t="shared" si="7"/>
        <v>74.752311870479161</v>
      </c>
      <c r="AJ95" s="30">
        <f t="shared" si="7"/>
        <v>62.694478686485297</v>
      </c>
      <c r="AK95" s="30">
        <f t="shared" si="7"/>
        <v>60.469320161041743</v>
      </c>
    </row>
    <row r="96" spans="2:37" x14ac:dyDescent="0.25">
      <c r="B96" s="2" t="s">
        <v>118</v>
      </c>
      <c r="C96" s="30">
        <f>C55/$C$27</f>
        <v>0</v>
      </c>
      <c r="D96" s="30">
        <f>D55/$C$27</f>
        <v>189.28684553166337</v>
      </c>
      <c r="E96" s="30">
        <f t="shared" ref="E96:AK96" si="8">E55/$C$27</f>
        <v>167.51158181637709</v>
      </c>
      <c r="F96" s="30">
        <f t="shared" si="8"/>
        <v>162.081491325565</v>
      </c>
      <c r="G96" s="30">
        <f t="shared" si="8"/>
        <v>159.61907131432292</v>
      </c>
      <c r="H96" s="30">
        <f t="shared" si="8"/>
        <v>170.31042072932152</v>
      </c>
      <c r="I96" s="30">
        <f t="shared" si="8"/>
        <v>164.44451284806584</v>
      </c>
      <c r="J96" s="30">
        <f t="shared" si="8"/>
        <v>168.12804484918519</v>
      </c>
      <c r="K96" s="30">
        <f t="shared" si="8"/>
        <v>167.35238868640366</v>
      </c>
      <c r="L96" s="30">
        <f t="shared" si="8"/>
        <v>163.36628264579372</v>
      </c>
      <c r="M96" s="30">
        <f t="shared" si="8"/>
        <v>148.73094200540359</v>
      </c>
      <c r="N96" s="30">
        <f t="shared" si="8"/>
        <v>165.35189939951576</v>
      </c>
      <c r="O96" s="30">
        <f t="shared" si="8"/>
        <v>164.27630336871007</v>
      </c>
      <c r="P96" s="30">
        <f t="shared" si="8"/>
        <v>164.2297477304725</v>
      </c>
      <c r="Q96" s="30">
        <f t="shared" si="8"/>
        <v>161.5786464507942</v>
      </c>
      <c r="R96" s="30">
        <f t="shared" si="8"/>
        <v>164.61573969210102</v>
      </c>
      <c r="S96" s="30">
        <f t="shared" si="8"/>
        <v>163.07827223243078</v>
      </c>
      <c r="T96" s="30">
        <f t="shared" si="8"/>
        <v>165.06856784524351</v>
      </c>
      <c r="U96" s="30">
        <f t="shared" si="8"/>
        <v>151.01166557241353</v>
      </c>
      <c r="V96" s="30">
        <f t="shared" si="8"/>
        <v>163.97018754316133</v>
      </c>
      <c r="W96" s="30">
        <f t="shared" si="8"/>
        <v>163.68768096931183</v>
      </c>
      <c r="X96" s="30">
        <f t="shared" si="8"/>
        <v>163.88894278748529</v>
      </c>
      <c r="Y96" s="30">
        <f t="shared" si="8"/>
        <v>153.07152174365456</v>
      </c>
      <c r="Z96" s="30">
        <f t="shared" si="8"/>
        <v>164.09260653587475</v>
      </c>
      <c r="AA96" s="30">
        <f t="shared" si="8"/>
        <v>162.28687704161996</v>
      </c>
      <c r="AB96" s="30">
        <f t="shared" si="8"/>
        <v>163.57460640633701</v>
      </c>
      <c r="AC96" s="30">
        <f t="shared" si="8"/>
        <v>163.72405083643781</v>
      </c>
      <c r="AD96" s="30">
        <f t="shared" si="8"/>
        <v>157.8729820072991</v>
      </c>
      <c r="AE96" s="30">
        <f t="shared" si="8"/>
        <v>164.88035187787349</v>
      </c>
      <c r="AF96" s="30">
        <f t="shared" si="8"/>
        <v>117.69306267435145</v>
      </c>
      <c r="AG96" s="30">
        <f t="shared" si="8"/>
        <v>83.293175219747781</v>
      </c>
      <c r="AH96" s="30">
        <f t="shared" si="8"/>
        <v>72.866960036651435</v>
      </c>
      <c r="AI96" s="30">
        <f t="shared" si="8"/>
        <v>67.956647154981056</v>
      </c>
      <c r="AJ96" s="30">
        <f t="shared" si="8"/>
        <v>56.994980624077542</v>
      </c>
      <c r="AK96" s="30">
        <f t="shared" si="8"/>
        <v>54.972109237310676</v>
      </c>
    </row>
    <row r="98" spans="2:37" x14ac:dyDescent="0.25">
      <c r="B98" s="5" t="s">
        <v>119</v>
      </c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</row>
    <row r="99" spans="2:37" ht="4.5" customHeight="1" x14ac:dyDescent="0.25"/>
    <row r="100" spans="2:37" x14ac:dyDescent="0.25">
      <c r="B100" s="2" t="s">
        <v>99</v>
      </c>
      <c r="C100" s="7" t="s">
        <v>120</v>
      </c>
      <c r="D100" s="7" t="s">
        <v>65</v>
      </c>
      <c r="E100" s="25" t="s">
        <v>66</v>
      </c>
      <c r="F100" s="25" t="s">
        <v>67</v>
      </c>
      <c r="G100" s="25" t="s">
        <v>68</v>
      </c>
      <c r="H100" s="25" t="s">
        <v>69</v>
      </c>
      <c r="I100" s="25" t="s">
        <v>70</v>
      </c>
      <c r="J100" s="25" t="s">
        <v>71</v>
      </c>
      <c r="K100" s="25" t="s">
        <v>72</v>
      </c>
      <c r="L100" s="25" t="s">
        <v>73</v>
      </c>
      <c r="M100" s="25" t="s">
        <v>74</v>
      </c>
      <c r="N100" s="25" t="s">
        <v>75</v>
      </c>
      <c r="O100" s="25" t="s">
        <v>76</v>
      </c>
      <c r="P100" s="25" t="s">
        <v>77</v>
      </c>
      <c r="Q100" s="25" t="s">
        <v>78</v>
      </c>
      <c r="R100" s="25" t="s">
        <v>79</v>
      </c>
      <c r="S100" s="25" t="s">
        <v>80</v>
      </c>
      <c r="T100" s="25" t="s">
        <v>81</v>
      </c>
      <c r="U100" s="25" t="s">
        <v>82</v>
      </c>
      <c r="V100" s="25" t="s">
        <v>83</v>
      </c>
      <c r="W100" s="25" t="s">
        <v>84</v>
      </c>
      <c r="X100" s="25" t="s">
        <v>85</v>
      </c>
      <c r="Y100" s="25" t="s">
        <v>86</v>
      </c>
      <c r="Z100" s="25" t="s">
        <v>87</v>
      </c>
      <c r="AA100" s="25" t="s">
        <v>88</v>
      </c>
      <c r="AB100" s="25" t="s">
        <v>89</v>
      </c>
      <c r="AC100" s="25" t="s">
        <v>90</v>
      </c>
      <c r="AD100" s="25" t="s">
        <v>91</v>
      </c>
      <c r="AE100" s="25" t="s">
        <v>92</v>
      </c>
      <c r="AF100" s="25" t="s">
        <v>93</v>
      </c>
      <c r="AG100" s="25" t="s">
        <v>94</v>
      </c>
      <c r="AH100" s="25" t="s">
        <v>95</v>
      </c>
      <c r="AI100" s="25" t="s">
        <v>96</v>
      </c>
      <c r="AJ100" s="25" t="s">
        <v>97</v>
      </c>
      <c r="AK100" s="25" t="s">
        <v>98</v>
      </c>
    </row>
    <row r="101" spans="2:37" x14ac:dyDescent="0.25">
      <c r="B101" s="2" t="s">
        <v>11</v>
      </c>
      <c r="C101" s="31">
        <f>SUM(D101:AK101)</f>
        <v>36.207384949999998</v>
      </c>
      <c r="D101" s="32">
        <f>IF(D46&gt;MAX($C$46:C$46),D46-MAX($C$46:C$46),0)*$C$13</f>
        <v>21.72443097</v>
      </c>
      <c r="E101" s="32">
        <f>IF(E46&gt;MAX($C$46:D$46),E46-MAX($C$46:D$46),0)*$C$13</f>
        <v>7.2414769899999998</v>
      </c>
      <c r="F101" s="32">
        <f>IF(F46&gt;MAX($C$46:E$46),F46-MAX($C$46:E$46),0)*$C$13</f>
        <v>0</v>
      </c>
      <c r="G101" s="32">
        <f>IF(G46&gt;MAX($C$46:F$46),G46-MAX($C$46:F$46),0)*$C$13</f>
        <v>0</v>
      </c>
      <c r="H101" s="32">
        <f>IF(H46&gt;MAX($C$46:G$46),H46-MAX($C$46:G$46),0)*$C$13</f>
        <v>7.2414769899999998</v>
      </c>
      <c r="I101" s="32">
        <f>IF(I46&gt;MAX($C$46:H$46),I46-MAX($C$46:H$46),0)*$C$13</f>
        <v>0</v>
      </c>
      <c r="J101" s="32">
        <f>IF(J46&gt;MAX($C$46:I$46),J46-MAX($C$46:I$46),0)*$C$13</f>
        <v>0</v>
      </c>
      <c r="K101" s="32">
        <f>IF(K46&gt;MAX($C$46:J$46),K46-MAX($C$46:J$46),0)*$C$13</f>
        <v>0</v>
      </c>
      <c r="L101" s="32">
        <f>IF(L46&gt;MAX($C$46:K$46),L46-MAX($C$46:K$46),0)*$C$13</f>
        <v>0</v>
      </c>
      <c r="M101" s="32">
        <f>IF(M46&gt;MAX($C$46:L$46),M46-MAX($C$46:L$46),0)*$C$13</f>
        <v>0</v>
      </c>
      <c r="N101" s="32">
        <f>IF(N46&gt;MAX($C$46:M$46),N46-MAX($C$46:M$46),0)*$C$13</f>
        <v>0</v>
      </c>
      <c r="O101" s="32">
        <f>IF(O46&gt;MAX($C$46:N$46),O46-MAX($C$46:N$46),0)*$C$13</f>
        <v>0</v>
      </c>
      <c r="P101" s="32">
        <f>IF(P46&gt;MAX($C$46:O$46),P46-MAX($C$46:O$46),0)*$C$13</f>
        <v>0</v>
      </c>
      <c r="Q101" s="32">
        <f>IF(Q46&gt;MAX($C$46:P$46),Q46-MAX($C$46:P$46),0)*$C$13</f>
        <v>0</v>
      </c>
      <c r="R101" s="32">
        <f>IF(R46&gt;MAX($C$46:Q$46),R46-MAX($C$46:Q$46),0)*$C$13</f>
        <v>0</v>
      </c>
      <c r="S101" s="32">
        <f>IF(S46&gt;MAX($C$46:R$46),S46-MAX($C$46:R$46),0)*$C$13</f>
        <v>0</v>
      </c>
      <c r="T101" s="32">
        <f>IF(T46&gt;MAX($C$46:S$46),T46-MAX($C$46:S$46),0)*$C$13</f>
        <v>0</v>
      </c>
      <c r="U101" s="32">
        <f>IF(U46&gt;MAX($C$46:T$46),U46-MAX($C$46:T$46),0)*$C$13</f>
        <v>0</v>
      </c>
      <c r="V101" s="32">
        <f>IF(V46&gt;MAX($C$46:U$46),V46-MAX($C$46:U$46),0)*$C$13</f>
        <v>0</v>
      </c>
      <c r="W101" s="32">
        <f>IF(W46&gt;MAX($C$46:V$46),W46-MAX($C$46:V$46),0)*$C$13</f>
        <v>0</v>
      </c>
      <c r="X101" s="32">
        <f>IF(X46&gt;MAX($C$46:W$46),X46-MAX($C$46:W$46),0)*$C$13</f>
        <v>0</v>
      </c>
      <c r="Y101" s="32">
        <f>IF(Y46&gt;MAX($C$46:X$46),Y46-MAX($C$46:X$46),0)*$C$13</f>
        <v>0</v>
      </c>
      <c r="Z101" s="32">
        <f>IF(Z46&gt;MAX($C$46:Y$46),Z46-MAX($C$46:Y$46),0)*$C$13</f>
        <v>0</v>
      </c>
      <c r="AA101" s="32">
        <f>IF(AA46&gt;MAX($C$46:Z$46),AA46-MAX($C$46:Z$46),0)*$C$13</f>
        <v>0</v>
      </c>
      <c r="AB101" s="32">
        <f>IF(AB46&gt;MAX($C$46:AA$46),AB46-MAX($C$46:AA$46),0)*$C$13</f>
        <v>0</v>
      </c>
      <c r="AC101" s="32">
        <f>IF(AC46&gt;MAX($C$46:AB$46),AC46-MAX($C$46:AB$46),0)*$C$13</f>
        <v>0</v>
      </c>
      <c r="AD101" s="32">
        <f>IF(AD46&gt;MAX($C$46:AC$46),AD46-MAX($C$46:AC$46),0)*$C$13</f>
        <v>0</v>
      </c>
      <c r="AE101" s="32">
        <f>IF(AE46&gt;MAX($C$46:AD$46),AE46-MAX($C$46:AD$46),0)*$C$13</f>
        <v>0</v>
      </c>
      <c r="AF101" s="32">
        <f>IF(AF46&gt;MAX($C$46:AE$46),AF46-MAX($C$46:AE$46),0)*$C$13</f>
        <v>0</v>
      </c>
      <c r="AG101" s="32">
        <f>IF(AG46&gt;MAX($C$46:AF$46),AG46-MAX($C$46:AF$46),0)*$C$13</f>
        <v>0</v>
      </c>
      <c r="AH101" s="32">
        <f>IF(AH46&gt;MAX($C$46:AG$46),AH46-MAX($C$46:AG$46),0)*$C$13</f>
        <v>0</v>
      </c>
      <c r="AI101" s="32">
        <f>IF(AI46&gt;MAX($C$46:AH$46),AI46-MAX($C$46:AH$46),0)*$C$13</f>
        <v>0</v>
      </c>
      <c r="AJ101" s="32">
        <f>IF(AJ46&gt;MAX($C$46:AI$46),AJ46-MAX($C$46:AI$46),0)*$C$13</f>
        <v>0</v>
      </c>
      <c r="AK101" s="32">
        <f>IF(AK46&gt;MAX($C$46:AJ$46),AK46-MAX($C$46:AJ$46),0)*$C$13</f>
        <v>0</v>
      </c>
    </row>
    <row r="102" spans="2:37" x14ac:dyDescent="0.25">
      <c r="B102" s="2" t="s">
        <v>121</v>
      </c>
      <c r="C102" s="31">
        <f>SUM(D102:AK102)</f>
        <v>36.207384949999998</v>
      </c>
      <c r="D102" s="31">
        <f>D101</f>
        <v>21.72443097</v>
      </c>
      <c r="E102" s="31">
        <f t="shared" ref="E102:AK102" si="9">E101</f>
        <v>7.2414769899999998</v>
      </c>
      <c r="F102" s="31">
        <f t="shared" si="9"/>
        <v>0</v>
      </c>
      <c r="G102" s="31">
        <f t="shared" si="9"/>
        <v>0</v>
      </c>
      <c r="H102" s="31">
        <f t="shared" si="9"/>
        <v>7.2414769899999998</v>
      </c>
      <c r="I102" s="31">
        <f t="shared" si="9"/>
        <v>0</v>
      </c>
      <c r="J102" s="31">
        <f t="shared" si="9"/>
        <v>0</v>
      </c>
      <c r="K102" s="31">
        <f t="shared" si="9"/>
        <v>0</v>
      </c>
      <c r="L102" s="31">
        <f t="shared" si="9"/>
        <v>0</v>
      </c>
      <c r="M102" s="31">
        <f t="shared" si="9"/>
        <v>0</v>
      </c>
      <c r="N102" s="31">
        <f t="shared" si="9"/>
        <v>0</v>
      </c>
      <c r="O102" s="31">
        <f t="shared" si="9"/>
        <v>0</v>
      </c>
      <c r="P102" s="31">
        <f t="shared" si="9"/>
        <v>0</v>
      </c>
      <c r="Q102" s="31">
        <f t="shared" si="9"/>
        <v>0</v>
      </c>
      <c r="R102" s="31">
        <f t="shared" si="9"/>
        <v>0</v>
      </c>
      <c r="S102" s="31">
        <f t="shared" si="9"/>
        <v>0</v>
      </c>
      <c r="T102" s="31">
        <f t="shared" si="9"/>
        <v>0</v>
      </c>
      <c r="U102" s="31">
        <f t="shared" si="9"/>
        <v>0</v>
      </c>
      <c r="V102" s="31">
        <f t="shared" si="9"/>
        <v>0</v>
      </c>
      <c r="W102" s="31">
        <f t="shared" si="9"/>
        <v>0</v>
      </c>
      <c r="X102" s="31">
        <f t="shared" si="9"/>
        <v>0</v>
      </c>
      <c r="Y102" s="31">
        <f t="shared" si="9"/>
        <v>0</v>
      </c>
      <c r="Z102" s="31">
        <f t="shared" si="9"/>
        <v>0</v>
      </c>
      <c r="AA102" s="31">
        <f t="shared" si="9"/>
        <v>0</v>
      </c>
      <c r="AB102" s="31">
        <f t="shared" si="9"/>
        <v>0</v>
      </c>
      <c r="AC102" s="31">
        <f t="shared" si="9"/>
        <v>0</v>
      </c>
      <c r="AD102" s="31">
        <f t="shared" si="9"/>
        <v>0</v>
      </c>
      <c r="AE102" s="31">
        <f t="shared" si="9"/>
        <v>0</v>
      </c>
      <c r="AF102" s="31">
        <f t="shared" si="9"/>
        <v>0</v>
      </c>
      <c r="AG102" s="31">
        <f t="shared" si="9"/>
        <v>0</v>
      </c>
      <c r="AH102" s="31">
        <f t="shared" si="9"/>
        <v>0</v>
      </c>
      <c r="AI102" s="31">
        <f t="shared" si="9"/>
        <v>0</v>
      </c>
      <c r="AJ102" s="31">
        <f t="shared" si="9"/>
        <v>0</v>
      </c>
      <c r="AK102" s="31">
        <f t="shared" si="9"/>
        <v>0</v>
      </c>
    </row>
    <row r="103" spans="2:37" ht="4.5" customHeight="1" x14ac:dyDescent="0.25"/>
    <row r="104" spans="2:37" ht="4.5" customHeight="1" x14ac:dyDescent="0.25"/>
    <row r="105" spans="2:37" x14ac:dyDescent="0.25">
      <c r="B105" s="2" t="s">
        <v>48</v>
      </c>
      <c r="C105" s="7" t="s">
        <v>120</v>
      </c>
      <c r="D105" s="7" t="s">
        <v>65</v>
      </c>
      <c r="E105" s="25" t="s">
        <v>66</v>
      </c>
      <c r="F105" s="25" t="s">
        <v>67</v>
      </c>
      <c r="G105" s="25" t="s">
        <v>68</v>
      </c>
      <c r="H105" s="25" t="s">
        <v>69</v>
      </c>
      <c r="I105" s="25" t="s">
        <v>70</v>
      </c>
      <c r="J105" s="25" t="s">
        <v>71</v>
      </c>
      <c r="K105" s="25" t="s">
        <v>72</v>
      </c>
      <c r="L105" s="25" t="s">
        <v>73</v>
      </c>
      <c r="M105" s="25" t="s">
        <v>74</v>
      </c>
      <c r="N105" s="25" t="s">
        <v>75</v>
      </c>
      <c r="O105" s="25" t="s">
        <v>76</v>
      </c>
      <c r="P105" s="25" t="s">
        <v>77</v>
      </c>
      <c r="Q105" s="25" t="s">
        <v>78</v>
      </c>
      <c r="R105" s="25" t="s">
        <v>79</v>
      </c>
      <c r="S105" s="25" t="s">
        <v>80</v>
      </c>
      <c r="T105" s="25" t="s">
        <v>81</v>
      </c>
      <c r="U105" s="25" t="s">
        <v>82</v>
      </c>
      <c r="V105" s="25" t="s">
        <v>83</v>
      </c>
      <c r="W105" s="25" t="s">
        <v>84</v>
      </c>
      <c r="X105" s="25" t="s">
        <v>85</v>
      </c>
      <c r="Y105" s="25" t="s">
        <v>86</v>
      </c>
      <c r="Z105" s="25" t="s">
        <v>87</v>
      </c>
      <c r="AA105" s="25" t="s">
        <v>88</v>
      </c>
      <c r="AB105" s="25" t="s">
        <v>89</v>
      </c>
      <c r="AC105" s="25" t="s">
        <v>90</v>
      </c>
      <c r="AD105" s="25" t="s">
        <v>91</v>
      </c>
      <c r="AE105" s="25" t="s">
        <v>92</v>
      </c>
      <c r="AF105" s="25" t="s">
        <v>93</v>
      </c>
      <c r="AG105" s="25" t="s">
        <v>94</v>
      </c>
      <c r="AH105" s="25" t="s">
        <v>95</v>
      </c>
      <c r="AI105" s="25" t="s">
        <v>96</v>
      </c>
      <c r="AJ105" s="25" t="s">
        <v>97</v>
      </c>
      <c r="AK105" s="25" t="s">
        <v>98</v>
      </c>
    </row>
    <row r="106" spans="2:37" x14ac:dyDescent="0.25">
      <c r="B106" s="2" t="s">
        <v>11</v>
      </c>
      <c r="C106" s="31">
        <f t="shared" ref="C106:C115" si="10">SUM(D106:AK106)</f>
        <v>32.415975239479614</v>
      </c>
      <c r="D106" s="32">
        <f>IF(D47&gt;MAX($C$47:C$47),D47-MAX($C$47:C$47),0)*$C$14</f>
        <v>24.311981429609709</v>
      </c>
      <c r="E106" s="32">
        <f>IF(E47&gt;MAX($C$47:D$47),E47-MAX($C$47:D$47),0)*$C$14</f>
        <v>8.1039938098699036</v>
      </c>
      <c r="F106" s="32">
        <f>IF(F47&gt;MAX($C$47:E$47),F47-MAX($C$47:E$47),0)*$C$14</f>
        <v>0</v>
      </c>
      <c r="G106" s="32">
        <f>IF(G47&gt;MAX($C$47:F$47),G47-MAX($C$47:F$47),0)*$C$14</f>
        <v>0</v>
      </c>
      <c r="H106" s="32">
        <f>IF(H47&gt;MAX($C$47:G$47),H47-MAX($C$47:G$47),0)*$C$14</f>
        <v>0</v>
      </c>
      <c r="I106" s="32">
        <f>IF(I47&gt;MAX($C$47:H$47),I47-MAX($C$47:H$47),0)*$C$14</f>
        <v>0</v>
      </c>
      <c r="J106" s="32">
        <f>IF(J47&gt;MAX($C$47:I$47),J47-MAX($C$47:I$47),0)*$C$14</f>
        <v>0</v>
      </c>
      <c r="K106" s="32">
        <f>IF(K47&gt;MAX($C$47:J$47),K47-MAX($C$47:J$47),0)*$C$14</f>
        <v>0</v>
      </c>
      <c r="L106" s="32">
        <f>IF(L47&gt;MAX($C$47:K$47),L47-MAX($C$47:K$47),0)*$C$14</f>
        <v>0</v>
      </c>
      <c r="M106" s="32">
        <f>IF(M47&gt;MAX($C$47:L$47),M47-MAX($C$47:L$47),0)*$C$14</f>
        <v>0</v>
      </c>
      <c r="N106" s="32">
        <f>IF(N47&gt;MAX($C$47:M$47),N47-MAX($C$47:M$47),0)*$C$14</f>
        <v>0</v>
      </c>
      <c r="O106" s="32">
        <f>IF(O47&gt;MAX($C$47:N$47),O47-MAX($C$47:N$47),0)*$C$14</f>
        <v>0</v>
      </c>
      <c r="P106" s="32">
        <f>IF(P47&gt;MAX($C$47:O$47),P47-MAX($C$47:O$47),0)*$C$14</f>
        <v>0</v>
      </c>
      <c r="Q106" s="32">
        <f>IF(Q47&gt;MAX($C$47:P$47),Q47-MAX($C$47:P$47),0)*$C$14</f>
        <v>0</v>
      </c>
      <c r="R106" s="32">
        <f>IF(R47&gt;MAX($C$47:Q$47),R47-MAX($C$47:Q$47),0)*$C$14</f>
        <v>0</v>
      </c>
      <c r="S106" s="32">
        <f>IF(S47&gt;MAX($C$47:R$47),S47-MAX($C$47:R$47),0)*$C$14</f>
        <v>0</v>
      </c>
      <c r="T106" s="32">
        <f>IF(T47&gt;MAX($C$47:S$47),T47-MAX($C$47:S$47),0)*$C$14</f>
        <v>0</v>
      </c>
      <c r="U106" s="32">
        <f>IF(U47&gt;MAX($C$47:T$47),U47-MAX($C$47:T$47),0)*$C$14</f>
        <v>0</v>
      </c>
      <c r="V106" s="32">
        <f>IF(V47&gt;MAX($C$47:U$47),V47-MAX($C$47:U$47),0)*$C$14</f>
        <v>0</v>
      </c>
      <c r="W106" s="32">
        <f>IF(W47&gt;MAX($C$47:V$47),W47-MAX($C$47:V$47),0)*$C$14</f>
        <v>0</v>
      </c>
      <c r="X106" s="32">
        <f>IF(X47&gt;MAX($C$47:W$47),X47-MAX($C$47:W$47),0)*$C$14</f>
        <v>0</v>
      </c>
      <c r="Y106" s="32">
        <f>IF(Y47&gt;MAX($C$47:X$47),Y47-MAX($C$47:X$47),0)*$C$14</f>
        <v>0</v>
      </c>
      <c r="Z106" s="32">
        <f>IF(Z47&gt;MAX($C$47:Y$47),Z47-MAX($C$47:Y$47),0)*$C$14</f>
        <v>0</v>
      </c>
      <c r="AA106" s="32">
        <f>IF(AA47&gt;MAX($C$47:Z$47),AA47-MAX($C$47:Z$47),0)*$C$14</f>
        <v>0</v>
      </c>
      <c r="AB106" s="32">
        <f>IF(AB47&gt;MAX($C$47:AA$47),AB47-MAX($C$47:AA$47),0)*$C$14</f>
        <v>0</v>
      </c>
      <c r="AC106" s="32">
        <f>IF(AC47&gt;MAX($C$47:AB$47),AC47-MAX($C$47:AB$47),0)*$C$14</f>
        <v>0</v>
      </c>
      <c r="AD106" s="32">
        <f>IF(AD47&gt;MAX($C$47:AC$47),AD47-MAX($C$47:AC$47),0)*$C$14</f>
        <v>0</v>
      </c>
      <c r="AE106" s="32">
        <f>IF(AE47&gt;MAX($C$47:AD$47),AE47-MAX($C$47:AD$47),0)*$C$14</f>
        <v>0</v>
      </c>
      <c r="AF106" s="32">
        <f>IF(AF47&gt;MAX($C$47:AE$47),AF47-MAX($C$47:AE$47),0)*$C$14</f>
        <v>0</v>
      </c>
      <c r="AG106" s="32">
        <f>IF(AG47&gt;MAX($C$47:AF$47),AG47-MAX($C$47:AF$47),0)*$C$14</f>
        <v>0</v>
      </c>
      <c r="AH106" s="32">
        <f>IF(AH47&gt;MAX($C$47:AG$47),AH47-MAX($C$47:AG$47),0)*$C$14</f>
        <v>0</v>
      </c>
      <c r="AI106" s="32">
        <f>IF(AI47&gt;MAX($C$47:AH$47),AI47-MAX($C$47:AH$47),0)*$C$14</f>
        <v>0</v>
      </c>
      <c r="AJ106" s="32">
        <f>IF(AJ47&gt;MAX($C$47:AI$47),AJ47-MAX($C$47:AI$47),0)*$C$14</f>
        <v>0</v>
      </c>
      <c r="AK106" s="32">
        <f>IF(AK47&gt;MAX($C$47:AJ$47),AK47-MAX($C$47:AJ$47),0)*$C$14</f>
        <v>0</v>
      </c>
    </row>
    <row r="107" spans="2:37" x14ac:dyDescent="0.25">
      <c r="B107" s="2" t="s">
        <v>122</v>
      </c>
      <c r="C107" s="31">
        <f t="shared" si="10"/>
        <v>0.4</v>
      </c>
      <c r="D107" s="33">
        <f>(_xlfn.XLOOKUP($C$8,'[1]Detalle Vendors'!$C$4:$C$8,'[1]Detalle Vendors'!$O$4:$O$8))/1000000</f>
        <v>0.4</v>
      </c>
      <c r="E107" s="33">
        <v>0</v>
      </c>
      <c r="F107" s="33">
        <v>0</v>
      </c>
      <c r="G107" s="33">
        <v>0</v>
      </c>
      <c r="H107" s="33">
        <v>0</v>
      </c>
      <c r="I107" s="33">
        <v>0</v>
      </c>
      <c r="J107" s="33">
        <v>0</v>
      </c>
      <c r="K107" s="33">
        <v>0</v>
      </c>
      <c r="L107" s="33">
        <v>0</v>
      </c>
      <c r="M107" s="33">
        <v>0</v>
      </c>
      <c r="N107" s="33">
        <v>0</v>
      </c>
      <c r="O107" s="33">
        <v>0</v>
      </c>
      <c r="P107" s="33">
        <v>0</v>
      </c>
      <c r="Q107" s="33">
        <v>0</v>
      </c>
      <c r="R107" s="33">
        <v>0</v>
      </c>
      <c r="S107" s="33">
        <v>0</v>
      </c>
      <c r="T107" s="33">
        <v>0</v>
      </c>
      <c r="U107" s="33">
        <v>0</v>
      </c>
      <c r="V107" s="33">
        <v>0</v>
      </c>
      <c r="W107" s="33">
        <v>0</v>
      </c>
      <c r="X107" s="33">
        <v>0</v>
      </c>
      <c r="Y107" s="33">
        <v>0</v>
      </c>
      <c r="Z107" s="33">
        <v>0</v>
      </c>
      <c r="AA107" s="33">
        <v>0</v>
      </c>
      <c r="AB107" s="33">
        <v>0</v>
      </c>
      <c r="AC107" s="33">
        <v>0</v>
      </c>
      <c r="AD107" s="33">
        <v>0</v>
      </c>
      <c r="AE107" s="33">
        <v>0</v>
      </c>
      <c r="AF107" s="33">
        <v>0</v>
      </c>
      <c r="AG107" s="33">
        <v>0</v>
      </c>
      <c r="AH107" s="33">
        <v>0</v>
      </c>
      <c r="AI107" s="33">
        <v>0</v>
      </c>
      <c r="AJ107" s="33">
        <v>0</v>
      </c>
      <c r="AK107" s="33">
        <v>0</v>
      </c>
    </row>
    <row r="108" spans="2:37" x14ac:dyDescent="0.25">
      <c r="B108" s="2" t="s">
        <v>123</v>
      </c>
      <c r="C108" s="31">
        <f t="shared" si="10"/>
        <v>1.228</v>
      </c>
      <c r="D108" s="33">
        <f>(_xlfn.XLOOKUP($C$8,'[1]Detalle Vendors'!$C$4:$C$8,'[1]Detalle Vendors'!$H$4:$H$8)*('Ev. Eco Plan 1L (CC)'!D106/'Ev. Eco Plan 1L (CC)'!$C$14)+_xlfn.XLOOKUP($C$8,'[1]Detalle Vendors'!$C$4:$C$8,'[1]Detalle Vendors'!$I$4:$I$8)*('Ev. Eco Plan 1L (CC)'!D106/'Ev. Eco Plan 1L (CC)'!$C$14)+_xlfn.XLOOKUP($C$8,'[1]Detalle Vendors'!$C$4:$C$8,'[1]Detalle Vendors'!$L$4:$L$8))/1000000</f>
        <v>1.218</v>
      </c>
      <c r="E108" s="33">
        <f>(_xlfn.XLOOKUP($C$8,'[1]Detalle Vendors'!$C$4:$C$8,'[1]Detalle Vendors'!$H$4:$H$8)*('Ev. Eco Plan 1L (CC)'!E106/'Ev. Eco Plan 1L (CC)'!$C$14)+_xlfn.XLOOKUP($C$8,'[1]Detalle Vendors'!$C$4:$C$8,'[1]Detalle Vendors'!$I$4:$I$8)*('Ev. Eco Plan 1L (CC)'!E106/'Ev. Eco Plan 1L (CC)'!$C$14))/1000000</f>
        <v>0.01</v>
      </c>
      <c r="F108" s="33">
        <f>(_xlfn.XLOOKUP($C$8,'[1]Detalle Vendors'!$C$4:$C$8,'[1]Detalle Vendors'!$H$4:$H$8)*('Ev. Eco Plan 1L (CC)'!F106/'Ev. Eco Plan 1L (CC)'!$C$14)+_xlfn.XLOOKUP($C$8,'[1]Detalle Vendors'!$C$4:$C$8,'[1]Detalle Vendors'!$I$4:$I$8)*('Ev. Eco Plan 1L (CC)'!F106/'Ev. Eco Plan 1L (CC)'!$C$14))/1000000</f>
        <v>0</v>
      </c>
      <c r="G108" s="33">
        <f>(_xlfn.XLOOKUP($C$8,'[1]Detalle Vendors'!$C$4:$C$8,'[1]Detalle Vendors'!$H$4:$H$8)*('Ev. Eco Plan 1L (CC)'!G106/'Ev. Eco Plan 1L (CC)'!$C$14)+_xlfn.XLOOKUP($C$8,'[1]Detalle Vendors'!$C$4:$C$8,'[1]Detalle Vendors'!$I$4:$I$8)*('Ev. Eco Plan 1L (CC)'!G106/'Ev. Eco Plan 1L (CC)'!$C$14))/1000000</f>
        <v>0</v>
      </c>
      <c r="H108" s="33">
        <f>(_xlfn.XLOOKUP($C$8,'[1]Detalle Vendors'!$C$4:$C$8,'[1]Detalle Vendors'!$H$4:$H$8)*('Ev. Eco Plan 1L (CC)'!H106/'Ev. Eco Plan 1L (CC)'!$C$14)+_xlfn.XLOOKUP($C$8,'[1]Detalle Vendors'!$C$4:$C$8,'[1]Detalle Vendors'!$I$4:$I$8)*('Ev. Eco Plan 1L (CC)'!H106/'Ev. Eco Plan 1L (CC)'!$C$14))/1000000</f>
        <v>0</v>
      </c>
      <c r="I108" s="33">
        <f>(_xlfn.XLOOKUP($C$8,'[1]Detalle Vendors'!$C$4:$C$8,'[1]Detalle Vendors'!$H$4:$H$8)*('Ev. Eco Plan 1L (CC)'!I106/'Ev. Eco Plan 1L (CC)'!$C$14)+_xlfn.XLOOKUP($C$8,'[1]Detalle Vendors'!$C$4:$C$8,'[1]Detalle Vendors'!$I$4:$I$8)*('Ev. Eco Plan 1L (CC)'!I106/'Ev. Eco Plan 1L (CC)'!$C$14))/1000000</f>
        <v>0</v>
      </c>
      <c r="J108" s="33">
        <f>(_xlfn.XLOOKUP($C$8,'[1]Detalle Vendors'!$C$4:$C$8,'[1]Detalle Vendors'!$H$4:$H$8)*('Ev. Eco Plan 1L (CC)'!J106/'Ev. Eco Plan 1L (CC)'!$C$14)+_xlfn.XLOOKUP($C$8,'[1]Detalle Vendors'!$C$4:$C$8,'[1]Detalle Vendors'!$I$4:$I$8)*('Ev. Eco Plan 1L (CC)'!J106/'Ev. Eco Plan 1L (CC)'!$C$14))/1000000</f>
        <v>0</v>
      </c>
      <c r="K108" s="33">
        <f>(_xlfn.XLOOKUP($C$8,'[1]Detalle Vendors'!$C$4:$C$8,'[1]Detalle Vendors'!$H$4:$H$8)*('Ev. Eco Plan 1L (CC)'!K106/'Ev. Eco Plan 1L (CC)'!$C$14)+_xlfn.XLOOKUP($C$8,'[1]Detalle Vendors'!$C$4:$C$8,'[1]Detalle Vendors'!$I$4:$I$8)*('Ev. Eco Plan 1L (CC)'!K106/'Ev. Eco Plan 1L (CC)'!$C$14))/1000000</f>
        <v>0</v>
      </c>
      <c r="L108" s="33">
        <f>(_xlfn.XLOOKUP($C$8,'[1]Detalle Vendors'!$C$4:$C$8,'[1]Detalle Vendors'!$H$4:$H$8)*('Ev. Eco Plan 1L (CC)'!L106/'Ev. Eco Plan 1L (CC)'!$C$14)+_xlfn.XLOOKUP($C$8,'[1]Detalle Vendors'!$C$4:$C$8,'[1]Detalle Vendors'!$I$4:$I$8)*('Ev. Eco Plan 1L (CC)'!L106/'Ev. Eco Plan 1L (CC)'!$C$14))/1000000</f>
        <v>0</v>
      </c>
      <c r="M108" s="33">
        <f>(_xlfn.XLOOKUP($C$8,'[1]Detalle Vendors'!$C$4:$C$8,'[1]Detalle Vendors'!$H$4:$H$8)*('Ev. Eco Plan 1L (CC)'!M106/'Ev. Eco Plan 1L (CC)'!$C$14)+_xlfn.XLOOKUP($C$8,'[1]Detalle Vendors'!$C$4:$C$8,'[1]Detalle Vendors'!$I$4:$I$8)*('Ev. Eco Plan 1L (CC)'!M106/'Ev. Eco Plan 1L (CC)'!$C$14))/1000000</f>
        <v>0</v>
      </c>
      <c r="N108" s="33">
        <f>(_xlfn.XLOOKUP($C$8,'[1]Detalle Vendors'!$C$4:$C$8,'[1]Detalle Vendors'!$H$4:$H$8)*('Ev. Eco Plan 1L (CC)'!N106/'Ev. Eco Plan 1L (CC)'!$C$14)+_xlfn.XLOOKUP($C$8,'[1]Detalle Vendors'!$C$4:$C$8,'[1]Detalle Vendors'!$I$4:$I$8)*('Ev. Eco Plan 1L (CC)'!N106/'Ev. Eco Plan 1L (CC)'!$C$14))/1000000</f>
        <v>0</v>
      </c>
      <c r="O108" s="33">
        <f>(_xlfn.XLOOKUP($C$8,'[1]Detalle Vendors'!$C$4:$C$8,'[1]Detalle Vendors'!$H$4:$H$8)*('Ev. Eco Plan 1L (CC)'!O106/'Ev. Eco Plan 1L (CC)'!$C$14)+_xlfn.XLOOKUP($C$8,'[1]Detalle Vendors'!$C$4:$C$8,'[1]Detalle Vendors'!$I$4:$I$8)*('Ev. Eco Plan 1L (CC)'!O106/'Ev. Eco Plan 1L (CC)'!$C$14))/1000000</f>
        <v>0</v>
      </c>
      <c r="P108" s="33">
        <f>(_xlfn.XLOOKUP($C$8,'[1]Detalle Vendors'!$C$4:$C$8,'[1]Detalle Vendors'!$H$4:$H$8)*('Ev. Eco Plan 1L (CC)'!P106/'Ev. Eco Plan 1L (CC)'!$C$14)+_xlfn.XLOOKUP($C$8,'[1]Detalle Vendors'!$C$4:$C$8,'[1]Detalle Vendors'!$I$4:$I$8)*('Ev. Eco Plan 1L (CC)'!P106/'Ev. Eco Plan 1L (CC)'!$C$14))/1000000</f>
        <v>0</v>
      </c>
      <c r="Q108" s="33">
        <f>(_xlfn.XLOOKUP($C$8,'[1]Detalle Vendors'!$C$4:$C$8,'[1]Detalle Vendors'!$H$4:$H$8)*('Ev. Eco Plan 1L (CC)'!Q106/'Ev. Eco Plan 1L (CC)'!$C$14)+_xlfn.XLOOKUP($C$8,'[1]Detalle Vendors'!$C$4:$C$8,'[1]Detalle Vendors'!$I$4:$I$8)*('Ev. Eco Plan 1L (CC)'!Q106/'Ev. Eco Plan 1L (CC)'!$C$14))/1000000</f>
        <v>0</v>
      </c>
      <c r="R108" s="33">
        <f>(_xlfn.XLOOKUP($C$8,'[1]Detalle Vendors'!$C$4:$C$8,'[1]Detalle Vendors'!$H$4:$H$8)*('Ev. Eco Plan 1L (CC)'!R106/'Ev. Eco Plan 1L (CC)'!$C$14)+_xlfn.XLOOKUP($C$8,'[1]Detalle Vendors'!$C$4:$C$8,'[1]Detalle Vendors'!$I$4:$I$8)*('Ev. Eco Plan 1L (CC)'!R106/'Ev. Eco Plan 1L (CC)'!$C$14))/1000000</f>
        <v>0</v>
      </c>
      <c r="S108" s="33">
        <f>(_xlfn.XLOOKUP($C$8,'[1]Detalle Vendors'!$C$4:$C$8,'[1]Detalle Vendors'!$H$4:$H$8)*('Ev. Eco Plan 1L (CC)'!S106/'Ev. Eco Plan 1L (CC)'!$C$14)+_xlfn.XLOOKUP($C$8,'[1]Detalle Vendors'!$C$4:$C$8,'[1]Detalle Vendors'!$I$4:$I$8)*('Ev. Eco Plan 1L (CC)'!S106/'Ev. Eco Plan 1L (CC)'!$C$14))/1000000</f>
        <v>0</v>
      </c>
      <c r="T108" s="33">
        <f>(_xlfn.XLOOKUP($C$8,'[1]Detalle Vendors'!$C$4:$C$8,'[1]Detalle Vendors'!$H$4:$H$8)*('Ev. Eco Plan 1L (CC)'!T106/'Ev. Eco Plan 1L (CC)'!$C$14)+_xlfn.XLOOKUP($C$8,'[1]Detalle Vendors'!$C$4:$C$8,'[1]Detalle Vendors'!$I$4:$I$8)*('Ev. Eco Plan 1L (CC)'!T106/'Ev. Eco Plan 1L (CC)'!$C$14))/1000000</f>
        <v>0</v>
      </c>
      <c r="U108" s="33">
        <f>(_xlfn.XLOOKUP($C$8,'[1]Detalle Vendors'!$C$4:$C$8,'[1]Detalle Vendors'!$H$4:$H$8)*('Ev. Eco Plan 1L (CC)'!U106/'Ev. Eco Plan 1L (CC)'!$C$14)+_xlfn.XLOOKUP($C$8,'[1]Detalle Vendors'!$C$4:$C$8,'[1]Detalle Vendors'!$I$4:$I$8)*('Ev. Eco Plan 1L (CC)'!U106/'Ev. Eco Plan 1L (CC)'!$C$14))/1000000</f>
        <v>0</v>
      </c>
      <c r="V108" s="33">
        <f>(_xlfn.XLOOKUP($C$8,'[1]Detalle Vendors'!$C$4:$C$8,'[1]Detalle Vendors'!$H$4:$H$8)*('Ev. Eco Plan 1L (CC)'!V106/'Ev. Eco Plan 1L (CC)'!$C$14)+_xlfn.XLOOKUP($C$8,'[1]Detalle Vendors'!$C$4:$C$8,'[1]Detalle Vendors'!$I$4:$I$8)*('Ev. Eco Plan 1L (CC)'!V106/'Ev. Eco Plan 1L (CC)'!$C$14))/1000000</f>
        <v>0</v>
      </c>
      <c r="W108" s="33">
        <f>(_xlfn.XLOOKUP($C$8,'[1]Detalle Vendors'!$C$4:$C$8,'[1]Detalle Vendors'!$H$4:$H$8)*('Ev. Eco Plan 1L (CC)'!W106/'Ev. Eco Plan 1L (CC)'!$C$14)+_xlfn.XLOOKUP($C$8,'[1]Detalle Vendors'!$C$4:$C$8,'[1]Detalle Vendors'!$I$4:$I$8)*('Ev. Eco Plan 1L (CC)'!W106/'Ev. Eco Plan 1L (CC)'!$C$14))/1000000</f>
        <v>0</v>
      </c>
      <c r="X108" s="33">
        <f>(_xlfn.XLOOKUP($C$8,'[1]Detalle Vendors'!$C$4:$C$8,'[1]Detalle Vendors'!$H$4:$H$8)*('Ev. Eco Plan 1L (CC)'!X106/'Ev. Eco Plan 1L (CC)'!$C$14)+_xlfn.XLOOKUP($C$8,'[1]Detalle Vendors'!$C$4:$C$8,'[1]Detalle Vendors'!$I$4:$I$8)*('Ev. Eco Plan 1L (CC)'!X106/'Ev. Eco Plan 1L (CC)'!$C$14))/1000000</f>
        <v>0</v>
      </c>
      <c r="Y108" s="33">
        <f>(_xlfn.XLOOKUP($C$8,'[1]Detalle Vendors'!$C$4:$C$8,'[1]Detalle Vendors'!$H$4:$H$8)*('Ev. Eco Plan 1L (CC)'!Y106/'Ev. Eco Plan 1L (CC)'!$C$14)+_xlfn.XLOOKUP($C$8,'[1]Detalle Vendors'!$C$4:$C$8,'[1]Detalle Vendors'!$I$4:$I$8)*('Ev. Eco Plan 1L (CC)'!Y106/'Ev. Eco Plan 1L (CC)'!$C$14))/1000000</f>
        <v>0</v>
      </c>
      <c r="Z108" s="33">
        <f>(_xlfn.XLOOKUP($C$8,'[1]Detalle Vendors'!$C$4:$C$8,'[1]Detalle Vendors'!$H$4:$H$8)*('Ev. Eco Plan 1L (CC)'!Z106/'Ev. Eco Plan 1L (CC)'!$C$14)+_xlfn.XLOOKUP($C$8,'[1]Detalle Vendors'!$C$4:$C$8,'[1]Detalle Vendors'!$I$4:$I$8)*('Ev. Eco Plan 1L (CC)'!Z106/'Ev. Eco Plan 1L (CC)'!$C$14))/1000000</f>
        <v>0</v>
      </c>
      <c r="AA108" s="33">
        <f>(_xlfn.XLOOKUP($C$8,'[1]Detalle Vendors'!$C$4:$C$8,'[1]Detalle Vendors'!$H$4:$H$8)*('Ev. Eco Plan 1L (CC)'!AA106/'Ev. Eco Plan 1L (CC)'!$C$14)+_xlfn.XLOOKUP($C$8,'[1]Detalle Vendors'!$C$4:$C$8,'[1]Detalle Vendors'!$I$4:$I$8)*('Ev. Eco Plan 1L (CC)'!AA106/'Ev. Eco Plan 1L (CC)'!$C$14))/1000000</f>
        <v>0</v>
      </c>
      <c r="AB108" s="33">
        <f>(_xlfn.XLOOKUP($C$8,'[1]Detalle Vendors'!$C$4:$C$8,'[1]Detalle Vendors'!$H$4:$H$8)*('Ev. Eco Plan 1L (CC)'!AB106/'Ev. Eco Plan 1L (CC)'!$C$14)+_xlfn.XLOOKUP($C$8,'[1]Detalle Vendors'!$C$4:$C$8,'[1]Detalle Vendors'!$I$4:$I$8)*('Ev. Eco Plan 1L (CC)'!AB106/'Ev. Eco Plan 1L (CC)'!$C$14))/1000000</f>
        <v>0</v>
      </c>
      <c r="AC108" s="33">
        <f>(_xlfn.XLOOKUP($C$8,'[1]Detalle Vendors'!$C$4:$C$8,'[1]Detalle Vendors'!$H$4:$H$8)*('Ev. Eco Plan 1L (CC)'!AC106/'Ev. Eco Plan 1L (CC)'!$C$14)+_xlfn.XLOOKUP($C$8,'[1]Detalle Vendors'!$C$4:$C$8,'[1]Detalle Vendors'!$I$4:$I$8)*('Ev. Eco Plan 1L (CC)'!AC106/'Ev. Eco Plan 1L (CC)'!$C$14))/1000000</f>
        <v>0</v>
      </c>
      <c r="AD108" s="33">
        <f>(_xlfn.XLOOKUP($C$8,'[1]Detalle Vendors'!$C$4:$C$8,'[1]Detalle Vendors'!$H$4:$H$8)*('Ev. Eco Plan 1L (CC)'!AD106/'Ev. Eco Plan 1L (CC)'!$C$14)+_xlfn.XLOOKUP($C$8,'[1]Detalle Vendors'!$C$4:$C$8,'[1]Detalle Vendors'!$I$4:$I$8)*('Ev. Eco Plan 1L (CC)'!AD106/'Ev. Eco Plan 1L (CC)'!$C$14))/1000000</f>
        <v>0</v>
      </c>
      <c r="AE108" s="33">
        <f>(_xlfn.XLOOKUP($C$8,'[1]Detalle Vendors'!$C$4:$C$8,'[1]Detalle Vendors'!$H$4:$H$8)*('Ev. Eco Plan 1L (CC)'!AE106/'Ev. Eco Plan 1L (CC)'!$C$14)+_xlfn.XLOOKUP($C$8,'[1]Detalle Vendors'!$C$4:$C$8,'[1]Detalle Vendors'!$I$4:$I$8)*('Ev. Eco Plan 1L (CC)'!AE106/'Ev. Eco Plan 1L (CC)'!$C$14))/1000000</f>
        <v>0</v>
      </c>
      <c r="AF108" s="33">
        <f>(_xlfn.XLOOKUP($C$8,'[1]Detalle Vendors'!$C$4:$C$8,'[1]Detalle Vendors'!$H$4:$H$8)*('Ev. Eco Plan 1L (CC)'!AF106/'Ev. Eco Plan 1L (CC)'!$C$14)+_xlfn.XLOOKUP($C$8,'[1]Detalle Vendors'!$C$4:$C$8,'[1]Detalle Vendors'!$I$4:$I$8)*('Ev. Eco Plan 1L (CC)'!AF106/'Ev. Eco Plan 1L (CC)'!$C$14))/1000000</f>
        <v>0</v>
      </c>
      <c r="AG108" s="33">
        <f>(_xlfn.XLOOKUP($C$8,'[1]Detalle Vendors'!$C$4:$C$8,'[1]Detalle Vendors'!$H$4:$H$8)*('Ev. Eco Plan 1L (CC)'!AG106/'Ev. Eco Plan 1L (CC)'!$C$14)+_xlfn.XLOOKUP($C$8,'[1]Detalle Vendors'!$C$4:$C$8,'[1]Detalle Vendors'!$I$4:$I$8)*('Ev. Eco Plan 1L (CC)'!AG106/'Ev. Eco Plan 1L (CC)'!$C$14))/1000000</f>
        <v>0</v>
      </c>
      <c r="AH108" s="33">
        <f>(_xlfn.XLOOKUP($C$8,'[1]Detalle Vendors'!$C$4:$C$8,'[1]Detalle Vendors'!$H$4:$H$8)*('Ev. Eco Plan 1L (CC)'!AH106/'Ev. Eco Plan 1L (CC)'!$C$14)+_xlfn.XLOOKUP($C$8,'[1]Detalle Vendors'!$C$4:$C$8,'[1]Detalle Vendors'!$I$4:$I$8)*('Ev. Eco Plan 1L (CC)'!AH106/'Ev. Eco Plan 1L (CC)'!$C$14))/1000000</f>
        <v>0</v>
      </c>
      <c r="AI108" s="33">
        <f>(_xlfn.XLOOKUP($C$8,'[1]Detalle Vendors'!$C$4:$C$8,'[1]Detalle Vendors'!$H$4:$H$8)*('Ev. Eco Plan 1L (CC)'!AI106/'Ev. Eco Plan 1L (CC)'!$C$14)+_xlfn.XLOOKUP($C$8,'[1]Detalle Vendors'!$C$4:$C$8,'[1]Detalle Vendors'!$I$4:$I$8)*('Ev. Eco Plan 1L (CC)'!AI106/'Ev. Eco Plan 1L (CC)'!$C$14))/1000000</f>
        <v>0</v>
      </c>
      <c r="AJ108" s="33">
        <f>(_xlfn.XLOOKUP($C$8,'[1]Detalle Vendors'!$C$4:$C$8,'[1]Detalle Vendors'!$H$4:$H$8)*('Ev. Eco Plan 1L (CC)'!AJ106/'Ev. Eco Plan 1L (CC)'!$C$14)+_xlfn.XLOOKUP($C$8,'[1]Detalle Vendors'!$C$4:$C$8,'[1]Detalle Vendors'!$I$4:$I$8)*('Ev. Eco Plan 1L (CC)'!AJ106/'Ev. Eco Plan 1L (CC)'!$C$14))/1000000</f>
        <v>0</v>
      </c>
      <c r="AK108" s="33">
        <f>(_xlfn.XLOOKUP($C$8,'[1]Detalle Vendors'!$C$4:$C$8,'[1]Detalle Vendors'!$H$4:$H$8)*('Ev. Eco Plan 1L (CC)'!AK106/'Ev. Eco Plan 1L (CC)'!$C$14)+_xlfn.XLOOKUP($C$8,'[1]Detalle Vendors'!$C$4:$C$8,'[1]Detalle Vendors'!$I$4:$I$8)*('Ev. Eco Plan 1L (CC)'!AK106/'Ev. Eco Plan 1L (CC)'!$C$14))/1000000</f>
        <v>0</v>
      </c>
    </row>
    <row r="109" spans="2:37" x14ac:dyDescent="0.25">
      <c r="B109" s="2" t="s">
        <v>124</v>
      </c>
      <c r="C109" s="31">
        <f t="shared" si="10"/>
        <v>0.33700000000000002</v>
      </c>
      <c r="D109" s="33">
        <f>(_xlfn.XLOOKUP($C$8,'[1]Detalle Vendors'!$C$4:$C$8,'[1]Detalle Vendors'!$J$4:$J$8))/1000000</f>
        <v>0.33700000000000002</v>
      </c>
      <c r="E109" s="34">
        <v>0</v>
      </c>
      <c r="F109" s="34">
        <v>0</v>
      </c>
      <c r="G109" s="34">
        <v>0</v>
      </c>
      <c r="H109" s="34">
        <v>0</v>
      </c>
      <c r="I109" s="34">
        <v>0</v>
      </c>
      <c r="J109" s="34">
        <v>0</v>
      </c>
      <c r="K109" s="34">
        <v>0</v>
      </c>
      <c r="L109" s="34">
        <v>0</v>
      </c>
      <c r="M109" s="34">
        <v>0</v>
      </c>
      <c r="N109" s="34">
        <v>0</v>
      </c>
      <c r="O109" s="34">
        <v>0</v>
      </c>
      <c r="P109" s="32">
        <v>0</v>
      </c>
      <c r="Q109" s="32">
        <v>0</v>
      </c>
      <c r="R109" s="32">
        <v>0</v>
      </c>
      <c r="S109" s="32">
        <v>0</v>
      </c>
      <c r="T109" s="32">
        <v>0</v>
      </c>
      <c r="U109" s="32">
        <v>0</v>
      </c>
      <c r="V109" s="32">
        <v>0</v>
      </c>
      <c r="W109" s="32">
        <v>0</v>
      </c>
      <c r="X109" s="32">
        <v>0</v>
      </c>
      <c r="Y109" s="32">
        <v>0</v>
      </c>
      <c r="Z109" s="32">
        <v>0</v>
      </c>
      <c r="AA109" s="32">
        <v>0</v>
      </c>
      <c r="AB109" s="32">
        <v>0</v>
      </c>
      <c r="AC109" s="32">
        <v>0</v>
      </c>
      <c r="AD109" s="32">
        <v>0</v>
      </c>
      <c r="AE109" s="32">
        <v>0</v>
      </c>
      <c r="AF109" s="34">
        <v>0</v>
      </c>
      <c r="AG109" s="34">
        <v>0</v>
      </c>
      <c r="AH109" s="34">
        <v>0</v>
      </c>
      <c r="AI109" s="34">
        <v>0</v>
      </c>
      <c r="AJ109" s="34">
        <v>0</v>
      </c>
      <c r="AK109" s="34">
        <v>0</v>
      </c>
    </row>
    <row r="110" spans="2:37" x14ac:dyDescent="0.25">
      <c r="B110" s="2" t="s">
        <v>125</v>
      </c>
      <c r="C110" s="31">
        <f t="shared" si="10"/>
        <v>1.5</v>
      </c>
      <c r="D110" s="32">
        <f>(_xlfn.XLOOKUP($C$8,'[1]Detalle Vendors'!$C$4:$C$8,'[1]Detalle Vendors'!$K$4:$K$8))/1000000</f>
        <v>1.5</v>
      </c>
      <c r="E110" s="32">
        <v>0</v>
      </c>
      <c r="F110" s="32">
        <v>0</v>
      </c>
      <c r="G110" s="32">
        <v>0</v>
      </c>
      <c r="H110" s="32">
        <v>0</v>
      </c>
      <c r="I110" s="32">
        <v>0</v>
      </c>
      <c r="J110" s="32">
        <v>0</v>
      </c>
      <c r="K110" s="32">
        <v>0</v>
      </c>
      <c r="L110" s="32">
        <v>0</v>
      </c>
      <c r="M110" s="32">
        <v>0</v>
      </c>
      <c r="N110" s="32">
        <v>0</v>
      </c>
      <c r="O110" s="32">
        <v>0</v>
      </c>
      <c r="P110" s="32">
        <v>0</v>
      </c>
      <c r="Q110" s="32">
        <v>0</v>
      </c>
      <c r="R110" s="32">
        <v>0</v>
      </c>
      <c r="S110" s="32">
        <v>0</v>
      </c>
      <c r="T110" s="32">
        <v>0</v>
      </c>
      <c r="U110" s="32">
        <v>0</v>
      </c>
      <c r="V110" s="32">
        <v>0</v>
      </c>
      <c r="W110" s="32">
        <v>0</v>
      </c>
      <c r="X110" s="32">
        <v>0</v>
      </c>
      <c r="Y110" s="32">
        <v>0</v>
      </c>
      <c r="Z110" s="32">
        <v>0</v>
      </c>
      <c r="AA110" s="32">
        <v>0</v>
      </c>
      <c r="AB110" s="32">
        <v>0</v>
      </c>
      <c r="AC110" s="32">
        <v>0</v>
      </c>
      <c r="AD110" s="32">
        <v>0</v>
      </c>
      <c r="AE110" s="32">
        <v>0</v>
      </c>
      <c r="AF110" s="32">
        <v>0</v>
      </c>
      <c r="AG110" s="32">
        <v>0</v>
      </c>
      <c r="AH110" s="32">
        <v>0</v>
      </c>
      <c r="AI110" s="32">
        <v>0</v>
      </c>
      <c r="AJ110" s="32">
        <v>0</v>
      </c>
      <c r="AK110" s="32">
        <v>0</v>
      </c>
    </row>
    <row r="111" spans="2:37" x14ac:dyDescent="0.25">
      <c r="B111" s="2" t="s">
        <v>126</v>
      </c>
      <c r="C111" s="31">
        <f t="shared" si="10"/>
        <v>0</v>
      </c>
      <c r="D111" s="32">
        <f>(_xlfn.XLOOKUP($C$8,'[1]Detalle Vendors'!$C$4:$C$8,'[1]Detalle Vendors'!$M$4:$M$8))/1000000</f>
        <v>0</v>
      </c>
      <c r="E111" s="32">
        <v>0</v>
      </c>
      <c r="F111" s="32">
        <v>0</v>
      </c>
      <c r="G111" s="32">
        <v>0</v>
      </c>
      <c r="H111" s="32">
        <v>0</v>
      </c>
      <c r="I111" s="32">
        <v>0</v>
      </c>
      <c r="J111" s="32">
        <v>0</v>
      </c>
      <c r="K111" s="32">
        <v>0</v>
      </c>
      <c r="L111" s="32">
        <v>0</v>
      </c>
      <c r="M111" s="32">
        <v>0</v>
      </c>
      <c r="N111" s="32">
        <v>0</v>
      </c>
      <c r="O111" s="32">
        <v>0</v>
      </c>
      <c r="P111" s="32">
        <v>0</v>
      </c>
      <c r="Q111" s="32">
        <v>0</v>
      </c>
      <c r="R111" s="32">
        <v>0</v>
      </c>
      <c r="S111" s="32">
        <v>0</v>
      </c>
      <c r="T111" s="32">
        <v>0</v>
      </c>
      <c r="U111" s="32">
        <v>0</v>
      </c>
      <c r="V111" s="32">
        <v>0</v>
      </c>
      <c r="W111" s="32">
        <v>0</v>
      </c>
      <c r="X111" s="32">
        <v>0</v>
      </c>
      <c r="Y111" s="32">
        <v>0</v>
      </c>
      <c r="Z111" s="32">
        <v>0</v>
      </c>
      <c r="AA111" s="32">
        <v>0</v>
      </c>
      <c r="AB111" s="32">
        <v>0</v>
      </c>
      <c r="AC111" s="32">
        <v>0</v>
      </c>
      <c r="AD111" s="32">
        <v>0</v>
      </c>
      <c r="AE111" s="32">
        <v>0</v>
      </c>
      <c r="AF111" s="32">
        <v>0</v>
      </c>
      <c r="AG111" s="32">
        <v>0</v>
      </c>
      <c r="AH111" s="32">
        <v>0</v>
      </c>
      <c r="AI111" s="32">
        <v>0</v>
      </c>
      <c r="AJ111" s="32">
        <v>0</v>
      </c>
      <c r="AK111" s="32">
        <v>0</v>
      </c>
    </row>
    <row r="112" spans="2:37" x14ac:dyDescent="0.25">
      <c r="B112" s="2" t="s">
        <v>127</v>
      </c>
      <c r="C112" s="31">
        <f t="shared" si="10"/>
        <v>0</v>
      </c>
      <c r="D112" s="32">
        <f>(_xlfn.XLOOKUP($C$8,'[1]Detalle Vendors'!$C$4:$C$8,'[1]Detalle Vendors'!$N$4:$N$8))/1000000</f>
        <v>0</v>
      </c>
      <c r="E112" s="32">
        <v>0</v>
      </c>
      <c r="F112" s="32">
        <v>0</v>
      </c>
      <c r="G112" s="32">
        <v>0</v>
      </c>
      <c r="H112" s="32">
        <v>0</v>
      </c>
      <c r="I112" s="32">
        <v>0</v>
      </c>
      <c r="J112" s="32">
        <v>0</v>
      </c>
      <c r="K112" s="32">
        <v>0</v>
      </c>
      <c r="L112" s="32">
        <v>0</v>
      </c>
      <c r="M112" s="32">
        <v>0</v>
      </c>
      <c r="N112" s="32">
        <v>0</v>
      </c>
      <c r="O112" s="32">
        <v>0</v>
      </c>
      <c r="P112" s="32">
        <v>0</v>
      </c>
      <c r="Q112" s="32">
        <v>0</v>
      </c>
      <c r="R112" s="32">
        <v>0</v>
      </c>
      <c r="S112" s="32">
        <v>0</v>
      </c>
      <c r="T112" s="32">
        <v>0</v>
      </c>
      <c r="U112" s="32">
        <v>0</v>
      </c>
      <c r="V112" s="32">
        <v>0</v>
      </c>
      <c r="W112" s="32">
        <v>0</v>
      </c>
      <c r="X112" s="32">
        <v>0</v>
      </c>
      <c r="Y112" s="32">
        <v>0</v>
      </c>
      <c r="Z112" s="32">
        <v>0</v>
      </c>
      <c r="AA112" s="32">
        <v>0</v>
      </c>
      <c r="AB112" s="32">
        <v>0</v>
      </c>
      <c r="AC112" s="32">
        <v>0</v>
      </c>
      <c r="AD112" s="32">
        <v>0</v>
      </c>
      <c r="AE112" s="32">
        <v>0</v>
      </c>
      <c r="AF112" s="32">
        <v>0</v>
      </c>
      <c r="AG112" s="32">
        <v>0</v>
      </c>
      <c r="AH112" s="32">
        <v>0</v>
      </c>
      <c r="AI112" s="32">
        <v>0</v>
      </c>
      <c r="AJ112" s="32">
        <v>0</v>
      </c>
      <c r="AK112" s="32">
        <v>0</v>
      </c>
    </row>
    <row r="113" spans="2:37" x14ac:dyDescent="0.25">
      <c r="B113" s="2" t="s">
        <v>128</v>
      </c>
      <c r="C113" s="31">
        <f>SUM(D113:AK113)</f>
        <v>0</v>
      </c>
      <c r="D113" s="32">
        <v>0</v>
      </c>
      <c r="E113" s="32">
        <v>0</v>
      </c>
      <c r="F113" s="32">
        <v>0</v>
      </c>
      <c r="G113" s="32">
        <v>0</v>
      </c>
      <c r="H113" s="32">
        <v>0</v>
      </c>
      <c r="I113" s="32">
        <v>0</v>
      </c>
      <c r="J113" s="32">
        <v>0</v>
      </c>
      <c r="K113" s="32">
        <v>0</v>
      </c>
      <c r="L113" s="32">
        <v>0</v>
      </c>
      <c r="M113" s="32">
        <v>0</v>
      </c>
      <c r="N113" s="32">
        <v>0</v>
      </c>
      <c r="O113" s="32">
        <v>0</v>
      </c>
      <c r="P113" s="32">
        <v>0</v>
      </c>
      <c r="Q113" s="32">
        <v>0</v>
      </c>
      <c r="R113" s="32">
        <v>0</v>
      </c>
      <c r="S113" s="32">
        <v>0</v>
      </c>
      <c r="T113" s="32">
        <v>0</v>
      </c>
      <c r="U113" s="32">
        <v>0</v>
      </c>
      <c r="V113" s="32">
        <v>0</v>
      </c>
      <c r="W113" s="32">
        <v>0</v>
      </c>
      <c r="X113" s="32">
        <v>0</v>
      </c>
      <c r="Y113" s="32">
        <v>0</v>
      </c>
      <c r="Z113" s="32">
        <v>0</v>
      </c>
      <c r="AA113" s="32">
        <v>0</v>
      </c>
      <c r="AB113" s="32">
        <v>0</v>
      </c>
      <c r="AC113" s="32">
        <v>0</v>
      </c>
      <c r="AD113" s="32">
        <v>0</v>
      </c>
      <c r="AE113" s="32">
        <v>0</v>
      </c>
      <c r="AF113" s="32">
        <v>0</v>
      </c>
      <c r="AG113" s="32">
        <v>0</v>
      </c>
      <c r="AH113" s="32">
        <v>0</v>
      </c>
      <c r="AI113" s="32">
        <v>0</v>
      </c>
      <c r="AJ113" s="32">
        <v>0</v>
      </c>
      <c r="AK113" s="32">
        <v>0</v>
      </c>
    </row>
    <row r="114" spans="2:37" x14ac:dyDescent="0.25">
      <c r="B114" s="2" t="s">
        <v>129</v>
      </c>
      <c r="C114" s="31">
        <f t="shared" si="10"/>
        <v>0.69300000000000006</v>
      </c>
      <c r="D114" s="32">
        <f t="shared" ref="D114:AK114" si="11">(SUM(D107:D113)+D138)*$C$30</f>
        <v>0.69100000000000006</v>
      </c>
      <c r="E114" s="32">
        <f t="shared" si="11"/>
        <v>2E-3</v>
      </c>
      <c r="F114" s="32">
        <f t="shared" si="11"/>
        <v>0</v>
      </c>
      <c r="G114" s="32">
        <f t="shared" si="11"/>
        <v>0</v>
      </c>
      <c r="H114" s="32">
        <f t="shared" si="11"/>
        <v>0</v>
      </c>
      <c r="I114" s="32">
        <f t="shared" si="11"/>
        <v>0</v>
      </c>
      <c r="J114" s="32">
        <f t="shared" si="11"/>
        <v>0</v>
      </c>
      <c r="K114" s="32">
        <f t="shared" si="11"/>
        <v>0</v>
      </c>
      <c r="L114" s="32">
        <f t="shared" si="11"/>
        <v>0</v>
      </c>
      <c r="M114" s="32">
        <f t="shared" si="11"/>
        <v>0</v>
      </c>
      <c r="N114" s="32">
        <f t="shared" si="11"/>
        <v>0</v>
      </c>
      <c r="O114" s="32">
        <f t="shared" si="11"/>
        <v>0</v>
      </c>
      <c r="P114" s="32">
        <f t="shared" si="11"/>
        <v>0</v>
      </c>
      <c r="Q114" s="32">
        <f t="shared" si="11"/>
        <v>0</v>
      </c>
      <c r="R114" s="32">
        <f t="shared" si="11"/>
        <v>0</v>
      </c>
      <c r="S114" s="32">
        <f t="shared" si="11"/>
        <v>0</v>
      </c>
      <c r="T114" s="32">
        <f t="shared" si="11"/>
        <v>0</v>
      </c>
      <c r="U114" s="32">
        <f t="shared" si="11"/>
        <v>0</v>
      </c>
      <c r="V114" s="32">
        <f t="shared" si="11"/>
        <v>0</v>
      </c>
      <c r="W114" s="32">
        <f t="shared" si="11"/>
        <v>0</v>
      </c>
      <c r="X114" s="32">
        <f t="shared" si="11"/>
        <v>0</v>
      </c>
      <c r="Y114" s="32">
        <f t="shared" si="11"/>
        <v>0</v>
      </c>
      <c r="Z114" s="32">
        <f t="shared" si="11"/>
        <v>0</v>
      </c>
      <c r="AA114" s="32">
        <f t="shared" si="11"/>
        <v>0</v>
      </c>
      <c r="AB114" s="32">
        <f t="shared" si="11"/>
        <v>0</v>
      </c>
      <c r="AC114" s="32">
        <f t="shared" si="11"/>
        <v>0</v>
      </c>
      <c r="AD114" s="32">
        <f t="shared" si="11"/>
        <v>0</v>
      </c>
      <c r="AE114" s="32">
        <f t="shared" si="11"/>
        <v>0</v>
      </c>
      <c r="AF114" s="32">
        <f t="shared" si="11"/>
        <v>0</v>
      </c>
      <c r="AG114" s="32">
        <f t="shared" si="11"/>
        <v>0</v>
      </c>
      <c r="AH114" s="32">
        <f t="shared" si="11"/>
        <v>0</v>
      </c>
      <c r="AI114" s="32">
        <f t="shared" si="11"/>
        <v>0</v>
      </c>
      <c r="AJ114" s="32">
        <f t="shared" si="11"/>
        <v>0</v>
      </c>
      <c r="AK114" s="32">
        <f t="shared" si="11"/>
        <v>0</v>
      </c>
    </row>
    <row r="115" spans="2:37" x14ac:dyDescent="0.25">
      <c r="B115" s="2" t="s">
        <v>130</v>
      </c>
      <c r="C115" s="31">
        <f t="shared" si="10"/>
        <v>36.573975239479608</v>
      </c>
      <c r="D115" s="31">
        <f t="shared" ref="D115:AK115" si="12">SUM(D106:D114)</f>
        <v>28.457981429609706</v>
      </c>
      <c r="E115" s="31">
        <f t="shared" si="12"/>
        <v>8.115993809869904</v>
      </c>
      <c r="F115" s="31">
        <f t="shared" si="12"/>
        <v>0</v>
      </c>
      <c r="G115" s="31">
        <f t="shared" si="12"/>
        <v>0</v>
      </c>
      <c r="H115" s="31">
        <f t="shared" si="12"/>
        <v>0</v>
      </c>
      <c r="I115" s="31">
        <f t="shared" si="12"/>
        <v>0</v>
      </c>
      <c r="J115" s="31">
        <f t="shared" si="12"/>
        <v>0</v>
      </c>
      <c r="K115" s="31">
        <f t="shared" si="12"/>
        <v>0</v>
      </c>
      <c r="L115" s="31">
        <f t="shared" si="12"/>
        <v>0</v>
      </c>
      <c r="M115" s="31">
        <f t="shared" si="12"/>
        <v>0</v>
      </c>
      <c r="N115" s="31">
        <f t="shared" si="12"/>
        <v>0</v>
      </c>
      <c r="O115" s="31">
        <f t="shared" si="12"/>
        <v>0</v>
      </c>
      <c r="P115" s="31">
        <f t="shared" si="12"/>
        <v>0</v>
      </c>
      <c r="Q115" s="31">
        <f t="shared" si="12"/>
        <v>0</v>
      </c>
      <c r="R115" s="31">
        <f t="shared" si="12"/>
        <v>0</v>
      </c>
      <c r="S115" s="31">
        <f t="shared" si="12"/>
        <v>0</v>
      </c>
      <c r="T115" s="31">
        <f t="shared" si="12"/>
        <v>0</v>
      </c>
      <c r="U115" s="31">
        <f t="shared" si="12"/>
        <v>0</v>
      </c>
      <c r="V115" s="31">
        <f t="shared" si="12"/>
        <v>0</v>
      </c>
      <c r="W115" s="31">
        <f t="shared" si="12"/>
        <v>0</v>
      </c>
      <c r="X115" s="31">
        <f t="shared" si="12"/>
        <v>0</v>
      </c>
      <c r="Y115" s="31">
        <f t="shared" si="12"/>
        <v>0</v>
      </c>
      <c r="Z115" s="31">
        <f t="shared" si="12"/>
        <v>0</v>
      </c>
      <c r="AA115" s="31">
        <f t="shared" si="12"/>
        <v>0</v>
      </c>
      <c r="AB115" s="31">
        <f t="shared" si="12"/>
        <v>0</v>
      </c>
      <c r="AC115" s="31">
        <f t="shared" si="12"/>
        <v>0</v>
      </c>
      <c r="AD115" s="31">
        <f t="shared" si="12"/>
        <v>0</v>
      </c>
      <c r="AE115" s="31">
        <f t="shared" si="12"/>
        <v>0</v>
      </c>
      <c r="AF115" s="31">
        <f t="shared" si="12"/>
        <v>0</v>
      </c>
      <c r="AG115" s="31">
        <f t="shared" si="12"/>
        <v>0</v>
      </c>
      <c r="AH115" s="31">
        <f t="shared" si="12"/>
        <v>0</v>
      </c>
      <c r="AI115" s="31">
        <f t="shared" si="12"/>
        <v>0</v>
      </c>
      <c r="AJ115" s="31">
        <f t="shared" si="12"/>
        <v>0</v>
      </c>
      <c r="AK115" s="31">
        <f t="shared" si="12"/>
        <v>0</v>
      </c>
    </row>
    <row r="116" spans="2:37" ht="4.5" customHeight="1" x14ac:dyDescent="0.25"/>
    <row r="117" spans="2:37" x14ac:dyDescent="0.25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</row>
    <row r="118" spans="2:37" x14ac:dyDescent="0.25">
      <c r="B118" s="5" t="s">
        <v>131</v>
      </c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</row>
    <row r="119" spans="2:37" ht="4.5" customHeight="1" x14ac:dyDescent="0.25">
      <c r="C119" s="36"/>
      <c r="D119" s="36"/>
      <c r="E119" s="36"/>
      <c r="F119" s="36"/>
      <c r="G119" s="36"/>
      <c r="H119" s="36"/>
      <c r="I119" s="36"/>
      <c r="J119" s="36"/>
      <c r="K119" s="36"/>
      <c r="L119" s="36"/>
      <c r="M119" s="36"/>
      <c r="N119" s="36"/>
    </row>
    <row r="120" spans="2:37" x14ac:dyDescent="0.25">
      <c r="B120" s="2" t="s">
        <v>99</v>
      </c>
      <c r="C120" s="7" t="s">
        <v>120</v>
      </c>
      <c r="D120" s="37" t="s">
        <v>65</v>
      </c>
      <c r="E120" s="38" t="s">
        <v>66</v>
      </c>
      <c r="F120" s="38" t="s">
        <v>67</v>
      </c>
      <c r="G120" s="38" t="s">
        <v>68</v>
      </c>
      <c r="H120" s="38" t="s">
        <v>69</v>
      </c>
      <c r="I120" s="38" t="s">
        <v>70</v>
      </c>
      <c r="J120" s="38" t="s">
        <v>71</v>
      </c>
      <c r="K120" s="38" t="s">
        <v>72</v>
      </c>
      <c r="L120" s="38" t="s">
        <v>73</v>
      </c>
      <c r="M120" s="38" t="s">
        <v>74</v>
      </c>
      <c r="N120" s="38" t="s">
        <v>75</v>
      </c>
      <c r="O120" s="25" t="s">
        <v>76</v>
      </c>
      <c r="P120" s="25" t="s">
        <v>77</v>
      </c>
      <c r="Q120" s="25" t="s">
        <v>78</v>
      </c>
      <c r="R120" s="25" t="s">
        <v>79</v>
      </c>
      <c r="S120" s="25" t="s">
        <v>80</v>
      </c>
      <c r="T120" s="25" t="s">
        <v>81</v>
      </c>
      <c r="U120" s="25" t="s">
        <v>82</v>
      </c>
      <c r="V120" s="25" t="s">
        <v>83</v>
      </c>
      <c r="W120" s="25" t="s">
        <v>84</v>
      </c>
      <c r="X120" s="25" t="s">
        <v>85</v>
      </c>
      <c r="Y120" s="25" t="s">
        <v>86</v>
      </c>
      <c r="Z120" s="25" t="s">
        <v>87</v>
      </c>
      <c r="AA120" s="25" t="s">
        <v>88</v>
      </c>
      <c r="AB120" s="25" t="s">
        <v>89</v>
      </c>
      <c r="AC120" s="25" t="s">
        <v>90</v>
      </c>
      <c r="AD120" s="25" t="s">
        <v>91</v>
      </c>
      <c r="AE120" s="25" t="s">
        <v>92</v>
      </c>
      <c r="AF120" s="25" t="s">
        <v>93</v>
      </c>
      <c r="AG120" s="25" t="s">
        <v>94</v>
      </c>
      <c r="AH120" s="25" t="s">
        <v>95</v>
      </c>
      <c r="AI120" s="25" t="s">
        <v>96</v>
      </c>
      <c r="AJ120" s="25" t="s">
        <v>97</v>
      </c>
      <c r="AK120" s="25" t="s">
        <v>98</v>
      </c>
    </row>
    <row r="121" spans="2:37" x14ac:dyDescent="0.25">
      <c r="B121" s="39" t="s">
        <v>132</v>
      </c>
      <c r="C121" s="31">
        <f t="shared" ref="C121:C126" si="13">SUM(D121:AK121)</f>
        <v>0</v>
      </c>
      <c r="D121" s="32">
        <f t="shared" ref="D121:AK121" si="14">D68*$C$15/1000/1000000</f>
        <v>0</v>
      </c>
      <c r="E121" s="32">
        <f t="shared" si="14"/>
        <v>0</v>
      </c>
      <c r="F121" s="32">
        <f t="shared" si="14"/>
        <v>0</v>
      </c>
      <c r="G121" s="32">
        <f t="shared" si="14"/>
        <v>0</v>
      </c>
      <c r="H121" s="32">
        <f t="shared" si="14"/>
        <v>0</v>
      </c>
      <c r="I121" s="32">
        <f t="shared" si="14"/>
        <v>0</v>
      </c>
      <c r="J121" s="32">
        <f t="shared" si="14"/>
        <v>0</v>
      </c>
      <c r="K121" s="32">
        <f t="shared" si="14"/>
        <v>0</v>
      </c>
      <c r="L121" s="32">
        <f t="shared" si="14"/>
        <v>0</v>
      </c>
      <c r="M121" s="32">
        <f t="shared" si="14"/>
        <v>0</v>
      </c>
      <c r="N121" s="32">
        <f t="shared" si="14"/>
        <v>0</v>
      </c>
      <c r="O121" s="32">
        <f t="shared" si="14"/>
        <v>0</v>
      </c>
      <c r="P121" s="32">
        <f t="shared" si="14"/>
        <v>0</v>
      </c>
      <c r="Q121" s="32">
        <f t="shared" si="14"/>
        <v>0</v>
      </c>
      <c r="R121" s="32">
        <f t="shared" si="14"/>
        <v>0</v>
      </c>
      <c r="S121" s="32">
        <f t="shared" si="14"/>
        <v>0</v>
      </c>
      <c r="T121" s="32">
        <f t="shared" si="14"/>
        <v>0</v>
      </c>
      <c r="U121" s="32">
        <f t="shared" si="14"/>
        <v>0</v>
      </c>
      <c r="V121" s="32">
        <f t="shared" si="14"/>
        <v>0</v>
      </c>
      <c r="W121" s="32">
        <f t="shared" si="14"/>
        <v>0</v>
      </c>
      <c r="X121" s="32">
        <f t="shared" si="14"/>
        <v>0</v>
      </c>
      <c r="Y121" s="32">
        <f t="shared" si="14"/>
        <v>0</v>
      </c>
      <c r="Z121" s="32">
        <f t="shared" si="14"/>
        <v>0</v>
      </c>
      <c r="AA121" s="32">
        <f t="shared" si="14"/>
        <v>0</v>
      </c>
      <c r="AB121" s="32">
        <f t="shared" si="14"/>
        <v>0</v>
      </c>
      <c r="AC121" s="32">
        <f t="shared" si="14"/>
        <v>0</v>
      </c>
      <c r="AD121" s="32">
        <f t="shared" si="14"/>
        <v>0</v>
      </c>
      <c r="AE121" s="32">
        <f t="shared" si="14"/>
        <v>0</v>
      </c>
      <c r="AF121" s="32">
        <f t="shared" si="14"/>
        <v>0</v>
      </c>
      <c r="AG121" s="32">
        <f t="shared" si="14"/>
        <v>0</v>
      </c>
      <c r="AH121" s="32">
        <f t="shared" si="14"/>
        <v>0</v>
      </c>
      <c r="AI121" s="32">
        <f t="shared" si="14"/>
        <v>0</v>
      </c>
      <c r="AJ121" s="32">
        <f t="shared" si="14"/>
        <v>0</v>
      </c>
      <c r="AK121" s="32">
        <f t="shared" si="14"/>
        <v>0</v>
      </c>
    </row>
    <row r="122" spans="2:37" x14ac:dyDescent="0.25">
      <c r="B122" s="39" t="s">
        <v>133</v>
      </c>
      <c r="C122" s="31">
        <f t="shared" si="13"/>
        <v>21.677820255116966</v>
      </c>
      <c r="D122" s="32">
        <f>D72*$C$16/1000/1000000</f>
        <v>0.79577222520985513</v>
      </c>
      <c r="E122" s="32">
        <f t="shared" ref="E122:AK122" si="15">E72*$C$16/1000/1000000</f>
        <v>0.71889867884070469</v>
      </c>
      <c r="F122" s="32">
        <f t="shared" si="15"/>
        <v>0.69664311666283207</v>
      </c>
      <c r="G122" s="32">
        <f t="shared" si="15"/>
        <v>0.68813208348692467</v>
      </c>
      <c r="H122" s="32">
        <f t="shared" si="15"/>
        <v>0.73158198453314183</v>
      </c>
      <c r="I122" s="32">
        <f t="shared" si="15"/>
        <v>0.71130724002851453</v>
      </c>
      <c r="J122" s="32">
        <f t="shared" si="15"/>
        <v>0.7240388873216197</v>
      </c>
      <c r="K122" s="32">
        <f t="shared" si="15"/>
        <v>0.72135793309588547</v>
      </c>
      <c r="L122" s="32">
        <f t="shared" si="15"/>
        <v>0.70758047815091485</v>
      </c>
      <c r="M122" s="32">
        <f t="shared" si="15"/>
        <v>0.64400203843714754</v>
      </c>
      <c r="N122" s="32">
        <f t="shared" si="15"/>
        <v>0.71444350313882443</v>
      </c>
      <c r="O122" s="32">
        <f t="shared" si="15"/>
        <v>0.71072584593120824</v>
      </c>
      <c r="P122" s="32">
        <f t="shared" si="15"/>
        <v>0.71056493244775032</v>
      </c>
      <c r="Q122" s="32">
        <f t="shared" si="15"/>
        <v>0.69905986104640672</v>
      </c>
      <c r="R122" s="32">
        <f t="shared" si="15"/>
        <v>0.71189906325264551</v>
      </c>
      <c r="S122" s="32">
        <f t="shared" si="15"/>
        <v>0.70658500777113209</v>
      </c>
      <c r="T122" s="32">
        <f t="shared" si="15"/>
        <v>0.71346420462485616</v>
      </c>
      <c r="U122" s="32">
        <f t="shared" si="15"/>
        <v>0.65188506158482618</v>
      </c>
      <c r="V122" s="32">
        <f t="shared" si="15"/>
        <v>0.70966779655870404</v>
      </c>
      <c r="W122" s="32">
        <f t="shared" si="15"/>
        <v>0.7086913494816266</v>
      </c>
      <c r="X122" s="32">
        <f t="shared" si="15"/>
        <v>0.70938698467119499</v>
      </c>
      <c r="Y122" s="32">
        <f t="shared" si="15"/>
        <v>0.66185670136514907</v>
      </c>
      <c r="Z122" s="32">
        <f t="shared" si="15"/>
        <v>0.71009092181928901</v>
      </c>
      <c r="AA122" s="32">
        <f t="shared" si="15"/>
        <v>0.70384965365010144</v>
      </c>
      <c r="AB122" s="32">
        <f t="shared" si="15"/>
        <v>0.70830052202220983</v>
      </c>
      <c r="AC122" s="32">
        <f t="shared" si="15"/>
        <v>0.70881705717745358</v>
      </c>
      <c r="AD122" s="32">
        <f t="shared" si="15"/>
        <v>0.68264691885859596</v>
      </c>
      <c r="AE122" s="32">
        <f t="shared" si="15"/>
        <v>0.71281366071415131</v>
      </c>
      <c r="AF122" s="32">
        <f t="shared" si="15"/>
        <v>0.50456894327219737</v>
      </c>
      <c r="AG122" s="32">
        <f t="shared" si="15"/>
        <v>0.35062552736105812</v>
      </c>
      <c r="AH122" s="32">
        <f t="shared" si="15"/>
        <v>0.30386607241641966</v>
      </c>
      <c r="AI122" s="32">
        <f t="shared" si="15"/>
        <v>0.28294223928159407</v>
      </c>
      <c r="AJ122" s="32">
        <f t="shared" si="15"/>
        <v>0.23504685292189975</v>
      </c>
      <c r="AK122" s="32">
        <f t="shared" si="15"/>
        <v>0.2267069079801334</v>
      </c>
    </row>
    <row r="123" spans="2:37" x14ac:dyDescent="0.25">
      <c r="B123" s="39" t="s">
        <v>134</v>
      </c>
      <c r="C123" s="31">
        <f t="shared" si="13"/>
        <v>211.16902531620786</v>
      </c>
      <c r="D123" s="32">
        <f>D78*D50/1000000</f>
        <v>7.7518146747991983</v>
      </c>
      <c r="E123" s="32">
        <f t="shared" ref="E123:AK123" si="16">E78*E50/1000000</f>
        <v>7.0029703874893618</v>
      </c>
      <c r="F123" s="32">
        <f t="shared" si="16"/>
        <v>6.7861734347673153</v>
      </c>
      <c r="G123" s="32">
        <f t="shared" si="16"/>
        <v>6.7032653490354912</v>
      </c>
      <c r="H123" s="32">
        <f t="shared" si="16"/>
        <v>7.1265216149347141</v>
      </c>
      <c r="I123" s="32">
        <f t="shared" si="16"/>
        <v>6.929020298603489</v>
      </c>
      <c r="J123" s="32">
        <f t="shared" si="16"/>
        <v>7.0530424335743769</v>
      </c>
      <c r="K123" s="32">
        <f t="shared" si="16"/>
        <v>7.0269265933236937</v>
      </c>
      <c r="L123" s="32">
        <f t="shared" si="16"/>
        <v>6.8927169865538129</v>
      </c>
      <c r="M123" s="32">
        <f t="shared" si="16"/>
        <v>6.273383631655622</v>
      </c>
      <c r="N123" s="32">
        <f t="shared" si="16"/>
        <v>6.9595714156597817</v>
      </c>
      <c r="O123" s="32">
        <f t="shared" si="16"/>
        <v>6.9233567944592593</v>
      </c>
      <c r="P123" s="32">
        <f t="shared" si="16"/>
        <v>6.9217892962946754</v>
      </c>
      <c r="Q123" s="32">
        <f t="shared" si="16"/>
        <v>6.8097155413957413</v>
      </c>
      <c r="R123" s="32">
        <f t="shared" si="16"/>
        <v>6.9347853954595609</v>
      </c>
      <c r="S123" s="32">
        <f t="shared" si="16"/>
        <v>6.8830198626107242</v>
      </c>
      <c r="T123" s="32">
        <f t="shared" si="16"/>
        <v>6.9500318258737872</v>
      </c>
      <c r="U123" s="32">
        <f t="shared" si="16"/>
        <v>6.3501741158948057</v>
      </c>
      <c r="V123" s="32">
        <f t="shared" si="16"/>
        <v>6.9130500730223821</v>
      </c>
      <c r="W123" s="32">
        <f t="shared" si="16"/>
        <v>6.9035382597905786</v>
      </c>
      <c r="X123" s="32">
        <f t="shared" si="16"/>
        <v>6.9103146147574561</v>
      </c>
      <c r="Y123" s="32">
        <f t="shared" si="16"/>
        <v>6.4473103329329602</v>
      </c>
      <c r="Z123" s="32">
        <f t="shared" si="16"/>
        <v>6.9171718411620233</v>
      </c>
      <c r="AA123" s="32">
        <f t="shared" si="16"/>
        <v>6.8563740994834843</v>
      </c>
      <c r="AB123" s="32">
        <f t="shared" si="16"/>
        <v>6.8997311125451199</v>
      </c>
      <c r="AC123" s="32">
        <f t="shared" si="16"/>
        <v>6.9047628096433824</v>
      </c>
      <c r="AD123" s="32">
        <f t="shared" si="16"/>
        <v>6.6498329995357901</v>
      </c>
      <c r="AE123" s="32">
        <f t="shared" si="16"/>
        <v>6.9436947162413523</v>
      </c>
      <c r="AF123" s="32">
        <f t="shared" si="16"/>
        <v>4.9151312586637177</v>
      </c>
      <c r="AG123" s="32">
        <f t="shared" si="16"/>
        <v>3.4155302513101553</v>
      </c>
      <c r="AH123" s="32">
        <f t="shared" si="16"/>
        <v>2.9600347997946517</v>
      </c>
      <c r="AI123" s="32">
        <f t="shared" si="16"/>
        <v>2.7562105500794547</v>
      </c>
      <c r="AJ123" s="32">
        <f t="shared" si="16"/>
        <v>2.289649708828247</v>
      </c>
      <c r="AK123" s="32">
        <f t="shared" si="16"/>
        <v>2.2084082360317407</v>
      </c>
    </row>
    <row r="124" spans="2:37" x14ac:dyDescent="0.25">
      <c r="B124" s="39" t="s">
        <v>110</v>
      </c>
      <c r="C124" s="31">
        <f t="shared" si="13"/>
        <v>35.891759999999998</v>
      </c>
      <c r="D124" s="32">
        <f>$C$21*D84/1000000</f>
        <v>1.0556399999999999</v>
      </c>
      <c r="E124" s="32">
        <f t="shared" ref="E124:AK124" si="17">$C$21*E84/1000000</f>
        <v>1.0556399999999999</v>
      </c>
      <c r="F124" s="32">
        <f t="shared" si="17"/>
        <v>1.0556399999999999</v>
      </c>
      <c r="G124" s="32">
        <f t="shared" si="17"/>
        <v>1.0556399999999999</v>
      </c>
      <c r="H124" s="32">
        <f t="shared" si="17"/>
        <v>1.0556399999999999</v>
      </c>
      <c r="I124" s="32">
        <f t="shared" si="17"/>
        <v>1.0556399999999999</v>
      </c>
      <c r="J124" s="32">
        <f t="shared" si="17"/>
        <v>1.0556399999999999</v>
      </c>
      <c r="K124" s="32">
        <f t="shared" si="17"/>
        <v>1.0556399999999999</v>
      </c>
      <c r="L124" s="32">
        <f t="shared" si="17"/>
        <v>1.0556399999999999</v>
      </c>
      <c r="M124" s="32">
        <f t="shared" si="17"/>
        <v>1.0556399999999999</v>
      </c>
      <c r="N124" s="32">
        <f t="shared" si="17"/>
        <v>1.0556399999999999</v>
      </c>
      <c r="O124" s="32">
        <f t="shared" si="17"/>
        <v>1.0556399999999999</v>
      </c>
      <c r="P124" s="32">
        <f t="shared" si="17"/>
        <v>1.0556399999999999</v>
      </c>
      <c r="Q124" s="32">
        <f t="shared" si="17"/>
        <v>1.0556399999999999</v>
      </c>
      <c r="R124" s="32">
        <f t="shared" si="17"/>
        <v>1.0556399999999999</v>
      </c>
      <c r="S124" s="32">
        <f t="shared" si="17"/>
        <v>1.0556399999999999</v>
      </c>
      <c r="T124" s="32">
        <f t="shared" si="17"/>
        <v>1.0556399999999999</v>
      </c>
      <c r="U124" s="32">
        <f t="shared" si="17"/>
        <v>1.0556399999999999</v>
      </c>
      <c r="V124" s="32">
        <f t="shared" si="17"/>
        <v>1.0556399999999999</v>
      </c>
      <c r="W124" s="32">
        <f t="shared" si="17"/>
        <v>1.0556399999999999</v>
      </c>
      <c r="X124" s="32">
        <f t="shared" si="17"/>
        <v>1.0556399999999999</v>
      </c>
      <c r="Y124" s="32">
        <f t="shared" si="17"/>
        <v>1.0556399999999999</v>
      </c>
      <c r="Z124" s="32">
        <f t="shared" si="17"/>
        <v>1.0556399999999999</v>
      </c>
      <c r="AA124" s="32">
        <f t="shared" si="17"/>
        <v>1.0556399999999999</v>
      </c>
      <c r="AB124" s="32">
        <f t="shared" si="17"/>
        <v>1.0556399999999999</v>
      </c>
      <c r="AC124" s="32">
        <f t="shared" si="17"/>
        <v>1.0556399999999999</v>
      </c>
      <c r="AD124" s="32">
        <f t="shared" si="17"/>
        <v>1.0556399999999999</v>
      </c>
      <c r="AE124" s="32">
        <f t="shared" si="17"/>
        <v>1.0556399999999999</v>
      </c>
      <c r="AF124" s="32">
        <f t="shared" si="17"/>
        <v>1.0556399999999999</v>
      </c>
      <c r="AG124" s="32">
        <f t="shared" si="17"/>
        <v>1.0556399999999999</v>
      </c>
      <c r="AH124" s="32">
        <f t="shared" si="17"/>
        <v>1.0556399999999999</v>
      </c>
      <c r="AI124" s="32">
        <f t="shared" si="17"/>
        <v>1.0556399999999999</v>
      </c>
      <c r="AJ124" s="32">
        <f t="shared" si="17"/>
        <v>1.0556399999999999</v>
      </c>
      <c r="AK124" s="32">
        <f t="shared" si="17"/>
        <v>1.0556399999999999</v>
      </c>
    </row>
    <row r="125" spans="2:37" x14ac:dyDescent="0.25">
      <c r="B125" s="39" t="s">
        <v>135</v>
      </c>
      <c r="C125" s="31">
        <f t="shared" si="13"/>
        <v>111.18249837453511</v>
      </c>
      <c r="D125" s="32">
        <f>(D91*$C$28+D95*$C$29)/1000000</f>
        <v>4.1799267664529562</v>
      </c>
      <c r="E125" s="32">
        <f t="shared" ref="E125:AK125" si="18">(E91*$C$28+E95*$C$29)/1000000</f>
        <v>3.6990745054601475</v>
      </c>
      <c r="F125" s="32">
        <f t="shared" si="18"/>
        <v>3.5791645321967889</v>
      </c>
      <c r="G125" s="32">
        <f t="shared" si="18"/>
        <v>3.5247881422985357</v>
      </c>
      <c r="H125" s="32">
        <f t="shared" si="18"/>
        <v>3.7608798657552422</v>
      </c>
      <c r="I125" s="32">
        <f t="shared" si="18"/>
        <v>3.6313459549674136</v>
      </c>
      <c r="J125" s="32">
        <f t="shared" si="18"/>
        <v>3.7126875503821317</v>
      </c>
      <c r="K125" s="32">
        <f t="shared" si="18"/>
        <v>3.6955591231675089</v>
      </c>
      <c r="L125" s="32">
        <f t="shared" si="18"/>
        <v>3.6075359365257396</v>
      </c>
      <c r="M125" s="32">
        <f t="shared" si="18"/>
        <v>3.284351026834325</v>
      </c>
      <c r="N125" s="32">
        <f t="shared" si="18"/>
        <v>3.651383318489807</v>
      </c>
      <c r="O125" s="32">
        <f t="shared" si="18"/>
        <v>3.6276314691395402</v>
      </c>
      <c r="P125" s="32">
        <f t="shared" si="18"/>
        <v>3.6266034042581583</v>
      </c>
      <c r="Q125" s="32">
        <f t="shared" si="18"/>
        <v>3.5680604602496628</v>
      </c>
      <c r="R125" s="32">
        <f t="shared" si="18"/>
        <v>3.6351270717508211</v>
      </c>
      <c r="S125" s="32">
        <f t="shared" si="18"/>
        <v>3.6011759465726532</v>
      </c>
      <c r="T125" s="32">
        <f t="shared" si="18"/>
        <v>3.6451266494425898</v>
      </c>
      <c r="U125" s="32">
        <f t="shared" si="18"/>
        <v>3.3347151050028221</v>
      </c>
      <c r="V125" s="32">
        <f t="shared" si="18"/>
        <v>3.6208716664218605</v>
      </c>
      <c r="W125" s="32">
        <f t="shared" si="18"/>
        <v>3.6146332150048281</v>
      </c>
      <c r="X125" s="32">
        <f t="shared" si="18"/>
        <v>3.6190775791046437</v>
      </c>
      <c r="Y125" s="32">
        <f t="shared" si="18"/>
        <v>3.3802018789042512</v>
      </c>
      <c r="Z125" s="32">
        <f t="shared" si="18"/>
        <v>3.6235749838284543</v>
      </c>
      <c r="AA125" s="32">
        <f t="shared" si="18"/>
        <v>3.5836999622715724</v>
      </c>
      <c r="AB125" s="32">
        <f t="shared" si="18"/>
        <v>3.6121362459679371</v>
      </c>
      <c r="AC125" s="32">
        <f t="shared" si="18"/>
        <v>3.6154363525956379</v>
      </c>
      <c r="AD125" s="32">
        <f t="shared" si="18"/>
        <v>3.4862301251761827</v>
      </c>
      <c r="AE125" s="32">
        <f t="shared" si="18"/>
        <v>3.6409703703431413</v>
      </c>
      <c r="AF125" s="32">
        <f t="shared" si="18"/>
        <v>2.5989570565063653</v>
      </c>
      <c r="AG125" s="32">
        <f t="shared" si="18"/>
        <v>1.8393215417900803</v>
      </c>
      <c r="AH125" s="32">
        <f t="shared" si="18"/>
        <v>1.6090846450093552</v>
      </c>
      <c r="AI125" s="32">
        <f t="shared" si="18"/>
        <v>1.5006526607998694</v>
      </c>
      <c r="AJ125" s="32">
        <f t="shared" si="18"/>
        <v>1.2585916596311923</v>
      </c>
      <c r="AK125" s="32">
        <f t="shared" si="18"/>
        <v>1.2139216022329131</v>
      </c>
    </row>
    <row r="126" spans="2:37" x14ac:dyDescent="0.25">
      <c r="B126" s="2" t="s">
        <v>121</v>
      </c>
      <c r="C126" s="31">
        <f t="shared" si="13"/>
        <v>379.92110394586007</v>
      </c>
      <c r="D126" s="31">
        <f t="shared" ref="D126:AK126" si="19">SUM(D121:D125)</f>
        <v>13.78315366646201</v>
      </c>
      <c r="E126" s="31">
        <f t="shared" si="19"/>
        <v>12.476583571790215</v>
      </c>
      <c r="F126" s="31">
        <f t="shared" si="19"/>
        <v>12.117621083626936</v>
      </c>
      <c r="G126" s="31">
        <f t="shared" si="19"/>
        <v>11.971825574820951</v>
      </c>
      <c r="H126" s="31">
        <f t="shared" si="19"/>
        <v>12.674623465223098</v>
      </c>
      <c r="I126" s="31">
        <f t="shared" si="19"/>
        <v>12.327313493599418</v>
      </c>
      <c r="J126" s="31">
        <f t="shared" si="19"/>
        <v>12.545408871278129</v>
      </c>
      <c r="K126" s="31">
        <f t="shared" si="19"/>
        <v>12.499483649587088</v>
      </c>
      <c r="L126" s="31">
        <f t="shared" si="19"/>
        <v>12.263473401230467</v>
      </c>
      <c r="M126" s="31">
        <f t="shared" si="19"/>
        <v>11.257376696927093</v>
      </c>
      <c r="N126" s="31">
        <f t="shared" si="19"/>
        <v>12.381038237288411</v>
      </c>
      <c r="O126" s="31">
        <f t="shared" si="19"/>
        <v>12.317354109530008</v>
      </c>
      <c r="P126" s="31">
        <f t="shared" si="19"/>
        <v>12.314597633000584</v>
      </c>
      <c r="Q126" s="31">
        <f t="shared" si="19"/>
        <v>12.132475862691811</v>
      </c>
      <c r="R126" s="31">
        <f t="shared" si="19"/>
        <v>12.337451530463028</v>
      </c>
      <c r="S126" s="31">
        <f t="shared" si="19"/>
        <v>12.246420816954508</v>
      </c>
      <c r="T126" s="31">
        <f t="shared" si="19"/>
        <v>12.364262679941232</v>
      </c>
      <c r="U126" s="31">
        <f t="shared" si="19"/>
        <v>11.392414282482454</v>
      </c>
      <c r="V126" s="31">
        <f t="shared" si="19"/>
        <v>12.299229536002947</v>
      </c>
      <c r="W126" s="31">
        <f t="shared" si="19"/>
        <v>12.282502824277033</v>
      </c>
      <c r="X126" s="31">
        <f t="shared" si="19"/>
        <v>12.294419178533294</v>
      </c>
      <c r="Y126" s="31">
        <f t="shared" si="19"/>
        <v>11.545008913202359</v>
      </c>
      <c r="Z126" s="31">
        <f t="shared" si="19"/>
        <v>12.306477746809767</v>
      </c>
      <c r="AA126" s="31">
        <f t="shared" si="19"/>
        <v>12.199563715405157</v>
      </c>
      <c r="AB126" s="31">
        <f t="shared" si="19"/>
        <v>12.275807880535266</v>
      </c>
      <c r="AC126" s="31">
        <f t="shared" si="19"/>
        <v>12.284656219416473</v>
      </c>
      <c r="AD126" s="31">
        <f t="shared" si="19"/>
        <v>11.874350043570569</v>
      </c>
      <c r="AE126" s="31">
        <f t="shared" si="19"/>
        <v>12.353118747298645</v>
      </c>
      <c r="AF126" s="31">
        <f t="shared" si="19"/>
        <v>9.0742972584422787</v>
      </c>
      <c r="AG126" s="31">
        <f t="shared" si="19"/>
        <v>6.661117320461293</v>
      </c>
      <c r="AH126" s="31">
        <f t="shared" si="19"/>
        <v>5.9286255172204267</v>
      </c>
      <c r="AI126" s="31">
        <f t="shared" si="19"/>
        <v>5.5954454501609181</v>
      </c>
      <c r="AJ126" s="31">
        <f t="shared" si="19"/>
        <v>4.8389282213813392</v>
      </c>
      <c r="AK126" s="31">
        <f t="shared" si="19"/>
        <v>4.7046767462447869</v>
      </c>
    </row>
    <row r="127" spans="2:37" ht="4.5" customHeight="1" x14ac:dyDescent="0.25"/>
    <row r="128" spans="2:37" x14ac:dyDescent="0.25">
      <c r="B128" s="40" t="s">
        <v>48</v>
      </c>
      <c r="C128" s="7" t="s">
        <v>120</v>
      </c>
      <c r="D128" s="7" t="s">
        <v>65</v>
      </c>
      <c r="E128" s="25" t="s">
        <v>66</v>
      </c>
      <c r="F128" s="25" t="s">
        <v>67</v>
      </c>
      <c r="G128" s="25" t="s">
        <v>68</v>
      </c>
      <c r="H128" s="25" t="s">
        <v>69</v>
      </c>
      <c r="I128" s="25" t="s">
        <v>70</v>
      </c>
      <c r="J128" s="25" t="s">
        <v>71</v>
      </c>
      <c r="K128" s="25" t="s">
        <v>72</v>
      </c>
      <c r="L128" s="25" t="s">
        <v>73</v>
      </c>
      <c r="M128" s="25" t="s">
        <v>74</v>
      </c>
      <c r="N128" s="25" t="s">
        <v>75</v>
      </c>
      <c r="O128" s="25" t="s">
        <v>76</v>
      </c>
      <c r="P128" s="25" t="s">
        <v>77</v>
      </c>
      <c r="Q128" s="25" t="s">
        <v>78</v>
      </c>
      <c r="R128" s="25" t="s">
        <v>79</v>
      </c>
      <c r="S128" s="25" t="s">
        <v>80</v>
      </c>
      <c r="T128" s="25" t="s">
        <v>81</v>
      </c>
      <c r="U128" s="25" t="s">
        <v>82</v>
      </c>
      <c r="V128" s="25" t="s">
        <v>83</v>
      </c>
      <c r="W128" s="25" t="s">
        <v>84</v>
      </c>
      <c r="X128" s="25" t="s">
        <v>85</v>
      </c>
      <c r="Y128" s="25" t="s">
        <v>86</v>
      </c>
      <c r="Z128" s="25" t="s">
        <v>87</v>
      </c>
      <c r="AA128" s="25" t="s">
        <v>88</v>
      </c>
      <c r="AB128" s="25" t="s">
        <v>89</v>
      </c>
      <c r="AC128" s="25" t="s">
        <v>90</v>
      </c>
      <c r="AD128" s="25" t="s">
        <v>91</v>
      </c>
      <c r="AE128" s="25" t="s">
        <v>92</v>
      </c>
      <c r="AF128" s="25" t="s">
        <v>93</v>
      </c>
      <c r="AG128" s="25" t="s">
        <v>94</v>
      </c>
      <c r="AH128" s="25" t="s">
        <v>95</v>
      </c>
      <c r="AI128" s="25" t="s">
        <v>96</v>
      </c>
      <c r="AJ128" s="25" t="s">
        <v>97</v>
      </c>
      <c r="AK128" s="25" t="s">
        <v>98</v>
      </c>
    </row>
    <row r="129" spans="2:37" x14ac:dyDescent="0.25">
      <c r="B129" s="39" t="s">
        <v>132</v>
      </c>
      <c r="C129" s="31">
        <f t="shared" ref="C129:C139" si="20">SUM(D129:AK129)</f>
        <v>0</v>
      </c>
      <c r="D129" s="32">
        <f>D69*$C$15/1000/1000000</f>
        <v>0</v>
      </c>
      <c r="E129" s="32">
        <f t="shared" ref="E129:AK129" si="21">E69*$C$15/1000/1000000</f>
        <v>0</v>
      </c>
      <c r="F129" s="32">
        <f t="shared" si="21"/>
        <v>0</v>
      </c>
      <c r="G129" s="32">
        <f t="shared" si="21"/>
        <v>0</v>
      </c>
      <c r="H129" s="32">
        <f t="shared" si="21"/>
        <v>0</v>
      </c>
      <c r="I129" s="32">
        <f t="shared" si="21"/>
        <v>0</v>
      </c>
      <c r="J129" s="32">
        <f t="shared" si="21"/>
        <v>0</v>
      </c>
      <c r="K129" s="32">
        <f t="shared" si="21"/>
        <v>0</v>
      </c>
      <c r="L129" s="32">
        <f t="shared" si="21"/>
        <v>0</v>
      </c>
      <c r="M129" s="32">
        <f t="shared" si="21"/>
        <v>0</v>
      </c>
      <c r="N129" s="32">
        <f t="shared" si="21"/>
        <v>0</v>
      </c>
      <c r="O129" s="32">
        <f t="shared" si="21"/>
        <v>0</v>
      </c>
      <c r="P129" s="32">
        <f t="shared" si="21"/>
        <v>0</v>
      </c>
      <c r="Q129" s="32">
        <f t="shared" si="21"/>
        <v>0</v>
      </c>
      <c r="R129" s="32">
        <f t="shared" si="21"/>
        <v>0</v>
      </c>
      <c r="S129" s="32">
        <f t="shared" si="21"/>
        <v>0</v>
      </c>
      <c r="T129" s="32">
        <f t="shared" si="21"/>
        <v>0</v>
      </c>
      <c r="U129" s="32">
        <f t="shared" si="21"/>
        <v>0</v>
      </c>
      <c r="V129" s="32">
        <f t="shared" si="21"/>
        <v>0</v>
      </c>
      <c r="W129" s="32">
        <f t="shared" si="21"/>
        <v>0</v>
      </c>
      <c r="X129" s="32">
        <f t="shared" si="21"/>
        <v>0</v>
      </c>
      <c r="Y129" s="32">
        <f t="shared" si="21"/>
        <v>0</v>
      </c>
      <c r="Z129" s="32">
        <f t="shared" si="21"/>
        <v>0</v>
      </c>
      <c r="AA129" s="32">
        <f t="shared" si="21"/>
        <v>0</v>
      </c>
      <c r="AB129" s="32">
        <f t="shared" si="21"/>
        <v>0</v>
      </c>
      <c r="AC129" s="32">
        <f t="shared" si="21"/>
        <v>0</v>
      </c>
      <c r="AD129" s="32">
        <f t="shared" si="21"/>
        <v>0</v>
      </c>
      <c r="AE129" s="32">
        <f t="shared" si="21"/>
        <v>0</v>
      </c>
      <c r="AF129" s="32">
        <f t="shared" si="21"/>
        <v>0</v>
      </c>
      <c r="AG129" s="32">
        <f t="shared" si="21"/>
        <v>0</v>
      </c>
      <c r="AH129" s="32">
        <f t="shared" si="21"/>
        <v>0</v>
      </c>
      <c r="AI129" s="32">
        <f t="shared" si="21"/>
        <v>0</v>
      </c>
      <c r="AJ129" s="32">
        <f t="shared" si="21"/>
        <v>0</v>
      </c>
      <c r="AK129" s="32">
        <f t="shared" si="21"/>
        <v>0</v>
      </c>
    </row>
    <row r="130" spans="2:37" x14ac:dyDescent="0.25">
      <c r="B130" s="39" t="s">
        <v>133</v>
      </c>
      <c r="C130" s="31">
        <f t="shared" si="20"/>
        <v>21.677820255116966</v>
      </c>
      <c r="D130" s="32">
        <f>D73*$C$16/1000/1000000</f>
        <v>0.79577222520985513</v>
      </c>
      <c r="E130" s="32">
        <f t="shared" ref="E130:AK130" si="22">E73*$C$16/1000/1000000</f>
        <v>0.71889867884070469</v>
      </c>
      <c r="F130" s="32">
        <f t="shared" si="22"/>
        <v>0.69664311666283207</v>
      </c>
      <c r="G130" s="32">
        <f t="shared" si="22"/>
        <v>0.68813208348692467</v>
      </c>
      <c r="H130" s="32">
        <f t="shared" si="22"/>
        <v>0.73158198453314183</v>
      </c>
      <c r="I130" s="32">
        <f t="shared" si="22"/>
        <v>0.71130724002851453</v>
      </c>
      <c r="J130" s="32">
        <f t="shared" si="22"/>
        <v>0.7240388873216197</v>
      </c>
      <c r="K130" s="32">
        <f t="shared" si="22"/>
        <v>0.72135793309588547</v>
      </c>
      <c r="L130" s="32">
        <f t="shared" si="22"/>
        <v>0.70758047815091485</v>
      </c>
      <c r="M130" s="32">
        <f t="shared" si="22"/>
        <v>0.64400203843714754</v>
      </c>
      <c r="N130" s="32">
        <f t="shared" si="22"/>
        <v>0.71444350313882443</v>
      </c>
      <c r="O130" s="32">
        <f t="shared" si="22"/>
        <v>0.71072584593120824</v>
      </c>
      <c r="P130" s="32">
        <f t="shared" si="22"/>
        <v>0.71056493244775032</v>
      </c>
      <c r="Q130" s="32">
        <f t="shared" si="22"/>
        <v>0.69905986104640672</v>
      </c>
      <c r="R130" s="32">
        <f t="shared" si="22"/>
        <v>0.71189906325264551</v>
      </c>
      <c r="S130" s="32">
        <f t="shared" si="22"/>
        <v>0.70658500777113209</v>
      </c>
      <c r="T130" s="32">
        <f t="shared" si="22"/>
        <v>0.71346420462485616</v>
      </c>
      <c r="U130" s="32">
        <f t="shared" si="22"/>
        <v>0.65188506158482618</v>
      </c>
      <c r="V130" s="32">
        <f t="shared" si="22"/>
        <v>0.70966779655870404</v>
      </c>
      <c r="W130" s="32">
        <f t="shared" si="22"/>
        <v>0.7086913494816266</v>
      </c>
      <c r="X130" s="32">
        <f t="shared" si="22"/>
        <v>0.70938698467119499</v>
      </c>
      <c r="Y130" s="32">
        <f t="shared" si="22"/>
        <v>0.66185670136514907</v>
      </c>
      <c r="Z130" s="32">
        <f t="shared" si="22"/>
        <v>0.71009092181928901</v>
      </c>
      <c r="AA130" s="32">
        <f t="shared" si="22"/>
        <v>0.70384965365010144</v>
      </c>
      <c r="AB130" s="32">
        <f t="shared" si="22"/>
        <v>0.70830052202220983</v>
      </c>
      <c r="AC130" s="32">
        <f t="shared" si="22"/>
        <v>0.70881705717745358</v>
      </c>
      <c r="AD130" s="32">
        <f t="shared" si="22"/>
        <v>0.68264691885859596</v>
      </c>
      <c r="AE130" s="32">
        <f t="shared" si="22"/>
        <v>0.71281366071415131</v>
      </c>
      <c r="AF130" s="32">
        <f t="shared" si="22"/>
        <v>0.50456894327219737</v>
      </c>
      <c r="AG130" s="32">
        <f t="shared" si="22"/>
        <v>0.35062552736105812</v>
      </c>
      <c r="AH130" s="32">
        <f t="shared" si="22"/>
        <v>0.30386607241641966</v>
      </c>
      <c r="AI130" s="32">
        <f t="shared" si="22"/>
        <v>0.28294223928159407</v>
      </c>
      <c r="AJ130" s="32">
        <f t="shared" si="22"/>
        <v>0.23504685292189975</v>
      </c>
      <c r="AK130" s="32">
        <f t="shared" si="22"/>
        <v>0.2267069079801334</v>
      </c>
    </row>
    <row r="131" spans="2:37" x14ac:dyDescent="0.25">
      <c r="B131" s="39" t="s">
        <v>134</v>
      </c>
      <c r="C131" s="31">
        <f t="shared" si="20"/>
        <v>52.792256329051966</v>
      </c>
      <c r="D131" s="32">
        <f>D79*D51/1000000</f>
        <v>1.9379536686997996</v>
      </c>
      <c r="E131" s="32">
        <f t="shared" ref="E131:AK131" si="23">E79*E51/1000000</f>
        <v>1.7507425968723405</v>
      </c>
      <c r="F131" s="32">
        <f t="shared" si="23"/>
        <v>1.6965433586918288</v>
      </c>
      <c r="G131" s="32">
        <f t="shared" si="23"/>
        <v>1.6758163372588728</v>
      </c>
      <c r="H131" s="32">
        <f t="shared" si="23"/>
        <v>1.7816304037336785</v>
      </c>
      <c r="I131" s="32">
        <f t="shared" si="23"/>
        <v>1.7322550746508723</v>
      </c>
      <c r="J131" s="32">
        <f t="shared" si="23"/>
        <v>1.7632606083935942</v>
      </c>
      <c r="K131" s="32">
        <f t="shared" si="23"/>
        <v>1.7567316483309234</v>
      </c>
      <c r="L131" s="32">
        <f t="shared" si="23"/>
        <v>1.7231792466384532</v>
      </c>
      <c r="M131" s="32">
        <f t="shared" si="23"/>
        <v>1.5683459079139055</v>
      </c>
      <c r="N131" s="32">
        <f t="shared" si="23"/>
        <v>1.7398928539149454</v>
      </c>
      <c r="O131" s="32">
        <f t="shared" si="23"/>
        <v>1.7308391986148148</v>
      </c>
      <c r="P131" s="32">
        <f t="shared" si="23"/>
        <v>1.7304473240736689</v>
      </c>
      <c r="Q131" s="32">
        <f t="shared" si="23"/>
        <v>1.7024288853489353</v>
      </c>
      <c r="R131" s="32">
        <f t="shared" si="23"/>
        <v>1.7336963488648902</v>
      </c>
      <c r="S131" s="32">
        <f t="shared" si="23"/>
        <v>1.720754965652681</v>
      </c>
      <c r="T131" s="32">
        <f t="shared" si="23"/>
        <v>1.7375079564684468</v>
      </c>
      <c r="U131" s="32">
        <f t="shared" si="23"/>
        <v>1.5875435289737014</v>
      </c>
      <c r="V131" s="32">
        <f t="shared" si="23"/>
        <v>1.7282625182555955</v>
      </c>
      <c r="W131" s="32">
        <f t="shared" si="23"/>
        <v>1.7258845649476446</v>
      </c>
      <c r="X131" s="32">
        <f t="shared" si="23"/>
        <v>1.727578653689364</v>
      </c>
      <c r="Y131" s="32">
        <f t="shared" si="23"/>
        <v>1.61182758323324</v>
      </c>
      <c r="Z131" s="32">
        <f t="shared" si="23"/>
        <v>1.7292929602905058</v>
      </c>
      <c r="AA131" s="32">
        <f t="shared" si="23"/>
        <v>1.7140935248708711</v>
      </c>
      <c r="AB131" s="32">
        <f t="shared" si="23"/>
        <v>1.72493277813628</v>
      </c>
      <c r="AC131" s="32">
        <f t="shared" si="23"/>
        <v>1.7261907024108456</v>
      </c>
      <c r="AD131" s="32">
        <f t="shared" si="23"/>
        <v>1.6624582498839475</v>
      </c>
      <c r="AE131" s="32">
        <f t="shared" si="23"/>
        <v>1.7359236790603381</v>
      </c>
      <c r="AF131" s="32">
        <f t="shared" si="23"/>
        <v>1.2287828146659294</v>
      </c>
      <c r="AG131" s="32">
        <f t="shared" si="23"/>
        <v>0.85388256282753883</v>
      </c>
      <c r="AH131" s="32">
        <f t="shared" si="23"/>
        <v>0.74000869994866292</v>
      </c>
      <c r="AI131" s="32">
        <f t="shared" si="23"/>
        <v>0.68905263751986368</v>
      </c>
      <c r="AJ131" s="32">
        <f t="shared" si="23"/>
        <v>0.57241242720706176</v>
      </c>
      <c r="AK131" s="32">
        <f t="shared" si="23"/>
        <v>0.55210205900793519</v>
      </c>
    </row>
    <row r="132" spans="2:37" x14ac:dyDescent="0.25">
      <c r="B132" s="39" t="s">
        <v>135</v>
      </c>
      <c r="C132" s="31">
        <f>SUM(D132:AK132)</f>
        <v>100.97430113896988</v>
      </c>
      <c r="D132" s="33">
        <f>(D92*$C$28+D96*$C$29)/1000000</f>
        <v>3.7961476871375086</v>
      </c>
      <c r="E132" s="33">
        <f t="shared" ref="E132:AK132" si="24">(E92*$C$28+E96*$C$29)/1000000</f>
        <v>3.3594447733274428</v>
      </c>
      <c r="F132" s="33">
        <f t="shared" si="24"/>
        <v>3.2505443085342063</v>
      </c>
      <c r="G132" s="33">
        <f t="shared" si="24"/>
        <v>3.2011604752087464</v>
      </c>
      <c r="H132" s="33">
        <f t="shared" si="24"/>
        <v>3.4155754877265432</v>
      </c>
      <c r="I132" s="33">
        <f t="shared" si="24"/>
        <v>3.2979347051679602</v>
      </c>
      <c r="J132" s="33">
        <f t="shared" si="24"/>
        <v>3.371807939450409</v>
      </c>
      <c r="K132" s="33">
        <f t="shared" si="24"/>
        <v>3.3562521551058255</v>
      </c>
      <c r="L132" s="33">
        <f t="shared" si="24"/>
        <v>3.2763107984613931</v>
      </c>
      <c r="M132" s="33">
        <f t="shared" si="24"/>
        <v>2.9827990419183692</v>
      </c>
      <c r="N132" s="33">
        <f t="shared" si="24"/>
        <v>3.3161323424572884</v>
      </c>
      <c r="O132" s="33">
        <f t="shared" si="24"/>
        <v>3.2945612640594808</v>
      </c>
      <c r="P132" s="33">
        <f t="shared" si="24"/>
        <v>3.293627590734626</v>
      </c>
      <c r="Q132" s="33">
        <f t="shared" si="24"/>
        <v>3.2404597545706775</v>
      </c>
      <c r="R132" s="33">
        <f t="shared" si="24"/>
        <v>3.3013686595250862</v>
      </c>
      <c r="S132" s="33">
        <f t="shared" si="24"/>
        <v>3.2705347496213992</v>
      </c>
      <c r="T132" s="33">
        <f t="shared" si="24"/>
        <v>3.3104501281363587</v>
      </c>
      <c r="U132" s="33">
        <f t="shared" si="24"/>
        <v>3.0285389530547531</v>
      </c>
      <c r="V132" s="33">
        <f t="shared" si="24"/>
        <v>3.2884221111781007</v>
      </c>
      <c r="W132" s="33">
        <f t="shared" si="24"/>
        <v>3.282756441839549</v>
      </c>
      <c r="X132" s="33">
        <f t="shared" si="24"/>
        <v>3.2867927476030174</v>
      </c>
      <c r="Y132" s="33">
        <f t="shared" si="24"/>
        <v>3.0698493685689923</v>
      </c>
      <c r="Z132" s="33">
        <f t="shared" si="24"/>
        <v>3.2908772240769681</v>
      </c>
      <c r="AA132" s="33">
        <f t="shared" si="24"/>
        <v>3.2546633190696888</v>
      </c>
      <c r="AB132" s="33">
        <f t="shared" si="24"/>
        <v>3.2804887314790889</v>
      </c>
      <c r="AC132" s="33">
        <f t="shared" si="24"/>
        <v>3.2834858395247597</v>
      </c>
      <c r="AD132" s="33">
        <f t="shared" si="24"/>
        <v>3.1661426541563835</v>
      </c>
      <c r="AE132" s="33">
        <f t="shared" si="24"/>
        <v>3.3066754569107526</v>
      </c>
      <c r="AF132" s="33">
        <f t="shared" si="24"/>
        <v>2.3603343719341181</v>
      </c>
      <c r="AG132" s="33">
        <f t="shared" si="24"/>
        <v>1.6704446290320418</v>
      </c>
      <c r="AH132" s="33">
        <f t="shared" si="24"/>
        <v>1.4613468835350445</v>
      </c>
      <c r="AI132" s="33">
        <f t="shared" si="24"/>
        <v>1.3628705586931451</v>
      </c>
      <c r="AJ132" s="33">
        <f t="shared" si="24"/>
        <v>1.143034336415875</v>
      </c>
      <c r="AK132" s="33">
        <f t="shared" si="24"/>
        <v>1.1024656507542654</v>
      </c>
    </row>
    <row r="133" spans="2:37" x14ac:dyDescent="0.25">
      <c r="B133" s="39" t="s">
        <v>136</v>
      </c>
      <c r="C133" s="31">
        <f t="shared" si="20"/>
        <v>4.8960000000000017</v>
      </c>
      <c r="D133" s="32">
        <f>$C$39/1000000</f>
        <v>0.14399999999999999</v>
      </c>
      <c r="E133" s="32">
        <f t="shared" ref="E133:AK133" si="25">$C$39/1000000</f>
        <v>0.14399999999999999</v>
      </c>
      <c r="F133" s="32">
        <f t="shared" si="25"/>
        <v>0.14399999999999999</v>
      </c>
      <c r="G133" s="32">
        <f t="shared" si="25"/>
        <v>0.14399999999999999</v>
      </c>
      <c r="H133" s="32">
        <f t="shared" si="25"/>
        <v>0.14399999999999999</v>
      </c>
      <c r="I133" s="32">
        <f t="shared" si="25"/>
        <v>0.14399999999999999</v>
      </c>
      <c r="J133" s="32">
        <f t="shared" si="25"/>
        <v>0.14399999999999999</v>
      </c>
      <c r="K133" s="32">
        <f t="shared" si="25"/>
        <v>0.14399999999999999</v>
      </c>
      <c r="L133" s="32">
        <f t="shared" si="25"/>
        <v>0.14399999999999999</v>
      </c>
      <c r="M133" s="32">
        <f t="shared" si="25"/>
        <v>0.14399999999999999</v>
      </c>
      <c r="N133" s="32">
        <f t="shared" si="25"/>
        <v>0.14399999999999999</v>
      </c>
      <c r="O133" s="32">
        <f t="shared" si="25"/>
        <v>0.14399999999999999</v>
      </c>
      <c r="P133" s="32">
        <f t="shared" si="25"/>
        <v>0.14399999999999999</v>
      </c>
      <c r="Q133" s="32">
        <f t="shared" si="25"/>
        <v>0.14399999999999999</v>
      </c>
      <c r="R133" s="32">
        <f t="shared" si="25"/>
        <v>0.14399999999999999</v>
      </c>
      <c r="S133" s="32">
        <f t="shared" si="25"/>
        <v>0.14399999999999999</v>
      </c>
      <c r="T133" s="32">
        <f t="shared" si="25"/>
        <v>0.14399999999999999</v>
      </c>
      <c r="U133" s="32">
        <f t="shared" si="25"/>
        <v>0.14399999999999999</v>
      </c>
      <c r="V133" s="32">
        <f t="shared" si="25"/>
        <v>0.14399999999999999</v>
      </c>
      <c r="W133" s="32">
        <f t="shared" si="25"/>
        <v>0.14399999999999999</v>
      </c>
      <c r="X133" s="32">
        <f t="shared" si="25"/>
        <v>0.14399999999999999</v>
      </c>
      <c r="Y133" s="32">
        <f t="shared" si="25"/>
        <v>0.14399999999999999</v>
      </c>
      <c r="Z133" s="32">
        <f t="shared" si="25"/>
        <v>0.14399999999999999</v>
      </c>
      <c r="AA133" s="32">
        <f t="shared" si="25"/>
        <v>0.14399999999999999</v>
      </c>
      <c r="AB133" s="32">
        <f t="shared" si="25"/>
        <v>0.14399999999999999</v>
      </c>
      <c r="AC133" s="32">
        <f t="shared" si="25"/>
        <v>0.14399999999999999</v>
      </c>
      <c r="AD133" s="32">
        <f t="shared" si="25"/>
        <v>0.14399999999999999</v>
      </c>
      <c r="AE133" s="32">
        <f t="shared" si="25"/>
        <v>0.14399999999999999</v>
      </c>
      <c r="AF133" s="32">
        <f t="shared" si="25"/>
        <v>0.14399999999999999</v>
      </c>
      <c r="AG133" s="32">
        <f t="shared" si="25"/>
        <v>0.14399999999999999</v>
      </c>
      <c r="AH133" s="32">
        <f t="shared" si="25"/>
        <v>0.14399999999999999</v>
      </c>
      <c r="AI133" s="32">
        <f t="shared" si="25"/>
        <v>0.14399999999999999</v>
      </c>
      <c r="AJ133" s="32">
        <f t="shared" si="25"/>
        <v>0.14399999999999999</v>
      </c>
      <c r="AK133" s="32">
        <f t="shared" si="25"/>
        <v>0.14399999999999999</v>
      </c>
    </row>
    <row r="134" spans="2:37" x14ac:dyDescent="0.25">
      <c r="B134" s="39" t="s">
        <v>137</v>
      </c>
      <c r="C134" s="31">
        <f>SUM(D134:AK134)</f>
        <v>23.256000000000004</v>
      </c>
      <c r="D134" s="32">
        <f>(D85*$C$37+D86*$C$38)/1000000</f>
        <v>0.68400000000000005</v>
      </c>
      <c r="E134" s="32">
        <f t="shared" ref="E134:AK134" si="26">(E85*$C$37+E86*$C$38)/1000000</f>
        <v>0.68400000000000005</v>
      </c>
      <c r="F134" s="32">
        <f t="shared" si="26"/>
        <v>0.68400000000000005</v>
      </c>
      <c r="G134" s="32">
        <f t="shared" si="26"/>
        <v>0.68400000000000005</v>
      </c>
      <c r="H134" s="32">
        <f t="shared" si="26"/>
        <v>0.68400000000000005</v>
      </c>
      <c r="I134" s="32">
        <f t="shared" si="26"/>
        <v>0.68400000000000005</v>
      </c>
      <c r="J134" s="32">
        <f t="shared" si="26"/>
        <v>0.68400000000000005</v>
      </c>
      <c r="K134" s="32">
        <f t="shared" si="26"/>
        <v>0.68400000000000005</v>
      </c>
      <c r="L134" s="32">
        <f t="shared" si="26"/>
        <v>0.68400000000000005</v>
      </c>
      <c r="M134" s="32">
        <f t="shared" si="26"/>
        <v>0.68400000000000005</v>
      </c>
      <c r="N134" s="32">
        <f t="shared" si="26"/>
        <v>0.68400000000000005</v>
      </c>
      <c r="O134" s="32">
        <f t="shared" si="26"/>
        <v>0.68400000000000005</v>
      </c>
      <c r="P134" s="32">
        <f t="shared" si="26"/>
        <v>0.68400000000000005</v>
      </c>
      <c r="Q134" s="32">
        <f t="shared" si="26"/>
        <v>0.68400000000000005</v>
      </c>
      <c r="R134" s="32">
        <f t="shared" si="26"/>
        <v>0.68400000000000005</v>
      </c>
      <c r="S134" s="32">
        <f t="shared" si="26"/>
        <v>0.68400000000000005</v>
      </c>
      <c r="T134" s="32">
        <f t="shared" si="26"/>
        <v>0.68400000000000005</v>
      </c>
      <c r="U134" s="32">
        <f t="shared" si="26"/>
        <v>0.68400000000000005</v>
      </c>
      <c r="V134" s="32">
        <f t="shared" si="26"/>
        <v>0.68400000000000005</v>
      </c>
      <c r="W134" s="32">
        <f t="shared" si="26"/>
        <v>0.68400000000000005</v>
      </c>
      <c r="X134" s="32">
        <f t="shared" si="26"/>
        <v>0.68400000000000005</v>
      </c>
      <c r="Y134" s="32">
        <f t="shared" si="26"/>
        <v>0.68400000000000005</v>
      </c>
      <c r="Z134" s="32">
        <f t="shared" si="26"/>
        <v>0.68400000000000005</v>
      </c>
      <c r="AA134" s="32">
        <f t="shared" si="26"/>
        <v>0.68400000000000005</v>
      </c>
      <c r="AB134" s="32">
        <f t="shared" si="26"/>
        <v>0.68400000000000005</v>
      </c>
      <c r="AC134" s="32">
        <f t="shared" si="26"/>
        <v>0.68400000000000005</v>
      </c>
      <c r="AD134" s="32">
        <f t="shared" si="26"/>
        <v>0.68400000000000005</v>
      </c>
      <c r="AE134" s="32">
        <f t="shared" si="26"/>
        <v>0.68400000000000005</v>
      </c>
      <c r="AF134" s="32">
        <f t="shared" si="26"/>
        <v>0.68400000000000005</v>
      </c>
      <c r="AG134" s="32">
        <f t="shared" si="26"/>
        <v>0.68400000000000005</v>
      </c>
      <c r="AH134" s="32">
        <f t="shared" si="26"/>
        <v>0.68400000000000005</v>
      </c>
      <c r="AI134" s="32">
        <f t="shared" si="26"/>
        <v>0.68400000000000005</v>
      </c>
      <c r="AJ134" s="32">
        <f t="shared" si="26"/>
        <v>0.68400000000000005</v>
      </c>
      <c r="AK134" s="32">
        <f t="shared" si="26"/>
        <v>0.68400000000000005</v>
      </c>
    </row>
    <row r="135" spans="2:37" x14ac:dyDescent="0.25">
      <c r="B135" s="39" t="s">
        <v>138</v>
      </c>
      <c r="C135" s="31">
        <f>SUM(D135:AK135)</f>
        <v>0</v>
      </c>
      <c r="D135" s="32">
        <f>$C$35*D47/1000000</f>
        <v>0</v>
      </c>
      <c r="E135" s="32">
        <f t="shared" ref="E135:AK135" si="27">$C$35*E47</f>
        <v>0</v>
      </c>
      <c r="F135" s="32">
        <f t="shared" si="27"/>
        <v>0</v>
      </c>
      <c r="G135" s="32">
        <f t="shared" si="27"/>
        <v>0</v>
      </c>
      <c r="H135" s="32">
        <f t="shared" si="27"/>
        <v>0</v>
      </c>
      <c r="I135" s="32">
        <f t="shared" si="27"/>
        <v>0</v>
      </c>
      <c r="J135" s="32">
        <f t="shared" si="27"/>
        <v>0</v>
      </c>
      <c r="K135" s="32">
        <f t="shared" si="27"/>
        <v>0</v>
      </c>
      <c r="L135" s="32">
        <f t="shared" si="27"/>
        <v>0</v>
      </c>
      <c r="M135" s="32">
        <f t="shared" si="27"/>
        <v>0</v>
      </c>
      <c r="N135" s="32">
        <f t="shared" si="27"/>
        <v>0</v>
      </c>
      <c r="O135" s="32">
        <f t="shared" si="27"/>
        <v>0</v>
      </c>
      <c r="P135" s="32">
        <f t="shared" si="27"/>
        <v>0</v>
      </c>
      <c r="Q135" s="32">
        <f t="shared" si="27"/>
        <v>0</v>
      </c>
      <c r="R135" s="32">
        <f t="shared" si="27"/>
        <v>0</v>
      </c>
      <c r="S135" s="32">
        <f t="shared" si="27"/>
        <v>0</v>
      </c>
      <c r="T135" s="32">
        <f t="shared" si="27"/>
        <v>0</v>
      </c>
      <c r="U135" s="32">
        <f t="shared" si="27"/>
        <v>0</v>
      </c>
      <c r="V135" s="32">
        <f t="shared" si="27"/>
        <v>0</v>
      </c>
      <c r="W135" s="32">
        <f t="shared" si="27"/>
        <v>0</v>
      </c>
      <c r="X135" s="32">
        <f t="shared" si="27"/>
        <v>0</v>
      </c>
      <c r="Y135" s="32">
        <f t="shared" si="27"/>
        <v>0</v>
      </c>
      <c r="Z135" s="32">
        <f t="shared" si="27"/>
        <v>0</v>
      </c>
      <c r="AA135" s="32">
        <f t="shared" si="27"/>
        <v>0</v>
      </c>
      <c r="AB135" s="32">
        <f t="shared" si="27"/>
        <v>0</v>
      </c>
      <c r="AC135" s="32">
        <f t="shared" si="27"/>
        <v>0</v>
      </c>
      <c r="AD135" s="32">
        <f t="shared" si="27"/>
        <v>0</v>
      </c>
      <c r="AE135" s="32">
        <f t="shared" si="27"/>
        <v>0</v>
      </c>
      <c r="AF135" s="32">
        <f t="shared" si="27"/>
        <v>0</v>
      </c>
      <c r="AG135" s="32">
        <f t="shared" si="27"/>
        <v>0</v>
      </c>
      <c r="AH135" s="32">
        <f t="shared" si="27"/>
        <v>0</v>
      </c>
      <c r="AI135" s="32">
        <f t="shared" si="27"/>
        <v>0</v>
      </c>
      <c r="AJ135" s="32">
        <f t="shared" si="27"/>
        <v>0</v>
      </c>
      <c r="AK135" s="32">
        <f t="shared" si="27"/>
        <v>0</v>
      </c>
    </row>
    <row r="136" spans="2:37" x14ac:dyDescent="0.25">
      <c r="B136" s="39" t="s">
        <v>139</v>
      </c>
      <c r="C136" s="31">
        <f t="shared" si="20"/>
        <v>1.0880000000000007</v>
      </c>
      <c r="D136" s="32">
        <f>$C$36/1000000</f>
        <v>3.2000000000000001E-2</v>
      </c>
      <c r="E136" s="32">
        <f t="shared" ref="E136:AK136" si="28">$C$36/1000000</f>
        <v>3.2000000000000001E-2</v>
      </c>
      <c r="F136" s="32">
        <f t="shared" si="28"/>
        <v>3.2000000000000001E-2</v>
      </c>
      <c r="G136" s="32">
        <f t="shared" si="28"/>
        <v>3.2000000000000001E-2</v>
      </c>
      <c r="H136" s="32">
        <f t="shared" si="28"/>
        <v>3.2000000000000001E-2</v>
      </c>
      <c r="I136" s="32">
        <f t="shared" si="28"/>
        <v>3.2000000000000001E-2</v>
      </c>
      <c r="J136" s="32">
        <f t="shared" si="28"/>
        <v>3.2000000000000001E-2</v>
      </c>
      <c r="K136" s="32">
        <f t="shared" si="28"/>
        <v>3.2000000000000001E-2</v>
      </c>
      <c r="L136" s="32">
        <f t="shared" si="28"/>
        <v>3.2000000000000001E-2</v>
      </c>
      <c r="M136" s="32">
        <f t="shared" si="28"/>
        <v>3.2000000000000001E-2</v>
      </c>
      <c r="N136" s="32">
        <f t="shared" si="28"/>
        <v>3.2000000000000001E-2</v>
      </c>
      <c r="O136" s="32">
        <f t="shared" si="28"/>
        <v>3.2000000000000001E-2</v>
      </c>
      <c r="P136" s="32">
        <f t="shared" si="28"/>
        <v>3.2000000000000001E-2</v>
      </c>
      <c r="Q136" s="32">
        <f t="shared" si="28"/>
        <v>3.2000000000000001E-2</v>
      </c>
      <c r="R136" s="32">
        <f t="shared" si="28"/>
        <v>3.2000000000000001E-2</v>
      </c>
      <c r="S136" s="32">
        <f t="shared" si="28"/>
        <v>3.2000000000000001E-2</v>
      </c>
      <c r="T136" s="32">
        <f t="shared" si="28"/>
        <v>3.2000000000000001E-2</v>
      </c>
      <c r="U136" s="32">
        <f t="shared" si="28"/>
        <v>3.2000000000000001E-2</v>
      </c>
      <c r="V136" s="32">
        <f t="shared" si="28"/>
        <v>3.2000000000000001E-2</v>
      </c>
      <c r="W136" s="32">
        <f t="shared" si="28"/>
        <v>3.2000000000000001E-2</v>
      </c>
      <c r="X136" s="32">
        <f t="shared" si="28"/>
        <v>3.2000000000000001E-2</v>
      </c>
      <c r="Y136" s="32">
        <f t="shared" si="28"/>
        <v>3.2000000000000001E-2</v>
      </c>
      <c r="Z136" s="32">
        <f t="shared" si="28"/>
        <v>3.2000000000000001E-2</v>
      </c>
      <c r="AA136" s="32">
        <f t="shared" si="28"/>
        <v>3.2000000000000001E-2</v>
      </c>
      <c r="AB136" s="32">
        <f t="shared" si="28"/>
        <v>3.2000000000000001E-2</v>
      </c>
      <c r="AC136" s="32">
        <f t="shared" si="28"/>
        <v>3.2000000000000001E-2</v>
      </c>
      <c r="AD136" s="32">
        <f t="shared" si="28"/>
        <v>3.2000000000000001E-2</v>
      </c>
      <c r="AE136" s="32">
        <f t="shared" si="28"/>
        <v>3.2000000000000001E-2</v>
      </c>
      <c r="AF136" s="32">
        <f t="shared" si="28"/>
        <v>3.2000000000000001E-2</v>
      </c>
      <c r="AG136" s="32">
        <f t="shared" si="28"/>
        <v>3.2000000000000001E-2</v>
      </c>
      <c r="AH136" s="32">
        <f t="shared" si="28"/>
        <v>3.2000000000000001E-2</v>
      </c>
      <c r="AI136" s="32">
        <f t="shared" si="28"/>
        <v>3.2000000000000001E-2</v>
      </c>
      <c r="AJ136" s="32">
        <f t="shared" si="28"/>
        <v>3.2000000000000001E-2</v>
      </c>
      <c r="AK136" s="32">
        <f t="shared" si="28"/>
        <v>3.2000000000000001E-2</v>
      </c>
    </row>
    <row r="137" spans="2:37" x14ac:dyDescent="0.25">
      <c r="B137" s="39" t="s">
        <v>140</v>
      </c>
      <c r="C137" s="31">
        <f t="shared" si="20"/>
        <v>0.51000000000000034</v>
      </c>
      <c r="D137" s="32">
        <f>$C$40/1000000</f>
        <v>1.4999999999999999E-2</v>
      </c>
      <c r="E137" s="32">
        <f t="shared" ref="E137:AK137" si="29">$C$40/1000000</f>
        <v>1.4999999999999999E-2</v>
      </c>
      <c r="F137" s="32">
        <f t="shared" si="29"/>
        <v>1.4999999999999999E-2</v>
      </c>
      <c r="G137" s="32">
        <f t="shared" si="29"/>
        <v>1.4999999999999999E-2</v>
      </c>
      <c r="H137" s="32">
        <f t="shared" si="29"/>
        <v>1.4999999999999999E-2</v>
      </c>
      <c r="I137" s="32">
        <f t="shared" si="29"/>
        <v>1.4999999999999999E-2</v>
      </c>
      <c r="J137" s="32">
        <f t="shared" si="29"/>
        <v>1.4999999999999999E-2</v>
      </c>
      <c r="K137" s="32">
        <f t="shared" si="29"/>
        <v>1.4999999999999999E-2</v>
      </c>
      <c r="L137" s="32">
        <f t="shared" si="29"/>
        <v>1.4999999999999999E-2</v>
      </c>
      <c r="M137" s="32">
        <f t="shared" si="29"/>
        <v>1.4999999999999999E-2</v>
      </c>
      <c r="N137" s="32">
        <f t="shared" si="29"/>
        <v>1.4999999999999999E-2</v>
      </c>
      <c r="O137" s="32">
        <f t="shared" si="29"/>
        <v>1.4999999999999999E-2</v>
      </c>
      <c r="P137" s="32">
        <f t="shared" si="29"/>
        <v>1.4999999999999999E-2</v>
      </c>
      <c r="Q137" s="32">
        <f t="shared" si="29"/>
        <v>1.4999999999999999E-2</v>
      </c>
      <c r="R137" s="32">
        <f t="shared" si="29"/>
        <v>1.4999999999999999E-2</v>
      </c>
      <c r="S137" s="32">
        <f t="shared" si="29"/>
        <v>1.4999999999999999E-2</v>
      </c>
      <c r="T137" s="32">
        <f t="shared" si="29"/>
        <v>1.4999999999999999E-2</v>
      </c>
      <c r="U137" s="32">
        <f t="shared" si="29"/>
        <v>1.4999999999999999E-2</v>
      </c>
      <c r="V137" s="32">
        <f t="shared" si="29"/>
        <v>1.4999999999999999E-2</v>
      </c>
      <c r="W137" s="32">
        <f t="shared" si="29"/>
        <v>1.4999999999999999E-2</v>
      </c>
      <c r="X137" s="32">
        <f t="shared" si="29"/>
        <v>1.4999999999999999E-2</v>
      </c>
      <c r="Y137" s="32">
        <f t="shared" si="29"/>
        <v>1.4999999999999999E-2</v>
      </c>
      <c r="Z137" s="32">
        <f t="shared" si="29"/>
        <v>1.4999999999999999E-2</v>
      </c>
      <c r="AA137" s="32">
        <f t="shared" si="29"/>
        <v>1.4999999999999999E-2</v>
      </c>
      <c r="AB137" s="32">
        <f t="shared" si="29"/>
        <v>1.4999999999999999E-2</v>
      </c>
      <c r="AC137" s="32">
        <f t="shared" si="29"/>
        <v>1.4999999999999999E-2</v>
      </c>
      <c r="AD137" s="32">
        <f t="shared" si="29"/>
        <v>1.4999999999999999E-2</v>
      </c>
      <c r="AE137" s="32">
        <f t="shared" si="29"/>
        <v>1.4999999999999999E-2</v>
      </c>
      <c r="AF137" s="32">
        <f t="shared" si="29"/>
        <v>1.4999999999999999E-2</v>
      </c>
      <c r="AG137" s="32">
        <f t="shared" si="29"/>
        <v>1.4999999999999999E-2</v>
      </c>
      <c r="AH137" s="32">
        <f t="shared" si="29"/>
        <v>1.4999999999999999E-2</v>
      </c>
      <c r="AI137" s="32">
        <f t="shared" si="29"/>
        <v>1.4999999999999999E-2</v>
      </c>
      <c r="AJ137" s="32">
        <f t="shared" si="29"/>
        <v>1.4999999999999999E-2</v>
      </c>
      <c r="AK137" s="32">
        <f t="shared" si="29"/>
        <v>1.4999999999999999E-2</v>
      </c>
    </row>
    <row r="138" spans="2:37" x14ac:dyDescent="0.25">
      <c r="B138" s="39" t="s">
        <v>141</v>
      </c>
      <c r="C138" s="31">
        <f t="shared" si="20"/>
        <v>0</v>
      </c>
      <c r="D138" s="32">
        <v>0</v>
      </c>
      <c r="E138" s="32">
        <v>0</v>
      </c>
      <c r="F138" s="32">
        <v>0</v>
      </c>
      <c r="G138" s="32">
        <v>0</v>
      </c>
      <c r="H138" s="32">
        <v>0</v>
      </c>
      <c r="I138" s="32">
        <v>0</v>
      </c>
      <c r="J138" s="32">
        <v>0</v>
      </c>
      <c r="K138" s="32">
        <v>0</v>
      </c>
      <c r="L138" s="32">
        <v>0</v>
      </c>
      <c r="M138" s="32">
        <v>0</v>
      </c>
      <c r="N138" s="32">
        <v>0</v>
      </c>
      <c r="O138" s="32">
        <v>0</v>
      </c>
      <c r="P138" s="32">
        <v>0</v>
      </c>
      <c r="Q138" s="32">
        <v>0</v>
      </c>
      <c r="R138" s="32">
        <v>0</v>
      </c>
      <c r="S138" s="32">
        <v>0</v>
      </c>
      <c r="T138" s="32">
        <v>0</v>
      </c>
      <c r="U138" s="32">
        <v>0</v>
      </c>
      <c r="V138" s="32">
        <v>0</v>
      </c>
      <c r="W138" s="32">
        <v>0</v>
      </c>
      <c r="X138" s="32">
        <v>0</v>
      </c>
      <c r="Y138" s="32">
        <v>0</v>
      </c>
      <c r="Z138" s="32">
        <v>0</v>
      </c>
      <c r="AA138" s="32">
        <v>0</v>
      </c>
      <c r="AB138" s="32">
        <v>0</v>
      </c>
      <c r="AC138" s="32">
        <v>0</v>
      </c>
      <c r="AD138" s="32">
        <v>0</v>
      </c>
      <c r="AE138" s="32">
        <v>0</v>
      </c>
      <c r="AF138" s="32">
        <v>0</v>
      </c>
      <c r="AG138" s="32">
        <v>0</v>
      </c>
      <c r="AH138" s="32">
        <v>0</v>
      </c>
      <c r="AI138" s="32">
        <v>0</v>
      </c>
      <c r="AJ138" s="32">
        <v>0</v>
      </c>
      <c r="AK138" s="32">
        <v>0</v>
      </c>
    </row>
    <row r="139" spans="2:37" x14ac:dyDescent="0.25">
      <c r="B139" s="2" t="s">
        <v>130</v>
      </c>
      <c r="C139" s="31">
        <f t="shared" si="20"/>
        <v>205.19437772313884</v>
      </c>
      <c r="D139" s="31">
        <f t="shared" ref="D139:AJ139" si="30">SUM(D129:D138)</f>
        <v>7.4048735810471626</v>
      </c>
      <c r="E139" s="31">
        <f t="shared" si="30"/>
        <v>6.7040860490404874</v>
      </c>
      <c r="F139" s="31">
        <f t="shared" si="30"/>
        <v>6.5187307838888673</v>
      </c>
      <c r="G139" s="31">
        <f t="shared" si="30"/>
        <v>6.4401088959545438</v>
      </c>
      <c r="H139" s="31">
        <f t="shared" si="30"/>
        <v>6.803787875993363</v>
      </c>
      <c r="I139" s="31">
        <f t="shared" si="30"/>
        <v>6.6164970198473467</v>
      </c>
      <c r="J139" s="31">
        <f t="shared" si="30"/>
        <v>6.7341074351656225</v>
      </c>
      <c r="K139" s="31">
        <f t="shared" si="30"/>
        <v>6.7093417365326342</v>
      </c>
      <c r="L139" s="31">
        <f t="shared" si="30"/>
        <v>6.5820705232507617</v>
      </c>
      <c r="M139" s="31">
        <f t="shared" si="30"/>
        <v>6.0701469882694221</v>
      </c>
      <c r="N139" s="31">
        <f t="shared" si="30"/>
        <v>6.6454686995110581</v>
      </c>
      <c r="O139" s="31">
        <f t="shared" si="30"/>
        <v>6.6111263086055043</v>
      </c>
      <c r="P139" s="31">
        <f t="shared" si="30"/>
        <v>6.6096398472560445</v>
      </c>
      <c r="Q139" s="31">
        <f t="shared" si="30"/>
        <v>6.51694850096602</v>
      </c>
      <c r="R139" s="31">
        <f t="shared" si="30"/>
        <v>6.6219640716426218</v>
      </c>
      <c r="S139" s="31">
        <f t="shared" si="30"/>
        <v>6.5728747230452118</v>
      </c>
      <c r="T139" s="31">
        <f t="shared" si="30"/>
        <v>6.636422289229662</v>
      </c>
      <c r="U139" s="31">
        <f t="shared" si="30"/>
        <v>6.1429675436132811</v>
      </c>
      <c r="V139" s="31">
        <f t="shared" si="30"/>
        <v>6.6013524259924008</v>
      </c>
      <c r="W139" s="31">
        <f t="shared" si="30"/>
        <v>6.5923323562688196</v>
      </c>
      <c r="X139" s="31">
        <f t="shared" si="30"/>
        <v>6.5987583859635759</v>
      </c>
      <c r="Y139" s="31">
        <f t="shared" si="30"/>
        <v>6.2185336531673814</v>
      </c>
      <c r="Z139" s="31">
        <f t="shared" si="30"/>
        <v>6.605261106186763</v>
      </c>
      <c r="AA139" s="31">
        <f t="shared" si="30"/>
        <v>6.5476064975906612</v>
      </c>
      <c r="AB139" s="31">
        <f t="shared" si="30"/>
        <v>6.5887220316375785</v>
      </c>
      <c r="AC139" s="31">
        <f t="shared" si="30"/>
        <v>6.5934935991130583</v>
      </c>
      <c r="AD139" s="31">
        <f t="shared" si="30"/>
        <v>6.3862478228989268</v>
      </c>
      <c r="AE139" s="31">
        <f t="shared" si="30"/>
        <v>6.630412796685242</v>
      </c>
      <c r="AF139" s="31">
        <f t="shared" si="30"/>
        <v>4.9686861298722445</v>
      </c>
      <c r="AG139" s="31">
        <f t="shared" si="30"/>
        <v>3.7499527192206394</v>
      </c>
      <c r="AH139" s="31">
        <f t="shared" si="30"/>
        <v>3.3802216559001272</v>
      </c>
      <c r="AI139" s="31">
        <f t="shared" si="30"/>
        <v>3.2098654354946032</v>
      </c>
      <c r="AJ139" s="31">
        <f t="shared" si="30"/>
        <v>2.8254936165448368</v>
      </c>
      <c r="AK139" s="31">
        <f>SUM(AK129:AK138)</f>
        <v>2.7562746177423345</v>
      </c>
    </row>
    <row r="140" spans="2:37" ht="4.5" customHeight="1" x14ac:dyDescent="0.25"/>
    <row r="142" spans="2:37" x14ac:dyDescent="0.25">
      <c r="B142" s="5" t="s">
        <v>142</v>
      </c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</row>
    <row r="143" spans="2:37" ht="4.5" customHeight="1" x14ac:dyDescent="0.25"/>
    <row r="144" spans="2:37" ht="15.95" customHeight="1" x14ac:dyDescent="0.25">
      <c r="B144" s="2" t="s">
        <v>143</v>
      </c>
      <c r="C144" s="7" t="s">
        <v>120</v>
      </c>
      <c r="D144" s="7" t="s">
        <v>65</v>
      </c>
      <c r="E144" s="25" t="s">
        <v>66</v>
      </c>
      <c r="F144" s="25" t="s">
        <v>67</v>
      </c>
      <c r="G144" s="25" t="s">
        <v>68</v>
      </c>
      <c r="H144" s="25" t="s">
        <v>69</v>
      </c>
      <c r="I144" s="25" t="s">
        <v>70</v>
      </c>
      <c r="J144" s="25" t="s">
        <v>71</v>
      </c>
      <c r="K144" s="25" t="s">
        <v>72</v>
      </c>
      <c r="L144" s="25" t="s">
        <v>73</v>
      </c>
      <c r="M144" s="25" t="s">
        <v>74</v>
      </c>
      <c r="N144" s="25" t="s">
        <v>75</v>
      </c>
      <c r="O144" s="25" t="s">
        <v>76</v>
      </c>
      <c r="P144" s="25" t="s">
        <v>77</v>
      </c>
      <c r="Q144" s="25" t="s">
        <v>78</v>
      </c>
      <c r="R144" s="25" t="s">
        <v>79</v>
      </c>
      <c r="S144" s="25" t="s">
        <v>80</v>
      </c>
      <c r="T144" s="25" t="s">
        <v>81</v>
      </c>
      <c r="U144" s="25" t="s">
        <v>82</v>
      </c>
      <c r="V144" s="25" t="s">
        <v>83</v>
      </c>
      <c r="W144" s="25" t="s">
        <v>84</v>
      </c>
      <c r="X144" s="25" t="s">
        <v>85</v>
      </c>
      <c r="Y144" s="25" t="s">
        <v>86</v>
      </c>
      <c r="Z144" s="25" t="s">
        <v>87</v>
      </c>
      <c r="AA144" s="25" t="s">
        <v>88</v>
      </c>
      <c r="AB144" s="25" t="s">
        <v>89</v>
      </c>
      <c r="AC144" s="25" t="s">
        <v>90</v>
      </c>
      <c r="AD144" s="25" t="s">
        <v>91</v>
      </c>
      <c r="AE144" s="25" t="s">
        <v>92</v>
      </c>
      <c r="AF144" s="25" t="s">
        <v>93</v>
      </c>
      <c r="AG144" s="25" t="s">
        <v>94</v>
      </c>
      <c r="AH144" s="25" t="s">
        <v>95</v>
      </c>
      <c r="AI144" s="25" t="s">
        <v>96</v>
      </c>
      <c r="AJ144" s="25" t="s">
        <v>97</v>
      </c>
      <c r="AK144" s="25" t="s">
        <v>98</v>
      </c>
    </row>
    <row r="145" spans="2:37" ht="15.95" customHeight="1" x14ac:dyDescent="0.25">
      <c r="B145" s="2" t="s">
        <v>144</v>
      </c>
      <c r="C145" s="41">
        <v>416.12848889586007</v>
      </c>
      <c r="D145" s="41">
        <v>416.12848889586007</v>
      </c>
      <c r="E145" s="41">
        <v>416.12848889586007</v>
      </c>
      <c r="F145" s="41">
        <v>416.12848889586007</v>
      </c>
      <c r="G145" s="41">
        <v>416.12848889586007</v>
      </c>
      <c r="H145" s="41">
        <v>416.12848889586007</v>
      </c>
      <c r="I145" s="41">
        <v>416.12848889586007</v>
      </c>
      <c r="J145" s="41">
        <v>416.12848889586007</v>
      </c>
      <c r="K145" s="41">
        <v>416.12848889586007</v>
      </c>
      <c r="L145" s="41">
        <v>416.12848889586007</v>
      </c>
      <c r="M145" s="41">
        <v>416.12848889586007</v>
      </c>
      <c r="N145" s="41">
        <v>416.12848889586007</v>
      </c>
      <c r="O145" s="41">
        <v>416.12848889586007</v>
      </c>
      <c r="P145" s="41">
        <v>416.12848889586007</v>
      </c>
      <c r="Q145" s="41">
        <v>416.12848889586007</v>
      </c>
      <c r="R145" s="41">
        <v>416.12848889586007</v>
      </c>
      <c r="S145" s="41">
        <v>416.12848889586007</v>
      </c>
      <c r="T145" s="41">
        <v>416.12848889586007</v>
      </c>
      <c r="U145" s="41">
        <v>416.12848889586007</v>
      </c>
      <c r="V145" s="41">
        <v>416.12848889586007</v>
      </c>
      <c r="W145" s="41">
        <v>416.12848889586007</v>
      </c>
      <c r="X145" s="41">
        <v>416.12848889586007</v>
      </c>
      <c r="Y145" s="41">
        <v>416.12848889586007</v>
      </c>
      <c r="Z145" s="41">
        <v>416.12848889586007</v>
      </c>
      <c r="AA145" s="41">
        <v>416.12848889586007</v>
      </c>
      <c r="AB145" s="41">
        <v>416.12848889586007</v>
      </c>
      <c r="AC145" s="41">
        <v>416.12848889586007</v>
      </c>
      <c r="AD145" s="41">
        <v>416.12848889586007</v>
      </c>
      <c r="AE145" s="41">
        <v>416.12848889586007</v>
      </c>
      <c r="AF145" s="41">
        <v>416.12848889586007</v>
      </c>
      <c r="AG145" s="41">
        <v>416.12848889586007</v>
      </c>
      <c r="AH145" s="41">
        <v>416.12848889586007</v>
      </c>
      <c r="AI145" s="41">
        <v>416.12848889586007</v>
      </c>
      <c r="AJ145" s="41">
        <v>416.12848889586007</v>
      </c>
      <c r="AK145" s="41">
        <v>416.12848889586007</v>
      </c>
    </row>
    <row r="146" spans="2:37" ht="15.95" customHeight="1" x14ac:dyDescent="0.25">
      <c r="B146" s="2" t="s">
        <v>145</v>
      </c>
      <c r="C146" s="42">
        <v>0.11545976440439745</v>
      </c>
      <c r="D146" s="43">
        <v>0.11545976440439745</v>
      </c>
      <c r="E146" s="43">
        <v>0.11545976440439745</v>
      </c>
      <c r="F146" s="43">
        <v>0.11545976440439745</v>
      </c>
      <c r="G146" s="43">
        <v>0.11545976440439745</v>
      </c>
      <c r="H146" s="43">
        <v>0.11545976440439745</v>
      </c>
      <c r="I146" s="43">
        <v>0.11545976440439745</v>
      </c>
      <c r="J146" s="43">
        <v>0.11545976440439745</v>
      </c>
      <c r="K146" s="43">
        <v>0.11545976440439745</v>
      </c>
      <c r="L146" s="43">
        <v>0.11545976440439745</v>
      </c>
      <c r="M146" s="43">
        <v>0.11545976440439745</v>
      </c>
      <c r="N146" s="43">
        <v>0.11545976440439745</v>
      </c>
      <c r="O146" s="43">
        <v>0.11545976440439745</v>
      </c>
      <c r="P146" s="43">
        <v>0.11545976440439745</v>
      </c>
      <c r="Q146" s="43">
        <v>0.11545976440439745</v>
      </c>
      <c r="R146" s="43">
        <v>0.11545976440439745</v>
      </c>
      <c r="S146" s="43">
        <v>0.11545976440439745</v>
      </c>
      <c r="T146" s="43">
        <v>0.11545976440439745</v>
      </c>
      <c r="U146" s="43">
        <v>0.11545976440439745</v>
      </c>
      <c r="V146" s="43">
        <v>0.11545976440439745</v>
      </c>
      <c r="W146" s="43">
        <v>0.11545976440439745</v>
      </c>
      <c r="X146" s="43">
        <v>0.11545976440439745</v>
      </c>
      <c r="Y146" s="43">
        <v>0.11545976440439745</v>
      </c>
      <c r="Z146" s="43">
        <v>0.11545976440439745</v>
      </c>
      <c r="AA146" s="43">
        <v>0.11545976440439745</v>
      </c>
      <c r="AB146" s="43">
        <v>0.11545976440439745</v>
      </c>
      <c r="AC146" s="43">
        <v>0.11545976440439745</v>
      </c>
      <c r="AD146" s="43">
        <v>0.11545976440439745</v>
      </c>
      <c r="AE146" s="43">
        <v>0.11545976440439745</v>
      </c>
      <c r="AF146" s="43">
        <v>0.11545976440439745</v>
      </c>
      <c r="AG146" s="43">
        <v>0.11545976440439745</v>
      </c>
      <c r="AH146" s="43">
        <v>0.11545976440439745</v>
      </c>
      <c r="AI146" s="43">
        <v>0.11545976440439745</v>
      </c>
      <c r="AJ146" s="43">
        <v>0.11545976440439745</v>
      </c>
      <c r="AK146" s="43">
        <v>0.11545976440439745</v>
      </c>
    </row>
    <row r="147" spans="2:37" ht="15.95" customHeight="1" x14ac:dyDescent="0.25">
      <c r="B147" s="2" t="s">
        <v>146</v>
      </c>
      <c r="C147" s="42">
        <v>22.866057377785957</v>
      </c>
      <c r="D147" s="43">
        <v>22.866057377785957</v>
      </c>
      <c r="E147" s="43">
        <v>22.866057377785957</v>
      </c>
      <c r="F147" s="43">
        <v>22.866057377785957</v>
      </c>
      <c r="G147" s="43">
        <v>22.866057377785957</v>
      </c>
      <c r="H147" s="43">
        <v>22.866057377785957</v>
      </c>
      <c r="I147" s="43">
        <v>22.866057377785957</v>
      </c>
      <c r="J147" s="43">
        <v>22.866057377785957</v>
      </c>
      <c r="K147" s="43">
        <v>22.866057377785957</v>
      </c>
      <c r="L147" s="43">
        <v>22.866057377785957</v>
      </c>
      <c r="M147" s="43">
        <v>22.866057377785957</v>
      </c>
      <c r="N147" s="43">
        <v>22.866057377785957</v>
      </c>
      <c r="O147" s="43">
        <v>22.866057377785957</v>
      </c>
      <c r="P147" s="43">
        <v>22.866057377785957</v>
      </c>
      <c r="Q147" s="43">
        <v>22.866057377785957</v>
      </c>
      <c r="R147" s="43">
        <v>22.866057377785957</v>
      </c>
      <c r="S147" s="43">
        <v>22.866057377785957</v>
      </c>
      <c r="T147" s="43">
        <v>22.866057377785957</v>
      </c>
      <c r="U147" s="43">
        <v>22.866057377785957</v>
      </c>
      <c r="V147" s="43">
        <v>22.866057377785957</v>
      </c>
      <c r="W147" s="43">
        <v>22.866057377785957</v>
      </c>
      <c r="X147" s="43">
        <v>22.866057377785957</v>
      </c>
      <c r="Y147" s="43">
        <v>22.866057377785957</v>
      </c>
      <c r="Z147" s="43">
        <v>22.866057377785957</v>
      </c>
      <c r="AA147" s="43">
        <v>22.866057377785957</v>
      </c>
      <c r="AB147" s="43">
        <v>22.866057377785957</v>
      </c>
      <c r="AC147" s="43">
        <v>22.866057377785957</v>
      </c>
      <c r="AD147" s="43">
        <v>22.866057377785957</v>
      </c>
      <c r="AE147" s="43">
        <v>22.866057377785957</v>
      </c>
      <c r="AF147" s="43">
        <v>22.866057377785957</v>
      </c>
      <c r="AG147" s="43">
        <v>22.866057377785957</v>
      </c>
      <c r="AH147" s="43">
        <v>22.866057377785957</v>
      </c>
      <c r="AI147" s="43">
        <v>22.866057377785957</v>
      </c>
      <c r="AJ147" s="43">
        <v>22.866057377785957</v>
      </c>
      <c r="AK147" s="43">
        <v>22.866057377785957</v>
      </c>
    </row>
    <row r="148" spans="2:37" ht="15.95" customHeight="1" x14ac:dyDescent="0.25">
      <c r="B148" s="2" t="s">
        <v>147</v>
      </c>
      <c r="C148" s="41">
        <v>241.76835296261845</v>
      </c>
      <c r="D148" s="41">
        <v>241.76835296261845</v>
      </c>
      <c r="E148" s="41">
        <v>241.76835296261845</v>
      </c>
      <c r="F148" s="41">
        <v>241.76835296261845</v>
      </c>
      <c r="G148" s="41">
        <v>241.76835296261845</v>
      </c>
      <c r="H148" s="41">
        <v>241.76835296261845</v>
      </c>
      <c r="I148" s="41">
        <v>241.76835296261845</v>
      </c>
      <c r="J148" s="41">
        <v>241.76835296261845</v>
      </c>
      <c r="K148" s="41">
        <v>241.76835296261845</v>
      </c>
      <c r="L148" s="41">
        <v>241.76835296261845</v>
      </c>
      <c r="M148" s="41">
        <v>241.76835296261845</v>
      </c>
      <c r="N148" s="41">
        <v>241.76835296261845</v>
      </c>
      <c r="O148" s="41">
        <v>241.76835296261845</v>
      </c>
      <c r="P148" s="41">
        <v>241.76835296261845</v>
      </c>
      <c r="Q148" s="41">
        <v>241.76835296261845</v>
      </c>
      <c r="R148" s="41">
        <v>241.76835296261845</v>
      </c>
      <c r="S148" s="41">
        <v>241.76835296261845</v>
      </c>
      <c r="T148" s="41">
        <v>241.76835296261845</v>
      </c>
      <c r="U148" s="41">
        <v>241.76835296261845</v>
      </c>
      <c r="V148" s="41">
        <v>241.76835296261845</v>
      </c>
      <c r="W148" s="41">
        <v>241.76835296261845</v>
      </c>
      <c r="X148" s="41">
        <v>241.76835296261845</v>
      </c>
      <c r="Y148" s="41">
        <v>241.76835296261845</v>
      </c>
      <c r="Z148" s="41">
        <v>241.76835296261845</v>
      </c>
      <c r="AA148" s="41">
        <v>241.76835296261845</v>
      </c>
      <c r="AB148" s="41">
        <v>241.76835296261845</v>
      </c>
      <c r="AC148" s="41">
        <v>241.76835296261845</v>
      </c>
      <c r="AD148" s="41">
        <v>241.76835296261845</v>
      </c>
      <c r="AE148" s="41">
        <v>241.76835296261845</v>
      </c>
      <c r="AF148" s="41">
        <v>241.76835296261845</v>
      </c>
      <c r="AG148" s="41">
        <v>241.76835296261845</v>
      </c>
      <c r="AH148" s="41">
        <v>241.76835296261845</v>
      </c>
      <c r="AI148" s="41">
        <v>241.76835296261845</v>
      </c>
      <c r="AJ148" s="41">
        <v>241.76835296261845</v>
      </c>
      <c r="AK148" s="41">
        <v>241.76835296261845</v>
      </c>
    </row>
    <row r="149" spans="2:37" ht="15.95" customHeight="1" x14ac:dyDescent="0.25">
      <c r="B149" s="2" t="s">
        <v>148</v>
      </c>
      <c r="C149" s="42">
        <v>6.2359511653758228E-2</v>
      </c>
      <c r="D149" s="44">
        <v>6.2359511653758228E-2</v>
      </c>
      <c r="E149" s="44">
        <v>6.2359511653758228E-2</v>
      </c>
      <c r="F149" s="44">
        <v>6.2359511653758228E-2</v>
      </c>
      <c r="G149" s="44">
        <v>6.2359511653758228E-2</v>
      </c>
      <c r="H149" s="44">
        <v>6.2359511653758228E-2</v>
      </c>
      <c r="I149" s="44">
        <v>6.2359511653758228E-2</v>
      </c>
      <c r="J149" s="44">
        <v>6.2359511653758228E-2</v>
      </c>
      <c r="K149" s="44">
        <v>6.2359511653758228E-2</v>
      </c>
      <c r="L149" s="44">
        <v>6.2359511653758228E-2</v>
      </c>
      <c r="M149" s="44">
        <v>6.2359511653758228E-2</v>
      </c>
      <c r="N149" s="44">
        <v>6.2359511653758228E-2</v>
      </c>
      <c r="O149" s="44">
        <v>6.2359511653758228E-2</v>
      </c>
      <c r="P149" s="44">
        <v>6.2359511653758228E-2</v>
      </c>
      <c r="Q149" s="44">
        <v>6.2359511653758228E-2</v>
      </c>
      <c r="R149" s="44">
        <v>6.2359511653758228E-2</v>
      </c>
      <c r="S149" s="44">
        <v>6.2359511653758228E-2</v>
      </c>
      <c r="T149" s="44">
        <v>6.2359511653758228E-2</v>
      </c>
      <c r="U149" s="44">
        <v>6.2359511653758228E-2</v>
      </c>
      <c r="V149" s="44">
        <v>6.2359511653758228E-2</v>
      </c>
      <c r="W149" s="44">
        <v>6.2359511653758228E-2</v>
      </c>
      <c r="X149" s="44">
        <v>6.2359511653758228E-2</v>
      </c>
      <c r="Y149" s="44">
        <v>6.2359511653758228E-2</v>
      </c>
      <c r="Z149" s="44">
        <v>6.2359511653758228E-2</v>
      </c>
      <c r="AA149" s="44">
        <v>6.2359511653758228E-2</v>
      </c>
      <c r="AB149" s="44">
        <v>6.2359511653758228E-2</v>
      </c>
      <c r="AC149" s="44">
        <v>6.2359511653758228E-2</v>
      </c>
      <c r="AD149" s="44">
        <v>6.2359511653758228E-2</v>
      </c>
      <c r="AE149" s="44">
        <v>6.2359511653758228E-2</v>
      </c>
      <c r="AF149" s="44">
        <v>6.2359511653758228E-2</v>
      </c>
      <c r="AG149" s="44">
        <v>6.2359511653758228E-2</v>
      </c>
      <c r="AH149" s="44">
        <v>6.2359511653758228E-2</v>
      </c>
      <c r="AI149" s="44">
        <v>6.2359511653758228E-2</v>
      </c>
      <c r="AJ149" s="44">
        <v>6.2359511653758228E-2</v>
      </c>
      <c r="AK149" s="44">
        <v>6.2359511653758228E-2</v>
      </c>
    </row>
    <row r="150" spans="2:37" ht="15.95" customHeight="1" x14ac:dyDescent="0.25">
      <c r="B150" s="2" t="s">
        <v>149</v>
      </c>
      <c r="C150" s="42">
        <v>12.349896770369986</v>
      </c>
      <c r="D150" s="43">
        <v>12.349896770369986</v>
      </c>
      <c r="E150" s="43">
        <v>12.349896770369986</v>
      </c>
      <c r="F150" s="43">
        <v>12.349896770369986</v>
      </c>
      <c r="G150" s="43">
        <v>12.349896770369986</v>
      </c>
      <c r="H150" s="43">
        <v>12.349896770369986</v>
      </c>
      <c r="I150" s="43">
        <v>12.349896770369986</v>
      </c>
      <c r="J150" s="43">
        <v>12.349896770369986</v>
      </c>
      <c r="K150" s="43">
        <v>12.349896770369986</v>
      </c>
      <c r="L150" s="43">
        <v>12.349896770369986</v>
      </c>
      <c r="M150" s="43">
        <v>12.349896770369986</v>
      </c>
      <c r="N150" s="43">
        <v>12.349896770369986</v>
      </c>
      <c r="O150" s="43">
        <v>12.349896770369986</v>
      </c>
      <c r="P150" s="43">
        <v>12.349896770369986</v>
      </c>
      <c r="Q150" s="43">
        <v>12.349896770369986</v>
      </c>
      <c r="R150" s="43">
        <v>12.349896770369986</v>
      </c>
      <c r="S150" s="43">
        <v>12.349896770369986</v>
      </c>
      <c r="T150" s="43">
        <v>12.349896770369986</v>
      </c>
      <c r="U150" s="43">
        <v>12.349896770369986</v>
      </c>
      <c r="V150" s="43">
        <v>12.349896770369986</v>
      </c>
      <c r="W150" s="43">
        <v>12.349896770369986</v>
      </c>
      <c r="X150" s="43">
        <v>12.349896770369986</v>
      </c>
      <c r="Y150" s="43">
        <v>12.349896770369986</v>
      </c>
      <c r="Z150" s="43">
        <v>12.349896770369986</v>
      </c>
      <c r="AA150" s="43">
        <v>12.349896770369986</v>
      </c>
      <c r="AB150" s="43">
        <v>12.349896770369986</v>
      </c>
      <c r="AC150" s="43">
        <v>12.349896770369986</v>
      </c>
      <c r="AD150" s="43">
        <v>12.349896770369986</v>
      </c>
      <c r="AE150" s="43">
        <v>12.349896770369986</v>
      </c>
      <c r="AF150" s="43">
        <v>12.349896770369986</v>
      </c>
      <c r="AG150" s="43">
        <v>12.349896770369986</v>
      </c>
      <c r="AH150" s="43">
        <v>12.349896770369986</v>
      </c>
      <c r="AI150" s="43">
        <v>12.349896770369986</v>
      </c>
      <c r="AJ150" s="43">
        <v>12.349896770369986</v>
      </c>
      <c r="AK150" s="43">
        <v>12.349896770369986</v>
      </c>
    </row>
    <row r="151" spans="2:37" ht="4.5" customHeight="1" x14ac:dyDescent="0.25"/>
    <row r="152" spans="2:37" x14ac:dyDescent="0.25">
      <c r="B152" s="2" t="s">
        <v>150</v>
      </c>
      <c r="C152" s="25" t="s">
        <v>119</v>
      </c>
      <c r="D152" s="25" t="s">
        <v>131</v>
      </c>
      <c r="E152" s="25" t="s">
        <v>151</v>
      </c>
      <c r="F152" s="25" t="s">
        <v>152</v>
      </c>
      <c r="G152" s="25" t="s">
        <v>153</v>
      </c>
      <c r="H152" s="25" t="s">
        <v>154</v>
      </c>
    </row>
    <row r="153" spans="2:37" x14ac:dyDescent="0.25">
      <c r="B153" s="2" t="s">
        <v>99</v>
      </c>
      <c r="C153" s="45">
        <v>36.207384949999998</v>
      </c>
      <c r="D153" s="45">
        <v>36.207384949999998</v>
      </c>
      <c r="E153" s="45">
        <v>36.207384949999998</v>
      </c>
      <c r="F153" s="46">
        <v>36.207384949999998</v>
      </c>
      <c r="G153" s="47">
        <v>36.207384949999998</v>
      </c>
      <c r="H153" s="47">
        <v>36.207384949999998</v>
      </c>
    </row>
    <row r="154" spans="2:37" x14ac:dyDescent="0.25">
      <c r="B154" s="40" t="s">
        <v>48</v>
      </c>
      <c r="C154" s="45">
        <v>36.573975239479608</v>
      </c>
      <c r="D154" s="45">
        <v>36.573975239479608</v>
      </c>
      <c r="E154" s="45">
        <v>36.573975239479608</v>
      </c>
      <c r="F154" s="46">
        <v>36.573975239479608</v>
      </c>
      <c r="G154" s="47">
        <v>36.573975239479608</v>
      </c>
      <c r="H154" s="47">
        <v>36.573975239479608</v>
      </c>
    </row>
    <row r="155" spans="2:37" x14ac:dyDescent="0.25">
      <c r="F155" s="48"/>
    </row>
    <row r="157" spans="2:37" x14ac:dyDescent="0.25">
      <c r="D157" s="49"/>
      <c r="E157" s="50"/>
      <c r="F157" s="50"/>
      <c r="G157" s="50"/>
      <c r="H157" s="50"/>
      <c r="I157" s="50"/>
      <c r="J157" s="50"/>
      <c r="K157" s="50"/>
      <c r="L157" s="50"/>
      <c r="M157" s="50"/>
      <c r="N157" s="50"/>
      <c r="O157" s="50"/>
      <c r="P157" s="50"/>
      <c r="Q157" s="50"/>
      <c r="R157" s="50"/>
      <c r="S157" s="50"/>
      <c r="T157" s="50"/>
      <c r="U157" s="50"/>
      <c r="V157" s="50"/>
      <c r="W157" s="50"/>
      <c r="X157" s="50"/>
      <c r="Y157" s="50"/>
      <c r="Z157" s="50"/>
      <c r="AA157" s="50"/>
      <c r="AB157" s="50"/>
      <c r="AC157" s="50"/>
      <c r="AD157" s="50"/>
      <c r="AE157" s="50"/>
      <c r="AF157" s="50"/>
      <c r="AG157" s="50"/>
      <c r="AH157" s="50"/>
      <c r="AI157" s="50"/>
      <c r="AJ157" s="50"/>
      <c r="AK157" s="50"/>
    </row>
    <row r="158" spans="2:37" x14ac:dyDescent="0.25">
      <c r="D158" s="50"/>
      <c r="E158" s="50"/>
      <c r="F158" s="50"/>
      <c r="G158" s="50"/>
      <c r="H158" s="50"/>
      <c r="I158" s="50"/>
      <c r="J158" s="50"/>
      <c r="K158" s="50"/>
      <c r="L158" s="50"/>
      <c r="M158" s="50"/>
      <c r="N158" s="50"/>
      <c r="O158" s="50"/>
      <c r="P158" s="50"/>
      <c r="Q158" s="50"/>
      <c r="R158" s="50"/>
      <c r="S158" s="50"/>
      <c r="T158" s="50"/>
      <c r="U158" s="50"/>
      <c r="V158" s="50"/>
      <c r="W158" s="50"/>
      <c r="X158" s="50"/>
      <c r="Y158" s="50"/>
      <c r="Z158" s="50"/>
      <c r="AA158" s="50"/>
      <c r="AB158" s="50"/>
      <c r="AC158" s="50"/>
      <c r="AD158" s="50"/>
      <c r="AE158" s="50"/>
      <c r="AF158" s="50"/>
      <c r="AG158" s="50"/>
      <c r="AH158" s="50"/>
      <c r="AI158" s="50"/>
      <c r="AJ158" s="50"/>
      <c r="AK158" s="50"/>
    </row>
    <row r="160" spans="2:37" x14ac:dyDescent="0.25"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1"/>
      <c r="Z160" s="51"/>
      <c r="AA160" s="51"/>
      <c r="AB160" s="51"/>
      <c r="AC160" s="51"/>
      <c r="AD160" s="51"/>
      <c r="AE160" s="51"/>
      <c r="AF160" s="51"/>
      <c r="AG160" s="51"/>
      <c r="AH160" s="51"/>
      <c r="AI160" s="51"/>
      <c r="AJ160" s="51"/>
      <c r="AK160" s="51"/>
    </row>
    <row r="162" spans="4:37" x14ac:dyDescent="0.25">
      <c r="D162" s="49"/>
      <c r="E162" s="50"/>
      <c r="F162" s="49"/>
      <c r="G162" s="49"/>
      <c r="H162" s="49"/>
      <c r="I162" s="49"/>
      <c r="J162" s="49"/>
      <c r="K162" s="49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</row>
  </sheetData>
  <mergeCells count="1">
    <mergeCell ref="E2:M4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Ev. Eco Plan 1L (CC)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Domke</dc:creator>
  <cp:lastModifiedBy>Felix Domke</cp:lastModifiedBy>
  <dcterms:created xsi:type="dcterms:W3CDTF">2025-10-15T15:36:18Z</dcterms:created>
  <dcterms:modified xsi:type="dcterms:W3CDTF">2025-10-15T15:37:31Z</dcterms:modified>
</cp:coreProperties>
</file>