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Users\psmode\Documents\MyCode\essstat\"/>
    </mc:Choice>
  </mc:AlternateContent>
  <xr:revisionPtr revIDLastSave="0" documentId="8_{21B6D465-F596-443B-A950-87437E358CA7}" xr6:coauthVersionLast="45" xr6:coauthVersionMax="45" xr10:uidLastSave="{00000000-0000-0000-0000-000000000000}"/>
  <bookViews>
    <workbookView xWindow="3624" yWindow="1068" windowWidth="22476" windowHeight="14232" activeTab="2" xr2:uid="{00000000-000D-0000-FFFF-FFFF00000000}"/>
  </bookViews>
  <sheets>
    <sheet name="PPS Chart" sheetId="7" r:id="rId1"/>
    <sheet name="PPS Table" sheetId="4" r:id="rId2"/>
    <sheet name="RawData" sheetId="1" r:id="rId3"/>
  </sheets>
  <definedNames>
    <definedName name="OriginPpsTbl">'PPS Table'!$E$2</definedName>
    <definedName name="rngChart10pps">OFFSET(OriginPpsTbl, 2, 11, ROWS(Table1[]),1)</definedName>
    <definedName name="rngChart11pps">OFFSET(OriginPpsTbl, 2, 12, ROWS(Table1[]),1)</definedName>
    <definedName name="rngChart12pps">OFFSET(OriginPpsTbl, 2, 13, ROWS(Table1[]),1)</definedName>
    <definedName name="rngChart13pps">OFFSET(OriginPpsTbl, 2, 14, ROWS(Table1[]),1)</definedName>
    <definedName name="rngChart14pps">OFFSET(OriginPpsTbl, 2, 15, ROWS(Table1[]),1)</definedName>
    <definedName name="rngChart15pps">OFFSET(OriginPpsTbl, 2, 16, ROWS(Table1[]),1)</definedName>
    <definedName name="rngChart16pps">OFFSET(OriginPpsTbl, 2, 17, ROWS(Table1[]),1)</definedName>
    <definedName name="rngChart1pps">OFFSET(OriginPpsTbl, 2, 2, ROWS(Table1[]),1)</definedName>
    <definedName name="rngChart2pps">OFFSET(OriginPpsTbl, 2, 3, ROWS(Table1[]),1)</definedName>
    <definedName name="rngChart3pps">OFFSET(OriginPpsTbl, 2, 4, ROWS(Table1[]),1)</definedName>
    <definedName name="rngChart4pps">OFFSET(OriginPpsTbl, 2, 5, ROWS(Table1[]),1)</definedName>
    <definedName name="rngChart5pps">OFFSET(OriginPpsTbl, 2, 6, ROWS(Table1[]),1)</definedName>
    <definedName name="rngChart6pps">OFFSET(OriginPpsTbl, 2, 7, ROWS(Table1[]),1)</definedName>
    <definedName name="rngChart7pps">OFFSET(OriginPpsTbl, 2, 8, ROWS(Table1[]),1)</definedName>
    <definedName name="rngChart8pps">OFFSET(OriginPpsTbl, 2, 9, ROWS(Table1[]),1)</definedName>
    <definedName name="rngChart9pps">OFFSET(OriginPpsTbl, 2, 10, ROWS(Table1[]),1)</definedName>
    <definedName name="rngChartXaxis">OFFSET(OriginPpsTbl, 2,0, ROWS(Table1[]),1)</definedName>
    <definedName name="StatChoice">'PPS Table'!$B$1</definedName>
    <definedName name="strStatChoice">'PPS Table'!$A$1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4" l="1"/>
  <c r="E4" i="4"/>
  <c r="K1" i="1"/>
  <c r="L1" i="1"/>
  <c r="M1" i="1"/>
  <c r="N1" i="1"/>
  <c r="O1" i="1"/>
  <c r="P1" i="1"/>
  <c r="R1" i="1"/>
  <c r="S1" i="1"/>
  <c r="T1" i="1"/>
  <c r="U1" i="1"/>
  <c r="V1" i="1"/>
  <c r="W1" i="1"/>
  <c r="Y1" i="1"/>
  <c r="Z1" i="1"/>
  <c r="AA1" i="1"/>
  <c r="AB1" i="1"/>
  <c r="AC1" i="1"/>
  <c r="AD1" i="1"/>
  <c r="AF1" i="1"/>
  <c r="AG1" i="1"/>
  <c r="AH1" i="1"/>
  <c r="AI1" i="1"/>
  <c r="AJ1" i="1"/>
  <c r="AK1" i="1"/>
  <c r="AM1" i="1"/>
  <c r="AN1" i="1"/>
  <c r="AO1" i="1"/>
  <c r="AP1" i="1"/>
  <c r="AQ1" i="1"/>
  <c r="AR1" i="1"/>
  <c r="AT1" i="1"/>
  <c r="AU1" i="1"/>
  <c r="AV1" i="1"/>
  <c r="AW1" i="1"/>
  <c r="AX1" i="1"/>
  <c r="AY1" i="1"/>
  <c r="BA1" i="1"/>
  <c r="BB1" i="1"/>
  <c r="BC1" i="1"/>
  <c r="BD1" i="1"/>
  <c r="BE1" i="1"/>
  <c r="BF1" i="1"/>
  <c r="BH1" i="1"/>
  <c r="BI1" i="1"/>
  <c r="BJ1" i="1"/>
  <c r="BK1" i="1"/>
  <c r="BL1" i="1"/>
  <c r="BM1" i="1"/>
  <c r="BO1" i="1"/>
  <c r="BP1" i="1"/>
  <c r="BQ1" i="1"/>
  <c r="BR1" i="1"/>
  <c r="BS1" i="1"/>
  <c r="BT1" i="1"/>
  <c r="BV1" i="1"/>
  <c r="BW1" i="1"/>
  <c r="BX1" i="1"/>
  <c r="BY1" i="1"/>
  <c r="BZ1" i="1"/>
  <c r="CA1" i="1"/>
  <c r="CC1" i="1"/>
  <c r="CD1" i="1"/>
  <c r="CE1" i="1"/>
  <c r="CF1" i="1"/>
  <c r="CG1" i="1"/>
  <c r="CH1" i="1"/>
  <c r="CJ1" i="1"/>
  <c r="CK1" i="1"/>
  <c r="CL1" i="1"/>
  <c r="CM1" i="1"/>
  <c r="CN1" i="1"/>
  <c r="CO1" i="1"/>
  <c r="CQ1" i="1"/>
  <c r="CR1" i="1"/>
  <c r="CS1" i="1"/>
  <c r="CT1" i="1"/>
  <c r="CU1" i="1"/>
  <c r="CV1" i="1"/>
  <c r="CX1" i="1"/>
  <c r="CY1" i="1"/>
  <c r="CZ1" i="1"/>
  <c r="DA1" i="1"/>
  <c r="DB1" i="1"/>
  <c r="DC1" i="1"/>
  <c r="DE1" i="1"/>
  <c r="DF1" i="1"/>
  <c r="DG1" i="1"/>
  <c r="DH1" i="1"/>
  <c r="DI1" i="1"/>
  <c r="DJ1" i="1"/>
  <c r="I1" i="1"/>
  <c r="H1" i="1"/>
  <c r="G1" i="1"/>
  <c r="F1" i="1"/>
  <c r="E1" i="1"/>
  <c r="D1" i="1"/>
  <c r="D4" i="4" l="1"/>
  <c r="D3" i="4"/>
  <c r="F3" i="4" s="1"/>
  <c r="A1" i="4"/>
  <c r="F1" i="4" s="1"/>
  <c r="AI3" i="4"/>
  <c r="Z4" i="4"/>
  <c r="AC4" i="4"/>
  <c r="X4" i="4"/>
  <c r="Y4" i="4"/>
  <c r="AD4" i="4"/>
  <c r="X3" i="4"/>
  <c r="AH3" i="4"/>
  <c r="AE3" i="4"/>
  <c r="W3" i="4"/>
  <c r="AB3" i="4"/>
  <c r="AE4" i="4"/>
  <c r="AI4" i="4"/>
  <c r="V4" i="4"/>
  <c r="AB4" i="4"/>
  <c r="AJ3" i="4"/>
  <c r="AG4" i="4"/>
  <c r="AK3" i="4"/>
  <c r="Y3" i="4"/>
  <c r="AJ4" i="4"/>
  <c r="AK4" i="4"/>
  <c r="AA3" i="4"/>
  <c r="AC3" i="4"/>
  <c r="Z3" i="4"/>
  <c r="AF4" i="4"/>
  <c r="AH4" i="4"/>
  <c r="W4" i="4"/>
  <c r="V3" i="4"/>
  <c r="AD3" i="4"/>
  <c r="AA4" i="4"/>
  <c r="AF3" i="4"/>
  <c r="AG3" i="4"/>
  <c r="T4" i="4" l="1"/>
  <c r="N4" i="4"/>
  <c r="M4" i="4"/>
  <c r="J3" i="4"/>
  <c r="N3" i="4"/>
  <c r="O4" i="4"/>
  <c r="I4" i="4"/>
  <c r="K4" i="4"/>
  <c r="S4" i="4"/>
  <c r="J4" i="4"/>
  <c r="P3" i="4"/>
  <c r="R4" i="4"/>
  <c r="G4" i="4"/>
  <c r="H4" i="4"/>
  <c r="F4" i="4"/>
  <c r="L4" i="4"/>
  <c r="P4" i="4"/>
  <c r="Q4" i="4"/>
  <c r="S3" i="4"/>
  <c r="I3" i="4"/>
  <c r="U3" i="4"/>
  <c r="K3" i="4"/>
  <c r="R3" i="4"/>
  <c r="U4" i="4"/>
  <c r="M3" i="4"/>
  <c r="G3" i="4"/>
  <c r="T3" i="4"/>
  <c r="H3" i="4"/>
  <c r="O3" i="4"/>
  <c r="Q3" i="4"/>
  <c r="L3" i="4"/>
</calcChain>
</file>

<file path=xl/sharedStrings.xml><?xml version="1.0" encoding="utf-8"?>
<sst xmlns="http://schemas.openxmlformats.org/spreadsheetml/2006/main" count="56" uniqueCount="41">
  <si>
    <t>Date/Time</t>
  </si>
  <si>
    <t>Port Count</t>
  </si>
  <si>
    <t>Port</t>
  </si>
  <si>
    <t>Port 1</t>
  </si>
  <si>
    <t>Port 2</t>
  </si>
  <si>
    <t>Port 3</t>
  </si>
  <si>
    <t>Port 4</t>
  </si>
  <si>
    <t>Port 5</t>
  </si>
  <si>
    <t>Port 6</t>
  </si>
  <si>
    <t>Port 7</t>
  </si>
  <si>
    <t>Port 8</t>
  </si>
  <si>
    <t>Port 9</t>
  </si>
  <si>
    <t>Port 10</t>
  </si>
  <si>
    <t>Port 11</t>
  </si>
  <si>
    <t>Port 12</t>
  </si>
  <si>
    <t>Port 13</t>
  </si>
  <si>
    <t>Port 14</t>
  </si>
  <si>
    <t>Port 15</t>
  </si>
  <si>
    <t>Port 16</t>
  </si>
  <si>
    <t>Tx Good Pkt/s</t>
  </si>
  <si>
    <t>Tx Bad Pkt/s</t>
  </si>
  <si>
    <t>Rx Good Pkt/s</t>
  </si>
  <si>
    <t>Rx Bad Pkt/s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</si>
  <si>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</si>
  <si>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</si>
  <si>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</si>
  <si>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</si>
  <si>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</si>
  <si>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</si>
  <si>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</si>
  <si>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</si>
  <si>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</si>
  <si>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</si>
  <si>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</si>
  <si>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</si>
  <si>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</si>
  <si>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</si>
  <si>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</si>
  <si>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</si>
  <si>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DateTime</t>
  </si>
  <si>
    <t>DeltaSeconds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</si>
</sst>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6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9">
    <xf numFmtId="0" fontId="0" fillId="0" borderId="0" xfId="0"/>
    <xf numFmtId="22" fontId="0" fillId="0" borderId="0" xfId="0" applyNumberFormat="1"/>
    <xf numFmtId="1" fontId="0" fillId="0" borderId="0" xfId="0" applyNumberFormat="1"/>
    <xf numFmtId="0" fontId="16" fillId="0" borderId="0" xfId="0" applyFont="1"/>
    <xf numFmtId="3" fontId="0" fillId="0" borderId="0" xfId="0" applyNumberFormat="1"/>
    <xf numFmtId="22" fontId="16" fillId="0" borderId="0" xfId="0" applyNumberFormat="1" applyFont="1"/>
    <xf numFmtId="1" fontId="16" fillId="0" borderId="0" xfId="0" applyNumberFormat="1" applyFont="1"/>
    <xf numFmtId="3" fontId="16" fillId="0" borderId="0" xfId="0" applyNumberFormat="1" applyFont="1"/>
    <xf numFmtId="0" fontId="0" fillId="0" borderId="0" xfId="0" applyFont="1"/>
    <xf numFmtId="3" fontId="0" fillId="0" borderId="10" xfId="0" applyNumberFormat="1" applyBorder="1"/>
    <xf numFmtId="3" fontId="0" fillId="0" borderId="0" xfId="0" applyNumberFormat="1" applyBorder="1"/>
    <xf numFmtId="3" fontId="0" fillId="0" borderId="11" xfId="0" applyNumberFormat="1" applyBorder="1"/>
    <xf numFmtId="0" fontId="0" fillId="0" borderId="10" xfId="0" applyBorder="1"/>
    <xf numFmtId="0" fontId="0" fillId="0" borderId="0" xfId="0" applyBorder="1"/>
    <xf numFmtId="0" fontId="0" fillId="0" borderId="11" xfId="0" applyBorder="1"/>
    <xf numFmtId="0" fontId="16" fillId="0" borderId="12" xfId="0" applyFont="1" applyBorder="1"/>
    <xf numFmtId="0" fontId="16" fillId="0" borderId="12" xfId="0" applyFont="1" applyBorder="1" applyAlignment="1">
      <alignment horizontal="center"/>
    </xf>
    <xf numFmtId="3" fontId="0" fillId="33" borderId="0" xfId="0" applyNumberFormat="1" applyFill="1" applyBorder="1"/>
    <xf numFmtId="3" fontId="0" fillId="33" borderId="11" xfId="0" applyNumberFormat="1" applyFill="1" applyBorder="1"/>
    <xf numFmtId="22" fontId="20" fillId="33" borderId="0" xfId="0" applyNumberFormat="1" applyFont="1" applyFill="1"/>
    <xf numFmtId="3" fontId="20" fillId="33" borderId="0" xfId="0" applyNumberFormat="1" applyFont="1" applyFill="1"/>
    <xf numFmtId="3" fontId="20" fillId="33" borderId="0" xfId="0" applyNumberFormat="1" applyFont="1" applyFill="1" applyBorder="1"/>
    <xf numFmtId="3" fontId="20" fillId="33" borderId="15" xfId="0" applyNumberFormat="1" applyFont="1" applyFill="1" applyBorder="1"/>
    <xf numFmtId="0" fontId="16" fillId="0" borderId="13" xfId="0" applyFont="1" applyBorder="1" applyAlignment="1">
      <alignment horizontal="left"/>
    </xf>
    <xf numFmtId="0" fontId="16" fillId="0" borderId="12" xfId="0" applyFont="1" applyBorder="1" applyAlignment="1">
      <alignment horizontal="left"/>
    </xf>
    <xf numFmtId="0" fontId="16" fillId="0" borderId="14" xfId="0" applyFont="1" applyBorder="1" applyAlignment="1">
      <alignment horizontal="left"/>
    </xf>
    <xf numFmtId="0" fontId="19" fillId="0" borderId="10" xfId="0" applyFont="1" applyBorder="1" applyAlignment="1">
      <alignment horizontal="center"/>
    </xf>
    <xf numFmtId="0" fontId="19" fillId="0" borderId="0" xfId="0" applyFont="1" applyBorder="1" applyAlignment="1">
      <alignment horizontal="center"/>
    </xf>
    <xf numFmtId="0" fontId="19" fillId="0" borderId="11" xfId="0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5"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  <border diagonalUp="0" diagonalDown="0">
        <left/>
        <right style="medium">
          <color auto="1"/>
        </right>
        <top/>
        <bottom/>
        <vertical/>
        <horizontal/>
      </border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  <border diagonalUp="0" diagonalDown="0">
        <left style="medium">
          <color auto="1"/>
        </left>
        <right/>
        <top/>
        <bottom/>
        <vertical/>
        <horizontal/>
      </border>
    </dxf>
    <dxf>
      <numFmt numFmtId="27" formatCode="m/d/yyyy\ h:mm"/>
    </dxf>
    <dxf>
      <numFmt numFmtId="3" formatCode="#,##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[0]!strStatChoice</c:f>
          <c:strCache>
            <c:ptCount val="1"/>
            <c:pt idx="0">
              <c:v>Rx Good Pkt/s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'PPS Table'!$F$2</c:f>
              <c:strCache>
                <c:ptCount val="1"/>
                <c:pt idx="0">
                  <c:v>Port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[0]!rngChartXaxis</c:f>
              <c:numCache>
                <c:formatCode>General</c:formatCode>
                <c:ptCount val="2"/>
                <c:pt idx="0" formatCode="m/d/yyyy\ h:mm">
                  <c:v>43919.548634259256</c:v>
                </c:pt>
              </c:numCache>
            </c:numRef>
          </c:xVal>
          <c:yVal>
            <c:numRef>
              <c:f>[0]!rngChart1pps</c:f>
              <c:numCache>
                <c:formatCode>General</c:formatCode>
                <c:ptCount val="2"/>
                <c:pt idx="0" formatCode="#,##0">
                  <c:v>996.50836291427083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FF1-467D-993C-CA7A694D3B81}"/>
            </c:ext>
          </c:extLst>
        </c:ser>
        <c:ser>
          <c:idx val="1"/>
          <c:order val="1"/>
          <c:tx>
            <c:strRef>
              <c:f>'PPS Table'!$G$2</c:f>
              <c:strCache>
                <c:ptCount val="1"/>
                <c:pt idx="0">
                  <c:v>Port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[0]!rngChartXaxis</c:f>
              <c:numCache>
                <c:formatCode>General</c:formatCode>
                <c:ptCount val="2"/>
                <c:pt idx="0" formatCode="m/d/yyyy\ h:mm">
                  <c:v>43919.548634259256</c:v>
                </c:pt>
              </c:numCache>
            </c:numRef>
          </c:xVal>
          <c:yVal>
            <c:numRef>
              <c:f>[0]!rngChart2pps</c:f>
              <c:numCache>
                <c:formatCode>General</c:formatCode>
                <c:ptCount val="2"/>
                <c:pt idx="0" formatCode="#,##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EFF1-467D-993C-CA7A694D3B81}"/>
            </c:ext>
          </c:extLst>
        </c:ser>
        <c:ser>
          <c:idx val="2"/>
          <c:order val="2"/>
          <c:tx>
            <c:strRef>
              <c:f>'PPS Table'!$H$2</c:f>
              <c:strCache>
                <c:ptCount val="1"/>
                <c:pt idx="0">
                  <c:v>Port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[0]!rngChartXaxis</c:f>
              <c:numCache>
                <c:formatCode>General</c:formatCode>
                <c:ptCount val="2"/>
                <c:pt idx="0" formatCode="m/d/yyyy\ h:mm">
                  <c:v>43919.548634259256</c:v>
                </c:pt>
              </c:numCache>
            </c:numRef>
          </c:xVal>
          <c:yVal>
            <c:numRef>
              <c:f>[0]!rngChart3pps</c:f>
              <c:numCache>
                <c:formatCode>General</c:formatCode>
                <c:ptCount val="2"/>
                <c:pt idx="0" formatCode="#,##0">
                  <c:v>8.555183961171128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EFF1-467D-993C-CA7A694D3B81}"/>
            </c:ext>
          </c:extLst>
        </c:ser>
        <c:ser>
          <c:idx val="3"/>
          <c:order val="3"/>
          <c:tx>
            <c:strRef>
              <c:f>'PPS Table'!$I$2</c:f>
              <c:strCache>
                <c:ptCount val="1"/>
                <c:pt idx="0">
                  <c:v>Port 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[0]!rngChartXaxis</c:f>
              <c:numCache>
                <c:formatCode>General</c:formatCode>
                <c:ptCount val="2"/>
                <c:pt idx="0" formatCode="m/d/yyyy\ h:mm">
                  <c:v>43919.548634259256</c:v>
                </c:pt>
              </c:numCache>
            </c:numRef>
          </c:xVal>
          <c:yVal>
            <c:numRef>
              <c:f>[0]!rngChart4pps</c:f>
              <c:numCache>
                <c:formatCode>General</c:formatCode>
                <c:ptCount val="2"/>
                <c:pt idx="0" formatCode="#,##0">
                  <c:v>7.247491651234494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EFF1-467D-993C-CA7A694D3B81}"/>
            </c:ext>
          </c:extLst>
        </c:ser>
        <c:ser>
          <c:idx val="4"/>
          <c:order val="4"/>
          <c:tx>
            <c:strRef>
              <c:f>'PPS Table'!$J$2</c:f>
              <c:strCache>
                <c:ptCount val="1"/>
                <c:pt idx="0">
                  <c:v>Port 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[0]!rngChartXaxis</c:f>
              <c:numCache>
                <c:formatCode>General</c:formatCode>
                <c:ptCount val="2"/>
                <c:pt idx="0" formatCode="m/d/yyyy\ h:mm">
                  <c:v>43919.548634259256</c:v>
                </c:pt>
              </c:numCache>
            </c:numRef>
          </c:xVal>
          <c:yVal>
            <c:numRef>
              <c:f>[0]!rngChart5pps</c:f>
              <c:numCache>
                <c:formatCode>General</c:formatCode>
                <c:ptCount val="2"/>
                <c:pt idx="0" formatCode="#,##0">
                  <c:v>6.5016722519611703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EFF1-467D-993C-CA7A694D3B81}"/>
            </c:ext>
          </c:extLst>
        </c:ser>
        <c:ser>
          <c:idx val="5"/>
          <c:order val="5"/>
          <c:tx>
            <c:strRef>
              <c:f>'PPS Table'!$K$2</c:f>
              <c:strCache>
                <c:ptCount val="1"/>
                <c:pt idx="0">
                  <c:v>Port 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[0]!rngChartXaxis</c:f>
              <c:numCache>
                <c:formatCode>General</c:formatCode>
                <c:ptCount val="2"/>
                <c:pt idx="0" formatCode="m/d/yyyy\ h:mm">
                  <c:v>43919.548634259256</c:v>
                </c:pt>
              </c:numCache>
            </c:numRef>
          </c:xVal>
          <c:yVal>
            <c:numRef>
              <c:f>[0]!rngChart6pps</c:f>
              <c:numCache>
                <c:formatCode>General</c:formatCode>
                <c:ptCount val="2"/>
                <c:pt idx="0" formatCode="#,##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EFF1-467D-993C-CA7A694D3B81}"/>
            </c:ext>
          </c:extLst>
        </c:ser>
        <c:ser>
          <c:idx val="6"/>
          <c:order val="6"/>
          <c:tx>
            <c:strRef>
              <c:f>'PPS Table'!$L$2</c:f>
              <c:strCache>
                <c:ptCount val="1"/>
                <c:pt idx="0">
                  <c:v>Port 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[0]!rngChartXaxis</c:f>
              <c:numCache>
                <c:formatCode>General</c:formatCode>
                <c:ptCount val="2"/>
                <c:pt idx="0" formatCode="m/d/yyyy\ h:mm">
                  <c:v>43919.548634259256</c:v>
                </c:pt>
              </c:numCache>
            </c:numRef>
          </c:xVal>
          <c:yVal>
            <c:numRef>
              <c:f>[0]!rngChart7pps</c:f>
              <c:numCache>
                <c:formatCode>General</c:formatCode>
                <c:ptCount val="2"/>
                <c:pt idx="0" formatCode="#,##0">
                  <c:v>7.6923077055096156E-2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EFF1-467D-993C-CA7A694D3B81}"/>
            </c:ext>
          </c:extLst>
        </c:ser>
        <c:ser>
          <c:idx val="7"/>
          <c:order val="7"/>
          <c:tx>
            <c:strRef>
              <c:f>'PPS Table'!$M$2</c:f>
              <c:strCache>
                <c:ptCount val="1"/>
                <c:pt idx="0">
                  <c:v>Port 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[0]!rngChartXaxis</c:f>
              <c:numCache>
                <c:formatCode>General</c:formatCode>
                <c:ptCount val="2"/>
                <c:pt idx="0" formatCode="m/d/yyyy\ h:mm">
                  <c:v>43919.548634259256</c:v>
                </c:pt>
              </c:numCache>
            </c:numRef>
          </c:xVal>
          <c:yVal>
            <c:numRef>
              <c:f>[0]!rngChart8pps</c:f>
              <c:numCache>
                <c:formatCode>General</c:formatCode>
                <c:ptCount val="2"/>
                <c:pt idx="0" formatCode="#,##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EFF1-467D-993C-CA7A694D3B81}"/>
            </c:ext>
          </c:extLst>
        </c:ser>
        <c:ser>
          <c:idx val="8"/>
          <c:order val="8"/>
          <c:tx>
            <c:strRef>
              <c:f>'PPS Table'!$N$2</c:f>
              <c:strCache>
                <c:ptCount val="1"/>
                <c:pt idx="0">
                  <c:v>Port 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[0]!rngChartXaxis</c:f>
              <c:numCache>
                <c:formatCode>General</c:formatCode>
                <c:ptCount val="2"/>
                <c:pt idx="0" formatCode="m/d/yyyy\ h:mm">
                  <c:v>43919.548634259256</c:v>
                </c:pt>
              </c:numCache>
            </c:numRef>
          </c:xVal>
          <c:yVal>
            <c:numRef>
              <c:f>[0]!rngChart9pps</c:f>
              <c:numCache>
                <c:formatCode>General</c:formatCode>
                <c:ptCount val="2"/>
                <c:pt idx="0" formatCode="#,##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EFF1-467D-993C-CA7A694D3B81}"/>
            </c:ext>
          </c:extLst>
        </c:ser>
        <c:ser>
          <c:idx val="9"/>
          <c:order val="9"/>
          <c:tx>
            <c:strRef>
              <c:f>'PPS Table'!$O$2</c:f>
              <c:strCache>
                <c:ptCount val="1"/>
                <c:pt idx="0">
                  <c:v>Port 10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[0]!rngChartXaxis</c:f>
              <c:numCache>
                <c:formatCode>General</c:formatCode>
                <c:ptCount val="2"/>
                <c:pt idx="0" formatCode="m/d/yyyy\ h:mm">
                  <c:v>43919.548634259256</c:v>
                </c:pt>
              </c:numCache>
            </c:numRef>
          </c:xVal>
          <c:yVal>
            <c:numRef>
              <c:f>[0]!rngChart10pps</c:f>
              <c:numCache>
                <c:formatCode>General</c:formatCode>
                <c:ptCount val="2"/>
                <c:pt idx="0" formatCode="#,##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6-EFF1-467D-993C-CA7A694D3B81}"/>
            </c:ext>
          </c:extLst>
        </c:ser>
        <c:ser>
          <c:idx val="10"/>
          <c:order val="10"/>
          <c:tx>
            <c:strRef>
              <c:f>'PPS Table'!$P$2</c:f>
              <c:strCache>
                <c:ptCount val="1"/>
                <c:pt idx="0">
                  <c:v>Port 11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[0]!rngChartXaxis</c:f>
              <c:numCache>
                <c:formatCode>General</c:formatCode>
                <c:ptCount val="2"/>
                <c:pt idx="0" formatCode="m/d/yyyy\ h:mm">
                  <c:v>43919.548634259256</c:v>
                </c:pt>
              </c:numCache>
            </c:numRef>
          </c:xVal>
          <c:yVal>
            <c:numRef>
              <c:f>[0]!rngChart11pps</c:f>
              <c:numCache>
                <c:formatCode>General</c:formatCode>
                <c:ptCount val="2"/>
                <c:pt idx="0" formatCode="#,##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7-EFF1-467D-993C-CA7A694D3B81}"/>
            </c:ext>
          </c:extLst>
        </c:ser>
        <c:ser>
          <c:idx val="11"/>
          <c:order val="11"/>
          <c:tx>
            <c:strRef>
              <c:f>'PPS Table'!$Q$2</c:f>
              <c:strCache>
                <c:ptCount val="1"/>
                <c:pt idx="0">
                  <c:v>Port 12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[0]!rngChartXaxis</c:f>
              <c:numCache>
                <c:formatCode>General</c:formatCode>
                <c:ptCount val="2"/>
                <c:pt idx="0" formatCode="m/d/yyyy\ h:mm">
                  <c:v>43919.548634259256</c:v>
                </c:pt>
              </c:numCache>
            </c:numRef>
          </c:xVal>
          <c:yVal>
            <c:numRef>
              <c:f>[0]!rngChart12pps</c:f>
              <c:numCache>
                <c:formatCode>General</c:formatCode>
                <c:ptCount val="2"/>
                <c:pt idx="0" formatCode="#,##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8-EFF1-467D-993C-CA7A694D3B81}"/>
            </c:ext>
          </c:extLst>
        </c:ser>
        <c:ser>
          <c:idx val="12"/>
          <c:order val="12"/>
          <c:tx>
            <c:strRef>
              <c:f>'PPS Table'!$R$2</c:f>
              <c:strCache>
                <c:ptCount val="1"/>
                <c:pt idx="0">
                  <c:v>Port 13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[0]!rngChartXaxis</c:f>
              <c:numCache>
                <c:formatCode>General</c:formatCode>
                <c:ptCount val="2"/>
                <c:pt idx="0" formatCode="m/d/yyyy\ h:mm">
                  <c:v>43919.548634259256</c:v>
                </c:pt>
              </c:numCache>
            </c:numRef>
          </c:xVal>
          <c:yVal>
            <c:numRef>
              <c:f>[0]!rngChart13pps</c:f>
              <c:numCache>
                <c:formatCode>General</c:formatCode>
                <c:ptCount val="2"/>
                <c:pt idx="0" formatCode="#,##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9-EFF1-467D-993C-CA7A694D3B81}"/>
            </c:ext>
          </c:extLst>
        </c:ser>
        <c:ser>
          <c:idx val="13"/>
          <c:order val="13"/>
          <c:tx>
            <c:strRef>
              <c:f>'PPS Table'!$S$2</c:f>
              <c:strCache>
                <c:ptCount val="1"/>
                <c:pt idx="0">
                  <c:v>Port 14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[0]!rngChartXaxis</c:f>
              <c:numCache>
                <c:formatCode>General</c:formatCode>
                <c:ptCount val="2"/>
                <c:pt idx="0" formatCode="m/d/yyyy\ h:mm">
                  <c:v>43919.548634259256</c:v>
                </c:pt>
              </c:numCache>
            </c:numRef>
          </c:xVal>
          <c:yVal>
            <c:numRef>
              <c:f>[0]!rngChart14pps</c:f>
              <c:numCache>
                <c:formatCode>General</c:formatCode>
                <c:ptCount val="2"/>
                <c:pt idx="0" formatCode="#,##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A-EFF1-467D-993C-CA7A694D3B81}"/>
            </c:ext>
          </c:extLst>
        </c:ser>
        <c:ser>
          <c:idx val="14"/>
          <c:order val="14"/>
          <c:tx>
            <c:strRef>
              <c:f>'PPS Table'!$T$2</c:f>
              <c:strCache>
                <c:ptCount val="1"/>
                <c:pt idx="0">
                  <c:v>Port 15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[0]!rngChartXaxis</c:f>
              <c:numCache>
                <c:formatCode>General</c:formatCode>
                <c:ptCount val="2"/>
                <c:pt idx="0" formatCode="m/d/yyyy\ h:mm">
                  <c:v>43919.548634259256</c:v>
                </c:pt>
              </c:numCache>
            </c:numRef>
          </c:xVal>
          <c:yVal>
            <c:numRef>
              <c:f>[0]!rngChart15pps</c:f>
              <c:numCache>
                <c:formatCode>General</c:formatCode>
                <c:ptCount val="2"/>
                <c:pt idx="0" formatCode="#,##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B-EFF1-467D-993C-CA7A694D3B81}"/>
            </c:ext>
          </c:extLst>
        </c:ser>
        <c:ser>
          <c:idx val="15"/>
          <c:order val="15"/>
          <c:tx>
            <c:strRef>
              <c:f>'PPS Table'!$U$2</c:f>
              <c:strCache>
                <c:ptCount val="1"/>
                <c:pt idx="0">
                  <c:v>Port 16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[0]!rngChartXaxis</c:f>
              <c:numCache>
                <c:formatCode>General</c:formatCode>
                <c:ptCount val="2"/>
                <c:pt idx="0" formatCode="m/d/yyyy\ h:mm">
                  <c:v>43919.548634259256</c:v>
                </c:pt>
              </c:numCache>
            </c:numRef>
          </c:xVal>
          <c:yVal>
            <c:numRef>
              <c:f>[0]!rngChart16pps</c:f>
              <c:numCache>
                <c:formatCode>General</c:formatCode>
                <c:ptCount val="2"/>
                <c:pt idx="0" formatCode="#,##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C-EFF1-467D-993C-CA7A694D3B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5105007"/>
        <c:axId val="1466116287"/>
      </c:scatterChart>
      <c:valAx>
        <c:axId val="1745105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6116287"/>
        <c:crosses val="autoZero"/>
        <c:crossBetween val="midCat"/>
      </c:valAx>
      <c:valAx>
        <c:axId val="146611628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1050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 codeName="Chart7"/>
  <sheetViews>
    <sheetView workbookViewId="0"/>
  </sheetViews>
  <pageMargins left="0.7" right="0.7" top="0.75" bottom="0.75" header="0.3" footer="0.3"/>
  <pageSetup paperSize="5"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11399520" cy="62788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C386CD-6F49-4805-A2D1-E4D756AB3B4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D2:AK4" totalsRowShown="0" headerRowDxfId="34">
  <autoFilter ref="D2:AK4" xr:uid="{00000000-0009-0000-0100-000001000000}"/>
  <tableColumns count="34">
    <tableColumn id="1" xr3:uid="{00000000-0010-0000-0000-000001000000}" name="DeltaSeconds" dataDxfId="33">
      <calculatedColumnFormula>IFERROR((Table1[[#This Row],[DateTime]]-OFFSET(Table1[[#This Row],[DateTime]],-1,0))*24*60*60,)</calculatedColumnFormula>
    </tableColumn>
    <tableColumn id="2" xr3:uid="{00000000-0010-0000-0000-000002000000}" name="DateTime" dataDxfId="32">
      <calculatedColumnFormula>RawData!A2</calculatedColumnFormula>
    </tableColumn>
    <tableColumn id="3" xr3:uid="{00000000-0010-0000-0000-000003000000}" name="Port 1" dataDxfId="31">
      <calculatedColumnFormula>IF(Table1[[#This Row],[DeltaSeconds]]&lt;&gt;0,IF(Table1[[#This Row],[1]]&lt;OFFSET(Table1[[#This Row],[1]],-1,0),AVERAGE(INDIRECT("R[-2]c",0),INDIRECT("R[-1]c",0)),(Table1[[#This Row],[1]]-OFFSET(Table1[[#This Row],[1]],-1,0))/Table1[[#This Row],[DeltaSeconds]]), "")</calculatedColumnFormula>
    </tableColumn>
    <tableColumn id="4" xr3:uid="{00000000-0010-0000-0000-000004000000}" name="Port 2" dataDxfId="30">
      <calculatedColumnFormula>IF(Table1[[#This Row],[DeltaSeconds]]&lt;&gt;0,IF(Table1[[#This Row],[2]]&lt;OFFSET(Table1[[#This Row],[2]],-1,0),AVERAGE(INDIRECT("R[-2]c",0),INDIRECT("R[-1]c",0)),(Table1[[#This Row],[2]]-OFFSET(Table1[[#This Row],[2]],-1,0))/Table1[[#This Row],[DeltaSeconds]]), "")</calculatedColumnFormula>
    </tableColumn>
    <tableColumn id="5" xr3:uid="{00000000-0010-0000-0000-000005000000}" name="Port 3" dataDxfId="29">
      <calculatedColumnFormula>IF(Table1[[#This Row],[DeltaSeconds]]&lt;&gt;0,IF(Table1[[#This Row],[3]]&lt;OFFSET(Table1[[#This Row],[3]],-1,0),AVERAGE(INDIRECT("R[-2]c",0),INDIRECT("R[-1]c",0)),(Table1[[#This Row],[3]]-OFFSET(Table1[[#This Row],[3]],-1,0))/Table1[[#This Row],[DeltaSeconds]]), "")</calculatedColumnFormula>
    </tableColumn>
    <tableColumn id="6" xr3:uid="{00000000-0010-0000-0000-000006000000}" name="Port 4" dataDxfId="28">
      <calculatedColumnFormula>IF(Table1[[#This Row],[DeltaSeconds]]&lt;&gt;0,IF(Table1[[#This Row],[4]]&lt;OFFSET(Table1[[#This Row],[4]],-1,0),AVERAGE(INDIRECT("R[-2]c",0),INDIRECT("R[-1]c",0)),(Table1[[#This Row],[4]]-OFFSET(Table1[[#This Row],[4]],-1,0))/Table1[[#This Row],[DeltaSeconds]]), "")</calculatedColumnFormula>
    </tableColumn>
    <tableColumn id="7" xr3:uid="{00000000-0010-0000-0000-000007000000}" name="Port 5" dataDxfId="27">
      <calculatedColumnFormula>IF(Table1[[#This Row],[DeltaSeconds]]&lt;&gt;0,IF(Table1[[#This Row],[5]]&lt;OFFSET(Table1[[#This Row],[5]],-1,0),AVERAGE(INDIRECT("R[-2]c",0),INDIRECT("R[-1]c",0)),(Table1[[#This Row],[5]]-OFFSET(Table1[[#This Row],[5]],-1,0))/Table1[[#This Row],[DeltaSeconds]]), "")</calculatedColumnFormula>
    </tableColumn>
    <tableColumn id="8" xr3:uid="{00000000-0010-0000-0000-000008000000}" name="Port 6" dataDxfId="26">
      <calculatedColumnFormula>IF(Table1[[#This Row],[DeltaSeconds]]&lt;&gt;0,IF(Table1[[#This Row],[6]]&lt;OFFSET(Table1[[#This Row],[6]],-1,0),AVERAGE(INDIRECT("R[-2]c",0),INDIRECT("R[-1]c",0)),(Table1[[#This Row],[6]]-OFFSET(Table1[[#This Row],[6]],-1,0))/Table1[[#This Row],[DeltaSeconds]]), "")</calculatedColumnFormula>
    </tableColumn>
    <tableColumn id="9" xr3:uid="{00000000-0010-0000-0000-000009000000}" name="Port 7" dataDxfId="25">
      <calculatedColumnFormula>IF(Table1[[#This Row],[DeltaSeconds]]&lt;&gt;0,IF(Table1[[#This Row],[7]]&lt;OFFSET(Table1[[#This Row],[7]],-1,0),AVERAGE(INDIRECT("R[-2]c",0),INDIRECT("R[-1]c",0)),(Table1[[#This Row],[7]]-OFFSET(Table1[[#This Row],[7]],-1,0))/Table1[[#This Row],[DeltaSeconds]]), "")</calculatedColumnFormula>
    </tableColumn>
    <tableColumn id="10" xr3:uid="{00000000-0010-0000-0000-00000A000000}" name="Port 8" dataDxfId="24">
      <calculatedColumnFormula>IF(Table1[[#This Row],[DeltaSeconds]]&lt;&gt;0,IF(Table1[[#This Row],[8]]&lt;OFFSET(Table1[[#This Row],[8]],-1,0),AVERAGE(INDIRECT("R[-2]c",0),INDIRECT("R[-1]c",0)),(Table1[[#This Row],[8]]-OFFSET(Table1[[#This Row],[8]],-1,0))/Table1[[#This Row],[DeltaSeconds]]), "")</calculatedColumnFormula>
    </tableColumn>
    <tableColumn id="11" xr3:uid="{00000000-0010-0000-0000-00000B000000}" name="Port 9" dataDxfId="23">
      <calculatedColumnFormula>IF(Table1[[#This Row],[DeltaSeconds]]&lt;&gt;0,IF(Table1[[#This Row],[9]]&lt;OFFSET(Table1[[#This Row],[9]],-1,0),AVERAGE(INDIRECT("R[-2]c",0),INDIRECT("R[-1]c",0)),(Table1[[#This Row],[9]]-OFFSET(Table1[[#This Row],[9]],-1,0))/Table1[[#This Row],[DeltaSeconds]]), "")</calculatedColumnFormula>
    </tableColumn>
    <tableColumn id="12" xr3:uid="{00000000-0010-0000-0000-00000C000000}" name="Port 10" dataDxfId="22">
      <calculatedColumnFormula>IF(Table1[[#This Row],[DeltaSeconds]]&lt;&gt;0,IF(Table1[[#This Row],[10]]&lt;OFFSET(Table1[[#This Row],[10]],-1,0),AVERAGE(INDIRECT("R[-2]c",0),INDIRECT("R[-1]c",0)),(Table1[[#This Row],[10]]-OFFSET(Table1[[#This Row],[10]],-1,0))/Table1[[#This Row],[DeltaSeconds]]), "")</calculatedColumnFormula>
    </tableColumn>
    <tableColumn id="13" xr3:uid="{00000000-0010-0000-0000-00000D000000}" name="Port 11" dataDxfId="21">
      <calculatedColumnFormula>IF(Table1[[#This Row],[DeltaSeconds]]&lt;&gt;0,IF(Table1[[#This Row],[11]]&lt;OFFSET(Table1[[#This Row],[11]],-1,0),AVERAGE(INDIRECT("R[-2]c",0),INDIRECT("R[-1]c",0)),(Table1[[#This Row],[11]]-OFFSET(Table1[[#This Row],[11]],-1,0))/Table1[[#This Row],[DeltaSeconds]]), "")</calculatedColumnFormula>
    </tableColumn>
    <tableColumn id="14" xr3:uid="{00000000-0010-0000-0000-00000E000000}" name="Port 12" dataDxfId="20">
      <calculatedColumnFormula>IF(Table1[[#This Row],[DeltaSeconds]]&lt;&gt;0,IF(Table1[[#This Row],[12]]&lt;OFFSET(Table1[[#This Row],[12]],-1,0),AVERAGE(INDIRECT("R[-2]c",0),INDIRECT("R[-1]c",0)),(Table1[[#This Row],[12]]-OFFSET(Table1[[#This Row],[12]],-1,0))/Table1[[#This Row],[DeltaSeconds]]), "")</calculatedColumnFormula>
    </tableColumn>
    <tableColumn id="15" xr3:uid="{00000000-0010-0000-0000-00000F000000}" name="Port 13" dataDxfId="19">
      <calculatedColumnFormula>IF(Table1[[#This Row],[DeltaSeconds]]&lt;&gt;0,IF(Table1[[#This Row],[13]]&lt;OFFSET(Table1[[#This Row],[13]],-1,0),AVERAGE(INDIRECT("R[-2]c",0),INDIRECT("R[-1]c",0)),(Table1[[#This Row],[13]]-OFFSET(Table1[[#This Row],[13]],-1,0))/Table1[[#This Row],[DeltaSeconds]]), "")</calculatedColumnFormula>
    </tableColumn>
    <tableColumn id="16" xr3:uid="{00000000-0010-0000-0000-000010000000}" name="Port 14" dataDxfId="18">
      <calculatedColumnFormula>IF(Table1[[#This Row],[DeltaSeconds]]&lt;&gt;0,IF(Table1[[#This Row],[14]]&lt;OFFSET(Table1[[#This Row],[14]],-1,0),AVERAGE(INDIRECT("R[-2]c",0),INDIRECT("R[-1]c",0)),(Table1[[#This Row],[14]]-OFFSET(Table1[[#This Row],[14]],-1,0))/Table1[[#This Row],[DeltaSeconds]]), "")</calculatedColumnFormula>
    </tableColumn>
    <tableColumn id="17" xr3:uid="{00000000-0010-0000-0000-000011000000}" name="Port 15" dataDxfId="17">
      <calculatedColumnFormula>IF(Table1[[#This Row],[DeltaSeconds]]&lt;&gt;0,IF(Table1[[#This Row],[15]]&lt;OFFSET(Table1[[#This Row],[15]],-1,0),AVERAGE(INDIRECT("R[-2]c",0),INDIRECT("R[-1]c",0)),(Table1[[#This Row],[15]]-OFFSET(Table1[[#This Row],[15]],-1,0))/Table1[[#This Row],[DeltaSeconds]]), "")</calculatedColumnFormula>
    </tableColumn>
    <tableColumn id="18" xr3:uid="{00000000-0010-0000-0000-000012000000}" name="Port 16" dataDxfId="16">
      <calculatedColumnFormula>IF(Table1[[#This Row],[DeltaSeconds]]&lt;&gt;0,IF(Table1[[#This Row],[16]]&lt;OFFSET(Table1[[#This Row],[16]],-1,0),AVERAGE(INDIRECT("R[-2]c",0),INDIRECT("R[-1]c",0)),(Table1[[#This Row],[16]]-OFFSET(Table1[[#This Row],[16]],-1,0))/Table1[[#This Row],[DeltaSeconds]]), "")</calculatedColumnFormula>
    </tableColumn>
    <tableColumn id="19" xr3:uid="{00000000-0010-0000-0000-000013000000}" name="1" dataDxfId="15">
      <calculatedColumnFormula>VLOOKUP(Table1[[#This Row],[DateTime]],RawData!$A:$DJ, (INDIRECT(ADDRESS(ROW(Table1[#Headers]),COLUMN()))*7)-1+StatChoice, FALSE)</calculatedColumnFormula>
    </tableColumn>
    <tableColumn id="20" xr3:uid="{00000000-0010-0000-0000-000014000000}" name="2" dataDxfId="14">
      <calculatedColumnFormula>VLOOKUP(Table1[[#This Row],[DateTime]],RawData!$A:$DJ, (INDIRECT(ADDRESS(ROW(Table1[#Headers]),COLUMN()))*7)-1+StatChoice, FALSE)</calculatedColumnFormula>
    </tableColumn>
    <tableColumn id="21" xr3:uid="{00000000-0010-0000-0000-000015000000}" name="3" dataDxfId="13">
      <calculatedColumnFormula>VLOOKUP(Table1[[#This Row],[DateTime]],RawData!$A:$DJ, (INDIRECT(ADDRESS(ROW(Table1[#Headers]),COLUMN()))*7)-1+StatChoice, FALSE)</calculatedColumnFormula>
    </tableColumn>
    <tableColumn id="22" xr3:uid="{00000000-0010-0000-0000-000016000000}" name="4" dataDxfId="12">
      <calculatedColumnFormula>VLOOKUP(Table1[[#This Row],[DateTime]],RawData!$A:$DJ, (INDIRECT(ADDRESS(ROW(Table1[#Headers]),COLUMN()))*7)-1+StatChoice, FALSE)</calculatedColumnFormula>
    </tableColumn>
    <tableColumn id="23" xr3:uid="{00000000-0010-0000-0000-000017000000}" name="5" dataDxfId="11">
      <calculatedColumnFormula>VLOOKUP(Table1[[#This Row],[DateTime]],RawData!$A:$DJ, (INDIRECT(ADDRESS(ROW(Table1[#Headers]),COLUMN()))*7)-1+StatChoice, FALSE)</calculatedColumnFormula>
    </tableColumn>
    <tableColumn id="24" xr3:uid="{00000000-0010-0000-0000-000018000000}" name="6" dataDxfId="10">
      <calculatedColumnFormula>VLOOKUP(Table1[[#This Row],[DateTime]],RawData!$A:$DJ, (INDIRECT(ADDRESS(ROW(Table1[#Headers]),COLUMN()))*7)-1+StatChoice, FALSE)</calculatedColumnFormula>
    </tableColumn>
    <tableColumn id="25" xr3:uid="{00000000-0010-0000-0000-000019000000}" name="7" dataDxfId="9">
      <calculatedColumnFormula>VLOOKUP(Table1[[#This Row],[DateTime]],RawData!$A:$DJ, (INDIRECT(ADDRESS(ROW(Table1[#Headers]),COLUMN()))*7)-1+StatChoice, FALSE)</calculatedColumnFormula>
    </tableColumn>
    <tableColumn id="26" xr3:uid="{00000000-0010-0000-0000-00001A000000}" name="8" dataDxfId="8">
      <calculatedColumnFormula>VLOOKUP(Table1[[#This Row],[DateTime]],RawData!$A:$DJ, (INDIRECT(ADDRESS(ROW(Table1[#Headers]),COLUMN()))*7)-1+StatChoice, FALSE)</calculatedColumnFormula>
    </tableColumn>
    <tableColumn id="27" xr3:uid="{00000000-0010-0000-0000-00001B000000}" name="9" dataDxfId="7">
      <calculatedColumnFormula>VLOOKUP(Table1[[#This Row],[DateTime]],RawData!$A:$DJ, (INDIRECT(ADDRESS(ROW(Table1[#Headers]),COLUMN()))*7)-1+StatChoice, FALSE)</calculatedColumnFormula>
    </tableColumn>
    <tableColumn id="28" xr3:uid="{00000000-0010-0000-0000-00001C000000}" name="10" dataDxfId="6">
      <calculatedColumnFormula>VLOOKUP(Table1[[#This Row],[DateTime]],RawData!$A:$DJ, (INDIRECT(ADDRESS(ROW(Table1[#Headers]),COLUMN()))*7)-1+StatChoice, FALSE)</calculatedColumnFormula>
    </tableColumn>
    <tableColumn id="29" xr3:uid="{00000000-0010-0000-0000-00001D000000}" name="11" dataDxfId="5">
      <calculatedColumnFormula>VLOOKUP(Table1[[#This Row],[DateTime]],RawData!$A:$DJ, (INDIRECT(ADDRESS(ROW(Table1[#Headers]),COLUMN()))*7)-1+StatChoice, FALSE)</calculatedColumnFormula>
    </tableColumn>
    <tableColumn id="30" xr3:uid="{00000000-0010-0000-0000-00001E000000}" name="12" dataDxfId="4">
      <calculatedColumnFormula>VLOOKUP(Table1[[#This Row],[DateTime]],RawData!$A:$DJ, (INDIRECT(ADDRESS(ROW(Table1[#Headers]),COLUMN()))*7)-1+StatChoice, FALSE)</calculatedColumnFormula>
    </tableColumn>
    <tableColumn id="31" xr3:uid="{00000000-0010-0000-0000-00001F000000}" name="13" dataDxfId="3">
      <calculatedColumnFormula>VLOOKUP(Table1[[#This Row],[DateTime]],RawData!$A:$DJ, (INDIRECT(ADDRESS(ROW(Table1[#Headers]),COLUMN()))*7)-1+StatChoice, FALSE)</calculatedColumnFormula>
    </tableColumn>
    <tableColumn id="32" xr3:uid="{00000000-0010-0000-0000-000020000000}" name="14" dataDxfId="2">
      <calculatedColumnFormula>VLOOKUP(Table1[[#This Row],[DateTime]],RawData!$A:$DJ, (INDIRECT(ADDRESS(ROW(Table1[#Headers]),COLUMN()))*7)-1+StatChoice, FALSE)</calculatedColumnFormula>
    </tableColumn>
    <tableColumn id="33" xr3:uid="{00000000-0010-0000-0000-000021000000}" name="15" dataDxfId="1">
      <calculatedColumnFormula>VLOOKUP(Table1[[#This Row],[DateTime]],RawData!$A:$DJ, (INDIRECT(ADDRESS(ROW(Table1[#Headers]),COLUMN()))*7)-1+StatChoice, FALSE)</calculatedColumnFormula>
    </tableColumn>
    <tableColumn id="34" xr3:uid="{00000000-0010-0000-0000-000022000000}" name="16" dataDxfId="0">
      <calculatedColumnFormula>VLOOKUP(Table1[[#This Row],[DateTime]],RawData!$A:$DJ, (INDIRECT(ADDRESS(ROW(Table1[#Headers]),COLUMN()))*7)-1+StatChoice, FALSE)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/>
  <dimension ref="A1:AK6"/>
  <sheetViews>
    <sheetView workbookViewId="0">
      <pane xSplit="5" ySplit="2" topLeftCell="F3" activePane="bottomRight" state="frozen"/>
      <selection pane="topRight" activeCell="F1" sqref="F1"/>
      <selection pane="bottomLeft" activeCell="A3" sqref="A3"/>
      <selection pane="bottomRight" activeCell="F3" sqref="F3"/>
    </sheetView>
  </sheetViews>
  <sheetFormatPr defaultRowHeight="14.4" x14ac:dyDescent="0.3"/>
  <cols>
    <col min="1" max="1" width="15.88671875" bestFit="1" customWidth="1"/>
    <col min="2" max="2" width="7.109375" bestFit="1" customWidth="1"/>
    <col min="3" max="3" width="8.6640625" customWidth="1"/>
    <col min="4" max="4" width="14.6640625" customWidth="1"/>
    <col min="5" max="5" width="14.6640625" bestFit="1" customWidth="1"/>
    <col min="6" max="6" width="8.88671875" style="12" customWidth="1"/>
    <col min="7" max="20" width="8.88671875" style="13" customWidth="1"/>
    <col min="21" max="21" width="8.88671875" style="14" customWidth="1"/>
    <col min="22" max="37" width="11.44140625" customWidth="1"/>
  </cols>
  <sheetData>
    <row r="1" spans="1:37" ht="18" x14ac:dyDescent="0.35">
      <c r="A1" s="3" t="str">
        <f ca="1">OFFSET(A3,StatChoice,0)</f>
        <v>Rx Good Pkt/s</v>
      </c>
      <c r="B1">
        <v>2</v>
      </c>
      <c r="F1" s="26" t="str">
        <f ca="1">strStatChoice</f>
        <v>Rx Good Pkt/s</v>
      </c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8"/>
    </row>
    <row r="2" spans="1:37" ht="15" thickBot="1" x14ac:dyDescent="0.35">
      <c r="D2" s="15" t="s">
        <v>40</v>
      </c>
      <c r="E2" s="16" t="s">
        <v>39</v>
      </c>
      <c r="F2" s="23" t="s">
        <v>3</v>
      </c>
      <c r="G2" s="24" t="s">
        <v>4</v>
      </c>
      <c r="H2" s="24" t="s">
        <v>5</v>
      </c>
      <c r="I2" s="24" t="s">
        <v>6</v>
      </c>
      <c r="J2" s="24" t="s">
        <v>7</v>
      </c>
      <c r="K2" s="24" t="s">
        <v>8</v>
      </c>
      <c r="L2" s="24" t="s">
        <v>9</v>
      </c>
      <c r="M2" s="24" t="s">
        <v>10</v>
      </c>
      <c r="N2" s="24" t="s">
        <v>11</v>
      </c>
      <c r="O2" s="24" t="s">
        <v>12</v>
      </c>
      <c r="P2" s="24" t="s">
        <v>13</v>
      </c>
      <c r="Q2" s="24" t="s">
        <v>14</v>
      </c>
      <c r="R2" s="24" t="s">
        <v>15</v>
      </c>
      <c r="S2" s="24" t="s">
        <v>16</v>
      </c>
      <c r="T2" s="24" t="s">
        <v>17</v>
      </c>
      <c r="U2" s="25" t="s">
        <v>18</v>
      </c>
      <c r="V2" s="16" t="s">
        <v>23</v>
      </c>
      <c r="W2" s="16" t="s">
        <v>24</v>
      </c>
      <c r="X2" s="16" t="s">
        <v>25</v>
      </c>
      <c r="Y2" s="16" t="s">
        <v>26</v>
      </c>
      <c r="Z2" s="16" t="s">
        <v>27</v>
      </c>
      <c r="AA2" s="16" t="s">
        <v>28</v>
      </c>
      <c r="AB2" s="16" t="s">
        <v>29</v>
      </c>
      <c r="AC2" s="16" t="s">
        <v>30</v>
      </c>
      <c r="AD2" s="16" t="s">
        <v>31</v>
      </c>
      <c r="AE2" s="16" t="s">
        <v>32</v>
      </c>
      <c r="AF2" s="16" t="s">
        <v>33</v>
      </c>
      <c r="AG2" s="16" t="s">
        <v>34</v>
      </c>
      <c r="AH2" s="16" t="s">
        <v>35</v>
      </c>
      <c r="AI2" s="16" t="s">
        <v>36</v>
      </c>
      <c r="AJ2" s="16" t="s">
        <v>37</v>
      </c>
      <c r="AK2" s="16" t="s">
        <v>38</v>
      </c>
    </row>
    <row r="3" spans="1:37" x14ac:dyDescent="0.3">
      <c r="A3" s="8" t="s">
        <v>19</v>
      </c>
      <c r="B3">
        <v>0</v>
      </c>
      <c r="D3" s="20">
        <f ca="1">IFERROR((Table1[[#This Row],[DateTime]]-OFFSET(Table1[[#This Row],[DateTime]],-1,0))*24*60*60,)</f>
        <v>0</v>
      </c>
      <c r="E3" s="19">
        <f>RawData!A2</f>
        <v>43919.545173611114</v>
      </c>
      <c r="F3" s="22" t="str">
        <f ca="1">IF(Table1[[#This Row],[DeltaSeconds]]&lt;&gt;0,IF(Table1[[#This Row],[1]]&lt;OFFSET(Table1[[#This Row],[1]],-1,0),AVERAGE(INDIRECT("R[-2]c",0),INDIRECT("R[-1]c",0)),(Table1[[#This Row],[1]]-OFFSET(Table1[[#This Row],[1]],-1,0))/Table1[[#This Row],[DeltaSeconds]]), "")</f>
        <v/>
      </c>
      <c r="G3" s="21" t="str">
        <f ca="1">IF(Table1[[#This Row],[DeltaSeconds]]&lt;&gt;0,IF(Table1[[#This Row],[2]]&lt;OFFSET(Table1[[#This Row],[2]],-1,0),AVERAGE(INDIRECT("R[-2]c",0),INDIRECT("R[-1]c",0)),(Table1[[#This Row],[2]]-OFFSET(Table1[[#This Row],[2]],-1,0))/Table1[[#This Row],[DeltaSeconds]]), "")</f>
        <v/>
      </c>
      <c r="H3" s="17" t="str">
        <f ca="1">IF(Table1[[#This Row],[DeltaSeconds]]&lt;&gt;0,IF(Table1[[#This Row],[3]]&lt;OFFSET(Table1[[#This Row],[3]],-1,0),AVERAGE(INDIRECT("R[-2]c",0),INDIRECT("R[-1]c",0)),(Table1[[#This Row],[3]]-OFFSET(Table1[[#This Row],[3]],-1,0))/Table1[[#This Row],[DeltaSeconds]]), "")</f>
        <v/>
      </c>
      <c r="I3" s="17" t="str">
        <f ca="1">IF(Table1[[#This Row],[DeltaSeconds]]&lt;&gt;0,IF(Table1[[#This Row],[4]]&lt;OFFSET(Table1[[#This Row],[4]],-1,0),AVERAGE(INDIRECT("R[-2]c",0),INDIRECT("R[-1]c",0)),(Table1[[#This Row],[4]]-OFFSET(Table1[[#This Row],[4]],-1,0))/Table1[[#This Row],[DeltaSeconds]]), "")</f>
        <v/>
      </c>
      <c r="J3" s="17" t="str">
        <f ca="1">IF(Table1[[#This Row],[DeltaSeconds]]&lt;&gt;0,IF(Table1[[#This Row],[5]]&lt;OFFSET(Table1[[#This Row],[5]],-1,0),AVERAGE(INDIRECT("R[-2]c",0),INDIRECT("R[-1]c",0)),(Table1[[#This Row],[5]]-OFFSET(Table1[[#This Row],[5]],-1,0))/Table1[[#This Row],[DeltaSeconds]]), "")</f>
        <v/>
      </c>
      <c r="K3" s="17" t="str">
        <f ca="1">IF(Table1[[#This Row],[DeltaSeconds]]&lt;&gt;0,IF(Table1[[#This Row],[6]]&lt;OFFSET(Table1[[#This Row],[6]],-1,0),AVERAGE(INDIRECT("R[-2]c",0),INDIRECT("R[-1]c",0)),(Table1[[#This Row],[6]]-OFFSET(Table1[[#This Row],[6]],-1,0))/Table1[[#This Row],[DeltaSeconds]]), "")</f>
        <v/>
      </c>
      <c r="L3" s="17" t="str">
        <f ca="1">IF(Table1[[#This Row],[DeltaSeconds]]&lt;&gt;0,IF(Table1[[#This Row],[7]]&lt;OFFSET(Table1[[#This Row],[7]],-1,0),AVERAGE(INDIRECT("R[-2]c",0),INDIRECT("R[-1]c",0)),(Table1[[#This Row],[7]]-OFFSET(Table1[[#This Row],[7]],-1,0))/Table1[[#This Row],[DeltaSeconds]]), "")</f>
        <v/>
      </c>
      <c r="M3" s="17" t="str">
        <f ca="1">IF(Table1[[#This Row],[DeltaSeconds]]&lt;&gt;0,IF(Table1[[#This Row],[8]]&lt;OFFSET(Table1[[#This Row],[8]],-1,0),AVERAGE(INDIRECT("R[-2]c",0),INDIRECT("R[-1]c",0)),(Table1[[#This Row],[8]]-OFFSET(Table1[[#This Row],[8]],-1,0))/Table1[[#This Row],[DeltaSeconds]]), "")</f>
        <v/>
      </c>
      <c r="N3" s="17" t="str">
        <f ca="1">IF(Table1[[#This Row],[DeltaSeconds]]&lt;&gt;0,IF(Table1[[#This Row],[9]]&lt;OFFSET(Table1[[#This Row],[9]],-1,0),AVERAGE(INDIRECT("R[-2]c",0),INDIRECT("R[-1]c",0)),(Table1[[#This Row],[9]]-OFFSET(Table1[[#This Row],[9]],-1,0))/Table1[[#This Row],[DeltaSeconds]]), "")</f>
        <v/>
      </c>
      <c r="O3" s="17" t="str">
        <f ca="1">IF(Table1[[#This Row],[DeltaSeconds]]&lt;&gt;0,IF(Table1[[#This Row],[10]]&lt;OFFSET(Table1[[#This Row],[10]],-1,0),AVERAGE(INDIRECT("R[-2]c",0),INDIRECT("R[-1]c",0)),(Table1[[#This Row],[10]]-OFFSET(Table1[[#This Row],[10]],-1,0))/Table1[[#This Row],[DeltaSeconds]]), "")</f>
        <v/>
      </c>
      <c r="P3" s="17" t="str">
        <f ca="1">IF(Table1[[#This Row],[DeltaSeconds]]&lt;&gt;0,IF(Table1[[#This Row],[11]]&lt;OFFSET(Table1[[#This Row],[11]],-1,0),AVERAGE(INDIRECT("R[-2]c",0),INDIRECT("R[-1]c",0)),(Table1[[#This Row],[11]]-OFFSET(Table1[[#This Row],[11]],-1,0))/Table1[[#This Row],[DeltaSeconds]]), "")</f>
        <v/>
      </c>
      <c r="Q3" s="17" t="str">
        <f ca="1">IF(Table1[[#This Row],[DeltaSeconds]]&lt;&gt;0,IF(Table1[[#This Row],[12]]&lt;OFFSET(Table1[[#This Row],[12]],-1,0),AVERAGE(INDIRECT("R[-2]c",0),INDIRECT("R[-1]c",0)),(Table1[[#This Row],[12]]-OFFSET(Table1[[#This Row],[12]],-1,0))/Table1[[#This Row],[DeltaSeconds]]), "")</f>
        <v/>
      </c>
      <c r="R3" s="17" t="str">
        <f ca="1">IF(Table1[[#This Row],[DeltaSeconds]]&lt;&gt;0,IF(Table1[[#This Row],[13]]&lt;OFFSET(Table1[[#This Row],[13]],-1,0),AVERAGE(INDIRECT("R[-2]c",0),INDIRECT("R[-1]c",0)),(Table1[[#This Row],[13]]-OFFSET(Table1[[#This Row],[13]],-1,0))/Table1[[#This Row],[DeltaSeconds]]), "")</f>
        <v/>
      </c>
      <c r="S3" s="17" t="str">
        <f ca="1">IF(Table1[[#This Row],[DeltaSeconds]]&lt;&gt;0,IF(Table1[[#This Row],[14]]&lt;OFFSET(Table1[[#This Row],[14]],-1,0),AVERAGE(INDIRECT("R[-2]c",0),INDIRECT("R[-1]c",0)),(Table1[[#This Row],[14]]-OFFSET(Table1[[#This Row],[14]],-1,0))/Table1[[#This Row],[DeltaSeconds]]), "")</f>
        <v/>
      </c>
      <c r="T3" s="17" t="str">
        <f ca="1">IF(Table1[[#This Row],[DeltaSeconds]]&lt;&gt;0,IF(Table1[[#This Row],[15]]&lt;OFFSET(Table1[[#This Row],[15]],-1,0),AVERAGE(INDIRECT("R[-2]c",0),INDIRECT("R[-1]c",0)),(Table1[[#This Row],[15]]-OFFSET(Table1[[#This Row],[15]],-1,0))/Table1[[#This Row],[DeltaSeconds]]), "")</f>
        <v/>
      </c>
      <c r="U3" s="18" t="str">
        <f ca="1">IF(Table1[[#This Row],[DeltaSeconds]]&lt;&gt;0,IF(Table1[[#This Row],[16]]&lt;OFFSET(Table1[[#This Row],[16]],-1,0),AVERAGE(INDIRECT("R[-2]c",0),INDIRECT("R[-1]c",0)),(Table1[[#This Row],[16]]-OFFSET(Table1[[#This Row],[16]],-1,0))/Table1[[#This Row],[DeltaSeconds]]), "")</f>
        <v/>
      </c>
      <c r="V3" s="4">
        <f ca="1">VLOOKUP(Table1[[#This Row],[DateTime]],RawData!$A:$DJ, (INDIRECT(ADDRESS(ROW(Table1[#Headers]),COLUMN()))*7)-1+StatChoice, FALSE)</f>
        <v>0</v>
      </c>
      <c r="W3" s="4">
        <f ca="1">VLOOKUP(Table1[[#This Row],[DateTime]],RawData!$A:$DJ, (INDIRECT(ADDRESS(ROW(Table1[#Headers]),COLUMN()))*7)-1+StatChoice, FALSE)</f>
        <v>175301779</v>
      </c>
      <c r="X3" s="4">
        <f ca="1">VLOOKUP(Table1[[#This Row],[DateTime]],RawData!$A:$DJ, (INDIRECT(ADDRESS(ROW(Table1[#Headers]),COLUMN()))*7)-1+StatChoice, FALSE)</f>
        <v>0</v>
      </c>
      <c r="Y3" s="4">
        <f ca="1">VLOOKUP(Table1[[#This Row],[DateTime]],RawData!$A:$DJ, (INDIRECT(ADDRESS(ROW(Table1[#Headers]),COLUMN()))*7)-1+StatChoice, FALSE)</f>
        <v>45152378</v>
      </c>
      <c r="Z3" s="4">
        <f ca="1">VLOOKUP(Table1[[#This Row],[DateTime]],RawData!$A:$DJ, (INDIRECT(ADDRESS(ROW(Table1[#Headers]),COLUMN()))*7)-1+StatChoice, FALSE)</f>
        <v>14014701</v>
      </c>
      <c r="AA3" s="4">
        <f ca="1">VLOOKUP(Table1[[#This Row],[DateTime]],RawData!$A:$DJ, (INDIRECT(ADDRESS(ROW(Table1[#Headers]),COLUMN()))*7)-1+StatChoice, FALSE)</f>
        <v>281545770</v>
      </c>
      <c r="AB3" s="4">
        <f ca="1">VLOOKUP(Table1[[#This Row],[DateTime]],RawData!$A:$DJ, (INDIRECT(ADDRESS(ROW(Table1[#Headers]),COLUMN()))*7)-1+StatChoice, FALSE)</f>
        <v>0</v>
      </c>
      <c r="AC3" s="4">
        <f ca="1">VLOOKUP(Table1[[#This Row],[DateTime]],RawData!$A:$DJ, (INDIRECT(ADDRESS(ROW(Table1[#Headers]),COLUMN()))*7)-1+StatChoice, FALSE)</f>
        <v>18870</v>
      </c>
      <c r="AD3" s="4">
        <f ca="1">VLOOKUP(Table1[[#This Row],[DateTime]],RawData!$A:$DJ, (INDIRECT(ADDRESS(ROW(Table1[#Headers]),COLUMN()))*7)-1+StatChoice, FALSE)</f>
        <v>0</v>
      </c>
      <c r="AE3" s="4">
        <f ca="1">VLOOKUP(Table1[[#This Row],[DateTime]],RawData!$A:$DJ, (INDIRECT(ADDRESS(ROW(Table1[#Headers]),COLUMN()))*7)-1+StatChoice, FALSE)</f>
        <v>0</v>
      </c>
      <c r="AF3" s="4">
        <f ca="1">VLOOKUP(Table1[[#This Row],[DateTime]],RawData!$A:$DJ, (INDIRECT(ADDRESS(ROW(Table1[#Headers]),COLUMN()))*7)-1+StatChoice, FALSE)</f>
        <v>0</v>
      </c>
      <c r="AG3" s="4">
        <f ca="1">VLOOKUP(Table1[[#This Row],[DateTime]],RawData!$A:$DJ, (INDIRECT(ADDRESS(ROW(Table1[#Headers]),COLUMN()))*7)-1+StatChoice, FALSE)</f>
        <v>0</v>
      </c>
      <c r="AH3" s="4">
        <f ca="1">VLOOKUP(Table1[[#This Row],[DateTime]],RawData!$A:$DJ, (INDIRECT(ADDRESS(ROW(Table1[#Headers]),COLUMN()))*7)-1+StatChoice, FALSE)</f>
        <v>0</v>
      </c>
      <c r="AI3" s="4">
        <f ca="1">VLOOKUP(Table1[[#This Row],[DateTime]],RawData!$A:$DJ, (INDIRECT(ADDRESS(ROW(Table1[#Headers]),COLUMN()))*7)-1+StatChoice, FALSE)</f>
        <v>0</v>
      </c>
      <c r="AJ3" s="4">
        <f ca="1">VLOOKUP(Table1[[#This Row],[DateTime]],RawData!$A:$DJ, (INDIRECT(ADDRESS(ROW(Table1[#Headers]),COLUMN()))*7)-1+StatChoice, FALSE)</f>
        <v>0</v>
      </c>
      <c r="AK3" s="4">
        <f ca="1">VLOOKUP(Table1[[#This Row],[DateTime]],RawData!$A:$DJ, (INDIRECT(ADDRESS(ROW(Table1[#Headers]),COLUMN()))*7)-1+StatChoice, FALSE)</f>
        <v>0</v>
      </c>
    </row>
    <row r="4" spans="1:37" x14ac:dyDescent="0.3">
      <c r="A4" s="8" t="s">
        <v>20</v>
      </c>
      <c r="B4">
        <v>1</v>
      </c>
      <c r="D4" s="4">
        <f ca="1">IFERROR((Table1[[#This Row],[DateTime]]-OFFSET(Table1[[#This Row],[DateTime]],-1,0))*24*60*60,)</f>
        <v>298.99999948684126</v>
      </c>
      <c r="E4" s="1">
        <f>RawData!A3</f>
        <v>43919.548634259256</v>
      </c>
      <c r="F4" s="9">
        <f ca="1">IF(Table1[[#This Row],[DeltaSeconds]]&lt;&gt;0,IF(Table1[[#This Row],[1]]&lt;OFFSET(Table1[[#This Row],[1]],-1,0),AVERAGE(INDIRECT("R[-2]c",0),INDIRECT("R[-1]c",0)),(Table1[[#This Row],[1]]-OFFSET(Table1[[#This Row],[1]],-1,0))/Table1[[#This Row],[DeltaSeconds]]), "")</f>
        <v>0</v>
      </c>
      <c r="G4" s="10">
        <f ca="1">IF(Table1[[#This Row],[DeltaSeconds]]&lt;&gt;0,IF(Table1[[#This Row],[2]]&lt;OFFSET(Table1[[#This Row],[2]],-1,0),AVERAGE(INDIRECT("R[-2]c",0),INDIRECT("R[-1]c",0)),(Table1[[#This Row],[2]]-OFFSET(Table1[[#This Row],[2]],-1,0))/Table1[[#This Row],[DeltaSeconds]]), "")</f>
        <v>996.50836291427083</v>
      </c>
      <c r="H4" s="10">
        <f ca="1">IF(Table1[[#This Row],[DeltaSeconds]]&lt;&gt;0,IF(Table1[[#This Row],[3]]&lt;OFFSET(Table1[[#This Row],[3]],-1,0),AVERAGE(INDIRECT("R[-2]c",0),INDIRECT("R[-1]c",0)),(Table1[[#This Row],[3]]-OFFSET(Table1[[#This Row],[3]],-1,0))/Table1[[#This Row],[DeltaSeconds]]), "")</f>
        <v>0</v>
      </c>
      <c r="I4" s="10">
        <f ca="1">IF(Table1[[#This Row],[DeltaSeconds]]&lt;&gt;0,IF(Table1[[#This Row],[4]]&lt;OFFSET(Table1[[#This Row],[4]],-1,0),AVERAGE(INDIRECT("R[-2]c",0),INDIRECT("R[-1]c",0)),(Table1[[#This Row],[4]]-OFFSET(Table1[[#This Row],[4]],-1,0))/Table1[[#This Row],[DeltaSeconds]]), "")</f>
        <v>8.555183961171128</v>
      </c>
      <c r="J4" s="10">
        <f ca="1">IF(Table1[[#This Row],[DeltaSeconds]]&lt;&gt;0,IF(Table1[[#This Row],[5]]&lt;OFFSET(Table1[[#This Row],[5]],-1,0),AVERAGE(INDIRECT("R[-2]c",0),INDIRECT("R[-1]c",0)),(Table1[[#This Row],[5]]-OFFSET(Table1[[#This Row],[5]],-1,0))/Table1[[#This Row],[DeltaSeconds]]), "")</f>
        <v>7.247491651234494</v>
      </c>
      <c r="K4" s="10">
        <f ca="1">IF(Table1[[#This Row],[DeltaSeconds]]&lt;&gt;0,IF(Table1[[#This Row],[6]]&lt;OFFSET(Table1[[#This Row],[6]],-1,0),AVERAGE(INDIRECT("R[-2]c",0),INDIRECT("R[-1]c",0)),(Table1[[#This Row],[6]]-OFFSET(Table1[[#This Row],[6]],-1,0))/Table1[[#This Row],[DeltaSeconds]]), "")</f>
        <v>6.5016722519611703</v>
      </c>
      <c r="L4" s="10">
        <f ca="1">IF(Table1[[#This Row],[DeltaSeconds]]&lt;&gt;0,IF(Table1[[#This Row],[7]]&lt;OFFSET(Table1[[#This Row],[7]],-1,0),AVERAGE(INDIRECT("R[-2]c",0),INDIRECT("R[-1]c",0)),(Table1[[#This Row],[7]]-OFFSET(Table1[[#This Row],[7]],-1,0))/Table1[[#This Row],[DeltaSeconds]]), "")</f>
        <v>0</v>
      </c>
      <c r="M4" s="10">
        <f ca="1">IF(Table1[[#This Row],[DeltaSeconds]]&lt;&gt;0,IF(Table1[[#This Row],[8]]&lt;OFFSET(Table1[[#This Row],[8]],-1,0),AVERAGE(INDIRECT("R[-2]c",0),INDIRECT("R[-1]c",0)),(Table1[[#This Row],[8]]-OFFSET(Table1[[#This Row],[8]],-1,0))/Table1[[#This Row],[DeltaSeconds]]), "")</f>
        <v>7.6923077055096156E-2</v>
      </c>
      <c r="N4" s="10">
        <f ca="1">IF(Table1[[#This Row],[DeltaSeconds]]&lt;&gt;0,IF(Table1[[#This Row],[9]]&lt;OFFSET(Table1[[#This Row],[9]],-1,0),AVERAGE(INDIRECT("R[-2]c",0),INDIRECT("R[-1]c",0)),(Table1[[#This Row],[9]]-OFFSET(Table1[[#This Row],[9]],-1,0))/Table1[[#This Row],[DeltaSeconds]]), "")</f>
        <v>0</v>
      </c>
      <c r="O4" s="10">
        <f ca="1">IF(Table1[[#This Row],[DeltaSeconds]]&lt;&gt;0,IF(Table1[[#This Row],[10]]&lt;OFFSET(Table1[[#This Row],[10]],-1,0),AVERAGE(INDIRECT("R[-2]c",0),INDIRECT("R[-1]c",0)),(Table1[[#This Row],[10]]-OFFSET(Table1[[#This Row],[10]],-1,0))/Table1[[#This Row],[DeltaSeconds]]), "")</f>
        <v>0</v>
      </c>
      <c r="P4" s="10">
        <f ca="1">IF(Table1[[#This Row],[DeltaSeconds]]&lt;&gt;0,IF(Table1[[#This Row],[11]]&lt;OFFSET(Table1[[#This Row],[11]],-1,0),AVERAGE(INDIRECT("R[-2]c",0),INDIRECT("R[-1]c",0)),(Table1[[#This Row],[11]]-OFFSET(Table1[[#This Row],[11]],-1,0))/Table1[[#This Row],[DeltaSeconds]]), "")</f>
        <v>0</v>
      </c>
      <c r="Q4" s="10">
        <f ca="1">IF(Table1[[#This Row],[DeltaSeconds]]&lt;&gt;0,IF(Table1[[#This Row],[12]]&lt;OFFSET(Table1[[#This Row],[12]],-1,0),AVERAGE(INDIRECT("R[-2]c",0),INDIRECT("R[-1]c",0)),(Table1[[#This Row],[12]]-OFFSET(Table1[[#This Row],[12]],-1,0))/Table1[[#This Row],[DeltaSeconds]]), "")</f>
        <v>0</v>
      </c>
      <c r="R4" s="10">
        <f ca="1">IF(Table1[[#This Row],[DeltaSeconds]]&lt;&gt;0,IF(Table1[[#This Row],[13]]&lt;OFFSET(Table1[[#This Row],[13]],-1,0),AVERAGE(INDIRECT("R[-2]c",0),INDIRECT("R[-1]c",0)),(Table1[[#This Row],[13]]-OFFSET(Table1[[#This Row],[13]],-1,0))/Table1[[#This Row],[DeltaSeconds]]), "")</f>
        <v>0</v>
      </c>
      <c r="S4" s="10">
        <f ca="1">IF(Table1[[#This Row],[DeltaSeconds]]&lt;&gt;0,IF(Table1[[#This Row],[14]]&lt;OFFSET(Table1[[#This Row],[14]],-1,0),AVERAGE(INDIRECT("R[-2]c",0),INDIRECT("R[-1]c",0)),(Table1[[#This Row],[14]]-OFFSET(Table1[[#This Row],[14]],-1,0))/Table1[[#This Row],[DeltaSeconds]]), "")</f>
        <v>0</v>
      </c>
      <c r="T4" s="10">
        <f ca="1">IF(Table1[[#This Row],[DeltaSeconds]]&lt;&gt;0,IF(Table1[[#This Row],[15]]&lt;OFFSET(Table1[[#This Row],[15]],-1,0),AVERAGE(INDIRECT("R[-2]c",0),INDIRECT("R[-1]c",0)),(Table1[[#This Row],[15]]-OFFSET(Table1[[#This Row],[15]],-1,0))/Table1[[#This Row],[DeltaSeconds]]), "")</f>
        <v>0</v>
      </c>
      <c r="U4" s="11">
        <f ca="1">IF(Table1[[#This Row],[DeltaSeconds]]&lt;&gt;0,IF(Table1[[#This Row],[16]]&lt;OFFSET(Table1[[#This Row],[16]],-1,0),AVERAGE(INDIRECT("R[-2]c",0),INDIRECT("R[-1]c",0)),(Table1[[#This Row],[16]]-OFFSET(Table1[[#This Row],[16]],-1,0))/Table1[[#This Row],[DeltaSeconds]]), "")</f>
        <v>0</v>
      </c>
      <c r="V4" s="4">
        <f ca="1">VLOOKUP(Table1[[#This Row],[DateTime]],RawData!$A:$DJ, (INDIRECT(ADDRESS(ROW(Table1[#Headers]),COLUMN()))*7)-1+StatChoice, FALSE)</f>
        <v>0</v>
      </c>
      <c r="W4" s="4">
        <f ca="1">VLOOKUP(Table1[[#This Row],[DateTime]],RawData!$A:$DJ, (INDIRECT(ADDRESS(ROW(Table1[#Headers]),COLUMN()))*7)-1+StatChoice, FALSE)</f>
        <v>175599735</v>
      </c>
      <c r="X4" s="4">
        <f ca="1">VLOOKUP(Table1[[#This Row],[DateTime]],RawData!$A:$DJ, (INDIRECT(ADDRESS(ROW(Table1[#Headers]),COLUMN()))*7)-1+StatChoice, FALSE)</f>
        <v>0</v>
      </c>
      <c r="Y4" s="4">
        <f ca="1">VLOOKUP(Table1[[#This Row],[DateTime]],RawData!$A:$DJ, (INDIRECT(ADDRESS(ROW(Table1[#Headers]),COLUMN()))*7)-1+StatChoice, FALSE)</f>
        <v>45154936</v>
      </c>
      <c r="Z4" s="4">
        <f ca="1">VLOOKUP(Table1[[#This Row],[DateTime]],RawData!$A:$DJ, (INDIRECT(ADDRESS(ROW(Table1[#Headers]),COLUMN()))*7)-1+StatChoice, FALSE)</f>
        <v>14016868</v>
      </c>
      <c r="AA4" s="4">
        <f ca="1">VLOOKUP(Table1[[#This Row],[DateTime]],RawData!$A:$DJ, (INDIRECT(ADDRESS(ROW(Table1[#Headers]),COLUMN()))*7)-1+StatChoice, FALSE)</f>
        <v>281547714</v>
      </c>
      <c r="AB4" s="4">
        <f ca="1">VLOOKUP(Table1[[#This Row],[DateTime]],RawData!$A:$DJ, (INDIRECT(ADDRESS(ROW(Table1[#Headers]),COLUMN()))*7)-1+StatChoice, FALSE)</f>
        <v>0</v>
      </c>
      <c r="AC4" s="4">
        <f ca="1">VLOOKUP(Table1[[#This Row],[DateTime]],RawData!$A:$DJ, (INDIRECT(ADDRESS(ROW(Table1[#Headers]),COLUMN()))*7)-1+StatChoice, FALSE)</f>
        <v>18893</v>
      </c>
      <c r="AD4" s="4">
        <f ca="1">VLOOKUP(Table1[[#This Row],[DateTime]],RawData!$A:$DJ, (INDIRECT(ADDRESS(ROW(Table1[#Headers]),COLUMN()))*7)-1+StatChoice, FALSE)</f>
        <v>0</v>
      </c>
      <c r="AE4" s="4">
        <f ca="1">VLOOKUP(Table1[[#This Row],[DateTime]],RawData!$A:$DJ, (INDIRECT(ADDRESS(ROW(Table1[#Headers]),COLUMN()))*7)-1+StatChoice, FALSE)</f>
        <v>0</v>
      </c>
      <c r="AF4" s="4">
        <f ca="1">VLOOKUP(Table1[[#This Row],[DateTime]],RawData!$A:$DJ, (INDIRECT(ADDRESS(ROW(Table1[#Headers]),COLUMN()))*7)-1+StatChoice, FALSE)</f>
        <v>0</v>
      </c>
      <c r="AG4" s="4">
        <f ca="1">VLOOKUP(Table1[[#This Row],[DateTime]],RawData!$A:$DJ, (INDIRECT(ADDRESS(ROW(Table1[#Headers]),COLUMN()))*7)-1+StatChoice, FALSE)</f>
        <v>0</v>
      </c>
      <c r="AH4" s="4">
        <f ca="1">VLOOKUP(Table1[[#This Row],[DateTime]],RawData!$A:$DJ, (INDIRECT(ADDRESS(ROW(Table1[#Headers]),COLUMN()))*7)-1+StatChoice, FALSE)</f>
        <v>0</v>
      </c>
      <c r="AI4" s="4">
        <f ca="1">VLOOKUP(Table1[[#This Row],[DateTime]],RawData!$A:$DJ, (INDIRECT(ADDRESS(ROW(Table1[#Headers]),COLUMN()))*7)-1+StatChoice, FALSE)</f>
        <v>0</v>
      </c>
      <c r="AJ4" s="4">
        <f ca="1">VLOOKUP(Table1[[#This Row],[DateTime]],RawData!$A:$DJ, (INDIRECT(ADDRESS(ROW(Table1[#Headers]),COLUMN()))*7)-1+StatChoice, FALSE)</f>
        <v>0</v>
      </c>
      <c r="AK4" s="4">
        <f ca="1">VLOOKUP(Table1[[#This Row],[DateTime]],RawData!$A:$DJ, (INDIRECT(ADDRESS(ROW(Table1[#Headers]),COLUMN()))*7)-1+StatChoice, FALSE)</f>
        <v>0</v>
      </c>
    </row>
    <row r="5" spans="1:37" x14ac:dyDescent="0.3">
      <c r="A5" s="8" t="s">
        <v>21</v>
      </c>
      <c r="B5">
        <v>2</v>
      </c>
    </row>
    <row r="6" spans="1:37" x14ac:dyDescent="0.3">
      <c r="A6" s="8" t="s">
        <v>22</v>
      </c>
      <c r="B6">
        <v>3</v>
      </c>
    </row>
  </sheetData>
  <mergeCells count="1">
    <mergeCell ref="F1:U1"/>
  </mergeCells>
  <phoneticPr fontId="18" type="noConversion"/>
  <dataValidations disablePrompts="1" count="1">
    <dataValidation type="list" showInputMessage="1" showErrorMessage="1" sqref="B1" xr:uid="{00000000-0002-0000-0100-000000000000}">
      <formula1>$B$3:$B$6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DJ3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4.4" x14ac:dyDescent="0.3"/>
  <cols>
    <col min="1" max="1" width="16" style="1" customWidth="1"/>
    <col min="2" max="2" width="10.109375" style="2" bestFit="1" customWidth="1"/>
    <col min="3" max="3" width="4.5546875" style="2" bestFit="1" customWidth="1"/>
    <col min="4" max="4" width="10.77734375" bestFit="1" customWidth="1"/>
    <col min="5" max="5" width="9.88671875" bestFit="1" customWidth="1"/>
    <col min="6" max="6" width="15.77734375" style="4" bestFit="1" customWidth="1"/>
    <col min="7" max="7" width="14.44140625" style="4" bestFit="1" customWidth="1"/>
    <col min="8" max="8" width="15.88671875" style="4" bestFit="1" customWidth="1"/>
    <col min="9" max="9" width="14.5546875" style="4" bestFit="1" customWidth="1"/>
    <col min="10" max="10" width="4.5546875" style="2" bestFit="1" customWidth="1"/>
    <col min="11" max="11" width="10.77734375" bestFit="1" customWidth="1"/>
    <col min="12" max="12" width="9.88671875" bestFit="1" customWidth="1"/>
    <col min="13" max="13" width="15.77734375" style="4" bestFit="1" customWidth="1"/>
    <col min="14" max="14" width="14.44140625" style="4" bestFit="1" customWidth="1"/>
    <col min="15" max="15" width="15.88671875" style="4" bestFit="1" customWidth="1"/>
    <col min="16" max="16" width="14.5546875" style="4" bestFit="1" customWidth="1"/>
    <col min="17" max="17" width="4.5546875" style="2" bestFit="1" customWidth="1"/>
    <col min="18" max="18" width="10.77734375" bestFit="1" customWidth="1"/>
    <col min="19" max="19" width="9.88671875" bestFit="1" customWidth="1"/>
    <col min="20" max="20" width="15.77734375" style="4" bestFit="1" customWidth="1"/>
    <col min="21" max="21" width="14.44140625" style="4" bestFit="1" customWidth="1"/>
    <col min="22" max="22" width="15.88671875" style="4" bestFit="1" customWidth="1"/>
    <col min="23" max="23" width="14.5546875" style="4" bestFit="1" customWidth="1"/>
    <col min="24" max="24" width="4.5546875" style="2" bestFit="1" customWidth="1"/>
    <col min="25" max="25" width="10.77734375" bestFit="1" customWidth="1"/>
    <col min="26" max="26" width="9.88671875" bestFit="1" customWidth="1"/>
    <col min="27" max="27" width="15.77734375" style="4" bestFit="1" customWidth="1"/>
    <col min="28" max="28" width="14.44140625" style="4" bestFit="1" customWidth="1"/>
    <col min="29" max="29" width="15.88671875" style="4" bestFit="1" customWidth="1"/>
    <col min="30" max="30" width="14.5546875" style="4" bestFit="1" customWidth="1"/>
    <col min="31" max="31" width="4.5546875" style="2" bestFit="1" customWidth="1"/>
    <col min="32" max="32" width="10.77734375" bestFit="1" customWidth="1"/>
    <col min="33" max="33" width="9.88671875" bestFit="1" customWidth="1"/>
    <col min="34" max="34" width="15.77734375" style="4" bestFit="1" customWidth="1"/>
    <col min="35" max="35" width="14.44140625" style="4" bestFit="1" customWidth="1"/>
    <col min="36" max="36" width="15.88671875" style="4" bestFit="1" customWidth="1"/>
    <col min="37" max="37" width="14.5546875" style="4" bestFit="1" customWidth="1"/>
    <col min="38" max="38" width="4.5546875" style="2" bestFit="1" customWidth="1"/>
    <col min="39" max="39" width="10.77734375" bestFit="1" customWidth="1"/>
    <col min="40" max="40" width="9.88671875" bestFit="1" customWidth="1"/>
    <col min="41" max="41" width="15.77734375" style="4" bestFit="1" customWidth="1"/>
    <col min="42" max="42" width="14.44140625" style="4" bestFit="1" customWidth="1"/>
    <col min="43" max="43" width="15.88671875" style="4" bestFit="1" customWidth="1"/>
    <col min="44" max="44" width="14.5546875" style="4" bestFit="1" customWidth="1"/>
    <col min="45" max="45" width="4.5546875" style="2" bestFit="1" customWidth="1"/>
    <col min="46" max="46" width="10.77734375" bestFit="1" customWidth="1"/>
    <col min="47" max="47" width="9.88671875" bestFit="1" customWidth="1"/>
    <col min="48" max="48" width="15.77734375" style="4" bestFit="1" customWidth="1"/>
    <col min="49" max="49" width="14.44140625" style="4" bestFit="1" customWidth="1"/>
    <col min="50" max="50" width="15.88671875" style="4" bestFit="1" customWidth="1"/>
    <col min="51" max="51" width="14.5546875" style="4" bestFit="1" customWidth="1"/>
    <col min="52" max="52" width="4.5546875" style="2" bestFit="1" customWidth="1"/>
    <col min="53" max="53" width="10.77734375" bestFit="1" customWidth="1"/>
    <col min="54" max="54" width="9.88671875" bestFit="1" customWidth="1"/>
    <col min="55" max="55" width="15.77734375" style="4" bestFit="1" customWidth="1"/>
    <col min="56" max="56" width="14.44140625" style="4" bestFit="1" customWidth="1"/>
    <col min="57" max="57" width="15.88671875" style="4" bestFit="1" customWidth="1"/>
    <col min="58" max="58" width="14.5546875" style="4" bestFit="1" customWidth="1"/>
    <col min="59" max="59" width="4.5546875" style="2" bestFit="1" customWidth="1"/>
    <col min="60" max="60" width="10.77734375" bestFit="1" customWidth="1"/>
    <col min="61" max="61" width="9.88671875" bestFit="1" customWidth="1"/>
    <col min="62" max="62" width="15.77734375" style="4" bestFit="1" customWidth="1"/>
    <col min="63" max="63" width="14.44140625" style="4" bestFit="1" customWidth="1"/>
    <col min="64" max="64" width="15.88671875" style="4" bestFit="1" customWidth="1"/>
    <col min="65" max="65" width="14.5546875" style="4" bestFit="1" customWidth="1"/>
    <col min="66" max="66" width="4.5546875" style="2" bestFit="1" customWidth="1"/>
    <col min="67" max="67" width="11.77734375" bestFit="1" customWidth="1"/>
    <col min="68" max="68" width="10.88671875" bestFit="1" customWidth="1"/>
    <col min="69" max="69" width="16.77734375" style="4" bestFit="1" customWidth="1"/>
    <col min="70" max="70" width="15.44140625" style="4" bestFit="1" customWidth="1"/>
    <col min="71" max="71" width="16.88671875" style="4" bestFit="1" customWidth="1"/>
    <col min="72" max="72" width="15.5546875" style="4" bestFit="1" customWidth="1"/>
    <col min="73" max="73" width="4.5546875" style="2" bestFit="1" customWidth="1"/>
    <col min="74" max="74" width="11.77734375" bestFit="1" customWidth="1"/>
    <col min="75" max="75" width="10.88671875" bestFit="1" customWidth="1"/>
    <col min="76" max="76" width="16.77734375" style="4" bestFit="1" customWidth="1"/>
    <col min="77" max="77" width="15.44140625" style="4" bestFit="1" customWidth="1"/>
    <col min="78" max="78" width="16.88671875" style="4" bestFit="1" customWidth="1"/>
    <col min="79" max="79" width="15.5546875" style="4" bestFit="1" customWidth="1"/>
    <col min="80" max="80" width="4.5546875" style="2" bestFit="1" customWidth="1"/>
    <col min="81" max="81" width="11.77734375" bestFit="1" customWidth="1"/>
    <col min="82" max="82" width="10.88671875" bestFit="1" customWidth="1"/>
    <col min="83" max="83" width="16.77734375" style="4" bestFit="1" customWidth="1"/>
    <col min="84" max="84" width="15.44140625" style="4" bestFit="1" customWidth="1"/>
    <col min="85" max="85" width="16.88671875" style="4" bestFit="1" customWidth="1"/>
    <col min="86" max="86" width="15.5546875" style="4" bestFit="1" customWidth="1"/>
    <col min="87" max="87" width="4.5546875" style="2" bestFit="1" customWidth="1"/>
    <col min="88" max="88" width="11.77734375" bestFit="1" customWidth="1"/>
    <col min="89" max="89" width="10.88671875" bestFit="1" customWidth="1"/>
    <col min="90" max="90" width="16.77734375" style="4" bestFit="1" customWidth="1"/>
    <col min="91" max="91" width="15.44140625" style="4" bestFit="1" customWidth="1"/>
    <col min="92" max="92" width="16.88671875" style="4" bestFit="1" customWidth="1"/>
    <col min="93" max="93" width="15.5546875" style="4" bestFit="1" customWidth="1"/>
    <col min="94" max="94" width="4.5546875" style="2" bestFit="1" customWidth="1"/>
    <col min="95" max="95" width="11.77734375" bestFit="1" customWidth="1"/>
    <col min="96" max="96" width="10.88671875" bestFit="1" customWidth="1"/>
    <col min="97" max="97" width="16.77734375" style="4" bestFit="1" customWidth="1"/>
    <col min="98" max="98" width="15.44140625" style="4" bestFit="1" customWidth="1"/>
    <col min="99" max="99" width="16.88671875" style="4" bestFit="1" customWidth="1"/>
    <col min="100" max="100" width="15.5546875" style="4" bestFit="1" customWidth="1"/>
    <col min="101" max="101" width="4.5546875" style="2" bestFit="1" customWidth="1"/>
    <col min="102" max="102" width="11.77734375" bestFit="1" customWidth="1"/>
    <col min="103" max="103" width="10.88671875" bestFit="1" customWidth="1"/>
    <col min="104" max="104" width="16.77734375" style="4" bestFit="1" customWidth="1"/>
    <col min="105" max="105" width="15.44140625" style="4" bestFit="1" customWidth="1"/>
    <col min="106" max="106" width="16.88671875" style="4" bestFit="1" customWidth="1"/>
    <col min="107" max="107" width="15.5546875" style="4" bestFit="1" customWidth="1"/>
    <col min="108" max="108" width="4.5546875" style="2" bestFit="1" customWidth="1"/>
    <col min="109" max="109" width="11.77734375" bestFit="1" customWidth="1"/>
    <col min="110" max="110" width="10.88671875" bestFit="1" customWidth="1"/>
    <col min="111" max="111" width="16.77734375" style="4" bestFit="1" customWidth="1"/>
    <col min="112" max="112" width="15.44140625" style="4" bestFit="1" customWidth="1"/>
    <col min="113" max="113" width="16.88671875" style="4" bestFit="1" customWidth="1"/>
    <col min="114" max="114" width="15.5546875" style="4" bestFit="1" customWidth="1"/>
  </cols>
  <sheetData>
    <row r="1" spans="1:114" s="3" customFormat="1" x14ac:dyDescent="0.3">
      <c r="A1" s="5" t="s">
        <v>0</v>
      </c>
      <c r="B1" s="6" t="s">
        <v>1</v>
      </c>
      <c r="C1" s="6" t="s">
        <v>2</v>
      </c>
      <c r="D1" s="3" t="str">
        <f>CONCATENATE("Port ",INT((COLUMN()+4)/7)," State")</f>
        <v>Port 1 State</v>
      </c>
      <c r="E1" s="3" t="str">
        <f>CONCATENATE("Port ",INT((COLUMN()+4)/7)," Link")</f>
        <v>Port 1 Link</v>
      </c>
      <c r="F1" s="7" t="str">
        <f>CONCATENATE("Port ",INT((COLUMN()+4)/7)," TxGoodPkt")</f>
        <v>Port 1 TxGoodPkt</v>
      </c>
      <c r="G1" s="7" t="str">
        <f>CONCATENATE("Port ",INT((COLUMN()+4)/7)," TxBadPkt")</f>
        <v>Port 1 TxBadPkt</v>
      </c>
      <c r="H1" s="7" t="str">
        <f>CONCATENATE("Port ",INT((COLUMN()+4)/7)," RxGoodPkt")</f>
        <v>Port 1 RxGoodPkt</v>
      </c>
      <c r="I1" s="7" t="str">
        <f>CONCATENATE("Port ",INT((COLUMN()+4)/7)," RxBadPkt")</f>
        <v>Port 1 RxBadPkt</v>
      </c>
      <c r="J1" s="6" t="s">
        <v>2</v>
      </c>
      <c r="K1" s="3" t="str">
        <f t="shared" ref="K1" si="0">CONCATENATE("Port ",INT((COLUMN()+4)/7)," State")</f>
        <v>Port 2 State</v>
      </c>
      <c r="L1" s="3" t="str">
        <f t="shared" ref="L1" si="1">CONCATENATE("Port ",INT((COLUMN()+4)/7)," Link")</f>
        <v>Port 2 Link</v>
      </c>
      <c r="M1" s="7" t="str">
        <f t="shared" ref="M1" si="2">CONCATENATE("Port ",INT((COLUMN()+4)/7)," TxGoodPkt")</f>
        <v>Port 2 TxGoodPkt</v>
      </c>
      <c r="N1" s="7" t="str">
        <f t="shared" ref="N1" si="3">CONCATENATE("Port ",INT((COLUMN()+4)/7)," TxBadPkt")</f>
        <v>Port 2 TxBadPkt</v>
      </c>
      <c r="O1" s="7" t="str">
        <f t="shared" ref="O1" si="4">CONCATENATE("Port ",INT((COLUMN()+4)/7)," RxGoodPkt")</f>
        <v>Port 2 RxGoodPkt</v>
      </c>
      <c r="P1" s="7" t="str">
        <f t="shared" ref="P1" si="5">CONCATENATE("Port ",INT((COLUMN()+4)/7)," RxBadPkt")</f>
        <v>Port 2 RxBadPkt</v>
      </c>
      <c r="Q1" s="6" t="s">
        <v>2</v>
      </c>
      <c r="R1" s="3" t="str">
        <f t="shared" ref="R1" si="6">CONCATENATE("Port ",INT((COLUMN()+4)/7)," State")</f>
        <v>Port 3 State</v>
      </c>
      <c r="S1" s="3" t="str">
        <f t="shared" ref="S1" si="7">CONCATENATE("Port ",INT((COLUMN()+4)/7)," Link")</f>
        <v>Port 3 Link</v>
      </c>
      <c r="T1" s="7" t="str">
        <f t="shared" ref="T1" si="8">CONCATENATE("Port ",INT((COLUMN()+4)/7)," TxGoodPkt")</f>
        <v>Port 3 TxGoodPkt</v>
      </c>
      <c r="U1" s="7" t="str">
        <f t="shared" ref="U1" si="9">CONCATENATE("Port ",INT((COLUMN()+4)/7)," TxBadPkt")</f>
        <v>Port 3 TxBadPkt</v>
      </c>
      <c r="V1" s="7" t="str">
        <f t="shared" ref="V1" si="10">CONCATENATE("Port ",INT((COLUMN()+4)/7)," RxGoodPkt")</f>
        <v>Port 3 RxGoodPkt</v>
      </c>
      <c r="W1" s="7" t="str">
        <f t="shared" ref="W1" si="11">CONCATENATE("Port ",INT((COLUMN()+4)/7)," RxBadPkt")</f>
        <v>Port 3 RxBadPkt</v>
      </c>
      <c r="X1" s="6" t="s">
        <v>2</v>
      </c>
      <c r="Y1" s="3" t="str">
        <f t="shared" ref="Y1" si="12">CONCATENATE("Port ",INT((COLUMN()+4)/7)," State")</f>
        <v>Port 4 State</v>
      </c>
      <c r="Z1" s="3" t="str">
        <f t="shared" ref="Z1" si="13">CONCATENATE("Port ",INT((COLUMN()+4)/7)," Link")</f>
        <v>Port 4 Link</v>
      </c>
      <c r="AA1" s="7" t="str">
        <f t="shared" ref="AA1" si="14">CONCATENATE("Port ",INT((COLUMN()+4)/7)," TxGoodPkt")</f>
        <v>Port 4 TxGoodPkt</v>
      </c>
      <c r="AB1" s="7" t="str">
        <f t="shared" ref="AB1" si="15">CONCATENATE("Port ",INT((COLUMN()+4)/7)," TxBadPkt")</f>
        <v>Port 4 TxBadPkt</v>
      </c>
      <c r="AC1" s="7" t="str">
        <f t="shared" ref="AC1" si="16">CONCATENATE("Port ",INT((COLUMN()+4)/7)," RxGoodPkt")</f>
        <v>Port 4 RxGoodPkt</v>
      </c>
      <c r="AD1" s="7" t="str">
        <f t="shared" ref="AD1" si="17">CONCATENATE("Port ",INT((COLUMN()+4)/7)," RxBadPkt")</f>
        <v>Port 4 RxBadPkt</v>
      </c>
      <c r="AE1" s="6" t="s">
        <v>2</v>
      </c>
      <c r="AF1" s="3" t="str">
        <f t="shared" ref="AF1" si="18">CONCATENATE("Port ",INT((COLUMN()+4)/7)," State")</f>
        <v>Port 5 State</v>
      </c>
      <c r="AG1" s="3" t="str">
        <f t="shared" ref="AG1" si="19">CONCATENATE("Port ",INT((COLUMN()+4)/7)," Link")</f>
        <v>Port 5 Link</v>
      </c>
      <c r="AH1" s="7" t="str">
        <f t="shared" ref="AH1" si="20">CONCATENATE("Port ",INT((COLUMN()+4)/7)," TxGoodPkt")</f>
        <v>Port 5 TxGoodPkt</v>
      </c>
      <c r="AI1" s="7" t="str">
        <f t="shared" ref="AI1" si="21">CONCATENATE("Port ",INT((COLUMN()+4)/7)," TxBadPkt")</f>
        <v>Port 5 TxBadPkt</v>
      </c>
      <c r="AJ1" s="7" t="str">
        <f t="shared" ref="AJ1" si="22">CONCATENATE("Port ",INT((COLUMN()+4)/7)," RxGoodPkt")</f>
        <v>Port 5 RxGoodPkt</v>
      </c>
      <c r="AK1" s="7" t="str">
        <f t="shared" ref="AK1" si="23">CONCATENATE("Port ",INT((COLUMN()+4)/7)," RxBadPkt")</f>
        <v>Port 5 RxBadPkt</v>
      </c>
      <c r="AL1" s="6" t="s">
        <v>2</v>
      </c>
      <c r="AM1" s="3" t="str">
        <f t="shared" ref="AM1" si="24">CONCATENATE("Port ",INT((COLUMN()+4)/7)," State")</f>
        <v>Port 6 State</v>
      </c>
      <c r="AN1" s="3" t="str">
        <f t="shared" ref="AN1" si="25">CONCATENATE("Port ",INT((COLUMN()+4)/7)," Link")</f>
        <v>Port 6 Link</v>
      </c>
      <c r="AO1" s="7" t="str">
        <f t="shared" ref="AO1" si="26">CONCATENATE("Port ",INT((COLUMN()+4)/7)," TxGoodPkt")</f>
        <v>Port 6 TxGoodPkt</v>
      </c>
      <c r="AP1" s="7" t="str">
        <f t="shared" ref="AP1" si="27">CONCATENATE("Port ",INT((COLUMN()+4)/7)," TxBadPkt")</f>
        <v>Port 6 TxBadPkt</v>
      </c>
      <c r="AQ1" s="7" t="str">
        <f t="shared" ref="AQ1" si="28">CONCATENATE("Port ",INT((COLUMN()+4)/7)," RxGoodPkt")</f>
        <v>Port 6 RxGoodPkt</v>
      </c>
      <c r="AR1" s="7" t="str">
        <f t="shared" ref="AR1" si="29">CONCATENATE("Port ",INT((COLUMN()+4)/7)," RxBadPkt")</f>
        <v>Port 6 RxBadPkt</v>
      </c>
      <c r="AS1" s="6" t="s">
        <v>2</v>
      </c>
      <c r="AT1" s="3" t="str">
        <f t="shared" ref="AT1" si="30">CONCATENATE("Port ",INT((COLUMN()+4)/7)," State")</f>
        <v>Port 7 State</v>
      </c>
      <c r="AU1" s="3" t="str">
        <f t="shared" ref="AU1" si="31">CONCATENATE("Port ",INT((COLUMN()+4)/7)," Link")</f>
        <v>Port 7 Link</v>
      </c>
      <c r="AV1" s="7" t="str">
        <f t="shared" ref="AV1" si="32">CONCATENATE("Port ",INT((COLUMN()+4)/7)," TxGoodPkt")</f>
        <v>Port 7 TxGoodPkt</v>
      </c>
      <c r="AW1" s="7" t="str">
        <f t="shared" ref="AW1" si="33">CONCATENATE("Port ",INT((COLUMN()+4)/7)," TxBadPkt")</f>
        <v>Port 7 TxBadPkt</v>
      </c>
      <c r="AX1" s="7" t="str">
        <f t="shared" ref="AX1" si="34">CONCATENATE("Port ",INT((COLUMN()+4)/7)," RxGoodPkt")</f>
        <v>Port 7 RxGoodPkt</v>
      </c>
      <c r="AY1" s="7" t="str">
        <f t="shared" ref="AY1" si="35">CONCATENATE("Port ",INT((COLUMN()+4)/7)," RxBadPkt")</f>
        <v>Port 7 RxBadPkt</v>
      </c>
      <c r="AZ1" s="6" t="s">
        <v>2</v>
      </c>
      <c r="BA1" s="3" t="str">
        <f t="shared" ref="BA1" si="36">CONCATENATE("Port ",INT((COLUMN()+4)/7)," State")</f>
        <v>Port 8 State</v>
      </c>
      <c r="BB1" s="3" t="str">
        <f t="shared" ref="BB1" si="37">CONCATENATE("Port ",INT((COLUMN()+4)/7)," Link")</f>
        <v>Port 8 Link</v>
      </c>
      <c r="BC1" s="7" t="str">
        <f t="shared" ref="BC1" si="38">CONCATENATE("Port ",INT((COLUMN()+4)/7)," TxGoodPkt")</f>
        <v>Port 8 TxGoodPkt</v>
      </c>
      <c r="BD1" s="7" t="str">
        <f t="shared" ref="BD1" si="39">CONCATENATE("Port ",INT((COLUMN()+4)/7)," TxBadPkt")</f>
        <v>Port 8 TxBadPkt</v>
      </c>
      <c r="BE1" s="7" t="str">
        <f t="shared" ref="BE1" si="40">CONCATENATE("Port ",INT((COLUMN()+4)/7)," RxGoodPkt")</f>
        <v>Port 8 RxGoodPkt</v>
      </c>
      <c r="BF1" s="7" t="str">
        <f t="shared" ref="BF1" si="41">CONCATENATE("Port ",INT((COLUMN()+4)/7)," RxBadPkt")</f>
        <v>Port 8 RxBadPkt</v>
      </c>
      <c r="BG1" s="6" t="s">
        <v>2</v>
      </c>
      <c r="BH1" s="3" t="str">
        <f t="shared" ref="BH1" si="42">CONCATENATE("Port ",INT((COLUMN()+4)/7)," State")</f>
        <v>Port 9 State</v>
      </c>
      <c r="BI1" s="3" t="str">
        <f t="shared" ref="BI1" si="43">CONCATENATE("Port ",INT((COLUMN()+4)/7)," Link")</f>
        <v>Port 9 Link</v>
      </c>
      <c r="BJ1" s="7" t="str">
        <f t="shared" ref="BJ1" si="44">CONCATENATE("Port ",INT((COLUMN()+4)/7)," TxGoodPkt")</f>
        <v>Port 9 TxGoodPkt</v>
      </c>
      <c r="BK1" s="7" t="str">
        <f t="shared" ref="BK1" si="45">CONCATENATE("Port ",INT((COLUMN()+4)/7)," TxBadPkt")</f>
        <v>Port 9 TxBadPkt</v>
      </c>
      <c r="BL1" s="7" t="str">
        <f t="shared" ref="BL1" si="46">CONCATENATE("Port ",INT((COLUMN()+4)/7)," RxGoodPkt")</f>
        <v>Port 9 RxGoodPkt</v>
      </c>
      <c r="BM1" s="7" t="str">
        <f t="shared" ref="BM1" si="47">CONCATENATE("Port ",INT((COLUMN()+4)/7)," RxBadPkt")</f>
        <v>Port 9 RxBadPkt</v>
      </c>
      <c r="BN1" s="6" t="s">
        <v>2</v>
      </c>
      <c r="BO1" s="3" t="str">
        <f t="shared" ref="BO1" si="48">CONCATENATE("Port ",INT((COLUMN()+4)/7)," State")</f>
        <v>Port 10 State</v>
      </c>
      <c r="BP1" s="3" t="str">
        <f t="shared" ref="BP1" si="49">CONCATENATE("Port ",INT((COLUMN()+4)/7)," Link")</f>
        <v>Port 10 Link</v>
      </c>
      <c r="BQ1" s="7" t="str">
        <f t="shared" ref="BQ1" si="50">CONCATENATE("Port ",INT((COLUMN()+4)/7)," TxGoodPkt")</f>
        <v>Port 10 TxGoodPkt</v>
      </c>
      <c r="BR1" s="7" t="str">
        <f t="shared" ref="BR1" si="51">CONCATENATE("Port ",INT((COLUMN()+4)/7)," TxBadPkt")</f>
        <v>Port 10 TxBadPkt</v>
      </c>
      <c r="BS1" s="7" t="str">
        <f t="shared" ref="BS1" si="52">CONCATENATE("Port ",INT((COLUMN()+4)/7)," RxGoodPkt")</f>
        <v>Port 10 RxGoodPkt</v>
      </c>
      <c r="BT1" s="7" t="str">
        <f t="shared" ref="BT1" si="53">CONCATENATE("Port ",INT((COLUMN()+4)/7)," RxBadPkt")</f>
        <v>Port 10 RxBadPkt</v>
      </c>
      <c r="BU1" s="6" t="s">
        <v>2</v>
      </c>
      <c r="BV1" s="3" t="str">
        <f t="shared" ref="BV1" si="54">CONCATENATE("Port ",INT((COLUMN()+4)/7)," State")</f>
        <v>Port 11 State</v>
      </c>
      <c r="BW1" s="3" t="str">
        <f t="shared" ref="BW1" si="55">CONCATENATE("Port ",INT((COLUMN()+4)/7)," Link")</f>
        <v>Port 11 Link</v>
      </c>
      <c r="BX1" s="7" t="str">
        <f t="shared" ref="BX1" si="56">CONCATENATE("Port ",INT((COLUMN()+4)/7)," TxGoodPkt")</f>
        <v>Port 11 TxGoodPkt</v>
      </c>
      <c r="BY1" s="7" t="str">
        <f t="shared" ref="BY1" si="57">CONCATENATE("Port ",INT((COLUMN()+4)/7)," TxBadPkt")</f>
        <v>Port 11 TxBadPkt</v>
      </c>
      <c r="BZ1" s="7" t="str">
        <f t="shared" ref="BZ1" si="58">CONCATENATE("Port ",INT((COLUMN()+4)/7)," RxGoodPkt")</f>
        <v>Port 11 RxGoodPkt</v>
      </c>
      <c r="CA1" s="7" t="str">
        <f t="shared" ref="CA1" si="59">CONCATENATE("Port ",INT((COLUMN()+4)/7)," RxBadPkt")</f>
        <v>Port 11 RxBadPkt</v>
      </c>
      <c r="CB1" s="6" t="s">
        <v>2</v>
      </c>
      <c r="CC1" s="3" t="str">
        <f t="shared" ref="CC1" si="60">CONCATENATE("Port ",INT((COLUMN()+4)/7)," State")</f>
        <v>Port 12 State</v>
      </c>
      <c r="CD1" s="3" t="str">
        <f t="shared" ref="CD1" si="61">CONCATENATE("Port ",INT((COLUMN()+4)/7)," Link")</f>
        <v>Port 12 Link</v>
      </c>
      <c r="CE1" s="7" t="str">
        <f t="shared" ref="CE1" si="62">CONCATENATE("Port ",INT((COLUMN()+4)/7)," TxGoodPkt")</f>
        <v>Port 12 TxGoodPkt</v>
      </c>
      <c r="CF1" s="7" t="str">
        <f t="shared" ref="CF1" si="63">CONCATENATE("Port ",INT((COLUMN()+4)/7)," TxBadPkt")</f>
        <v>Port 12 TxBadPkt</v>
      </c>
      <c r="CG1" s="7" t="str">
        <f t="shared" ref="CG1" si="64">CONCATENATE("Port ",INT((COLUMN()+4)/7)," RxGoodPkt")</f>
        <v>Port 12 RxGoodPkt</v>
      </c>
      <c r="CH1" s="7" t="str">
        <f t="shared" ref="CH1" si="65">CONCATENATE("Port ",INT((COLUMN()+4)/7)," RxBadPkt")</f>
        <v>Port 12 RxBadPkt</v>
      </c>
      <c r="CI1" s="6" t="s">
        <v>2</v>
      </c>
      <c r="CJ1" s="3" t="str">
        <f t="shared" ref="CJ1" si="66">CONCATENATE("Port ",INT((COLUMN()+4)/7)," State")</f>
        <v>Port 13 State</v>
      </c>
      <c r="CK1" s="3" t="str">
        <f t="shared" ref="CK1" si="67">CONCATENATE("Port ",INT((COLUMN()+4)/7)," Link")</f>
        <v>Port 13 Link</v>
      </c>
      <c r="CL1" s="7" t="str">
        <f t="shared" ref="CL1" si="68">CONCATENATE("Port ",INT((COLUMN()+4)/7)," TxGoodPkt")</f>
        <v>Port 13 TxGoodPkt</v>
      </c>
      <c r="CM1" s="7" t="str">
        <f t="shared" ref="CM1" si="69">CONCATENATE("Port ",INT((COLUMN()+4)/7)," TxBadPkt")</f>
        <v>Port 13 TxBadPkt</v>
      </c>
      <c r="CN1" s="7" t="str">
        <f t="shared" ref="CN1" si="70">CONCATENATE("Port ",INT((COLUMN()+4)/7)," RxGoodPkt")</f>
        <v>Port 13 RxGoodPkt</v>
      </c>
      <c r="CO1" s="7" t="str">
        <f t="shared" ref="CO1" si="71">CONCATENATE("Port ",INT((COLUMN()+4)/7)," RxBadPkt")</f>
        <v>Port 13 RxBadPkt</v>
      </c>
      <c r="CP1" s="6" t="s">
        <v>2</v>
      </c>
      <c r="CQ1" s="3" t="str">
        <f t="shared" ref="CQ1" si="72">CONCATENATE("Port ",INT((COLUMN()+4)/7)," State")</f>
        <v>Port 14 State</v>
      </c>
      <c r="CR1" s="3" t="str">
        <f t="shared" ref="CR1" si="73">CONCATENATE("Port ",INT((COLUMN()+4)/7)," Link")</f>
        <v>Port 14 Link</v>
      </c>
      <c r="CS1" s="7" t="str">
        <f t="shared" ref="CS1" si="74">CONCATENATE("Port ",INT((COLUMN()+4)/7)," TxGoodPkt")</f>
        <v>Port 14 TxGoodPkt</v>
      </c>
      <c r="CT1" s="7" t="str">
        <f t="shared" ref="CT1" si="75">CONCATENATE("Port ",INT((COLUMN()+4)/7)," TxBadPkt")</f>
        <v>Port 14 TxBadPkt</v>
      </c>
      <c r="CU1" s="7" t="str">
        <f t="shared" ref="CU1" si="76">CONCATENATE("Port ",INT((COLUMN()+4)/7)," RxGoodPkt")</f>
        <v>Port 14 RxGoodPkt</v>
      </c>
      <c r="CV1" s="7" t="str">
        <f t="shared" ref="CV1" si="77">CONCATENATE("Port ",INT((COLUMN()+4)/7)," RxBadPkt")</f>
        <v>Port 14 RxBadPkt</v>
      </c>
      <c r="CW1" s="6" t="s">
        <v>2</v>
      </c>
      <c r="CX1" s="3" t="str">
        <f t="shared" ref="CX1" si="78">CONCATENATE("Port ",INT((COLUMN()+4)/7)," State")</f>
        <v>Port 15 State</v>
      </c>
      <c r="CY1" s="3" t="str">
        <f t="shared" ref="CY1" si="79">CONCATENATE("Port ",INT((COLUMN()+4)/7)," Link")</f>
        <v>Port 15 Link</v>
      </c>
      <c r="CZ1" s="7" t="str">
        <f t="shared" ref="CZ1" si="80">CONCATENATE("Port ",INT((COLUMN()+4)/7)," TxGoodPkt")</f>
        <v>Port 15 TxGoodPkt</v>
      </c>
      <c r="DA1" s="7" t="str">
        <f t="shared" ref="DA1" si="81">CONCATENATE("Port ",INT((COLUMN()+4)/7)," TxBadPkt")</f>
        <v>Port 15 TxBadPkt</v>
      </c>
      <c r="DB1" s="7" t="str">
        <f t="shared" ref="DB1" si="82">CONCATENATE("Port ",INT((COLUMN()+4)/7)," RxGoodPkt")</f>
        <v>Port 15 RxGoodPkt</v>
      </c>
      <c r="DC1" s="7" t="str">
        <f t="shared" ref="DC1" si="83">CONCATENATE("Port ",INT((COLUMN()+4)/7)," RxBadPkt")</f>
        <v>Port 15 RxBadPkt</v>
      </c>
      <c r="DD1" s="6" t="s">
        <v>2</v>
      </c>
      <c r="DE1" s="3" t="str">
        <f t="shared" ref="DE1" si="84">CONCATENATE("Port ",INT((COLUMN()+4)/7)," State")</f>
        <v>Port 16 State</v>
      </c>
      <c r="DF1" s="3" t="str">
        <f t="shared" ref="DF1" si="85">CONCATENATE("Port ",INT((COLUMN()+4)/7)," Link")</f>
        <v>Port 16 Link</v>
      </c>
      <c r="DG1" s="7" t="str">
        <f t="shared" ref="DG1" si="86">CONCATENATE("Port ",INT((COLUMN()+4)/7)," TxGoodPkt")</f>
        <v>Port 16 TxGoodPkt</v>
      </c>
      <c r="DH1" s="7" t="str">
        <f t="shared" ref="DH1" si="87">CONCATENATE("Port ",INT((COLUMN()+4)/7)," TxBadPkt")</f>
        <v>Port 16 TxBadPkt</v>
      </c>
      <c r="DI1" s="7" t="str">
        <f t="shared" ref="DI1" si="88">CONCATENATE("Port ",INT((COLUMN()+4)/7)," RxGoodPkt")</f>
        <v>Port 16 RxGoodPkt</v>
      </c>
      <c r="DJ1" s="7" t="str">
        <f t="shared" ref="DJ1" si="89">CONCATENATE("Port ",INT((COLUMN()+4)/7)," RxBadPkt")</f>
        <v>Port 16 RxBadPkt</v>
      </c>
    </row>
    <row r="2" spans="1:114" x14ac:dyDescent="0.3">
      <c r="A2" s="1">
        <v>43919.545173611114</v>
      </c>
      <c r="B2" s="2">
        <v>16</v>
      </c>
      <c r="C2" s="2">
        <v>1</v>
      </c>
      <c r="D2">
        <v>1</v>
      </c>
      <c r="E2">
        <v>0</v>
      </c>
      <c r="F2" s="4">
        <v>0</v>
      </c>
      <c r="G2" s="4">
        <v>0</v>
      </c>
      <c r="H2" s="4">
        <v>0</v>
      </c>
      <c r="I2" s="4">
        <v>0</v>
      </c>
      <c r="J2" s="2">
        <v>2</v>
      </c>
      <c r="K2">
        <v>1</v>
      </c>
      <c r="L2">
        <v>6</v>
      </c>
      <c r="M2" s="4">
        <v>89432552</v>
      </c>
      <c r="N2" s="4">
        <v>0</v>
      </c>
      <c r="O2" s="4">
        <v>175301779</v>
      </c>
      <c r="P2" s="4">
        <v>2018</v>
      </c>
      <c r="Q2" s="2">
        <v>3</v>
      </c>
      <c r="R2">
        <v>1</v>
      </c>
      <c r="S2">
        <v>0</v>
      </c>
      <c r="T2" s="4">
        <v>0</v>
      </c>
      <c r="U2" s="4">
        <v>0</v>
      </c>
      <c r="V2" s="4">
        <v>0</v>
      </c>
      <c r="W2" s="4">
        <v>0</v>
      </c>
      <c r="X2" s="2">
        <v>4</v>
      </c>
      <c r="Y2">
        <v>1</v>
      </c>
      <c r="Z2">
        <v>6</v>
      </c>
      <c r="AA2" s="4">
        <v>33555752</v>
      </c>
      <c r="AB2" s="4">
        <v>0</v>
      </c>
      <c r="AC2" s="4">
        <v>45152378</v>
      </c>
      <c r="AD2" s="4">
        <v>456</v>
      </c>
      <c r="AE2" s="2">
        <v>5</v>
      </c>
      <c r="AF2">
        <v>1</v>
      </c>
      <c r="AG2">
        <v>6</v>
      </c>
      <c r="AH2" s="4">
        <v>248655871</v>
      </c>
      <c r="AI2" s="4">
        <v>0</v>
      </c>
      <c r="AJ2" s="4">
        <v>14014701</v>
      </c>
      <c r="AK2" s="4">
        <v>33118165</v>
      </c>
      <c r="AL2" s="2">
        <v>6</v>
      </c>
      <c r="AM2">
        <v>1</v>
      </c>
      <c r="AN2">
        <v>6</v>
      </c>
      <c r="AO2" s="4">
        <v>1402100</v>
      </c>
      <c r="AP2" s="4">
        <v>0</v>
      </c>
      <c r="AQ2" s="4">
        <v>281545770</v>
      </c>
      <c r="AR2" s="4">
        <v>24933122</v>
      </c>
      <c r="AS2" s="2">
        <v>7</v>
      </c>
      <c r="AT2">
        <v>1</v>
      </c>
      <c r="AU2">
        <v>0</v>
      </c>
      <c r="AV2" s="4">
        <v>0</v>
      </c>
      <c r="AW2" s="4">
        <v>0</v>
      </c>
      <c r="AX2" s="4">
        <v>0</v>
      </c>
      <c r="AY2" s="4">
        <v>0</v>
      </c>
      <c r="AZ2" s="2">
        <v>8</v>
      </c>
      <c r="BA2">
        <v>1</v>
      </c>
      <c r="BB2">
        <v>5</v>
      </c>
      <c r="BC2" s="4">
        <v>1420828</v>
      </c>
      <c r="BD2" s="4">
        <v>0</v>
      </c>
      <c r="BE2" s="4">
        <v>18870</v>
      </c>
      <c r="BF2" s="4">
        <v>109</v>
      </c>
    </row>
    <row r="3" spans="1:114" x14ac:dyDescent="0.3">
      <c r="A3" s="1">
        <v>43919.548634259256</v>
      </c>
      <c r="B3" s="2">
        <v>16</v>
      </c>
      <c r="C3" s="2">
        <v>1</v>
      </c>
      <c r="D3">
        <v>1</v>
      </c>
      <c r="E3">
        <v>0</v>
      </c>
      <c r="F3" s="4">
        <v>0</v>
      </c>
      <c r="G3" s="4">
        <v>0</v>
      </c>
      <c r="H3" s="4">
        <v>0</v>
      </c>
      <c r="I3" s="4">
        <v>0</v>
      </c>
      <c r="J3" s="2">
        <v>2</v>
      </c>
      <c r="K3">
        <v>1</v>
      </c>
      <c r="L3">
        <v>6</v>
      </c>
      <c r="M3" s="4">
        <v>89568435</v>
      </c>
      <c r="N3" s="4">
        <v>0</v>
      </c>
      <c r="O3" s="4">
        <v>175599735</v>
      </c>
      <c r="P3" s="4">
        <v>2018</v>
      </c>
      <c r="Q3" s="2">
        <v>3</v>
      </c>
      <c r="R3">
        <v>1</v>
      </c>
      <c r="S3">
        <v>0</v>
      </c>
      <c r="T3" s="4">
        <v>0</v>
      </c>
      <c r="U3" s="4">
        <v>0</v>
      </c>
      <c r="V3" s="4">
        <v>0</v>
      </c>
      <c r="W3" s="4">
        <v>0</v>
      </c>
      <c r="X3" s="2">
        <v>4</v>
      </c>
      <c r="Y3">
        <v>1</v>
      </c>
      <c r="Z3">
        <v>6</v>
      </c>
      <c r="AA3" s="4">
        <v>33560316</v>
      </c>
      <c r="AB3" s="4">
        <v>0</v>
      </c>
      <c r="AC3" s="4">
        <v>45154936</v>
      </c>
      <c r="AD3" s="4">
        <v>458</v>
      </c>
      <c r="AE3" s="2">
        <v>5</v>
      </c>
      <c r="AF3">
        <v>1</v>
      </c>
      <c r="AG3">
        <v>6</v>
      </c>
      <c r="AH3" s="4">
        <v>248660578</v>
      </c>
      <c r="AI3" s="4">
        <v>0</v>
      </c>
      <c r="AJ3" s="4">
        <v>14016868</v>
      </c>
      <c r="AK3" s="4">
        <v>33118167</v>
      </c>
      <c r="AL3" s="2">
        <v>6</v>
      </c>
      <c r="AM3">
        <v>1</v>
      </c>
      <c r="AN3">
        <v>6</v>
      </c>
      <c r="AO3" s="4">
        <v>1404980</v>
      </c>
      <c r="AP3" s="4">
        <v>0</v>
      </c>
      <c r="AQ3" s="4">
        <v>281547714</v>
      </c>
      <c r="AR3" s="4">
        <v>24933122</v>
      </c>
      <c r="AS3" s="2">
        <v>7</v>
      </c>
      <c r="AT3">
        <v>1</v>
      </c>
      <c r="AU3">
        <v>0</v>
      </c>
      <c r="AV3" s="4">
        <v>0</v>
      </c>
      <c r="AW3" s="4">
        <v>0</v>
      </c>
      <c r="AX3" s="4">
        <v>0</v>
      </c>
      <c r="AY3" s="4">
        <v>0</v>
      </c>
      <c r="AZ3" s="2">
        <v>8</v>
      </c>
      <c r="BA3">
        <v>1</v>
      </c>
      <c r="BB3">
        <v>5</v>
      </c>
      <c r="BC3" s="4">
        <v>1423729</v>
      </c>
      <c r="BD3" s="4">
        <v>0</v>
      </c>
      <c r="BE3" s="4">
        <v>18893</v>
      </c>
      <c r="BF3" s="4">
        <v>109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PPS Table</vt:lpstr>
      <vt:lpstr>RawData</vt:lpstr>
      <vt:lpstr>PPS Chart</vt:lpstr>
      <vt:lpstr>OriginPpsTbl</vt:lpstr>
      <vt:lpstr>StatChoice</vt:lpstr>
      <vt:lpstr>strStatChoice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A. Smode</dc:creator>
  <cp:lastModifiedBy>Peter Smode</cp:lastModifiedBy>
  <dcterms:created xsi:type="dcterms:W3CDTF">2020-03-29T19:08:42Z</dcterms:created>
  <dcterms:modified xsi:type="dcterms:W3CDTF">2020-03-30T16:03:52Z</dcterms:modified>
</cp:coreProperties>
</file>