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npowercorp-my.sharepoint.com/personal/aheldermon_sunpowercorp_com/Documents/Documents/Projects/excel/weeks/"/>
    </mc:Choice>
  </mc:AlternateContent>
  <xr:revisionPtr revIDLastSave="206" documentId="8_{4684B05E-EB06-4CDC-886C-539137CF5EA8}" xr6:coauthVersionLast="47" xr6:coauthVersionMax="47" xr10:uidLastSave="{7A38D025-1038-4135-9782-A1F4168BA3D1}"/>
  <bookViews>
    <workbookView xWindow="-14265" yWindow="-16365" windowWidth="29130" windowHeight="15930" activeTab="1" xr2:uid="{6146B651-B69C-4BE1-9030-ED4255BED7A6}"/>
  </bookViews>
  <sheets>
    <sheet name="FCR" sheetId="1" r:id="rId1"/>
    <sheet name="Total Calls" sheetId="2" r:id="rId2"/>
    <sheet name="Time Utilization" sheetId="4" r:id="rId3"/>
    <sheet name="QA" sheetId="3" r:id="rId4"/>
    <sheet name="Sheet2" sheetId="5" r:id="rId5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E39" i="2"/>
  <c r="D39" i="2"/>
  <c r="C39" i="2"/>
  <c r="B39" i="2"/>
  <c r="M22" i="4" l="1"/>
  <c r="AA17" i="4" l="1"/>
  <c r="Z17" i="4"/>
  <c r="Y17" i="4"/>
  <c r="AA16" i="4"/>
  <c r="Z16" i="4"/>
  <c r="Y16" i="4"/>
  <c r="AA15" i="4"/>
  <c r="Z15" i="4"/>
  <c r="Y15" i="4"/>
  <c r="AA14" i="4"/>
  <c r="Z14" i="4"/>
  <c r="Y14" i="4"/>
  <c r="AA13" i="4"/>
  <c r="Z13" i="4"/>
  <c r="Y13" i="4"/>
  <c r="AA12" i="4"/>
  <c r="Z12" i="4"/>
  <c r="Y12" i="4"/>
  <c r="AA11" i="4"/>
  <c r="Z11" i="4"/>
  <c r="Y11" i="4"/>
  <c r="AA10" i="4"/>
  <c r="Z10" i="4"/>
  <c r="Y10" i="4"/>
  <c r="AA9" i="4"/>
  <c r="Z9" i="4"/>
  <c r="Y9" i="4"/>
  <c r="AA8" i="4"/>
  <c r="Z8" i="4"/>
  <c r="Y8" i="4"/>
  <c r="AA7" i="4"/>
  <c r="Z7" i="4"/>
  <c r="Y7" i="4"/>
  <c r="AA6" i="4"/>
  <c r="Z6" i="4"/>
  <c r="Y6" i="4"/>
  <c r="F39" i="1" l="1"/>
  <c r="E39" i="1"/>
  <c r="D39" i="1" l="1"/>
  <c r="C39" i="1"/>
  <c r="B39" i="1"/>
</calcChain>
</file>

<file path=xl/sharedStrings.xml><?xml version="1.0" encoding="utf-8"?>
<sst xmlns="http://schemas.openxmlformats.org/spreadsheetml/2006/main" count="202" uniqueCount="89">
  <si>
    <t>Agent</t>
  </si>
  <si>
    <t>FCR</t>
  </si>
  <si>
    <t>Cases Closed</t>
  </si>
  <si>
    <t>Modified Cases</t>
  </si>
  <si>
    <t>Logged Calls</t>
  </si>
  <si>
    <t>Adam Holley</t>
  </si>
  <si>
    <t>Athena Wood</t>
  </si>
  <si>
    <t>Aubrey Heldermon</t>
  </si>
  <si>
    <t>Aurora Russell</t>
  </si>
  <si>
    <t>Blaze Lowe</t>
  </si>
  <si>
    <t>Bradley Howe</t>
  </si>
  <si>
    <t>Charlotte Lowery</t>
  </si>
  <si>
    <t>Christopher Dodson</t>
  </si>
  <si>
    <t>Cody Huggins</t>
  </si>
  <si>
    <t>Colton Jackson</t>
  </si>
  <si>
    <t>Dalton Lee</t>
  </si>
  <si>
    <t>Dalton Overman</t>
  </si>
  <si>
    <t>Devin McAnelly</t>
  </si>
  <si>
    <t>Diego Medina</t>
  </si>
  <si>
    <t>Ethan Burns</t>
  </si>
  <si>
    <t>Glenna Chandler</t>
  </si>
  <si>
    <t>Hayley Forman</t>
  </si>
  <si>
    <t>Hope Bryan</t>
  </si>
  <si>
    <t>Ira Lolley</t>
  </si>
  <si>
    <t>Jaxon Catron</t>
  </si>
  <si>
    <t>Jennie Washington</t>
  </si>
  <si>
    <t>Jonathan Kimble</t>
  </si>
  <si>
    <t>Joshua Buttes</t>
  </si>
  <si>
    <t>Joshua Perceful</t>
  </si>
  <si>
    <t>Joshua Gragg</t>
  </si>
  <si>
    <t>Joshua McFarlland</t>
  </si>
  <si>
    <t>Kaitlin Holley</t>
  </si>
  <si>
    <t>Kendrick Teague</t>
  </si>
  <si>
    <t>Kevin Willis</t>
  </si>
  <si>
    <t>Kimberly Needham</t>
  </si>
  <si>
    <t>Michael Cumming</t>
  </si>
  <si>
    <t>Michael Dawson</t>
  </si>
  <si>
    <t>Nancy Bolin</t>
  </si>
  <si>
    <t>Ryan Hainzinger</t>
  </si>
  <si>
    <t>Trenton Gunter</t>
  </si>
  <si>
    <t>Stephon Hall</t>
  </si>
  <si>
    <t>Tristan Butts</t>
  </si>
  <si>
    <t>Total</t>
  </si>
  <si>
    <t>FCR %</t>
  </si>
  <si>
    <t>Inbound</t>
  </si>
  <si>
    <t>Outbound</t>
  </si>
  <si>
    <t>Transfer</t>
  </si>
  <si>
    <t>Ryan Hainziner</t>
  </si>
  <si>
    <t>Total Hours</t>
  </si>
  <si>
    <t>staffed_hours_description</t>
  </si>
  <si>
    <t>Outage</t>
  </si>
  <si>
    <t>Staffed Hours</t>
  </si>
  <si>
    <t>productivity_description</t>
  </si>
  <si>
    <t>Non-Productive</t>
  </si>
  <si>
    <t>Productive</t>
  </si>
  <si>
    <t>Agent Status</t>
  </si>
  <si>
    <t>IT Issue</t>
  </si>
  <si>
    <t>Login/Logout</t>
  </si>
  <si>
    <t>Lunch</t>
  </si>
  <si>
    <t>Pre-Shift</t>
  </si>
  <si>
    <t>Break</t>
  </si>
  <si>
    <t>Coaching/Training</t>
  </si>
  <si>
    <t>Meeting</t>
  </si>
  <si>
    <t>ACW</t>
  </si>
  <si>
    <t>Chat/Email</t>
  </si>
  <si>
    <t>Inbound Available</t>
  </si>
  <si>
    <t>Inbound Contact</t>
  </si>
  <si>
    <t>Outbound Available</t>
  </si>
  <si>
    <t>Outbound Contact</t>
  </si>
  <si>
    <t>Project/Case Management</t>
  </si>
  <si>
    <t>Transfer Contact</t>
  </si>
  <si>
    <t>Agent Full Name</t>
  </si>
  <si>
    <t>duration_hours</t>
  </si>
  <si>
    <t>Burns, Ethan</t>
  </si>
  <si>
    <t>Catron, Jaxon</t>
  </si>
  <si>
    <t>Cumming, Michael</t>
  </si>
  <si>
    <t>Forman, Hayley</t>
  </si>
  <si>
    <t>Gragg, Joshua</t>
  </si>
  <si>
    <t>Gunter, Trenton</t>
  </si>
  <si>
    <t>Heldermon, Aubrey</t>
  </si>
  <si>
    <t>Kimble, Jonathan</t>
  </si>
  <si>
    <t>Lolley, Ira</t>
  </si>
  <si>
    <t>Lowery, Charlotte</t>
  </si>
  <si>
    <t>Overman, Dalton</t>
  </si>
  <si>
    <t>Applied filters:
Role Title is Agent
WW is 202310</t>
  </si>
  <si>
    <t>Non Productive Time</t>
  </si>
  <si>
    <t>Productive Utilization</t>
  </si>
  <si>
    <t>Cases Made</t>
  </si>
  <si>
    <t>Project 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</si>
</sst>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/>
    <xf numFmtId="0" fontId="2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2" xfId="0" applyBorder="1"/>
    <xf numFmtId="0" fontId="4" fillId="0" borderId="2" xfId="0" applyFont="1" applyBorder="1"/>
    <xf numFmtId="0" fontId="0" fillId="0" borderId="3" xfId="0" applyBorder="1"/>
    <xf numFmtId="2" fontId="0" fillId="0" borderId="0" xfId="0" applyNumberFormat="1"/>
    <xf numFmtId="2" fontId="4" fillId="0" borderId="0" xfId="0" applyNumberFormat="1" applyFont="1"/>
    <xf numFmtId="0" fontId="4" fillId="0" borderId="3" xfId="0" applyFont="1" applyBorder="1"/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164" fontId="5" fillId="0" borderId="0" xfId="1" applyNumberFormat="1" applyFont="1"/>
    <xf numFmtId="164" fontId="6" fillId="0" borderId="0" xfId="1" applyNumberFormat="1" applyFont="1"/>
    <xf numFmtId="0" fontId="0" fillId="0" borderId="0" xfId="0"/>
    <xf numFmtId="0" fontId="0" fillId="0" borderId="0" xfId="0"/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13A093-D193-4804-9E4D-0D34CF3DFC4C}" name="Table1" displayName="Table1" ref="A1:A40" totalsRowShown="0">
  <autoFilter ref="A1:A40" xr:uid="{9C336B15-FD1C-4ABC-849D-0B72F049F49A}"/>
  <tableColumns count="1">
    <tableColumn id="1" xr3:uid="{15C11302-B4B0-4362-9D7E-DC550CB80C76}" name="Age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E533D44-7D0A-4211-9A5B-DFA31B84C7C3}" name="Table10" displayName="Table10" ref="D1:D39" totalsRowCount="1">
  <autoFilter ref="D1:D38" xr:uid="{6D89FDC9-048B-4094-AF46-5154DD4D355A}"/>
  <tableColumns count="1">
    <tableColumn id="1" xr3:uid="{C233F3AD-01AE-4615-8311-07043A7B2814}" name="Outbound" totalsRowFunction="sum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271F15C-5C7C-4F06-B8B9-742A82AA3646}" name="Table11" displayName="Table11" ref="E1:E39" totalsRowCount="1">
  <autoFilter ref="E1:E38" xr:uid="{09A6393F-F165-4066-B1B0-84D086D116FA}"/>
  <tableColumns count="1">
    <tableColumn id="1" xr3:uid="{B03048C0-4015-4AB3-862E-A916DEDACE21}" name="Transfer" totalsRowFunction="sum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3D9E62C-2DC7-4D84-A8C2-5D4281C309C2}" name="Table12" displayName="Table12" ref="G1:G8" totalsRowShown="0">
  <autoFilter ref="G1:G8" xr:uid="{4AE47332-C8E8-412D-AD7D-556D27985A69}"/>
  <tableColumns count="1">
    <tableColumn id="1" xr3:uid="{C7E9F5EB-1230-4917-B1F6-C92D8081BA62}" name="Project Intak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5281D3-79CD-4C87-818F-699ECC2E859A}" name="Table13" displayName="Table13" ref="H1:H9" totalsRowCount="1">
  <autoFilter ref="H1:H8" xr:uid="{189478F2-4EF9-47AA-82DB-DCEF172DA1C8}"/>
  <tableColumns count="1">
    <tableColumn id="1" xr3:uid="{5479D11E-045D-4942-998B-E5978AC0B6AE}" name="Total" totalsRowFunction="custom">
      <totalsRowFormula>SUM(Table13[Total])</totalsRowFormula>
    </tableColumn>
  </tableColumns>
  <tableStyleInfo name="TableStyleMedium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3FC39B6-8579-4A27-AFCE-20EFCC851CE6}" name="Table14" displayName="Table14" ref="I1:I9" totalsRowCount="1">
  <autoFilter ref="I1:I8" xr:uid="{DC476B8C-CC6D-4947-BBE9-2EB3D6FBD4AE}"/>
  <tableColumns count="1">
    <tableColumn id="1" xr3:uid="{48D6E046-288C-4DD0-8F2B-999BAC71E500}" name="Inbound" totalsRowFunction="custom">
      <totalsRowFormula>SUM(Table14[Inbound])</totalsRowFormula>
    </tableColumn>
  </tableColumns>
  <tableStyleInfo name="TableStyleMedium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88F0CC6-205F-4624-AA5D-928466BDE998}" name="Table15" displayName="Table15" ref="J1:J9" totalsRowCount="1">
  <autoFilter ref="J1:J8" xr:uid="{C3B25B4C-246B-4D0D-A3ED-3FD10D2824E8}"/>
  <tableColumns count="1">
    <tableColumn id="1" xr3:uid="{29D33EFA-883F-4998-88CD-B1E347F848BA}" name="Outbound" totalsRowFunction="custom">
      <totalsRowFormula>SUM(Table15[Outbound])</totalsRowFormula>
    </tableColumn>
  </tableColumns>
  <tableStyleInfo name="TableStyleMedium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1753613-B952-4565-83CE-7193D4010BB3}" name="Table16" displayName="Table16" ref="K1:K9" totalsRowCount="1">
  <autoFilter ref="K1:K8" xr:uid="{E1AA8396-B007-4A60-8651-137B3FCD0A94}"/>
  <tableColumns count="1">
    <tableColumn id="1" xr3:uid="{CEC2FEAE-696A-41C4-93FF-788606D0B45F}" name="Transfer" totalsRowFunction="custom">
      <totalsRowFormula>SUM(Table16[Transfer])</totalsRow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689F03-BE77-4591-82DA-6733A33CFE59}" name="Table2" displayName="Table2" ref="B1:B39" totalsRowCount="1">
  <autoFilter ref="B1:B38" xr:uid="{D8A2C38B-9848-4802-813D-7B4BB8ABA17C}"/>
  <tableColumns count="1">
    <tableColumn id="1" xr3:uid="{C9C45BF8-27D7-4363-918B-0EAE982490A5}" name="FCR" totalsRowFunction="custom">
      <totalsRowFormula>SUM(Table2[FCR])</totalsRow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010251-6F7C-4089-84E0-E246F93DE131}" name="Table3" displayName="Table3" ref="C1:C39" totalsRowCount="1">
  <autoFilter ref="C1:C38" xr:uid="{72D23AB2-4704-4212-8A16-53E4AC1768E5}"/>
  <tableColumns count="1">
    <tableColumn id="1" xr3:uid="{B7CD619D-FB08-4C36-8D95-7B7EB2653DD1}" name="Cases Closed" totalsRowFunction="custom">
      <totalsRowFormula>SUM(Table3[Cases Closed])</totalsRow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605284-130D-48C1-BBBC-B9C2012AD679}" name="Table4" displayName="Table4" ref="D1:D39" totalsRowCount="1">
  <autoFilter ref="D1:D38" xr:uid="{71FFEEDB-AD3C-4220-89AD-1C6935E5E6BA}"/>
  <tableColumns count="1">
    <tableColumn id="1" xr3:uid="{9D4D4D48-CC98-4D82-989B-D4C241794919}" name="Modified Cases" totalsRowFunction="custom">
      <totalsRowFormula>SUM(Table4[Modified Cases])</totalsRow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AD472F-1592-45E6-A255-4AD48F500F6C}" name="Table5" displayName="Table5" ref="E1:E39" totalsRowCount="1">
  <autoFilter ref="E1:E38" xr:uid="{7A22036C-44E0-46A9-8066-1CD9522AD5C5}"/>
  <tableColumns count="1">
    <tableColumn id="1" xr3:uid="{C47086B0-57FE-4476-8146-3B218436B345}" name="Cases Made" totalsRowFunction="custom">
      <totalsRowFormula>SUM(Table5[Cases Made])</totalsRowFormula>
    </tableColumn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C80B5F-0149-4204-A139-512A005E39D3}" name="Table6" displayName="Table6" ref="F1:F39" totalsRowCount="1">
  <autoFilter ref="F1:F38" xr:uid="{6B5B5C50-ED07-4B42-8F42-C60300E13197}"/>
  <tableColumns count="1">
    <tableColumn id="1" xr3:uid="{78FFBFA0-AEC0-4DE5-B883-2ECD6B2BDA87}" name="Logged Calls" totalsRowFunction="custom">
      <totalsRowFormula>SUM(Table6[Logged Calls])</totalsRowFormula>
    </tableColumn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3270BE-6104-41AD-959A-04787EF61ACF}" name="Table110" displayName="Table110" ref="A1:A38" totalsRowShown="0">
  <autoFilter ref="A1:A38" xr:uid="{809CA03F-A6F5-4A43-885F-D858BD6F4A7F}"/>
  <tableColumns count="1">
    <tableColumn id="1" xr3:uid="{2A0EBC98-D757-42CC-9BAB-3DEF013CD77E}" name="Ag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604EF-4A74-499F-AF86-3870D1BAEA27}" name="Table8" displayName="Table8" ref="B1:B39" totalsRowCount="1">
  <autoFilter ref="B1:B38" xr:uid="{85B25C8C-8274-4F5E-A8FB-AF3823A7CC7F}"/>
  <tableColumns count="1">
    <tableColumn id="1" xr3:uid="{00237001-C6C0-4292-A7E9-FC6C3492CC57}" name="Total" totalsRowFunction="sum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84D8DF-DD03-4A7F-AAB6-01ED0A3176B6}" name="Table9" displayName="Table9" ref="C1:C39" totalsRowCount="1">
  <autoFilter ref="C1:C38" xr:uid="{88C0B061-C053-4FCA-9632-ACBC5E66410C}"/>
  <tableColumns count="1">
    <tableColumn id="1" xr3:uid="{EFB6FA7C-A4D4-4190-9334-5EE6372D0FA0}" name="Inbound" totalsRowFunction="sum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11" Type="http://schemas.openxmlformats.org/officeDocument/2006/relationships/table" Target="../tables/table16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CB7C-874D-4BF8-8744-0CC3E4619A14}">
  <dimension ref="A1:F40"/>
  <sheetViews>
    <sheetView workbookViewId="0">
      <selection activeCell="E30" sqref="E30"/>
    </sheetView>
  </sheetViews>
  <sheetFormatPr defaultRowHeight="14.5" x14ac:dyDescent="0.35"/>
  <cols>
    <col min="1" max="1" width="18.81640625" bestFit="1" customWidth="1"/>
    <col min="2" max="2" width="7.1796875" bestFit="1" customWidth="1"/>
    <col min="3" max="3" width="14.7265625" bestFit="1" customWidth="1"/>
    <col min="4" max="4" width="17.1796875" bestFit="1" customWidth="1"/>
    <col min="5" max="5" width="13.1796875" bestFit="1" customWidth="1"/>
    <col min="6" max="6" width="14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87</v>
      </c>
      <c r="F1" t="s">
        <v>4</v>
      </c>
    </row>
    <row r="2" spans="1:6" x14ac:dyDescent="0.35">
      <c r="A2" t="s">
        <v>5</v>
      </c>
      <c r="B2">
        <v>16</v>
      </c>
      <c r="C2">
        <v>16</v>
      </c>
      <c r="D2">
        <v>37</v>
      </c>
      <c r="E2">
        <v>28</v>
      </c>
      <c r="F2">
        <v>12</v>
      </c>
    </row>
    <row r="3" spans="1:6" x14ac:dyDescent="0.35">
      <c r="A3" t="s">
        <v>6</v>
      </c>
      <c r="B3">
        <v>10</v>
      </c>
      <c r="C3">
        <v>11</v>
      </c>
      <c r="D3">
        <v>16</v>
      </c>
      <c r="E3">
        <v>19</v>
      </c>
      <c r="F3">
        <v>18</v>
      </c>
    </row>
    <row r="4" spans="1:6" x14ac:dyDescent="0.35">
      <c r="A4" t="s">
        <v>7</v>
      </c>
      <c r="B4">
        <v>9</v>
      </c>
      <c r="C4">
        <v>11</v>
      </c>
      <c r="D4">
        <v>14</v>
      </c>
      <c r="E4">
        <v>12</v>
      </c>
      <c r="F4">
        <v>0</v>
      </c>
    </row>
    <row r="5" spans="1:6" x14ac:dyDescent="0.3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t="s">
        <v>9</v>
      </c>
      <c r="B6">
        <v>6</v>
      </c>
      <c r="C6">
        <v>7</v>
      </c>
      <c r="D6">
        <v>29</v>
      </c>
      <c r="E6">
        <v>41</v>
      </c>
      <c r="F6">
        <v>4</v>
      </c>
    </row>
    <row r="7" spans="1:6" x14ac:dyDescent="0.35">
      <c r="A7" t="s">
        <v>10</v>
      </c>
      <c r="B7">
        <v>3</v>
      </c>
      <c r="C7">
        <v>5</v>
      </c>
      <c r="D7">
        <v>4</v>
      </c>
      <c r="E7">
        <v>5</v>
      </c>
      <c r="F7">
        <v>3</v>
      </c>
    </row>
    <row r="8" spans="1:6" x14ac:dyDescent="0.35">
      <c r="A8" t="s">
        <v>11</v>
      </c>
      <c r="B8">
        <v>5</v>
      </c>
      <c r="C8">
        <v>29</v>
      </c>
      <c r="D8">
        <v>23</v>
      </c>
      <c r="E8">
        <v>15</v>
      </c>
      <c r="F8">
        <v>0</v>
      </c>
    </row>
    <row r="9" spans="1:6" x14ac:dyDescent="0.35">
      <c r="A9" t="s">
        <v>12</v>
      </c>
      <c r="B9">
        <v>2</v>
      </c>
      <c r="C9">
        <v>2</v>
      </c>
      <c r="D9">
        <v>0</v>
      </c>
      <c r="E9">
        <v>3</v>
      </c>
      <c r="F9">
        <v>0</v>
      </c>
    </row>
    <row r="10" spans="1:6" x14ac:dyDescent="0.35">
      <c r="A10" t="s">
        <v>13</v>
      </c>
      <c r="B10">
        <v>8</v>
      </c>
      <c r="C10">
        <v>12</v>
      </c>
      <c r="D10">
        <v>9</v>
      </c>
      <c r="E10">
        <v>18</v>
      </c>
      <c r="F10">
        <v>1</v>
      </c>
    </row>
    <row r="11" spans="1:6" x14ac:dyDescent="0.35">
      <c r="A11" t="s">
        <v>14</v>
      </c>
      <c r="B11">
        <v>1</v>
      </c>
      <c r="C11">
        <v>1</v>
      </c>
      <c r="D11">
        <v>0</v>
      </c>
      <c r="E11">
        <v>3</v>
      </c>
      <c r="F11">
        <v>0</v>
      </c>
    </row>
    <row r="12" spans="1:6" x14ac:dyDescent="0.3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t="s">
        <v>16</v>
      </c>
      <c r="B13">
        <v>11</v>
      </c>
      <c r="C13">
        <v>11</v>
      </c>
      <c r="D13">
        <v>15</v>
      </c>
      <c r="E13">
        <v>19</v>
      </c>
      <c r="F13">
        <v>2</v>
      </c>
    </row>
    <row r="14" spans="1:6" x14ac:dyDescent="0.35">
      <c r="A14" t="s">
        <v>17</v>
      </c>
      <c r="B14">
        <v>2</v>
      </c>
      <c r="C14">
        <v>2</v>
      </c>
      <c r="D14">
        <v>9</v>
      </c>
      <c r="E14">
        <v>5</v>
      </c>
      <c r="F14">
        <v>2</v>
      </c>
    </row>
    <row r="15" spans="1:6" x14ac:dyDescent="0.35">
      <c r="A15" t="s">
        <v>18</v>
      </c>
      <c r="B15">
        <v>2</v>
      </c>
      <c r="C15">
        <v>2</v>
      </c>
      <c r="D15">
        <v>1</v>
      </c>
      <c r="E15">
        <v>2</v>
      </c>
      <c r="F15">
        <v>0</v>
      </c>
    </row>
    <row r="16" spans="1:6" x14ac:dyDescent="0.35">
      <c r="A16" t="s">
        <v>19</v>
      </c>
      <c r="B16">
        <v>3</v>
      </c>
      <c r="C16">
        <v>3</v>
      </c>
      <c r="D16">
        <v>8</v>
      </c>
      <c r="E16">
        <v>11</v>
      </c>
      <c r="F16">
        <v>0</v>
      </c>
    </row>
    <row r="17" spans="1:6" x14ac:dyDescent="0.3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3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3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35">
      <c r="A20" t="s">
        <v>23</v>
      </c>
      <c r="B20">
        <v>13</v>
      </c>
      <c r="C20">
        <v>24</v>
      </c>
      <c r="D20">
        <v>20</v>
      </c>
      <c r="E20">
        <v>32</v>
      </c>
      <c r="F20">
        <v>11</v>
      </c>
    </row>
    <row r="21" spans="1:6" x14ac:dyDescent="0.35">
      <c r="A21" t="s">
        <v>24</v>
      </c>
      <c r="B21">
        <v>10</v>
      </c>
      <c r="C21">
        <v>10</v>
      </c>
      <c r="D21">
        <v>14</v>
      </c>
      <c r="E21">
        <v>18</v>
      </c>
      <c r="F21">
        <v>5</v>
      </c>
    </row>
    <row r="22" spans="1:6" x14ac:dyDescent="0.35">
      <c r="A22" t="s">
        <v>25</v>
      </c>
      <c r="B22">
        <v>14</v>
      </c>
      <c r="C22">
        <v>15</v>
      </c>
      <c r="D22">
        <v>28</v>
      </c>
      <c r="E22">
        <v>23</v>
      </c>
      <c r="F22">
        <v>2</v>
      </c>
    </row>
    <row r="23" spans="1:6" x14ac:dyDescent="0.35">
      <c r="A23" t="s">
        <v>26</v>
      </c>
      <c r="B23">
        <v>11</v>
      </c>
      <c r="C23">
        <v>15</v>
      </c>
      <c r="D23">
        <v>11</v>
      </c>
      <c r="E23">
        <v>24</v>
      </c>
      <c r="F23">
        <v>0</v>
      </c>
    </row>
    <row r="24" spans="1:6" x14ac:dyDescent="0.35">
      <c r="A24" t="s">
        <v>27</v>
      </c>
      <c r="B24">
        <v>10</v>
      </c>
      <c r="C24">
        <v>12</v>
      </c>
      <c r="D24">
        <v>9</v>
      </c>
      <c r="E24">
        <v>28</v>
      </c>
      <c r="F24">
        <v>3</v>
      </c>
    </row>
    <row r="25" spans="1:6" x14ac:dyDescent="0.35">
      <c r="A25" t="s">
        <v>28</v>
      </c>
      <c r="B25">
        <v>15</v>
      </c>
      <c r="C25">
        <v>17</v>
      </c>
      <c r="D25">
        <v>14</v>
      </c>
      <c r="E25">
        <v>21</v>
      </c>
      <c r="F25">
        <v>9</v>
      </c>
    </row>
    <row r="26" spans="1:6" x14ac:dyDescent="0.35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35">
      <c r="A27" t="s">
        <v>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35">
      <c r="A28" t="s">
        <v>31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35">
      <c r="A29" t="s">
        <v>32</v>
      </c>
      <c r="B29">
        <v>10</v>
      </c>
      <c r="C29">
        <v>11</v>
      </c>
      <c r="D29">
        <v>9</v>
      </c>
      <c r="E29">
        <v>15</v>
      </c>
      <c r="F29">
        <v>5</v>
      </c>
    </row>
    <row r="30" spans="1:6" x14ac:dyDescent="0.35">
      <c r="A30" t="s">
        <v>33</v>
      </c>
      <c r="B30">
        <v>18</v>
      </c>
      <c r="C30">
        <v>20</v>
      </c>
      <c r="D30">
        <v>22</v>
      </c>
      <c r="E30">
        <v>25</v>
      </c>
      <c r="F30">
        <v>4</v>
      </c>
    </row>
    <row r="31" spans="1:6" x14ac:dyDescent="0.35">
      <c r="A31" t="s">
        <v>34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35">
      <c r="A32" t="s">
        <v>35</v>
      </c>
      <c r="B32">
        <v>13</v>
      </c>
      <c r="C32">
        <v>14</v>
      </c>
      <c r="D32">
        <v>9</v>
      </c>
      <c r="E32">
        <v>20</v>
      </c>
      <c r="F32">
        <v>2</v>
      </c>
    </row>
    <row r="33" spans="1:6" x14ac:dyDescent="0.35">
      <c r="A33" t="s">
        <v>36</v>
      </c>
      <c r="B33">
        <v>28</v>
      </c>
      <c r="C33">
        <v>28</v>
      </c>
      <c r="D33">
        <v>22</v>
      </c>
      <c r="E33">
        <v>40</v>
      </c>
      <c r="F33">
        <v>5</v>
      </c>
    </row>
    <row r="34" spans="1:6" x14ac:dyDescent="0.35">
      <c r="A34" t="s">
        <v>37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35">
      <c r="A35" t="s">
        <v>38</v>
      </c>
      <c r="B35">
        <v>11</v>
      </c>
      <c r="C35">
        <v>12</v>
      </c>
      <c r="D35">
        <v>7</v>
      </c>
      <c r="E35">
        <v>21</v>
      </c>
      <c r="F35">
        <v>9</v>
      </c>
    </row>
    <row r="36" spans="1:6" x14ac:dyDescent="0.35">
      <c r="A36" t="s">
        <v>39</v>
      </c>
      <c r="B36">
        <v>2</v>
      </c>
      <c r="C36">
        <v>2</v>
      </c>
      <c r="D36">
        <v>1</v>
      </c>
      <c r="E36">
        <v>2</v>
      </c>
    </row>
    <row r="37" spans="1:6" x14ac:dyDescent="0.35">
      <c r="A37" t="s">
        <v>40</v>
      </c>
      <c r="B37">
        <v>16</v>
      </c>
      <c r="C37">
        <v>18</v>
      </c>
      <c r="D37">
        <v>9</v>
      </c>
      <c r="E37">
        <v>26</v>
      </c>
    </row>
    <row r="38" spans="1:6" x14ac:dyDescent="0.35">
      <c r="A38" t="s">
        <v>41</v>
      </c>
      <c r="B38">
        <v>2</v>
      </c>
      <c r="C38">
        <v>2</v>
      </c>
      <c r="D38">
        <v>1</v>
      </c>
      <c r="E38">
        <v>2</v>
      </c>
    </row>
    <row r="39" spans="1:6" x14ac:dyDescent="0.35">
      <c r="A39" s="1" t="s">
        <v>42</v>
      </c>
      <c r="B39">
        <f>SUM(Table2[FCR])</f>
        <v>251</v>
      </c>
      <c r="C39">
        <f>SUM(Table3[Cases Closed])</f>
        <v>312</v>
      </c>
      <c r="D39">
        <f>SUM(Table4[Modified Cases])</f>
        <v>341</v>
      </c>
      <c r="E39">
        <f>SUM(Table5[Cases Made])</f>
        <v>478</v>
      </c>
      <c r="F39">
        <f>SUM(Table6[Logged Calls])</f>
        <v>97</v>
      </c>
    </row>
    <row r="40" spans="1:6" x14ac:dyDescent="0.35">
      <c r="A40" s="1" t="s">
        <v>43</v>
      </c>
      <c r="B40" s="2">
        <v>0.8044</v>
      </c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75AD2-06A1-42C5-9A04-A84B236F5E49}">
  <dimension ref="A1:K39"/>
  <sheetViews>
    <sheetView tabSelected="1" workbookViewId="0">
      <selection activeCell="J13" sqref="J13"/>
    </sheetView>
  </sheetViews>
  <sheetFormatPr defaultRowHeight="14.5" x14ac:dyDescent="0.35"/>
  <cols>
    <col min="1" max="1" width="18.81640625" bestFit="1" customWidth="1"/>
    <col min="2" max="2" width="7.7265625" bestFit="1" customWidth="1"/>
    <col min="3" max="3" width="10.7265625" bestFit="1" customWidth="1"/>
    <col min="4" max="4" width="12.26953125" bestFit="1" customWidth="1"/>
    <col min="5" max="5" width="10.54296875" bestFit="1" customWidth="1"/>
    <col min="7" max="7" width="17.54296875" bestFit="1" customWidth="1"/>
    <col min="10" max="10" width="18.453125" bestFit="1" customWidth="1"/>
    <col min="11" max="11" width="7.7265625" bestFit="1" customWidth="1"/>
    <col min="12" max="12" width="10.7265625" bestFit="1" customWidth="1"/>
    <col min="13" max="13" width="12.26953125" bestFit="1" customWidth="1"/>
    <col min="14" max="14" width="10.54296875" bestFit="1" customWidth="1"/>
  </cols>
  <sheetData>
    <row r="1" spans="1:11" x14ac:dyDescent="0.35">
      <c r="A1" t="s">
        <v>0</v>
      </c>
      <c r="B1" t="s">
        <v>42</v>
      </c>
      <c r="C1" t="s">
        <v>44</v>
      </c>
      <c r="D1" t="s">
        <v>45</v>
      </c>
      <c r="E1" t="s">
        <v>46</v>
      </c>
      <c r="G1" s="18" t="s">
        <v>88</v>
      </c>
      <c r="H1" s="18" t="s">
        <v>42</v>
      </c>
      <c r="I1" s="18" t="s">
        <v>44</v>
      </c>
      <c r="J1" s="18" t="s">
        <v>45</v>
      </c>
      <c r="K1" s="18" t="s">
        <v>46</v>
      </c>
    </row>
    <row r="2" spans="1:11" x14ac:dyDescent="0.35">
      <c r="A2" t="s">
        <v>5</v>
      </c>
      <c r="B2">
        <v>81</v>
      </c>
      <c r="C2">
        <v>56</v>
      </c>
      <c r="D2">
        <v>20</v>
      </c>
      <c r="E2">
        <v>5</v>
      </c>
      <c r="G2" s="18" t="s">
        <v>8</v>
      </c>
      <c r="H2" s="18">
        <v>10</v>
      </c>
      <c r="I2" s="18">
        <v>7</v>
      </c>
      <c r="J2" s="18">
        <v>3</v>
      </c>
      <c r="K2" s="18">
        <v>0</v>
      </c>
    </row>
    <row r="3" spans="1:11" x14ac:dyDescent="0.35">
      <c r="A3" t="s">
        <v>6</v>
      </c>
      <c r="B3">
        <v>60</v>
      </c>
      <c r="C3">
        <v>50</v>
      </c>
      <c r="D3">
        <v>6</v>
      </c>
      <c r="E3">
        <v>4</v>
      </c>
      <c r="G3" s="18" t="s">
        <v>20</v>
      </c>
      <c r="H3" s="18">
        <v>48</v>
      </c>
      <c r="I3" s="18">
        <v>30</v>
      </c>
      <c r="J3" s="18">
        <v>16</v>
      </c>
      <c r="K3" s="18">
        <v>2</v>
      </c>
    </row>
    <row r="4" spans="1:11" x14ac:dyDescent="0.35">
      <c r="A4" t="s">
        <v>7</v>
      </c>
      <c r="B4">
        <v>25</v>
      </c>
      <c r="C4">
        <v>17</v>
      </c>
      <c r="D4">
        <v>6</v>
      </c>
      <c r="E4">
        <v>2</v>
      </c>
      <c r="G4" s="18" t="s">
        <v>21</v>
      </c>
      <c r="H4" s="18">
        <v>21</v>
      </c>
      <c r="I4" s="18">
        <v>15</v>
      </c>
      <c r="J4" s="18">
        <v>6</v>
      </c>
      <c r="K4" s="18">
        <v>0</v>
      </c>
    </row>
    <row r="5" spans="1:11" x14ac:dyDescent="0.35">
      <c r="G5" s="18" t="s">
        <v>22</v>
      </c>
      <c r="H5" s="18">
        <v>11</v>
      </c>
      <c r="I5" s="18">
        <v>6</v>
      </c>
      <c r="J5" s="18">
        <v>5</v>
      </c>
      <c r="K5" s="18">
        <v>0</v>
      </c>
    </row>
    <row r="6" spans="1:11" x14ac:dyDescent="0.35">
      <c r="A6" t="s">
        <v>9</v>
      </c>
      <c r="B6">
        <v>96</v>
      </c>
      <c r="C6">
        <v>75</v>
      </c>
      <c r="D6">
        <v>18</v>
      </c>
      <c r="E6">
        <v>3</v>
      </c>
      <c r="G6" s="18" t="s">
        <v>31</v>
      </c>
      <c r="H6" s="18">
        <v>45</v>
      </c>
      <c r="I6" s="18">
        <v>31</v>
      </c>
      <c r="J6" s="18">
        <v>14</v>
      </c>
      <c r="K6" s="18">
        <v>0</v>
      </c>
    </row>
    <row r="7" spans="1:11" x14ac:dyDescent="0.35">
      <c r="A7" t="s">
        <v>10</v>
      </c>
      <c r="B7">
        <v>14</v>
      </c>
      <c r="C7">
        <v>10</v>
      </c>
      <c r="D7">
        <v>3</v>
      </c>
      <c r="E7">
        <v>1</v>
      </c>
      <c r="G7" s="18" t="s">
        <v>37</v>
      </c>
      <c r="H7" s="18">
        <v>65</v>
      </c>
      <c r="I7" s="18">
        <v>41</v>
      </c>
      <c r="J7" s="18">
        <v>24</v>
      </c>
      <c r="K7" s="18">
        <v>0</v>
      </c>
    </row>
    <row r="8" spans="1:11" x14ac:dyDescent="0.35">
      <c r="A8" t="s">
        <v>11</v>
      </c>
      <c r="B8">
        <v>51</v>
      </c>
      <c r="C8">
        <v>35</v>
      </c>
      <c r="D8">
        <v>15</v>
      </c>
      <c r="E8">
        <v>1</v>
      </c>
      <c r="G8" s="18" t="s">
        <v>34</v>
      </c>
      <c r="H8" s="18">
        <v>17</v>
      </c>
      <c r="I8" s="18">
        <v>14</v>
      </c>
      <c r="J8" s="18">
        <v>2</v>
      </c>
      <c r="K8" s="18">
        <v>1</v>
      </c>
    </row>
    <row r="9" spans="1:11" x14ac:dyDescent="0.35">
      <c r="A9" t="s">
        <v>12</v>
      </c>
      <c r="B9">
        <v>3</v>
      </c>
      <c r="C9">
        <v>2</v>
      </c>
      <c r="D9">
        <v>0</v>
      </c>
      <c r="E9">
        <v>1</v>
      </c>
      <c r="G9" s="1" t="s">
        <v>42</v>
      </c>
      <c r="H9">
        <f>SUM(Table13[Total])</f>
        <v>217</v>
      </c>
      <c r="I9">
        <f>SUM(Table14[Inbound])</f>
        <v>144</v>
      </c>
      <c r="J9">
        <f>SUM(Table15[Outbound])</f>
        <v>70</v>
      </c>
      <c r="K9">
        <f>SUM(Table16[Transfer])</f>
        <v>3</v>
      </c>
    </row>
    <row r="10" spans="1:11" x14ac:dyDescent="0.35">
      <c r="A10" t="s">
        <v>13</v>
      </c>
      <c r="B10">
        <v>37</v>
      </c>
      <c r="C10">
        <v>34</v>
      </c>
      <c r="D10">
        <v>2</v>
      </c>
      <c r="E10">
        <v>1</v>
      </c>
    </row>
    <row r="11" spans="1:11" x14ac:dyDescent="0.35">
      <c r="A11" t="s">
        <v>14</v>
      </c>
      <c r="B11">
        <v>4</v>
      </c>
      <c r="C11">
        <v>4</v>
      </c>
      <c r="D11">
        <v>0</v>
      </c>
      <c r="E11">
        <v>0</v>
      </c>
    </row>
    <row r="12" spans="1:11" x14ac:dyDescent="0.35">
      <c r="A12" t="s">
        <v>15</v>
      </c>
      <c r="B12">
        <v>0</v>
      </c>
      <c r="C12">
        <v>0</v>
      </c>
      <c r="D12">
        <v>0</v>
      </c>
      <c r="E12">
        <v>0</v>
      </c>
    </row>
    <row r="13" spans="1:11" x14ac:dyDescent="0.35">
      <c r="A13" t="s">
        <v>16</v>
      </c>
      <c r="B13">
        <v>46</v>
      </c>
      <c r="C13">
        <v>31</v>
      </c>
      <c r="D13">
        <v>12</v>
      </c>
      <c r="E13">
        <v>3</v>
      </c>
    </row>
    <row r="14" spans="1:11" x14ac:dyDescent="0.35">
      <c r="A14" t="s">
        <v>17</v>
      </c>
      <c r="B14">
        <v>14</v>
      </c>
      <c r="C14">
        <v>11</v>
      </c>
      <c r="D14">
        <v>3</v>
      </c>
      <c r="E14">
        <v>0</v>
      </c>
    </row>
    <row r="15" spans="1:11" x14ac:dyDescent="0.35">
      <c r="A15" t="s">
        <v>18</v>
      </c>
      <c r="B15">
        <v>3</v>
      </c>
      <c r="C15">
        <v>3</v>
      </c>
      <c r="D15">
        <v>0</v>
      </c>
      <c r="E15">
        <v>0</v>
      </c>
    </row>
    <row r="16" spans="1:11" x14ac:dyDescent="0.35">
      <c r="A16" t="s">
        <v>19</v>
      </c>
      <c r="B16">
        <v>29</v>
      </c>
      <c r="C16">
        <v>24</v>
      </c>
      <c r="D16">
        <v>4</v>
      </c>
      <c r="E16">
        <v>1</v>
      </c>
    </row>
    <row r="20" spans="1:5" x14ac:dyDescent="0.35">
      <c r="A20" t="s">
        <v>23</v>
      </c>
      <c r="B20">
        <v>62</v>
      </c>
      <c r="C20">
        <v>54</v>
      </c>
      <c r="D20">
        <v>4</v>
      </c>
      <c r="E20">
        <v>4</v>
      </c>
    </row>
    <row r="21" spans="1:5" x14ac:dyDescent="0.35">
      <c r="A21" t="s">
        <v>24</v>
      </c>
      <c r="B21">
        <v>40</v>
      </c>
      <c r="C21">
        <v>31</v>
      </c>
      <c r="D21">
        <v>5</v>
      </c>
      <c r="E21">
        <v>4</v>
      </c>
    </row>
    <row r="22" spans="1:5" x14ac:dyDescent="0.35">
      <c r="A22" t="s">
        <v>25</v>
      </c>
      <c r="B22">
        <v>76</v>
      </c>
      <c r="C22">
        <v>60</v>
      </c>
      <c r="D22">
        <v>13</v>
      </c>
      <c r="E22">
        <v>3</v>
      </c>
    </row>
    <row r="23" spans="1:5" x14ac:dyDescent="0.35">
      <c r="A23" t="s">
        <v>26</v>
      </c>
      <c r="B23">
        <v>42</v>
      </c>
      <c r="C23">
        <v>33</v>
      </c>
      <c r="D23">
        <v>8</v>
      </c>
      <c r="E23">
        <v>1</v>
      </c>
    </row>
    <row r="24" spans="1:5" x14ac:dyDescent="0.35">
      <c r="A24" t="s">
        <v>27</v>
      </c>
      <c r="B24">
        <v>46</v>
      </c>
      <c r="C24">
        <v>37</v>
      </c>
      <c r="D24">
        <v>4</v>
      </c>
      <c r="E24">
        <v>5</v>
      </c>
    </row>
    <row r="25" spans="1:5" x14ac:dyDescent="0.35">
      <c r="A25" t="s">
        <v>28</v>
      </c>
      <c r="B25">
        <v>46</v>
      </c>
      <c r="C25">
        <v>35</v>
      </c>
      <c r="D25">
        <v>7</v>
      </c>
      <c r="E25">
        <v>4</v>
      </c>
    </row>
    <row r="26" spans="1:5" x14ac:dyDescent="0.35">
      <c r="A26" t="s">
        <v>29</v>
      </c>
      <c r="B26">
        <v>0</v>
      </c>
      <c r="C26">
        <v>0</v>
      </c>
      <c r="D26">
        <v>0</v>
      </c>
      <c r="E26">
        <v>0</v>
      </c>
    </row>
    <row r="27" spans="1:5" x14ac:dyDescent="0.35">
      <c r="A27" t="s">
        <v>30</v>
      </c>
      <c r="B27">
        <v>4</v>
      </c>
      <c r="C27">
        <v>4</v>
      </c>
      <c r="D27">
        <v>0</v>
      </c>
      <c r="E27">
        <v>0</v>
      </c>
    </row>
    <row r="29" spans="1:5" x14ac:dyDescent="0.35">
      <c r="A29" t="s">
        <v>32</v>
      </c>
      <c r="B29">
        <v>31</v>
      </c>
      <c r="C29">
        <v>27</v>
      </c>
      <c r="D29">
        <v>3</v>
      </c>
      <c r="E29">
        <v>1</v>
      </c>
    </row>
    <row r="30" spans="1:5" x14ac:dyDescent="0.35">
      <c r="A30" t="s">
        <v>33</v>
      </c>
      <c r="B30">
        <v>61</v>
      </c>
      <c r="C30">
        <v>46</v>
      </c>
      <c r="D30">
        <v>12</v>
      </c>
      <c r="E30">
        <v>3</v>
      </c>
    </row>
    <row r="32" spans="1:5" x14ac:dyDescent="0.35">
      <c r="A32" t="s">
        <v>35</v>
      </c>
      <c r="B32">
        <v>50</v>
      </c>
      <c r="C32">
        <v>37</v>
      </c>
      <c r="D32">
        <v>12</v>
      </c>
      <c r="E32">
        <v>1</v>
      </c>
    </row>
    <row r="33" spans="1:5" x14ac:dyDescent="0.35">
      <c r="A33" t="s">
        <v>36</v>
      </c>
      <c r="B33">
        <v>65</v>
      </c>
      <c r="C33">
        <v>58</v>
      </c>
      <c r="D33">
        <v>1</v>
      </c>
      <c r="E33">
        <v>6</v>
      </c>
    </row>
    <row r="35" spans="1:5" x14ac:dyDescent="0.35">
      <c r="A35" t="s">
        <v>47</v>
      </c>
      <c r="B35">
        <v>45</v>
      </c>
      <c r="C35">
        <v>33</v>
      </c>
      <c r="D35">
        <v>10</v>
      </c>
      <c r="E35">
        <v>2</v>
      </c>
    </row>
    <row r="36" spans="1:5" x14ac:dyDescent="0.35">
      <c r="A36" t="s">
        <v>39</v>
      </c>
      <c r="B36">
        <v>7</v>
      </c>
      <c r="C36">
        <v>4</v>
      </c>
      <c r="D36">
        <v>3</v>
      </c>
      <c r="E36">
        <v>0</v>
      </c>
    </row>
    <row r="37" spans="1:5" x14ac:dyDescent="0.35">
      <c r="A37" t="s">
        <v>40</v>
      </c>
      <c r="B37">
        <v>52</v>
      </c>
      <c r="C37">
        <v>31</v>
      </c>
      <c r="D37">
        <v>17</v>
      </c>
      <c r="E37">
        <v>4</v>
      </c>
    </row>
    <row r="38" spans="1:5" x14ac:dyDescent="0.35">
      <c r="A38" t="s">
        <v>41</v>
      </c>
      <c r="B38">
        <v>4</v>
      </c>
      <c r="C38">
        <v>2</v>
      </c>
      <c r="D38">
        <v>1</v>
      </c>
      <c r="E38">
        <v>1</v>
      </c>
    </row>
    <row r="39" spans="1:5" x14ac:dyDescent="0.35">
      <c r="B39">
        <f>SUBTOTAL(109,Table8[Total])</f>
        <v>1094</v>
      </c>
      <c r="C39">
        <f>SUBTOTAL(109,Table9[Inbound])</f>
        <v>844</v>
      </c>
      <c r="D39">
        <f>SUBTOTAL(109,Table10[Outbound])</f>
        <v>189</v>
      </c>
      <c r="E39">
        <f>SUBTOTAL(109,Table11[Transfer])</f>
        <v>61</v>
      </c>
    </row>
  </sheetData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EDD4-14B8-4BDE-BF95-8A9FBD4E8340}">
  <dimension ref="A1:AA22"/>
  <sheetViews>
    <sheetView topLeftCell="I1" workbookViewId="0">
      <selection activeCell="M22" sqref="M22"/>
    </sheetView>
  </sheetViews>
  <sheetFormatPr defaultRowHeight="14.5" x14ac:dyDescent="0.35"/>
  <cols>
    <col min="1" max="1" width="45.7265625" bestFit="1" customWidth="1"/>
    <col min="2" max="8" width="14.7265625" bestFit="1" customWidth="1"/>
    <col min="9" max="9" width="17.26953125" bestFit="1" customWidth="1"/>
    <col min="10" max="13" width="14.7265625" bestFit="1" customWidth="1"/>
    <col min="14" max="14" width="17.453125" bestFit="1" customWidth="1"/>
    <col min="15" max="15" width="15.7265625" bestFit="1" customWidth="1"/>
    <col min="16" max="16" width="19" bestFit="1" customWidth="1"/>
    <col min="17" max="17" width="17.453125" bestFit="1" customWidth="1"/>
    <col min="18" max="18" width="24.81640625" bestFit="1" customWidth="1"/>
    <col min="19" max="19" width="15.54296875" bestFit="1" customWidth="1"/>
    <col min="20" max="23" width="14.7265625" bestFit="1" customWidth="1"/>
  </cols>
  <sheetData>
    <row r="1" spans="1:27" x14ac:dyDescent="0.35">
      <c r="A1" s="6" t="s">
        <v>48</v>
      </c>
      <c r="B1" s="19" t="s">
        <v>48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0" t="s">
        <v>42</v>
      </c>
    </row>
    <row r="2" spans="1:27" x14ac:dyDescent="0.35">
      <c r="A2" s="6" t="s">
        <v>49</v>
      </c>
      <c r="B2" s="19" t="s">
        <v>50</v>
      </c>
      <c r="C2" s="19"/>
      <c r="D2" s="19"/>
      <c r="E2" s="19"/>
      <c r="F2" s="19"/>
      <c r="G2" s="19"/>
      <c r="H2" s="21" t="s">
        <v>51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0" t="s">
        <v>42</v>
      </c>
      <c r="W2" s="20"/>
    </row>
    <row r="3" spans="1:27" x14ac:dyDescent="0.35">
      <c r="A3" s="6" t="s">
        <v>52</v>
      </c>
      <c r="B3" s="22" t="s">
        <v>53</v>
      </c>
      <c r="C3" s="22"/>
      <c r="D3" s="22"/>
      <c r="E3" s="22"/>
      <c r="F3" s="22"/>
      <c r="G3" s="20" t="s">
        <v>42</v>
      </c>
      <c r="H3" s="21" t="s">
        <v>53</v>
      </c>
      <c r="I3" s="21"/>
      <c r="J3" s="21"/>
      <c r="K3" s="21"/>
      <c r="L3" s="21" t="s">
        <v>54</v>
      </c>
      <c r="M3" s="21"/>
      <c r="N3" s="21"/>
      <c r="O3" s="21"/>
      <c r="P3" s="21"/>
      <c r="Q3" s="21"/>
      <c r="R3" s="21"/>
      <c r="S3" s="21"/>
      <c r="T3" s="21"/>
      <c r="U3" s="20" t="s">
        <v>42</v>
      </c>
      <c r="V3" s="20"/>
      <c r="W3" s="20"/>
    </row>
    <row r="4" spans="1:27" ht="39" x14ac:dyDescent="0.35">
      <c r="A4" s="6" t="s">
        <v>55</v>
      </c>
      <c r="B4" s="6" t="s">
        <v>56</v>
      </c>
      <c r="C4" s="6" t="s">
        <v>57</v>
      </c>
      <c r="D4" s="6" t="s">
        <v>58</v>
      </c>
      <c r="E4" s="6" t="s">
        <v>59</v>
      </c>
      <c r="F4" s="7" t="s">
        <v>42</v>
      </c>
      <c r="G4" s="20"/>
      <c r="H4" s="6" t="s">
        <v>60</v>
      </c>
      <c r="I4" s="6" t="s">
        <v>61</v>
      </c>
      <c r="J4" s="6" t="s">
        <v>62</v>
      </c>
      <c r="K4" s="7" t="s">
        <v>42</v>
      </c>
      <c r="L4" s="6" t="s">
        <v>63</v>
      </c>
      <c r="M4" s="6" t="s">
        <v>64</v>
      </c>
      <c r="N4" s="6" t="s">
        <v>65</v>
      </c>
      <c r="O4" s="6" t="s">
        <v>66</v>
      </c>
      <c r="P4" s="6" t="s">
        <v>67</v>
      </c>
      <c r="Q4" s="6" t="s">
        <v>68</v>
      </c>
      <c r="R4" s="6" t="s">
        <v>69</v>
      </c>
      <c r="S4" s="6" t="s">
        <v>70</v>
      </c>
      <c r="T4" s="7" t="s">
        <v>42</v>
      </c>
      <c r="U4" s="20"/>
      <c r="V4" s="20"/>
      <c r="W4" s="20"/>
      <c r="Y4" s="14" t="s">
        <v>85</v>
      </c>
      <c r="Z4" s="14" t="s">
        <v>50</v>
      </c>
      <c r="AA4" s="14" t="s">
        <v>86</v>
      </c>
    </row>
    <row r="5" spans="1:27" x14ac:dyDescent="0.35">
      <c r="A5" s="8" t="s">
        <v>71</v>
      </c>
      <c r="B5" s="8" t="s">
        <v>72</v>
      </c>
      <c r="C5" s="8" t="s">
        <v>72</v>
      </c>
      <c r="D5" s="8" t="s">
        <v>72</v>
      </c>
      <c r="E5" s="8" t="s">
        <v>72</v>
      </c>
      <c r="F5" s="9" t="s">
        <v>72</v>
      </c>
      <c r="G5" s="9" t="s">
        <v>72</v>
      </c>
      <c r="H5" s="8" t="s">
        <v>72</v>
      </c>
      <c r="I5" s="8" t="s">
        <v>72</v>
      </c>
      <c r="J5" s="8" t="s">
        <v>72</v>
      </c>
      <c r="K5" s="9" t="s">
        <v>72</v>
      </c>
      <c r="L5" s="8" t="s">
        <v>72</v>
      </c>
      <c r="M5" s="8" t="s">
        <v>72</v>
      </c>
      <c r="N5" s="8" t="s">
        <v>72</v>
      </c>
      <c r="O5" s="8" t="s">
        <v>72</v>
      </c>
      <c r="P5" s="8" t="s">
        <v>72</v>
      </c>
      <c r="Q5" s="8" t="s">
        <v>72</v>
      </c>
      <c r="R5" s="8" t="s">
        <v>72</v>
      </c>
      <c r="S5" s="8" t="s">
        <v>72</v>
      </c>
      <c r="T5" s="9" t="s">
        <v>72</v>
      </c>
      <c r="U5" s="9" t="s">
        <v>72</v>
      </c>
      <c r="V5" s="9" t="s">
        <v>72</v>
      </c>
      <c r="W5" s="9" t="s">
        <v>72</v>
      </c>
      <c r="Y5" s="15"/>
      <c r="Z5" s="15"/>
      <c r="AA5" s="15"/>
    </row>
    <row r="6" spans="1:27" x14ac:dyDescent="0.35">
      <c r="A6" s="10" t="s">
        <v>73</v>
      </c>
      <c r="C6" s="11">
        <v>0</v>
      </c>
      <c r="D6" s="11">
        <v>5.1983333333333333</v>
      </c>
      <c r="E6" s="11">
        <v>0</v>
      </c>
      <c r="F6" s="12">
        <v>5.2</v>
      </c>
      <c r="G6" s="12">
        <v>5.2</v>
      </c>
      <c r="H6" s="11">
        <v>7.1658333333333317</v>
      </c>
      <c r="I6" s="11">
        <v>0.27888888888888885</v>
      </c>
      <c r="J6" s="11"/>
      <c r="K6" s="12">
        <v>7.4447222222222207</v>
      </c>
      <c r="L6" s="11">
        <v>6.0772222222222201</v>
      </c>
      <c r="M6" s="11"/>
      <c r="N6" s="11">
        <v>1.7555555555555553</v>
      </c>
      <c r="O6" s="11">
        <v>7.2716666666666656</v>
      </c>
      <c r="P6" s="11">
        <v>0.50694444444444442</v>
      </c>
      <c r="Q6" s="11">
        <v>0.11222222222222222</v>
      </c>
      <c r="R6" s="11">
        <v>14.067499999999997</v>
      </c>
      <c r="S6" s="11">
        <v>8.9444444444444438E-2</v>
      </c>
      <c r="T6" s="12">
        <v>29.880555555555553</v>
      </c>
      <c r="U6" s="12">
        <v>37.325277777777799</v>
      </c>
      <c r="V6" s="12">
        <v>42.53</v>
      </c>
      <c r="W6" s="12">
        <v>42.53</v>
      </c>
      <c r="Y6" s="16">
        <f>(K6+B6)/$W6</f>
        <v>0.17504637249523208</v>
      </c>
      <c r="Z6" s="16">
        <f>(G6-B6)/$W6</f>
        <v>0.12226663531624736</v>
      </c>
      <c r="AA6" s="16">
        <f>T6/W6</f>
        <v>0.70257595945345763</v>
      </c>
    </row>
    <row r="7" spans="1:27" x14ac:dyDescent="0.35">
      <c r="A7" s="10" t="s">
        <v>74</v>
      </c>
      <c r="C7" s="11">
        <v>0</v>
      </c>
      <c r="D7" s="11">
        <v>4.0666666666666664</v>
      </c>
      <c r="E7" s="11">
        <v>0</v>
      </c>
      <c r="F7" s="12">
        <v>4.07</v>
      </c>
      <c r="G7" s="12">
        <v>4.07</v>
      </c>
      <c r="H7" s="11">
        <v>2.0633333333333335</v>
      </c>
      <c r="I7" s="11"/>
      <c r="J7" s="11"/>
      <c r="K7" s="12">
        <v>2.0633333333333335</v>
      </c>
      <c r="L7" s="11">
        <v>8.6077777777777786</v>
      </c>
      <c r="M7" s="11"/>
      <c r="N7" s="11">
        <v>1.7986111111111109</v>
      </c>
      <c r="O7" s="11">
        <v>5.2713888888888878</v>
      </c>
      <c r="P7" s="11">
        <v>0.1825</v>
      </c>
      <c r="Q7" s="11">
        <v>0.47944444444444445</v>
      </c>
      <c r="R7" s="11">
        <v>12.555277777777778</v>
      </c>
      <c r="S7" s="11">
        <v>0.65027777777777762</v>
      </c>
      <c r="T7" s="12">
        <v>30.93</v>
      </c>
      <c r="U7" s="12">
        <v>32.99</v>
      </c>
      <c r="V7" s="12">
        <v>37.06</v>
      </c>
      <c r="W7" s="12">
        <v>37.06</v>
      </c>
      <c r="Y7" s="16">
        <f t="shared" ref="Y7:Y17" si="0">(K7+B7)/$W7</f>
        <v>5.5675481201654976E-2</v>
      </c>
      <c r="Z7" s="16">
        <f t="shared" ref="Z7:Z17" si="1">(G7-B7)/$W7</f>
        <v>0.10982191041554236</v>
      </c>
      <c r="AA7" s="16">
        <f t="shared" ref="AA7:AA17" si="2">T7/W7</f>
        <v>0.83459255261737719</v>
      </c>
    </row>
    <row r="8" spans="1:27" x14ac:dyDescent="0.35">
      <c r="A8" s="10" t="s">
        <v>75</v>
      </c>
      <c r="C8" s="11">
        <v>0</v>
      </c>
      <c r="D8" s="11">
        <v>4.0227777777777769</v>
      </c>
      <c r="E8" s="11">
        <v>0</v>
      </c>
      <c r="F8" s="12">
        <v>4.0199999999999996</v>
      </c>
      <c r="G8" s="12">
        <v>4.0199999999999996</v>
      </c>
      <c r="H8" s="11">
        <v>2.3533333333333331</v>
      </c>
      <c r="I8" s="11"/>
      <c r="J8" s="11"/>
      <c r="K8" s="12">
        <v>2.3533333333333331</v>
      </c>
      <c r="L8" s="11">
        <v>10.382500000000002</v>
      </c>
      <c r="M8" s="11"/>
      <c r="N8" s="11">
        <v>1.225555555555556</v>
      </c>
      <c r="O8" s="11">
        <v>7.5927777777777781</v>
      </c>
      <c r="P8" s="11">
        <v>1.5075000000000003</v>
      </c>
      <c r="Q8" s="11">
        <v>0.33249999999999996</v>
      </c>
      <c r="R8" s="11">
        <v>6.7447222222222205</v>
      </c>
      <c r="S8" s="11">
        <v>8.8888888888888878E-2</v>
      </c>
      <c r="T8" s="12">
        <v>27.874444444444443</v>
      </c>
      <c r="U8" s="12">
        <v>30.227777777777774</v>
      </c>
      <c r="V8" s="12">
        <v>34.25</v>
      </c>
      <c r="W8" s="12">
        <v>34.25</v>
      </c>
      <c r="Y8" s="16">
        <f t="shared" si="0"/>
        <v>6.8710462287104618E-2</v>
      </c>
      <c r="Z8" s="16">
        <f t="shared" si="1"/>
        <v>0.11737226277372262</v>
      </c>
      <c r="AA8" s="16">
        <f t="shared" si="2"/>
        <v>0.81385239253852382</v>
      </c>
    </row>
    <row r="9" spans="1:27" x14ac:dyDescent="0.35">
      <c r="A9" s="10" t="s">
        <v>76</v>
      </c>
      <c r="C9" s="11">
        <v>0</v>
      </c>
      <c r="D9" s="11">
        <v>2.9361111111111113</v>
      </c>
      <c r="E9" s="11">
        <v>0</v>
      </c>
      <c r="F9" s="12">
        <v>2.94</v>
      </c>
      <c r="G9" s="12">
        <v>2.94</v>
      </c>
      <c r="H9" s="11">
        <v>1.2341666666666664</v>
      </c>
      <c r="I9" s="11"/>
      <c r="J9" s="11"/>
      <c r="K9" s="12">
        <v>1.2341666666666664</v>
      </c>
      <c r="L9" s="11">
        <v>5.6811111111111101</v>
      </c>
      <c r="M9" s="11"/>
      <c r="N9" s="11">
        <v>0.83833333333333326</v>
      </c>
      <c r="O9" s="11">
        <v>4.9252777777777776</v>
      </c>
      <c r="P9" s="11"/>
      <c r="Q9" s="11">
        <v>1.7499999999999998E-2</v>
      </c>
      <c r="R9" s="11">
        <v>0.67138888888888892</v>
      </c>
      <c r="S9" s="11"/>
      <c r="T9" s="12">
        <v>12.68</v>
      </c>
      <c r="U9" s="12">
        <v>13.91</v>
      </c>
      <c r="V9" s="12">
        <v>16.850000000000001</v>
      </c>
      <c r="W9" s="12">
        <v>16.850000000000001</v>
      </c>
      <c r="Y9" s="16">
        <f t="shared" si="0"/>
        <v>7.3244312561819958E-2</v>
      </c>
      <c r="Z9" s="16">
        <f t="shared" si="1"/>
        <v>0.17448071216617209</v>
      </c>
      <c r="AA9" s="16">
        <f t="shared" si="2"/>
        <v>0.7525222551928783</v>
      </c>
    </row>
    <row r="10" spans="1:27" x14ac:dyDescent="0.35">
      <c r="A10" s="10" t="s">
        <v>77</v>
      </c>
      <c r="C10" s="11">
        <v>0</v>
      </c>
      <c r="D10" s="11">
        <v>5.9130555555555553</v>
      </c>
      <c r="E10" s="11">
        <v>0</v>
      </c>
      <c r="F10" s="12">
        <v>5.91</v>
      </c>
      <c r="G10" s="12">
        <v>5.91</v>
      </c>
      <c r="H10" s="11"/>
      <c r="I10" s="11"/>
      <c r="J10" s="11">
        <v>0.4383333333333333</v>
      </c>
      <c r="K10" s="12">
        <v>0.4383333333333333</v>
      </c>
      <c r="L10" s="11"/>
      <c r="M10" s="11"/>
      <c r="N10" s="11"/>
      <c r="O10" s="11"/>
      <c r="P10" s="11"/>
      <c r="Q10" s="11"/>
      <c r="R10" s="11">
        <v>52.946944444444455</v>
      </c>
      <c r="S10" s="11"/>
      <c r="T10" s="12">
        <v>54.35</v>
      </c>
      <c r="U10" s="12">
        <v>54.79</v>
      </c>
      <c r="V10" s="12">
        <v>60.7</v>
      </c>
      <c r="W10" s="12">
        <v>60.7</v>
      </c>
      <c r="Y10" s="16">
        <f t="shared" si="0"/>
        <v>7.221306974190005E-3</v>
      </c>
      <c r="Z10" s="16">
        <f t="shared" si="1"/>
        <v>9.7364085667215813E-2</v>
      </c>
      <c r="AA10" s="16">
        <f t="shared" si="2"/>
        <v>0.89538714991762769</v>
      </c>
    </row>
    <row r="11" spans="1:27" x14ac:dyDescent="0.35">
      <c r="A11" s="10" t="s">
        <v>78</v>
      </c>
      <c r="C11" s="11">
        <v>0</v>
      </c>
      <c r="D11" s="11">
        <v>4.753055555555556</v>
      </c>
      <c r="E11" s="11">
        <v>0</v>
      </c>
      <c r="F11" s="12">
        <v>4.75</v>
      </c>
      <c r="G11" s="12">
        <v>4.75</v>
      </c>
      <c r="H11" s="11"/>
      <c r="I11" s="11"/>
      <c r="J11" s="11">
        <v>0.5083333333333333</v>
      </c>
      <c r="K11" s="12">
        <v>0.5083333333333333</v>
      </c>
      <c r="L11" s="11">
        <v>0.41</v>
      </c>
      <c r="M11" s="11"/>
      <c r="N11" s="11">
        <v>5.2777777777777771E-2</v>
      </c>
      <c r="O11" s="11">
        <v>0.89388888888888873</v>
      </c>
      <c r="P11" s="11">
        <v>0.34888888888888886</v>
      </c>
      <c r="Q11" s="11">
        <v>2.4722222222222222E-2</v>
      </c>
      <c r="R11" s="11">
        <v>35.470555555555542</v>
      </c>
      <c r="S11" s="11"/>
      <c r="T11" s="12">
        <v>39.11</v>
      </c>
      <c r="U11" s="12">
        <v>39.619999999999997</v>
      </c>
      <c r="V11" s="12">
        <v>44.37</v>
      </c>
      <c r="W11" s="12">
        <v>44.37</v>
      </c>
      <c r="Y11" s="16">
        <f t="shared" si="0"/>
        <v>1.1456689955675756E-2</v>
      </c>
      <c r="Z11" s="16">
        <f t="shared" si="1"/>
        <v>0.10705431597926528</v>
      </c>
      <c r="AA11" s="16">
        <f t="shared" si="2"/>
        <v>0.8814514311471715</v>
      </c>
    </row>
    <row r="12" spans="1:27" x14ac:dyDescent="0.35">
      <c r="A12" s="10" t="s">
        <v>79</v>
      </c>
      <c r="C12" s="11">
        <v>0</v>
      </c>
      <c r="D12" s="11">
        <v>5.2838888888888897</v>
      </c>
      <c r="E12" s="11">
        <v>0</v>
      </c>
      <c r="F12" s="12">
        <v>5.28</v>
      </c>
      <c r="G12" s="12">
        <v>5.28</v>
      </c>
      <c r="H12" s="11">
        <v>2.7388888888888889</v>
      </c>
      <c r="I12" s="11">
        <v>3.026388888888889</v>
      </c>
      <c r="J12" s="11">
        <v>0.88055555555555554</v>
      </c>
      <c r="K12" s="12">
        <v>6.6458333333333339</v>
      </c>
      <c r="L12" s="11">
        <v>9.0847222222222221</v>
      </c>
      <c r="M12" s="11"/>
      <c r="N12" s="11">
        <v>0.58777777777777762</v>
      </c>
      <c r="O12" s="11">
        <v>3.9897222222222219</v>
      </c>
      <c r="P12" s="11">
        <v>0.29722222222222222</v>
      </c>
      <c r="Q12" s="11">
        <v>1.4494444444444445</v>
      </c>
      <c r="R12" s="11">
        <v>7.0225</v>
      </c>
      <c r="S12" s="11">
        <v>0.29666666666666663</v>
      </c>
      <c r="T12" s="12">
        <v>29.12</v>
      </c>
      <c r="U12" s="12">
        <v>35.770000000000003</v>
      </c>
      <c r="V12" s="12">
        <v>41.05</v>
      </c>
      <c r="W12" s="12">
        <v>41.05</v>
      </c>
      <c r="Y12" s="16">
        <f t="shared" si="0"/>
        <v>0.16189606171335771</v>
      </c>
      <c r="Z12" s="16">
        <f t="shared" si="1"/>
        <v>0.12862362971985386</v>
      </c>
      <c r="AA12" s="16">
        <f t="shared" si="2"/>
        <v>0.7093788063337394</v>
      </c>
    </row>
    <row r="13" spans="1:27" x14ac:dyDescent="0.35">
      <c r="A13" s="10" t="s">
        <v>80</v>
      </c>
      <c r="C13" s="11">
        <v>0</v>
      </c>
      <c r="D13" s="11">
        <v>5.4244444444444451</v>
      </c>
      <c r="E13" s="11">
        <v>0</v>
      </c>
      <c r="F13" s="12">
        <v>5.42</v>
      </c>
      <c r="G13" s="12">
        <v>5.42</v>
      </c>
      <c r="H13" s="11">
        <v>2.4030555555555555</v>
      </c>
      <c r="I13" s="11">
        <v>4.8544444444444448</v>
      </c>
      <c r="J13" s="11"/>
      <c r="K13" s="12">
        <v>7.2575000000000003</v>
      </c>
      <c r="L13" s="11">
        <v>8.9877777777777776</v>
      </c>
      <c r="M13" s="11">
        <v>5.5555555555555556E-4</v>
      </c>
      <c r="N13" s="11">
        <v>1.4055555555555552</v>
      </c>
      <c r="O13" s="11">
        <v>7.6347222222222211</v>
      </c>
      <c r="P13" s="11">
        <v>0.47750000000000004</v>
      </c>
      <c r="Q13" s="11">
        <v>0.37611111111111112</v>
      </c>
      <c r="R13" s="11">
        <v>10.271666666666672</v>
      </c>
      <c r="S13" s="11">
        <v>0.24249999999999999</v>
      </c>
      <c r="T13" s="12">
        <v>31.07</v>
      </c>
      <c r="U13" s="12">
        <v>38.33</v>
      </c>
      <c r="V13" s="12">
        <v>43.75</v>
      </c>
      <c r="W13" s="12">
        <v>43.75</v>
      </c>
      <c r="Y13" s="16">
        <f t="shared" si="0"/>
        <v>0.1658857142857143</v>
      </c>
      <c r="Z13" s="16">
        <f t="shared" si="1"/>
        <v>0.12388571428571428</v>
      </c>
      <c r="AA13" s="16">
        <f t="shared" si="2"/>
        <v>0.71017142857142856</v>
      </c>
    </row>
    <row r="14" spans="1:27" x14ac:dyDescent="0.35">
      <c r="A14" s="10" t="s">
        <v>81</v>
      </c>
      <c r="C14" s="11">
        <v>0</v>
      </c>
      <c r="D14" s="11">
        <v>4.1005555555555553</v>
      </c>
      <c r="E14" s="11">
        <v>0</v>
      </c>
      <c r="F14" s="12">
        <v>4.0999999999999996</v>
      </c>
      <c r="G14" s="12">
        <v>4.0999999999999996</v>
      </c>
      <c r="H14" s="11">
        <v>3.0933333333333328</v>
      </c>
      <c r="I14" s="11">
        <v>3.4444444444444444E-2</v>
      </c>
      <c r="J14" s="11"/>
      <c r="K14" s="12">
        <v>3.1277777777777773</v>
      </c>
      <c r="L14" s="11">
        <v>31.439444444444437</v>
      </c>
      <c r="M14" s="11"/>
      <c r="N14" s="11">
        <v>1.5366666666666664</v>
      </c>
      <c r="O14" s="11">
        <v>10.587499999999999</v>
      </c>
      <c r="P14" s="11">
        <v>0.15722222222222221</v>
      </c>
      <c r="Q14" s="11">
        <v>0.16749999999999998</v>
      </c>
      <c r="R14" s="11">
        <v>2.921666666666666</v>
      </c>
      <c r="S14" s="11">
        <v>0.35472222222222222</v>
      </c>
      <c r="T14" s="12">
        <v>47.16472222222221</v>
      </c>
      <c r="U14" s="12">
        <v>50.29249999999999</v>
      </c>
      <c r="V14" s="12">
        <v>54.39</v>
      </c>
      <c r="W14" s="12">
        <v>54.39</v>
      </c>
      <c r="Y14" s="16">
        <f t="shared" si="0"/>
        <v>5.7506486077914643E-2</v>
      </c>
      <c r="Z14" s="16">
        <f t="shared" si="1"/>
        <v>7.5381503952932513E-2</v>
      </c>
      <c r="AA14" s="16">
        <f t="shared" si="2"/>
        <v>0.86715797430083119</v>
      </c>
    </row>
    <row r="15" spans="1:27" x14ac:dyDescent="0.35">
      <c r="A15" s="10" t="s">
        <v>82</v>
      </c>
      <c r="C15" s="11">
        <v>0</v>
      </c>
      <c r="D15" s="11">
        <v>3.8691666666666671</v>
      </c>
      <c r="E15" s="11">
        <v>0</v>
      </c>
      <c r="F15" s="12">
        <v>3.87</v>
      </c>
      <c r="G15" s="12">
        <v>3.87</v>
      </c>
      <c r="H15" s="11">
        <v>4.2744444444444447</v>
      </c>
      <c r="I15" s="11">
        <v>0.40527777777777774</v>
      </c>
      <c r="J15" s="11">
        <v>0.39444444444444443</v>
      </c>
      <c r="K15" s="12">
        <v>5.0741666666666676</v>
      </c>
      <c r="L15" s="11">
        <v>3.2425000000000006</v>
      </c>
      <c r="M15" s="11"/>
      <c r="N15" s="11">
        <v>1.8861111111111108</v>
      </c>
      <c r="O15" s="11">
        <v>41.590277777777786</v>
      </c>
      <c r="P15" s="11">
        <v>0.30527777777777781</v>
      </c>
      <c r="Q15" s="11">
        <v>0.51722222222222225</v>
      </c>
      <c r="R15" s="11">
        <v>3.1502777777777777</v>
      </c>
      <c r="S15" s="11">
        <v>0.19333333333333333</v>
      </c>
      <c r="T15" s="12">
        <v>50.885000000000005</v>
      </c>
      <c r="U15" s="12">
        <v>55.959166666666675</v>
      </c>
      <c r="V15" s="12">
        <v>59.83</v>
      </c>
      <c r="W15" s="12">
        <v>59.83</v>
      </c>
      <c r="Y15" s="16">
        <f t="shared" si="0"/>
        <v>8.4809738704106102E-2</v>
      </c>
      <c r="Z15" s="16">
        <f t="shared" si="1"/>
        <v>6.4683269262911583E-2</v>
      </c>
      <c r="AA15" s="16">
        <f t="shared" si="2"/>
        <v>0.85049306368042799</v>
      </c>
    </row>
    <row r="16" spans="1:27" x14ac:dyDescent="0.35">
      <c r="A16" s="10" t="s">
        <v>83</v>
      </c>
      <c r="C16" s="11">
        <v>0</v>
      </c>
      <c r="D16" s="11">
        <v>5.1566666666666663</v>
      </c>
      <c r="E16" s="11">
        <v>0</v>
      </c>
      <c r="F16" s="12">
        <v>5.16</v>
      </c>
      <c r="G16" s="12">
        <v>5.16</v>
      </c>
      <c r="H16" s="11">
        <v>2.6444444444444444</v>
      </c>
      <c r="I16" s="11"/>
      <c r="J16" s="11"/>
      <c r="K16" s="12">
        <v>2.6444444444444444</v>
      </c>
      <c r="L16" s="11">
        <v>10.451388888888891</v>
      </c>
      <c r="M16" s="11"/>
      <c r="N16" s="11">
        <v>2.544999999999999</v>
      </c>
      <c r="O16" s="11">
        <v>6.310833333333334</v>
      </c>
      <c r="P16" s="11">
        <v>0.63444444444444437</v>
      </c>
      <c r="Q16" s="11">
        <v>1.5727777777777774</v>
      </c>
      <c r="R16" s="11">
        <v>7.0916666666666632</v>
      </c>
      <c r="S16" s="11">
        <v>0.68333333333333335</v>
      </c>
      <c r="T16" s="12">
        <v>35.43</v>
      </c>
      <c r="U16" s="12">
        <v>38.07</v>
      </c>
      <c r="V16" s="12">
        <v>43.23</v>
      </c>
      <c r="W16" s="12">
        <v>43.23</v>
      </c>
      <c r="Y16" s="16">
        <f t="shared" si="0"/>
        <v>6.1171511553190942E-2</v>
      </c>
      <c r="Z16" s="16">
        <f t="shared" si="1"/>
        <v>0.1193615544760583</v>
      </c>
      <c r="AA16" s="16">
        <f t="shared" si="2"/>
        <v>0.81956974323386544</v>
      </c>
    </row>
    <row r="17" spans="1:27" x14ac:dyDescent="0.35">
      <c r="A17" s="13" t="s">
        <v>42</v>
      </c>
      <c r="C17" s="12">
        <v>0</v>
      </c>
      <c r="D17" s="12">
        <v>50.724722222222226</v>
      </c>
      <c r="E17" s="12">
        <v>0</v>
      </c>
      <c r="F17" s="12">
        <v>50.72</v>
      </c>
      <c r="G17" s="12">
        <v>50.72</v>
      </c>
      <c r="H17" s="12">
        <v>27.970833333333328</v>
      </c>
      <c r="I17" s="12">
        <v>8.599444444444444</v>
      </c>
      <c r="J17" s="12">
        <v>2.2216666666666667</v>
      </c>
      <c r="K17" s="12">
        <v>38.791944444444439</v>
      </c>
      <c r="L17" s="12">
        <v>94.364444444444445</v>
      </c>
      <c r="M17" s="12">
        <v>5.5555555555555556E-4</v>
      </c>
      <c r="N17" s="12">
        <v>13.631944444444439</v>
      </c>
      <c r="O17" s="12">
        <v>96.068055555555574</v>
      </c>
      <c r="P17" s="12">
        <v>4.4174999999999995</v>
      </c>
      <c r="Q17" s="12">
        <v>5.0494444444444442</v>
      </c>
      <c r="R17" s="12">
        <v>152.91416666666663</v>
      </c>
      <c r="S17" s="12">
        <v>2.5991666666666666</v>
      </c>
      <c r="T17" s="12">
        <v>388.49</v>
      </c>
      <c r="U17" s="12">
        <v>427.28</v>
      </c>
      <c r="V17" s="12">
        <v>478.01</v>
      </c>
      <c r="W17" s="12">
        <v>478.01</v>
      </c>
      <c r="Y17" s="17">
        <f t="shared" si="0"/>
        <v>8.1152997729010773E-2</v>
      </c>
      <c r="Z17" s="17">
        <f t="shared" si="1"/>
        <v>0.10610656680822576</v>
      </c>
      <c r="AA17" s="17">
        <f t="shared" si="2"/>
        <v>0.81272358318863624</v>
      </c>
    </row>
    <row r="19" spans="1:27" x14ac:dyDescent="0.35">
      <c r="A19" t="s">
        <v>84</v>
      </c>
    </row>
    <row r="22" spans="1:27" x14ac:dyDescent="0.35">
      <c r="J22">
        <v>5.14</v>
      </c>
      <c r="K22">
        <v>5.18</v>
      </c>
      <c r="L22">
        <v>74.709999999999994</v>
      </c>
      <c r="M22" s="2">
        <f>(K22+J22)/$L22</f>
        <v>0.13813411859188865</v>
      </c>
    </row>
  </sheetData>
  <mergeCells count="10">
    <mergeCell ref="B1:V1"/>
    <mergeCell ref="W1:W4"/>
    <mergeCell ref="B2:G2"/>
    <mergeCell ref="H2:U2"/>
    <mergeCell ref="V2:V4"/>
    <mergeCell ref="B3:F3"/>
    <mergeCell ref="G3:G4"/>
    <mergeCell ref="H3:K3"/>
    <mergeCell ref="L3:T3"/>
    <mergeCell ref="U3:U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F097-9BEB-40DF-9076-CC40473A4B18}">
  <dimension ref="A1:A38"/>
  <sheetViews>
    <sheetView workbookViewId="0">
      <selection activeCell="E7" sqref="E7"/>
    </sheetView>
  </sheetViews>
  <sheetFormatPr defaultRowHeight="14.5" x14ac:dyDescent="0.35"/>
  <cols>
    <col min="1" max="1" width="18.81640625" bestFit="1" customWidth="1"/>
  </cols>
  <sheetData>
    <row r="1" spans="1:1" x14ac:dyDescent="0.35">
      <c r="A1" s="3" t="s">
        <v>0</v>
      </c>
    </row>
    <row r="2" spans="1:1" x14ac:dyDescent="0.35">
      <c r="A2" s="4" t="s">
        <v>5</v>
      </c>
    </row>
    <row r="3" spans="1:1" x14ac:dyDescent="0.35">
      <c r="A3" s="5" t="s">
        <v>6</v>
      </c>
    </row>
    <row r="4" spans="1:1" x14ac:dyDescent="0.35">
      <c r="A4" s="4" t="s">
        <v>7</v>
      </c>
    </row>
    <row r="5" spans="1:1" x14ac:dyDescent="0.35">
      <c r="A5" s="5" t="s">
        <v>8</v>
      </c>
    </row>
    <row r="6" spans="1:1" x14ac:dyDescent="0.35">
      <c r="A6" s="4" t="s">
        <v>9</v>
      </c>
    </row>
    <row r="7" spans="1:1" x14ac:dyDescent="0.35">
      <c r="A7" s="5" t="s">
        <v>10</v>
      </c>
    </row>
    <row r="8" spans="1:1" x14ac:dyDescent="0.35">
      <c r="A8" s="4" t="s">
        <v>11</v>
      </c>
    </row>
    <row r="9" spans="1:1" x14ac:dyDescent="0.35">
      <c r="A9" s="5" t="s">
        <v>12</v>
      </c>
    </row>
    <row r="10" spans="1:1" x14ac:dyDescent="0.35">
      <c r="A10" s="4" t="s">
        <v>13</v>
      </c>
    </row>
    <row r="11" spans="1:1" x14ac:dyDescent="0.35">
      <c r="A11" s="5" t="s">
        <v>14</v>
      </c>
    </row>
    <row r="12" spans="1:1" x14ac:dyDescent="0.35">
      <c r="A12" s="4" t="s">
        <v>15</v>
      </c>
    </row>
    <row r="13" spans="1:1" x14ac:dyDescent="0.35">
      <c r="A13" s="5" t="s">
        <v>16</v>
      </c>
    </row>
    <row r="14" spans="1:1" x14ac:dyDescent="0.35">
      <c r="A14" s="4" t="s">
        <v>17</v>
      </c>
    </row>
    <row r="15" spans="1:1" x14ac:dyDescent="0.35">
      <c r="A15" s="5" t="s">
        <v>18</v>
      </c>
    </row>
    <row r="16" spans="1:1" x14ac:dyDescent="0.35">
      <c r="A16" s="4" t="s">
        <v>19</v>
      </c>
    </row>
    <row r="17" spans="1:1" x14ac:dyDescent="0.35">
      <c r="A17" s="5" t="s">
        <v>20</v>
      </c>
    </row>
    <row r="18" spans="1:1" x14ac:dyDescent="0.35">
      <c r="A18" s="4" t="s">
        <v>21</v>
      </c>
    </row>
    <row r="19" spans="1:1" x14ac:dyDescent="0.35">
      <c r="A19" s="5" t="s">
        <v>22</v>
      </c>
    </row>
    <row r="20" spans="1:1" x14ac:dyDescent="0.35">
      <c r="A20" s="4" t="s">
        <v>23</v>
      </c>
    </row>
    <row r="21" spans="1:1" x14ac:dyDescent="0.35">
      <c r="A21" s="5" t="s">
        <v>24</v>
      </c>
    </row>
    <row r="22" spans="1:1" x14ac:dyDescent="0.35">
      <c r="A22" s="4" t="s">
        <v>25</v>
      </c>
    </row>
    <row r="23" spans="1:1" x14ac:dyDescent="0.35">
      <c r="A23" s="5" t="s">
        <v>26</v>
      </c>
    </row>
    <row r="24" spans="1:1" x14ac:dyDescent="0.35">
      <c r="A24" s="4" t="s">
        <v>27</v>
      </c>
    </row>
    <row r="25" spans="1:1" x14ac:dyDescent="0.35">
      <c r="A25" s="5" t="s">
        <v>28</v>
      </c>
    </row>
    <row r="26" spans="1:1" x14ac:dyDescent="0.35">
      <c r="A26" s="4" t="s">
        <v>29</v>
      </c>
    </row>
    <row r="27" spans="1:1" x14ac:dyDescent="0.35">
      <c r="A27" s="5" t="s">
        <v>30</v>
      </c>
    </row>
    <row r="28" spans="1:1" x14ac:dyDescent="0.35">
      <c r="A28" s="4" t="s">
        <v>31</v>
      </c>
    </row>
    <row r="29" spans="1:1" x14ac:dyDescent="0.35">
      <c r="A29" s="5" t="s">
        <v>32</v>
      </c>
    </row>
    <row r="30" spans="1:1" x14ac:dyDescent="0.35">
      <c r="A30" s="4" t="s">
        <v>33</v>
      </c>
    </row>
    <row r="31" spans="1:1" x14ac:dyDescent="0.35">
      <c r="A31" s="5" t="s">
        <v>34</v>
      </c>
    </row>
    <row r="32" spans="1:1" x14ac:dyDescent="0.35">
      <c r="A32" s="4" t="s">
        <v>35</v>
      </c>
    </row>
    <row r="33" spans="1:1" x14ac:dyDescent="0.35">
      <c r="A33" s="5" t="s">
        <v>36</v>
      </c>
    </row>
    <row r="34" spans="1:1" x14ac:dyDescent="0.35">
      <c r="A34" s="4" t="s">
        <v>37</v>
      </c>
    </row>
    <row r="35" spans="1:1" x14ac:dyDescent="0.35">
      <c r="A35" s="5" t="s">
        <v>38</v>
      </c>
    </row>
    <row r="36" spans="1:1" x14ac:dyDescent="0.35">
      <c r="A36" s="4" t="s">
        <v>39</v>
      </c>
    </row>
    <row r="37" spans="1:1" x14ac:dyDescent="0.35">
      <c r="A37" s="5" t="s">
        <v>40</v>
      </c>
    </row>
    <row r="38" spans="1:1" x14ac:dyDescent="0.35">
      <c r="A38" s="4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04D9-D05A-4C95-93BA-F8A6F634E035}">
  <dimension ref="A1"/>
  <sheetViews>
    <sheetView workbookViewId="0">
      <selection activeCell="F29" sqref="F29"/>
    </sheetView>
  </sheetViews>
  <sheetFormatPr defaultRowHeight="14.5" x14ac:dyDescent="0.35"/>
  <cols>
    <col min="1" max="1" width="34.81640625" bestFit="1" customWidth="1"/>
    <col min="2" max="2" width="13.54296875" bestFit="1" customWidth="1"/>
    <col min="3" max="3" width="10.72656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FE024B813A1644922302DAA194407F" ma:contentTypeVersion="10" ma:contentTypeDescription="Create a new document." ma:contentTypeScope="" ma:versionID="597c97565a20c2be72ec4f3fa54e1db1">
  <xsd:schema xmlns:xsd="http://www.w3.org/2001/XMLSchema" xmlns:xs="http://www.w3.org/2001/XMLSchema" xmlns:p="http://schemas.microsoft.com/office/2006/metadata/properties" xmlns:ns2="9e909f18-40d0-49aa-bb88-06ae85149b68" xmlns:ns3="bae4ae90-ab4d-4c3f-b12b-adcecc74a50c" targetNamespace="http://schemas.microsoft.com/office/2006/metadata/properties" ma:root="true" ma:fieldsID="5d97af4cb348dbc80560fe355547fe05" ns2:_="" ns3:_="">
    <xsd:import namespace="9e909f18-40d0-49aa-bb88-06ae85149b68"/>
    <xsd:import namespace="bae4ae90-ab4d-4c3f-b12b-adcecc74a5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909f18-40d0-49aa-bb88-06ae85149b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17e21dd-b101-4b6e-aa9c-a30fd3a93c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4ae90-ab4d-4c3f-b12b-adcecc74a50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909f18-40d0-49aa-bb88-06ae85149b6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4E3D7EC-097D-4558-81A4-7AED85A444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909f18-40d0-49aa-bb88-06ae85149b68"/>
    <ds:schemaRef ds:uri="bae4ae90-ab4d-4c3f-b12b-adcecc74a5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37F723-C6AB-46C2-95CB-BE1A3B6580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5D6EA7-11B6-4409-AE86-EACEE0514710}">
  <ds:schemaRefs>
    <ds:schemaRef ds:uri="http://schemas.microsoft.com/office/2006/metadata/properties"/>
    <ds:schemaRef ds:uri="http://schemas.microsoft.com/office/infopath/2007/PartnerControls"/>
    <ds:schemaRef ds:uri="9e909f18-40d0-49aa-bb88-06ae85149b6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FCR</vt:lpstr>
      <vt:lpstr>Total Calls</vt:lpstr>
      <vt:lpstr>Time Utilization</vt:lpstr>
      <vt:lpstr>QA</vt:lpstr>
      <vt:lpstr>Sheet2</vt:lpstr>
    </vt:vector>
  </TitlesOfParts>
  <Manager/>
  <Company>SunPower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Gragg</dc:creator>
  <cp:keywords/>
  <dc:description/>
  <cp:lastModifiedBy>Aubrey Heldermon</cp:lastModifiedBy>
  <cp:revision/>
  <dcterms:created xsi:type="dcterms:W3CDTF">2023-03-13T13:43:30Z</dcterms:created>
  <dcterms:modified xsi:type="dcterms:W3CDTF">2023-04-07T22:45:52Z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0x01010022FE024B813A1644922302DAA194407F</vt:lpwstr>
  </property>
  <property fmtid="{D5CDD505-2E9C-101B-9397-08002B2CF9AE}" pid="3" name="MediaServiceImageTags">
    <vt:lpwstr/>
  </property>
</Properties>
</file>