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ean\Desktop\entropy_method\"/>
    </mc:Choice>
  </mc:AlternateContent>
  <xr:revisionPtr revIDLastSave="0" documentId="8_{6D0E4913-8FCD-4BCD-BC16-A5977E1DCF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cel计算熵权法" sheetId="2" r:id="rId1"/>
    <sheet name="matlab计算熵权法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" i="4"/>
  <c r="G55" i="2"/>
  <c r="J71" i="2" l="1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70" i="2"/>
  <c r="H120" i="2" l="1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B66" i="2"/>
  <c r="C65" i="2"/>
  <c r="C64" i="2"/>
  <c r="C63" i="2"/>
  <c r="C62" i="2"/>
  <c r="C61" i="2"/>
  <c r="C60" i="2"/>
  <c r="AM55" i="2"/>
  <c r="AV54" i="2"/>
  <c r="AV55" i="2" s="1"/>
  <c r="AM54" i="2"/>
  <c r="AD54" i="2"/>
  <c r="AD55" i="2" s="1"/>
  <c r="AD56" i="2" s="1"/>
  <c r="U54" i="2"/>
  <c r="L54" i="2"/>
  <c r="L55" i="2" s="1"/>
  <c r="C54" i="2"/>
  <c r="C55" i="2" s="1"/>
  <c r="AW53" i="2"/>
  <c r="AX53" i="2" s="1"/>
  <c r="AN53" i="2"/>
  <c r="AO53" i="2" s="1"/>
  <c r="AS53" i="2" s="1"/>
  <c r="AE53" i="2"/>
  <c r="AF53" i="2" s="1"/>
  <c r="V53" i="2"/>
  <c r="W53" i="2" s="1"/>
  <c r="AA53" i="2" s="1"/>
  <c r="M53" i="2"/>
  <c r="N53" i="2" s="1"/>
  <c r="D53" i="2"/>
  <c r="E53" i="2" s="1"/>
  <c r="AW52" i="2"/>
  <c r="AX52" i="2" s="1"/>
  <c r="AN52" i="2"/>
  <c r="AO52" i="2" s="1"/>
  <c r="AE52" i="2"/>
  <c r="AF52" i="2" s="1"/>
  <c r="V52" i="2"/>
  <c r="W52" i="2" s="1"/>
  <c r="AA52" i="2" s="1"/>
  <c r="M52" i="2"/>
  <c r="N52" i="2" s="1"/>
  <c r="D52" i="2"/>
  <c r="E52" i="2" s="1"/>
  <c r="I52" i="2" s="1"/>
  <c r="AW51" i="2"/>
  <c r="AX51" i="2" s="1"/>
  <c r="AN51" i="2"/>
  <c r="AO51" i="2" s="1"/>
  <c r="AE51" i="2"/>
  <c r="AF51" i="2" s="1"/>
  <c r="V51" i="2"/>
  <c r="W51" i="2" s="1"/>
  <c r="M51" i="2"/>
  <c r="N51" i="2" s="1"/>
  <c r="D51" i="2"/>
  <c r="E51" i="2" s="1"/>
  <c r="I51" i="2" s="1"/>
  <c r="AW50" i="2"/>
  <c r="AX50" i="2" s="1"/>
  <c r="AN50" i="2"/>
  <c r="AO50" i="2" s="1"/>
  <c r="AS50" i="2" s="1"/>
  <c r="AE50" i="2"/>
  <c r="AF50" i="2" s="1"/>
  <c r="V50" i="2"/>
  <c r="W50" i="2" s="1"/>
  <c r="M50" i="2"/>
  <c r="N50" i="2" s="1"/>
  <c r="D50" i="2"/>
  <c r="E50" i="2" s="1"/>
  <c r="AW49" i="2"/>
  <c r="AX49" i="2" s="1"/>
  <c r="AN49" i="2"/>
  <c r="AO49" i="2" s="1"/>
  <c r="AS49" i="2" s="1"/>
  <c r="AE49" i="2"/>
  <c r="AF49" i="2" s="1"/>
  <c r="V49" i="2"/>
  <c r="W49" i="2" s="1"/>
  <c r="M49" i="2"/>
  <c r="N49" i="2" s="1"/>
  <c r="D49" i="2"/>
  <c r="E49" i="2" s="1"/>
  <c r="I49" i="2" s="1"/>
  <c r="AW48" i="2"/>
  <c r="AX48" i="2" s="1"/>
  <c r="AN48" i="2"/>
  <c r="AO48" i="2" s="1"/>
  <c r="AE48" i="2"/>
  <c r="AF48" i="2" s="1"/>
  <c r="V48" i="2"/>
  <c r="W48" i="2" s="1"/>
  <c r="M48" i="2"/>
  <c r="N48" i="2" s="1"/>
  <c r="O48" i="2" s="1"/>
  <c r="D48" i="2"/>
  <c r="E48" i="2" s="1"/>
  <c r="AW47" i="2"/>
  <c r="AX47" i="2" s="1"/>
  <c r="AN47" i="2"/>
  <c r="AO47" i="2" s="1"/>
  <c r="AE47" i="2"/>
  <c r="AF47" i="2" s="1"/>
  <c r="V47" i="2"/>
  <c r="W47" i="2" s="1"/>
  <c r="M47" i="2"/>
  <c r="N47" i="2" s="1"/>
  <c r="D47" i="2"/>
  <c r="E47" i="2" s="1"/>
  <c r="I47" i="2" s="1"/>
  <c r="AW46" i="2"/>
  <c r="AX46" i="2" s="1"/>
  <c r="AN46" i="2"/>
  <c r="AO46" i="2" s="1"/>
  <c r="AE46" i="2"/>
  <c r="AF46" i="2" s="1"/>
  <c r="V46" i="2"/>
  <c r="W46" i="2" s="1"/>
  <c r="M46" i="2"/>
  <c r="N46" i="2" s="1"/>
  <c r="R46" i="2" s="1"/>
  <c r="D46" i="2"/>
  <c r="E46" i="2" s="1"/>
  <c r="AW45" i="2"/>
  <c r="AX45" i="2" s="1"/>
  <c r="AN45" i="2"/>
  <c r="AO45" i="2" s="1"/>
  <c r="AS45" i="2" s="1"/>
  <c r="AE45" i="2"/>
  <c r="AF45" i="2" s="1"/>
  <c r="V45" i="2"/>
  <c r="W45" i="2" s="1"/>
  <c r="M45" i="2"/>
  <c r="N45" i="2" s="1"/>
  <c r="D45" i="2"/>
  <c r="E45" i="2" s="1"/>
  <c r="AW44" i="2"/>
  <c r="AX44" i="2" s="1"/>
  <c r="AN44" i="2"/>
  <c r="AO44" i="2" s="1"/>
  <c r="AE44" i="2"/>
  <c r="AF44" i="2" s="1"/>
  <c r="V44" i="2"/>
  <c r="W44" i="2" s="1"/>
  <c r="M44" i="2"/>
  <c r="N44" i="2" s="1"/>
  <c r="D44" i="2"/>
  <c r="E44" i="2" s="1"/>
  <c r="AW43" i="2"/>
  <c r="AX43" i="2" s="1"/>
  <c r="AN43" i="2"/>
  <c r="AO43" i="2" s="1"/>
  <c r="AE43" i="2"/>
  <c r="AF43" i="2" s="1"/>
  <c r="V43" i="2"/>
  <c r="W43" i="2" s="1"/>
  <c r="M43" i="2"/>
  <c r="N43" i="2" s="1"/>
  <c r="D43" i="2"/>
  <c r="E43" i="2" s="1"/>
  <c r="AW42" i="2"/>
  <c r="AX42" i="2" s="1"/>
  <c r="AN42" i="2"/>
  <c r="AO42" i="2" s="1"/>
  <c r="AE42" i="2"/>
  <c r="AF42" i="2" s="1"/>
  <c r="V42" i="2"/>
  <c r="W42" i="2" s="1"/>
  <c r="M42" i="2"/>
  <c r="N42" i="2" s="1"/>
  <c r="D42" i="2"/>
  <c r="E42" i="2" s="1"/>
  <c r="AW41" i="2"/>
  <c r="AX41" i="2" s="1"/>
  <c r="AN41" i="2"/>
  <c r="AO41" i="2" s="1"/>
  <c r="AE41" i="2"/>
  <c r="AF41" i="2" s="1"/>
  <c r="V41" i="2"/>
  <c r="W41" i="2" s="1"/>
  <c r="M41" i="2"/>
  <c r="N41" i="2" s="1"/>
  <c r="D41" i="2"/>
  <c r="E41" i="2" s="1"/>
  <c r="AW40" i="2"/>
  <c r="AX40" i="2" s="1"/>
  <c r="AN40" i="2"/>
  <c r="AO40" i="2" s="1"/>
  <c r="AE40" i="2"/>
  <c r="AF40" i="2" s="1"/>
  <c r="V40" i="2"/>
  <c r="W40" i="2" s="1"/>
  <c r="M40" i="2"/>
  <c r="N40" i="2" s="1"/>
  <c r="D40" i="2"/>
  <c r="E40" i="2" s="1"/>
  <c r="AW39" i="2"/>
  <c r="AX39" i="2" s="1"/>
  <c r="AY39" i="2" s="1"/>
  <c r="AZ39" i="2" s="1"/>
  <c r="AN39" i="2"/>
  <c r="AO39" i="2" s="1"/>
  <c r="AE39" i="2"/>
  <c r="AF39" i="2" s="1"/>
  <c r="V39" i="2"/>
  <c r="W39" i="2" s="1"/>
  <c r="M39" i="2"/>
  <c r="N39" i="2" s="1"/>
  <c r="O39" i="2" s="1"/>
  <c r="D39" i="2"/>
  <c r="E39" i="2" s="1"/>
  <c r="F39" i="2" s="1"/>
  <c r="AW38" i="2"/>
  <c r="AX38" i="2" s="1"/>
  <c r="AN38" i="2"/>
  <c r="AO38" i="2" s="1"/>
  <c r="AE38" i="2"/>
  <c r="AF38" i="2" s="1"/>
  <c r="AG38" i="2" s="1"/>
  <c r="AH38" i="2" s="1"/>
  <c r="V38" i="2"/>
  <c r="W38" i="2" s="1"/>
  <c r="X38" i="2" s="1"/>
  <c r="M38" i="2"/>
  <c r="N38" i="2" s="1"/>
  <c r="D38" i="2"/>
  <c r="E38" i="2" s="1"/>
  <c r="AW37" i="2"/>
  <c r="AX37" i="2" s="1"/>
  <c r="AY37" i="2" s="1"/>
  <c r="AN37" i="2"/>
  <c r="AO37" i="2" s="1"/>
  <c r="AP37" i="2" s="1"/>
  <c r="AE37" i="2"/>
  <c r="AF37" i="2" s="1"/>
  <c r="V37" i="2"/>
  <c r="W37" i="2" s="1"/>
  <c r="M37" i="2"/>
  <c r="N37" i="2" s="1"/>
  <c r="O37" i="2" s="1"/>
  <c r="P37" i="2" s="1"/>
  <c r="D37" i="2"/>
  <c r="E37" i="2" s="1"/>
  <c r="AW36" i="2"/>
  <c r="AX36" i="2" s="1"/>
  <c r="AN36" i="2"/>
  <c r="AO36" i="2" s="1"/>
  <c r="AE36" i="2"/>
  <c r="AF36" i="2" s="1"/>
  <c r="AG36" i="2" s="1"/>
  <c r="V36" i="2"/>
  <c r="W36" i="2" s="1"/>
  <c r="X36" i="2" s="1"/>
  <c r="M36" i="2"/>
  <c r="N36" i="2" s="1"/>
  <c r="D36" i="2"/>
  <c r="E36" i="2" s="1"/>
  <c r="AW35" i="2"/>
  <c r="AX35" i="2" s="1"/>
  <c r="AY35" i="2" s="1"/>
  <c r="AZ35" i="2" s="1"/>
  <c r="AN35" i="2"/>
  <c r="AO35" i="2" s="1"/>
  <c r="AP35" i="2" s="1"/>
  <c r="AE35" i="2"/>
  <c r="AF35" i="2" s="1"/>
  <c r="V35" i="2"/>
  <c r="W35" i="2" s="1"/>
  <c r="X35" i="2" s="1"/>
  <c r="M35" i="2"/>
  <c r="N35" i="2" s="1"/>
  <c r="O35" i="2" s="1"/>
  <c r="D35" i="2"/>
  <c r="E35" i="2" s="1"/>
  <c r="F35" i="2" s="1"/>
  <c r="AW34" i="2"/>
  <c r="AX34" i="2" s="1"/>
  <c r="AN34" i="2"/>
  <c r="AO34" i="2" s="1"/>
  <c r="AE34" i="2"/>
  <c r="AF34" i="2" s="1"/>
  <c r="V34" i="2"/>
  <c r="W34" i="2" s="1"/>
  <c r="M34" i="2"/>
  <c r="N34" i="2" s="1"/>
  <c r="D34" i="2"/>
  <c r="E34" i="2" s="1"/>
  <c r="AW33" i="2"/>
  <c r="AX33" i="2" s="1"/>
  <c r="AN33" i="2"/>
  <c r="AO33" i="2" s="1"/>
  <c r="AE33" i="2"/>
  <c r="AF33" i="2" s="1"/>
  <c r="V33" i="2"/>
  <c r="W33" i="2" s="1"/>
  <c r="M33" i="2"/>
  <c r="N33" i="2" s="1"/>
  <c r="D33" i="2"/>
  <c r="E33" i="2" s="1"/>
  <c r="AW32" i="2"/>
  <c r="AX32" i="2" s="1"/>
  <c r="AN32" i="2"/>
  <c r="AO32" i="2" s="1"/>
  <c r="AE32" i="2"/>
  <c r="AF32" i="2" s="1"/>
  <c r="V32" i="2"/>
  <c r="W32" i="2" s="1"/>
  <c r="X32" i="2" s="1"/>
  <c r="Y32" i="2" s="1"/>
  <c r="Z32" i="2" s="1"/>
  <c r="M32" i="2"/>
  <c r="N32" i="2" s="1"/>
  <c r="O32" i="2" s="1"/>
  <c r="D32" i="2"/>
  <c r="E32" i="2" s="1"/>
  <c r="AW31" i="2"/>
  <c r="AX31" i="2" s="1"/>
  <c r="AN31" i="2"/>
  <c r="AO31" i="2" s="1"/>
  <c r="AP31" i="2" s="1"/>
  <c r="AQ31" i="2" s="1"/>
  <c r="AR31" i="2" s="1"/>
  <c r="AE31" i="2"/>
  <c r="AF31" i="2" s="1"/>
  <c r="AG31" i="2" s="1"/>
  <c r="V31" i="2"/>
  <c r="W31" i="2" s="1"/>
  <c r="M31" i="2"/>
  <c r="N31" i="2" s="1"/>
  <c r="D31" i="2"/>
  <c r="E31" i="2" s="1"/>
  <c r="F31" i="2" s="1"/>
  <c r="AW30" i="2"/>
  <c r="AX30" i="2" s="1"/>
  <c r="AY30" i="2" s="1"/>
  <c r="AN30" i="2"/>
  <c r="AO30" i="2" s="1"/>
  <c r="AE30" i="2"/>
  <c r="AF30" i="2" s="1"/>
  <c r="V30" i="2"/>
  <c r="W30" i="2" s="1"/>
  <c r="X30" i="2" s="1"/>
  <c r="M30" i="2"/>
  <c r="N30" i="2" s="1"/>
  <c r="D30" i="2"/>
  <c r="E30" i="2" s="1"/>
  <c r="AW29" i="2"/>
  <c r="AX29" i="2" s="1"/>
  <c r="AY29" i="2" s="1"/>
  <c r="AN29" i="2"/>
  <c r="AO29" i="2" s="1"/>
  <c r="AP29" i="2" s="1"/>
  <c r="AQ29" i="2" s="1"/>
  <c r="AR29" i="2" s="1"/>
  <c r="AE29" i="2"/>
  <c r="AF29" i="2" s="1"/>
  <c r="V29" i="2"/>
  <c r="W29" i="2" s="1"/>
  <c r="M29" i="2"/>
  <c r="N29" i="2" s="1"/>
  <c r="O29" i="2" s="1"/>
  <c r="D29" i="2"/>
  <c r="E29" i="2" s="1"/>
  <c r="F29" i="2" s="1"/>
  <c r="G29" i="2" s="1"/>
  <c r="H29" i="2" s="1"/>
  <c r="AW28" i="2"/>
  <c r="AX28" i="2" s="1"/>
  <c r="AN28" i="2"/>
  <c r="AO28" i="2" s="1"/>
  <c r="AE28" i="2"/>
  <c r="AF28" i="2" s="1"/>
  <c r="AG28" i="2" s="1"/>
  <c r="V28" i="2"/>
  <c r="W28" i="2" s="1"/>
  <c r="X28" i="2" s="1"/>
  <c r="Y28" i="2" s="1"/>
  <c r="Z28" i="2" s="1"/>
  <c r="M28" i="2"/>
  <c r="N28" i="2" s="1"/>
  <c r="D28" i="2"/>
  <c r="E28" i="2" s="1"/>
  <c r="AW27" i="2"/>
  <c r="AX27" i="2" s="1"/>
  <c r="AY27" i="2" s="1"/>
  <c r="AN27" i="2"/>
  <c r="AO27" i="2" s="1"/>
  <c r="AP27" i="2" s="1"/>
  <c r="AE27" i="2"/>
  <c r="AF27" i="2" s="1"/>
  <c r="V27" i="2"/>
  <c r="W27" i="2" s="1"/>
  <c r="M27" i="2"/>
  <c r="N27" i="2" s="1"/>
  <c r="O27" i="2" s="1"/>
  <c r="D27" i="2"/>
  <c r="E27" i="2" s="1"/>
  <c r="F27" i="2" s="1"/>
  <c r="G27" i="2" s="1"/>
  <c r="H27" i="2" s="1"/>
  <c r="AW26" i="2"/>
  <c r="AX26" i="2" s="1"/>
  <c r="AN26" i="2"/>
  <c r="AO26" i="2" s="1"/>
  <c r="AE26" i="2"/>
  <c r="AF26" i="2" s="1"/>
  <c r="AG26" i="2" s="1"/>
  <c r="V26" i="2"/>
  <c r="W26" i="2" s="1"/>
  <c r="X26" i="2" s="1"/>
  <c r="Y26" i="2" s="1"/>
  <c r="Z26" i="2" s="1"/>
  <c r="M26" i="2"/>
  <c r="N26" i="2" s="1"/>
  <c r="D26" i="2"/>
  <c r="E26" i="2" s="1"/>
  <c r="AW25" i="2"/>
  <c r="AX25" i="2" s="1"/>
  <c r="AY25" i="2" s="1"/>
  <c r="AN25" i="2"/>
  <c r="AO25" i="2" s="1"/>
  <c r="AP25" i="2" s="1"/>
  <c r="AQ25" i="2" s="1"/>
  <c r="AR25" i="2" s="1"/>
  <c r="AE25" i="2"/>
  <c r="AF25" i="2" s="1"/>
  <c r="V25" i="2"/>
  <c r="W25" i="2" s="1"/>
  <c r="M25" i="2"/>
  <c r="N25" i="2" s="1"/>
  <c r="O25" i="2" s="1"/>
  <c r="D25" i="2"/>
  <c r="E25" i="2" s="1"/>
  <c r="F25" i="2" s="1"/>
  <c r="G25" i="2" s="1"/>
  <c r="AW24" i="2"/>
  <c r="AX24" i="2" s="1"/>
  <c r="AY24" i="2" s="1"/>
  <c r="AN24" i="2"/>
  <c r="AO24" i="2" s="1"/>
  <c r="AE24" i="2"/>
  <c r="AF24" i="2" s="1"/>
  <c r="V24" i="2"/>
  <c r="W24" i="2" s="1"/>
  <c r="X24" i="2" s="1"/>
  <c r="Y24" i="2" s="1"/>
  <c r="Z24" i="2" s="1"/>
  <c r="M24" i="2"/>
  <c r="N24" i="2" s="1"/>
  <c r="O24" i="2" s="1"/>
  <c r="D24" i="2"/>
  <c r="E24" i="2" s="1"/>
  <c r="AW23" i="2"/>
  <c r="AX23" i="2" s="1"/>
  <c r="AY23" i="2" s="1"/>
  <c r="AZ23" i="2" s="1"/>
  <c r="AN23" i="2"/>
  <c r="AO23" i="2" s="1"/>
  <c r="AE23" i="2"/>
  <c r="AF23" i="2" s="1"/>
  <c r="AG23" i="2" s="1"/>
  <c r="AH23" i="2" s="1"/>
  <c r="V23" i="2"/>
  <c r="W23" i="2" s="1"/>
  <c r="M23" i="2"/>
  <c r="N23" i="2" s="1"/>
  <c r="O23" i="2" s="1"/>
  <c r="D23" i="2"/>
  <c r="E23" i="2" s="1"/>
  <c r="AW22" i="2"/>
  <c r="AX22" i="2" s="1"/>
  <c r="AY22" i="2" s="1"/>
  <c r="AZ22" i="2" s="1"/>
  <c r="AN22" i="2"/>
  <c r="AO22" i="2" s="1"/>
  <c r="AE22" i="2"/>
  <c r="AF22" i="2" s="1"/>
  <c r="AG22" i="2" s="1"/>
  <c r="V22" i="2"/>
  <c r="W22" i="2" s="1"/>
  <c r="M22" i="2"/>
  <c r="N22" i="2" s="1"/>
  <c r="O22" i="2" s="1"/>
  <c r="P22" i="2" s="1"/>
  <c r="D22" i="2"/>
  <c r="E22" i="2" s="1"/>
  <c r="F22" i="2" s="1"/>
  <c r="AW21" i="2"/>
  <c r="AX21" i="2" s="1"/>
  <c r="AY21" i="2" s="1"/>
  <c r="AN21" i="2"/>
  <c r="AO21" i="2" s="1"/>
  <c r="AE21" i="2"/>
  <c r="AF21" i="2" s="1"/>
  <c r="AG21" i="2" s="1"/>
  <c r="AH21" i="2" s="1"/>
  <c r="V21" i="2"/>
  <c r="W21" i="2" s="1"/>
  <c r="X21" i="2" s="1"/>
  <c r="M21" i="2"/>
  <c r="N21" i="2" s="1"/>
  <c r="D21" i="2"/>
  <c r="E21" i="2" s="1"/>
  <c r="AW20" i="2"/>
  <c r="AX20" i="2" s="1"/>
  <c r="AN20" i="2"/>
  <c r="AO20" i="2" s="1"/>
  <c r="AE20" i="2"/>
  <c r="AF20" i="2" s="1"/>
  <c r="V20" i="2"/>
  <c r="W20" i="2" s="1"/>
  <c r="M20" i="2"/>
  <c r="N20" i="2" s="1"/>
  <c r="D20" i="2"/>
  <c r="E20" i="2" s="1"/>
  <c r="AW19" i="2"/>
  <c r="AX19" i="2" s="1"/>
  <c r="AN19" i="2"/>
  <c r="AO19" i="2" s="1"/>
  <c r="AE19" i="2"/>
  <c r="AF19" i="2" s="1"/>
  <c r="V19" i="2"/>
  <c r="W19" i="2" s="1"/>
  <c r="M19" i="2"/>
  <c r="N19" i="2" s="1"/>
  <c r="D19" i="2"/>
  <c r="E19" i="2" s="1"/>
  <c r="AW18" i="2"/>
  <c r="AX18" i="2" s="1"/>
  <c r="AN18" i="2"/>
  <c r="AO18" i="2" s="1"/>
  <c r="AE18" i="2"/>
  <c r="AF18" i="2" s="1"/>
  <c r="V18" i="2"/>
  <c r="W18" i="2" s="1"/>
  <c r="M18" i="2"/>
  <c r="N18" i="2" s="1"/>
  <c r="D18" i="2"/>
  <c r="E18" i="2" s="1"/>
  <c r="AW17" i="2"/>
  <c r="AX17" i="2" s="1"/>
  <c r="AN17" i="2"/>
  <c r="AO17" i="2" s="1"/>
  <c r="AE17" i="2"/>
  <c r="AF17" i="2" s="1"/>
  <c r="V17" i="2"/>
  <c r="W17" i="2" s="1"/>
  <c r="M17" i="2"/>
  <c r="N17" i="2" s="1"/>
  <c r="D17" i="2"/>
  <c r="E17" i="2" s="1"/>
  <c r="AW16" i="2"/>
  <c r="AX16" i="2" s="1"/>
  <c r="AN16" i="2"/>
  <c r="AO16" i="2" s="1"/>
  <c r="AS16" i="2" s="1"/>
  <c r="AE16" i="2"/>
  <c r="AF16" i="2" s="1"/>
  <c r="V16" i="2"/>
  <c r="W16" i="2" s="1"/>
  <c r="X16" i="2" s="1"/>
  <c r="M16" i="2"/>
  <c r="N16" i="2" s="1"/>
  <c r="D16" i="2"/>
  <c r="E16" i="2" s="1"/>
  <c r="I16" i="2" s="1"/>
  <c r="AW15" i="2"/>
  <c r="AX15" i="2" s="1"/>
  <c r="AN15" i="2"/>
  <c r="AO15" i="2" s="1"/>
  <c r="AP15" i="2" s="1"/>
  <c r="AE15" i="2"/>
  <c r="AF15" i="2" s="1"/>
  <c r="V15" i="2"/>
  <c r="W15" i="2" s="1"/>
  <c r="AA15" i="2" s="1"/>
  <c r="M15" i="2"/>
  <c r="N15" i="2" s="1"/>
  <c r="D15" i="2"/>
  <c r="E15" i="2" s="1"/>
  <c r="F15" i="2" s="1"/>
  <c r="AW14" i="2"/>
  <c r="AX14" i="2" s="1"/>
  <c r="AN14" i="2"/>
  <c r="AO14" i="2" s="1"/>
  <c r="AS14" i="2" s="1"/>
  <c r="AE14" i="2"/>
  <c r="AF14" i="2" s="1"/>
  <c r="V14" i="2"/>
  <c r="W14" i="2" s="1"/>
  <c r="X14" i="2" s="1"/>
  <c r="M14" i="2"/>
  <c r="N14" i="2" s="1"/>
  <c r="D14" i="2"/>
  <c r="E14" i="2" s="1"/>
  <c r="I14" i="2" s="1"/>
  <c r="AW13" i="2"/>
  <c r="AX13" i="2" s="1"/>
  <c r="AN13" i="2"/>
  <c r="AO13" i="2" s="1"/>
  <c r="AP13" i="2" s="1"/>
  <c r="AE13" i="2"/>
  <c r="AF13" i="2" s="1"/>
  <c r="V13" i="2"/>
  <c r="W13" i="2" s="1"/>
  <c r="AA13" i="2" s="1"/>
  <c r="M13" i="2"/>
  <c r="N13" i="2" s="1"/>
  <c r="D13" i="2"/>
  <c r="E13" i="2" s="1"/>
  <c r="F13" i="2" s="1"/>
  <c r="AW12" i="2"/>
  <c r="AX12" i="2" s="1"/>
  <c r="BB12" i="2" s="1"/>
  <c r="AN12" i="2"/>
  <c r="AO12" i="2" s="1"/>
  <c r="AP12" i="2" s="1"/>
  <c r="AE12" i="2"/>
  <c r="AF12" i="2" s="1"/>
  <c r="AJ12" i="2" s="1"/>
  <c r="V12" i="2"/>
  <c r="W12" i="2" s="1"/>
  <c r="M12" i="2"/>
  <c r="N12" i="2" s="1"/>
  <c r="D12" i="2"/>
  <c r="E12" i="2" s="1"/>
  <c r="F12" i="2" s="1"/>
  <c r="G12" i="2" s="1"/>
  <c r="AW11" i="2"/>
  <c r="AX11" i="2" s="1"/>
  <c r="AN11" i="2"/>
  <c r="AO11" i="2" s="1"/>
  <c r="AE11" i="2"/>
  <c r="AF11" i="2" s="1"/>
  <c r="V11" i="2"/>
  <c r="W11" i="2" s="1"/>
  <c r="M11" i="2"/>
  <c r="N11" i="2" s="1"/>
  <c r="R11" i="2" s="1"/>
  <c r="D11" i="2"/>
  <c r="E11" i="2" s="1"/>
  <c r="I11" i="2" s="1"/>
  <c r="AW10" i="2"/>
  <c r="AX10" i="2" s="1"/>
  <c r="AN10" i="2"/>
  <c r="AO10" i="2" s="1"/>
  <c r="AE10" i="2"/>
  <c r="AF10" i="2" s="1"/>
  <c r="V10" i="2"/>
  <c r="W10" i="2" s="1"/>
  <c r="M10" i="2"/>
  <c r="N10" i="2" s="1"/>
  <c r="R10" i="2" s="1"/>
  <c r="D10" i="2"/>
  <c r="E10" i="2" s="1"/>
  <c r="F10" i="2" s="1"/>
  <c r="AW9" i="2"/>
  <c r="AX9" i="2" s="1"/>
  <c r="AN9" i="2"/>
  <c r="AO9" i="2" s="1"/>
  <c r="AE9" i="2"/>
  <c r="AF9" i="2" s="1"/>
  <c r="V9" i="2"/>
  <c r="W9" i="2" s="1"/>
  <c r="M9" i="2"/>
  <c r="N9" i="2" s="1"/>
  <c r="R9" i="2" s="1"/>
  <c r="D9" i="2"/>
  <c r="E9" i="2" s="1"/>
  <c r="AW8" i="2"/>
  <c r="AX8" i="2" s="1"/>
  <c r="BB8" i="2" s="1"/>
  <c r="AN8" i="2"/>
  <c r="AO8" i="2" s="1"/>
  <c r="AE8" i="2"/>
  <c r="AF8" i="2" s="1"/>
  <c r="V8" i="2"/>
  <c r="W8" i="2" s="1"/>
  <c r="M8" i="2"/>
  <c r="N8" i="2" s="1"/>
  <c r="D8" i="2"/>
  <c r="E8" i="2" s="1"/>
  <c r="I8" i="2" s="1"/>
  <c r="AW7" i="2"/>
  <c r="AX7" i="2" s="1"/>
  <c r="BB7" i="2" s="1"/>
  <c r="AN7" i="2"/>
  <c r="AO7" i="2" s="1"/>
  <c r="AE7" i="2"/>
  <c r="AF7" i="2" s="1"/>
  <c r="AJ7" i="2" s="1"/>
  <c r="V7" i="2"/>
  <c r="W7" i="2" s="1"/>
  <c r="X7" i="2" s="1"/>
  <c r="M7" i="2"/>
  <c r="N7" i="2" s="1"/>
  <c r="D7" i="2"/>
  <c r="E7" i="2" s="1"/>
  <c r="AW6" i="2"/>
  <c r="AX6" i="2" s="1"/>
  <c r="AN6" i="2"/>
  <c r="AO6" i="2" s="1"/>
  <c r="AP6" i="2" s="1"/>
  <c r="AE6" i="2"/>
  <c r="AF6" i="2" s="1"/>
  <c r="V6" i="2"/>
  <c r="W6" i="2" s="1"/>
  <c r="X6" i="2" s="1"/>
  <c r="M6" i="2"/>
  <c r="N6" i="2" s="1"/>
  <c r="D6" i="2"/>
  <c r="E6" i="2" s="1"/>
  <c r="AW5" i="2"/>
  <c r="AX5" i="2" s="1"/>
  <c r="AN5" i="2"/>
  <c r="AO5" i="2" s="1"/>
  <c r="AP5" i="2" s="1"/>
  <c r="AE5" i="2"/>
  <c r="AF5" i="2" s="1"/>
  <c r="V5" i="2"/>
  <c r="W5" i="2" s="1"/>
  <c r="X5" i="2" s="1"/>
  <c r="M5" i="2"/>
  <c r="N5" i="2" s="1"/>
  <c r="D5" i="2"/>
  <c r="E5" i="2" s="1"/>
  <c r="F5" i="2" s="1"/>
  <c r="AW4" i="2"/>
  <c r="AX4" i="2" s="1"/>
  <c r="AN4" i="2"/>
  <c r="AO4" i="2" s="1"/>
  <c r="AE4" i="2"/>
  <c r="AF4" i="2" s="1"/>
  <c r="AG4" i="2" s="1"/>
  <c r="V4" i="2"/>
  <c r="W4" i="2" s="1"/>
  <c r="M4" i="2"/>
  <c r="N4" i="2" s="1"/>
  <c r="O4" i="2" s="1"/>
  <c r="D4" i="2"/>
  <c r="E4" i="2" s="1"/>
  <c r="AW3" i="2"/>
  <c r="AX3" i="2" s="1"/>
  <c r="AY3" i="2" s="1"/>
  <c r="AN3" i="2"/>
  <c r="AO3" i="2" s="1"/>
  <c r="AJ3" i="2"/>
  <c r="AE3" i="2"/>
  <c r="AA3" i="2"/>
  <c r="V3" i="2"/>
  <c r="R3" i="2"/>
  <c r="M3" i="2"/>
  <c r="I3" i="2"/>
  <c r="D3" i="2"/>
  <c r="R27" i="2" l="1"/>
  <c r="R24" i="2"/>
  <c r="BB25" i="2"/>
  <c r="R32" i="2"/>
  <c r="O46" i="2"/>
  <c r="P46" i="2" s="1"/>
  <c r="Q46" i="2" s="1"/>
  <c r="AP50" i="2"/>
  <c r="AQ50" i="2" s="1"/>
  <c r="AR50" i="2" s="1"/>
  <c r="I10" i="2"/>
  <c r="R25" i="2"/>
  <c r="AJ28" i="2"/>
  <c r="L56" i="2"/>
  <c r="AJ26" i="2"/>
  <c r="R26" i="2"/>
  <c r="O26" i="2"/>
  <c r="P26" i="2" s="1"/>
  <c r="Q26" i="2" s="1"/>
  <c r="BB26" i="2"/>
  <c r="AY26" i="2"/>
  <c r="AZ26" i="2" s="1"/>
  <c r="BA26" i="2" s="1"/>
  <c r="AJ30" i="2"/>
  <c r="AG30" i="2"/>
  <c r="AH30" i="2" s="1"/>
  <c r="AI30" i="2" s="1"/>
  <c r="AJ27" i="2"/>
  <c r="AG27" i="2"/>
  <c r="AH27" i="2" s="1"/>
  <c r="AI27" i="2" s="1"/>
  <c r="AJ25" i="2"/>
  <c r="AG25" i="2"/>
  <c r="AH25" i="2" s="1"/>
  <c r="AI25" i="2" s="1"/>
  <c r="AA5" i="2"/>
  <c r="H12" i="2"/>
  <c r="H25" i="2"/>
  <c r="I39" i="2"/>
  <c r="BB29" i="2"/>
  <c r="AA36" i="2"/>
  <c r="F49" i="2"/>
  <c r="G49" i="2" s="1"/>
  <c r="H49" i="2" s="1"/>
  <c r="F52" i="2"/>
  <c r="G52" i="2" s="1"/>
  <c r="H52" i="2" s="1"/>
  <c r="X53" i="2"/>
  <c r="Y53" i="2" s="1"/>
  <c r="Z53" i="2" s="1"/>
  <c r="BB30" i="2"/>
  <c r="R35" i="2"/>
  <c r="F47" i="2"/>
  <c r="G47" i="2" s="1"/>
  <c r="X23" i="2"/>
  <c r="Y23" i="2" s="1"/>
  <c r="Z23" i="2" s="1"/>
  <c r="AA23" i="2"/>
  <c r="BB28" i="2"/>
  <c r="AY28" i="2"/>
  <c r="AZ28" i="2" s="1"/>
  <c r="BA28" i="2" s="1"/>
  <c r="R31" i="2"/>
  <c r="O31" i="2"/>
  <c r="P31" i="2" s="1"/>
  <c r="Q31" i="2" s="1"/>
  <c r="AA48" i="2"/>
  <c r="X48" i="2"/>
  <c r="Y48" i="2" s="1"/>
  <c r="AA51" i="2"/>
  <c r="X51" i="2"/>
  <c r="Y51" i="2" s="1"/>
  <c r="Z51" i="2" s="1"/>
  <c r="AS5" i="2"/>
  <c r="AS6" i="2"/>
  <c r="AA12" i="2"/>
  <c r="X12" i="2"/>
  <c r="BB24" i="2"/>
  <c r="BB27" i="2"/>
  <c r="AJ29" i="2"/>
  <c r="AG29" i="2"/>
  <c r="AH29" i="2" s="1"/>
  <c r="AI29" i="2" s="1"/>
  <c r="BB31" i="2"/>
  <c r="AY31" i="2"/>
  <c r="AZ31" i="2" s="1"/>
  <c r="BA31" i="2" s="1"/>
  <c r="AA46" i="2"/>
  <c r="X46" i="2"/>
  <c r="AA50" i="2"/>
  <c r="X50" i="2"/>
  <c r="Y50" i="2" s="1"/>
  <c r="Z50" i="2" s="1"/>
  <c r="AS52" i="2"/>
  <c r="AP52" i="2"/>
  <c r="AQ52" i="2" s="1"/>
  <c r="AR52" i="2" s="1"/>
  <c r="R8" i="2"/>
  <c r="O8" i="2"/>
  <c r="P8" i="2" s="1"/>
  <c r="Q8" i="2" s="1"/>
  <c r="AJ9" i="2"/>
  <c r="AG9" i="2"/>
  <c r="AP10" i="2"/>
  <c r="AQ10" i="2" s="1"/>
  <c r="AS10" i="2"/>
  <c r="R12" i="2"/>
  <c r="O12" i="2"/>
  <c r="P12" i="2" s="1"/>
  <c r="Q12" i="2" s="1"/>
  <c r="AJ24" i="2"/>
  <c r="AG24" i="2"/>
  <c r="AH24" i="2" s="1"/>
  <c r="AI24" i="2" s="1"/>
  <c r="R30" i="2"/>
  <c r="O30" i="2"/>
  <c r="P30" i="2" s="1"/>
  <c r="Q30" i="2" s="1"/>
  <c r="AJ32" i="2"/>
  <c r="AG32" i="2"/>
  <c r="AG45" i="2"/>
  <c r="AH45" i="2" s="1"/>
  <c r="AI45" i="2" s="1"/>
  <c r="AJ45" i="2"/>
  <c r="BB49" i="2"/>
  <c r="AY49" i="2"/>
  <c r="AZ49" i="2" s="1"/>
  <c r="AS51" i="2"/>
  <c r="AP51" i="2"/>
  <c r="AQ51" i="2" s="1"/>
  <c r="AR51" i="2" s="1"/>
  <c r="AM56" i="2"/>
  <c r="BB10" i="2"/>
  <c r="AY10" i="2"/>
  <c r="AQ27" i="2"/>
  <c r="AR27" i="2" s="1"/>
  <c r="R28" i="2"/>
  <c r="O28" i="2"/>
  <c r="P28" i="2" s="1"/>
  <c r="Q28" i="2" s="1"/>
  <c r="R29" i="2"/>
  <c r="Y30" i="2"/>
  <c r="Z30" i="2" s="1"/>
  <c r="AJ31" i="2"/>
  <c r="AS47" i="2"/>
  <c r="AP47" i="2"/>
  <c r="BB48" i="2"/>
  <c r="AY48" i="2"/>
  <c r="AZ48" i="2" s="1"/>
  <c r="BA48" i="2" s="1"/>
  <c r="I53" i="2"/>
  <c r="F53" i="2"/>
  <c r="G53" i="2" s="1"/>
  <c r="H53" i="2" s="1"/>
  <c r="I12" i="2"/>
  <c r="G31" i="2"/>
  <c r="H31" i="2" s="1"/>
  <c r="AJ47" i="2"/>
  <c r="AG47" i="2"/>
  <c r="AH47" i="2" s="1"/>
  <c r="AV56" i="2"/>
  <c r="AS37" i="2"/>
  <c r="AP45" i="2"/>
  <c r="AQ45" i="2" s="1"/>
  <c r="R48" i="2"/>
  <c r="AP49" i="2"/>
  <c r="AQ49" i="2" s="1"/>
  <c r="F51" i="2"/>
  <c r="G51" i="2" s="1"/>
  <c r="H51" i="2" s="1"/>
  <c r="X52" i="2"/>
  <c r="Y52" i="2" s="1"/>
  <c r="Z52" i="2" s="1"/>
  <c r="AP53" i="2"/>
  <c r="AQ53" i="2" s="1"/>
  <c r="AR53" i="2" s="1"/>
  <c r="AA11" i="2"/>
  <c r="X11" i="2"/>
  <c r="I50" i="2"/>
  <c r="F50" i="2"/>
  <c r="W54" i="2"/>
  <c r="X4" i="2"/>
  <c r="AA4" i="2"/>
  <c r="AG5" i="2"/>
  <c r="AJ5" i="2"/>
  <c r="F21" i="2"/>
  <c r="I21" i="2"/>
  <c r="AP4" i="2"/>
  <c r="AR4" i="2" s="1"/>
  <c r="AS4" i="2"/>
  <c r="AP8" i="2"/>
  <c r="AS8" i="2"/>
  <c r="X18" i="2"/>
  <c r="AA18" i="2"/>
  <c r="E54" i="2"/>
  <c r="F4" i="2"/>
  <c r="I4" i="2"/>
  <c r="F9" i="2"/>
  <c r="I9" i="2"/>
  <c r="AY13" i="2"/>
  <c r="BB13" i="2"/>
  <c r="O15" i="2"/>
  <c r="R15" i="2"/>
  <c r="AG16" i="2"/>
  <c r="AJ16" i="2"/>
  <c r="AY6" i="2"/>
  <c r="BB6" i="2"/>
  <c r="AA9" i="2"/>
  <c r="X9" i="2"/>
  <c r="AO54" i="2"/>
  <c r="AP3" i="2"/>
  <c r="AS3" i="2"/>
  <c r="F6" i="2"/>
  <c r="I6" i="2"/>
  <c r="R7" i="2"/>
  <c r="O7" i="2"/>
  <c r="G5" i="2"/>
  <c r="H5" i="2" s="1"/>
  <c r="AY5" i="2"/>
  <c r="BB5" i="2"/>
  <c r="Y6" i="2"/>
  <c r="Z6" i="2" s="1"/>
  <c r="Y7" i="2"/>
  <c r="Z7" i="2" s="1"/>
  <c r="AP7" i="2"/>
  <c r="AS7" i="2"/>
  <c r="AS9" i="2"/>
  <c r="AP9" i="2"/>
  <c r="AJ11" i="2"/>
  <c r="AG11" i="2"/>
  <c r="AQ12" i="2"/>
  <c r="AR12" i="2" s="1"/>
  <c r="AG13" i="2"/>
  <c r="AJ13" i="2"/>
  <c r="AY14" i="2"/>
  <c r="BB14" i="2"/>
  <c r="O16" i="2"/>
  <c r="R16" i="2"/>
  <c r="F19" i="2"/>
  <c r="I19" i="2"/>
  <c r="X29" i="2"/>
  <c r="AA29" i="2"/>
  <c r="F30" i="2"/>
  <c r="I30" i="2"/>
  <c r="AX54" i="2"/>
  <c r="BB3" i="2"/>
  <c r="N54" i="2"/>
  <c r="R4" i="2"/>
  <c r="AF54" i="2"/>
  <c r="AJ4" i="2"/>
  <c r="AY4" i="2"/>
  <c r="BB4" i="2"/>
  <c r="I5" i="2"/>
  <c r="Y5" i="2"/>
  <c r="Z5" i="2" s="1"/>
  <c r="O6" i="2"/>
  <c r="R6" i="2"/>
  <c r="AA6" i="2"/>
  <c r="AQ6" i="2"/>
  <c r="AR6" i="2" s="1"/>
  <c r="AA7" i="2"/>
  <c r="F8" i="2"/>
  <c r="AA8" i="2"/>
  <c r="X8" i="2"/>
  <c r="BB9" i="2"/>
  <c r="AY9" i="2"/>
  <c r="AS12" i="2"/>
  <c r="O13" i="2"/>
  <c r="R13" i="2"/>
  <c r="AG14" i="2"/>
  <c r="AJ14" i="2"/>
  <c r="AY15" i="2"/>
  <c r="BB15" i="2"/>
  <c r="F17" i="2"/>
  <c r="I17" i="2"/>
  <c r="AP19" i="2"/>
  <c r="AS19" i="2"/>
  <c r="AP21" i="2"/>
  <c r="AS21" i="2"/>
  <c r="P23" i="2"/>
  <c r="Q23" i="2" s="1"/>
  <c r="AH28" i="2"/>
  <c r="AI28" i="2" s="1"/>
  <c r="AZ3" i="2"/>
  <c r="BA3" i="2" s="1"/>
  <c r="P4" i="2"/>
  <c r="Q4" i="2" s="1"/>
  <c r="AH4" i="2"/>
  <c r="AI4" i="2" s="1"/>
  <c r="O5" i="2"/>
  <c r="R5" i="2"/>
  <c r="AQ5" i="2"/>
  <c r="AR5" i="2" s="1"/>
  <c r="AG6" i="2"/>
  <c r="AJ6" i="2"/>
  <c r="I7" i="2"/>
  <c r="F7" i="2"/>
  <c r="AJ8" i="2"/>
  <c r="AG8" i="2"/>
  <c r="G10" i="2"/>
  <c r="H10" i="2" s="1"/>
  <c r="X10" i="2"/>
  <c r="AA10" i="2"/>
  <c r="AP11" i="2"/>
  <c r="AS11" i="2"/>
  <c r="O14" i="2"/>
  <c r="R14" i="2"/>
  <c r="AG15" i="2"/>
  <c r="AJ15" i="2"/>
  <c r="AP17" i="2"/>
  <c r="AS17" i="2"/>
  <c r="X20" i="2"/>
  <c r="AA20" i="2"/>
  <c r="AP22" i="2"/>
  <c r="AS22" i="2"/>
  <c r="AY16" i="2"/>
  <c r="BB16" i="2"/>
  <c r="AG17" i="2"/>
  <c r="AJ17" i="2"/>
  <c r="O18" i="2"/>
  <c r="R18" i="2"/>
  <c r="AY18" i="2"/>
  <c r="BB18" i="2"/>
  <c r="AG19" i="2"/>
  <c r="AJ19" i="2"/>
  <c r="O20" i="2"/>
  <c r="R20" i="2"/>
  <c r="AY20" i="2"/>
  <c r="BB20" i="2"/>
  <c r="G22" i="2"/>
  <c r="H22" i="2" s="1"/>
  <c r="AP23" i="2"/>
  <c r="AS23" i="2"/>
  <c r="AZ25" i="2"/>
  <c r="BA25" i="2" s="1"/>
  <c r="AP26" i="2"/>
  <c r="AS26" i="2"/>
  <c r="X27" i="2"/>
  <c r="AA27" i="2"/>
  <c r="P29" i="2"/>
  <c r="Q29" i="2" s="1"/>
  <c r="AZ29" i="2"/>
  <c r="BA29" i="2" s="1"/>
  <c r="AP30" i="2"/>
  <c r="AS30" i="2"/>
  <c r="AP39" i="2"/>
  <c r="AS39" i="2"/>
  <c r="AG7" i="2"/>
  <c r="AY8" i="2"/>
  <c r="O10" i="2"/>
  <c r="AJ10" i="2"/>
  <c r="AG10" i="2"/>
  <c r="O11" i="2"/>
  <c r="AY12" i="2"/>
  <c r="BA12" i="2" s="1"/>
  <c r="G13" i="2"/>
  <c r="H13" i="2" s="1"/>
  <c r="X13" i="2"/>
  <c r="AQ13" i="2"/>
  <c r="AR13" i="2" s="1"/>
  <c r="F14" i="2"/>
  <c r="Y14" i="2"/>
  <c r="Z14" i="2" s="1"/>
  <c r="AP14" i="2"/>
  <c r="G15" i="2"/>
  <c r="H15" i="2" s="1"/>
  <c r="X15" i="2"/>
  <c r="AQ15" i="2"/>
  <c r="AR15" i="2" s="1"/>
  <c r="F16" i="2"/>
  <c r="Y16" i="2"/>
  <c r="Z16" i="2" s="1"/>
  <c r="AP16" i="2"/>
  <c r="X17" i="2"/>
  <c r="AA17" i="2"/>
  <c r="F18" i="2"/>
  <c r="I18" i="2"/>
  <c r="AP18" i="2"/>
  <c r="AS18" i="2"/>
  <c r="X19" i="2"/>
  <c r="AA19" i="2"/>
  <c r="F20" i="2"/>
  <c r="I20" i="2"/>
  <c r="AP20" i="2"/>
  <c r="AS20" i="2"/>
  <c r="Y21" i="2"/>
  <c r="Z21" i="2" s="1"/>
  <c r="I22" i="2"/>
  <c r="AH22" i="2"/>
  <c r="AI22" i="2" s="1"/>
  <c r="F23" i="2"/>
  <c r="I23" i="2"/>
  <c r="F24" i="2"/>
  <c r="I24" i="2"/>
  <c r="AP24" i="2"/>
  <c r="AS24" i="2"/>
  <c r="AH26" i="2"/>
  <c r="AI26" i="2" s="1"/>
  <c r="P27" i="2"/>
  <c r="Q27" i="2" s="1"/>
  <c r="F28" i="2"/>
  <c r="I28" i="2"/>
  <c r="AP36" i="2"/>
  <c r="AS36" i="2"/>
  <c r="AY7" i="2"/>
  <c r="O9" i="2"/>
  <c r="F11" i="2"/>
  <c r="BB11" i="2"/>
  <c r="AY11" i="2"/>
  <c r="AG12" i="2"/>
  <c r="I13" i="2"/>
  <c r="AS13" i="2"/>
  <c r="AA14" i="2"/>
  <c r="I15" i="2"/>
  <c r="AS15" i="2"/>
  <c r="AA16" i="2"/>
  <c r="O17" i="2"/>
  <c r="R17" i="2"/>
  <c r="AY17" i="2"/>
  <c r="BB17" i="2"/>
  <c r="AG18" i="2"/>
  <c r="AJ18" i="2"/>
  <c r="O19" i="2"/>
  <c r="R19" i="2"/>
  <c r="AY19" i="2"/>
  <c r="BB19" i="2"/>
  <c r="AG20" i="2"/>
  <c r="AJ20" i="2"/>
  <c r="O21" i="2"/>
  <c r="R21" i="2"/>
  <c r="AA21" i="2"/>
  <c r="AZ21" i="2"/>
  <c r="BA21" i="2" s="1"/>
  <c r="X22" i="2"/>
  <c r="AA22" i="2"/>
  <c r="BA23" i="2"/>
  <c r="X25" i="2"/>
  <c r="AA25" i="2"/>
  <c r="AP32" i="2"/>
  <c r="AS32" i="2"/>
  <c r="F33" i="2"/>
  <c r="I33" i="2"/>
  <c r="X33" i="2"/>
  <c r="AA33" i="2"/>
  <c r="AP33" i="2"/>
  <c r="AS33" i="2"/>
  <c r="F34" i="2"/>
  <c r="I34" i="2"/>
  <c r="X34" i="2"/>
  <c r="AA34" i="2"/>
  <c r="AP34" i="2"/>
  <c r="AS34" i="2"/>
  <c r="G35" i="2"/>
  <c r="H35" i="2" s="1"/>
  <c r="AJ37" i="2"/>
  <c r="AG37" i="2"/>
  <c r="AZ37" i="2"/>
  <c r="BA37" i="2" s="1"/>
  <c r="X39" i="2"/>
  <c r="AA39" i="2"/>
  <c r="AI21" i="2"/>
  <c r="Q22" i="2"/>
  <c r="BA22" i="2"/>
  <c r="AI23" i="2"/>
  <c r="P25" i="2"/>
  <c r="Q25" i="2" s="1"/>
  <c r="F26" i="2"/>
  <c r="I26" i="2"/>
  <c r="AZ27" i="2"/>
  <c r="BA27" i="2" s="1"/>
  <c r="AP28" i="2"/>
  <c r="AS28" i="2"/>
  <c r="X31" i="2"/>
  <c r="AA31" i="2"/>
  <c r="AY32" i="2"/>
  <c r="BB32" i="2"/>
  <c r="O33" i="2"/>
  <c r="R33" i="2"/>
  <c r="AG33" i="2"/>
  <c r="AJ33" i="2"/>
  <c r="AY33" i="2"/>
  <c r="BB33" i="2"/>
  <c r="O34" i="2"/>
  <c r="R34" i="2"/>
  <c r="AG34" i="2"/>
  <c r="AJ34" i="2"/>
  <c r="AY34" i="2"/>
  <c r="BB34" i="2"/>
  <c r="O40" i="2"/>
  <c r="R40" i="2"/>
  <c r="AG40" i="2"/>
  <c r="AJ40" i="2"/>
  <c r="AY40" i="2"/>
  <c r="BB40" i="2"/>
  <c r="O41" i="2"/>
  <c r="R41" i="2"/>
  <c r="AG41" i="2"/>
  <c r="AJ41" i="2"/>
  <c r="AY41" i="2"/>
  <c r="BB41" i="2"/>
  <c r="O42" i="2"/>
  <c r="R42" i="2"/>
  <c r="AG42" i="2"/>
  <c r="AJ42" i="2"/>
  <c r="AY42" i="2"/>
  <c r="BB42" i="2"/>
  <c r="O43" i="2"/>
  <c r="R43" i="2"/>
  <c r="AG43" i="2"/>
  <c r="AJ43" i="2"/>
  <c r="AY43" i="2"/>
  <c r="BB43" i="2"/>
  <c r="O44" i="2"/>
  <c r="R44" i="2"/>
  <c r="AG44" i="2"/>
  <c r="AJ44" i="2"/>
  <c r="AY44" i="2"/>
  <c r="BB44" i="2"/>
  <c r="O45" i="2"/>
  <c r="R45" i="2"/>
  <c r="F32" i="2"/>
  <c r="I32" i="2"/>
  <c r="F37" i="2"/>
  <c r="I37" i="2"/>
  <c r="AA24" i="2"/>
  <c r="I25" i="2"/>
  <c r="AS25" i="2"/>
  <c r="AA26" i="2"/>
  <c r="I27" i="2"/>
  <c r="AS27" i="2"/>
  <c r="AA28" i="2"/>
  <c r="I29" i="2"/>
  <c r="AS29" i="2"/>
  <c r="AA30" i="2"/>
  <c r="I31" i="2"/>
  <c r="AS31" i="2"/>
  <c r="AA32" i="2"/>
  <c r="AJ35" i="2"/>
  <c r="AG35" i="2"/>
  <c r="BA35" i="2"/>
  <c r="X37" i="2"/>
  <c r="AA37" i="2"/>
  <c r="AQ37" i="2"/>
  <c r="AR37" i="2" s="1"/>
  <c r="R38" i="2"/>
  <c r="O38" i="2"/>
  <c r="AI38" i="2"/>
  <c r="F40" i="2"/>
  <c r="I40" i="2"/>
  <c r="AJ46" i="2"/>
  <c r="AG46" i="2"/>
  <c r="R49" i="2"/>
  <c r="O49" i="2"/>
  <c r="AJ21" i="2"/>
  <c r="BB21" i="2"/>
  <c r="R22" i="2"/>
  <c r="AJ22" i="2"/>
  <c r="BB22" i="2"/>
  <c r="R23" i="2"/>
  <c r="AJ23" i="2"/>
  <c r="BB23" i="2"/>
  <c r="AQ35" i="2"/>
  <c r="AR35" i="2" s="1"/>
  <c r="R36" i="2"/>
  <c r="O36" i="2"/>
  <c r="F38" i="2"/>
  <c r="I38" i="2"/>
  <c r="Y38" i="2"/>
  <c r="Z38" i="2" s="1"/>
  <c r="BB38" i="2"/>
  <c r="AY38" i="2"/>
  <c r="X40" i="2"/>
  <c r="AA40" i="2"/>
  <c r="AP40" i="2"/>
  <c r="AS40" i="2"/>
  <c r="F41" i="2"/>
  <c r="I41" i="2"/>
  <c r="X41" i="2"/>
  <c r="AA41" i="2"/>
  <c r="AP41" i="2"/>
  <c r="AS41" i="2"/>
  <c r="F42" i="2"/>
  <c r="I42" i="2"/>
  <c r="X42" i="2"/>
  <c r="AA42" i="2"/>
  <c r="AP42" i="2"/>
  <c r="AS42" i="2"/>
  <c r="F43" i="2"/>
  <c r="I43" i="2"/>
  <c r="X43" i="2"/>
  <c r="AA43" i="2"/>
  <c r="AP43" i="2"/>
  <c r="AS43" i="2"/>
  <c r="F44" i="2"/>
  <c r="I44" i="2"/>
  <c r="X44" i="2"/>
  <c r="AA44" i="2"/>
  <c r="AP44" i="2"/>
  <c r="AS44" i="2"/>
  <c r="F45" i="2"/>
  <c r="I45" i="2"/>
  <c r="AA45" i="2"/>
  <c r="X45" i="2"/>
  <c r="I48" i="2"/>
  <c r="F48" i="2"/>
  <c r="P24" i="2"/>
  <c r="Q24" i="2" s="1"/>
  <c r="AZ24" i="2"/>
  <c r="BA24" i="2" s="1"/>
  <c r="AZ30" i="2"/>
  <c r="BA30" i="2" s="1"/>
  <c r="AH31" i="2"/>
  <c r="AI31" i="2" s="1"/>
  <c r="P32" i="2"/>
  <c r="Q32" i="2" s="1"/>
  <c r="P35" i="2"/>
  <c r="Q35" i="2" s="1"/>
  <c r="Y35" i="2"/>
  <c r="Z35" i="2" s="1"/>
  <c r="AS35" i="2"/>
  <c r="F36" i="2"/>
  <c r="I36" i="2"/>
  <c r="Y36" i="2"/>
  <c r="Z36" i="2" s="1"/>
  <c r="AH36" i="2"/>
  <c r="AI36" i="2" s="1"/>
  <c r="BB36" i="2"/>
  <c r="AY36" i="2"/>
  <c r="Q37" i="2"/>
  <c r="AA38" i="2"/>
  <c r="AP38" i="2"/>
  <c r="AS38" i="2"/>
  <c r="G39" i="2"/>
  <c r="H39" i="2" s="1"/>
  <c r="P39" i="2"/>
  <c r="Q39" i="2" s="1"/>
  <c r="AJ39" i="2"/>
  <c r="AG39" i="2"/>
  <c r="BA39" i="2"/>
  <c r="BB46" i="2"/>
  <c r="AY46" i="2"/>
  <c r="P48" i="2"/>
  <c r="Q48" i="2" s="1"/>
  <c r="AJ49" i="2"/>
  <c r="AG49" i="2"/>
  <c r="BB35" i="2"/>
  <c r="AJ36" i="2"/>
  <c r="R37" i="2"/>
  <c r="BB37" i="2"/>
  <c r="AJ38" i="2"/>
  <c r="R39" i="2"/>
  <c r="BB39" i="2"/>
  <c r="AY45" i="2"/>
  <c r="BB45" i="2"/>
  <c r="AA47" i="2"/>
  <c r="X47" i="2"/>
  <c r="AG48" i="2"/>
  <c r="AJ48" i="2"/>
  <c r="U55" i="2"/>
  <c r="U56" i="2" s="1"/>
  <c r="I35" i="2"/>
  <c r="AA35" i="2"/>
  <c r="AS46" i="2"/>
  <c r="AP46" i="2"/>
  <c r="BB47" i="2"/>
  <c r="AY47" i="2"/>
  <c r="AA49" i="2"/>
  <c r="X49" i="2"/>
  <c r="I46" i="2"/>
  <c r="F46" i="2"/>
  <c r="O47" i="2"/>
  <c r="R47" i="2"/>
  <c r="AS48" i="2"/>
  <c r="AP48" i="2"/>
  <c r="C56" i="2"/>
  <c r="O50" i="2"/>
  <c r="R50" i="2"/>
  <c r="AG50" i="2"/>
  <c r="AJ50" i="2"/>
  <c r="AY50" i="2"/>
  <c r="BB50" i="2"/>
  <c r="O51" i="2"/>
  <c r="R51" i="2"/>
  <c r="AG51" i="2"/>
  <c r="AJ51" i="2"/>
  <c r="AY51" i="2"/>
  <c r="BB51" i="2"/>
  <c r="O52" i="2"/>
  <c r="R52" i="2"/>
  <c r="AG52" i="2"/>
  <c r="AJ52" i="2"/>
  <c r="AY52" i="2"/>
  <c r="BB52" i="2"/>
  <c r="O53" i="2"/>
  <c r="R53" i="2"/>
  <c r="AG53" i="2"/>
  <c r="AJ53" i="2"/>
  <c r="AY53" i="2"/>
  <c r="BB53" i="2"/>
  <c r="AR10" i="2" l="1"/>
  <c r="AH9" i="2"/>
  <c r="AI9" i="2" s="1"/>
  <c r="H47" i="2"/>
  <c r="AR49" i="2"/>
  <c r="Y12" i="2"/>
  <c r="Z12" i="2" s="1"/>
  <c r="Y46" i="2"/>
  <c r="Z46" i="2" s="1"/>
  <c r="AQ47" i="2"/>
  <c r="AR47" i="2" s="1"/>
  <c r="Z48" i="2"/>
  <c r="AI47" i="2"/>
  <c r="AH32" i="2"/>
  <c r="AI32" i="2" s="1"/>
  <c r="BA49" i="2"/>
  <c r="AR45" i="2"/>
  <c r="AZ10" i="2"/>
  <c r="BA10" i="2" s="1"/>
  <c r="P53" i="2"/>
  <c r="Q53" i="2" s="1"/>
  <c r="P51" i="2"/>
  <c r="Q51" i="2" s="1"/>
  <c r="G36" i="2"/>
  <c r="H36" i="2" s="1"/>
  <c r="AH44" i="2"/>
  <c r="AI44" i="2" s="1"/>
  <c r="AH42" i="2"/>
  <c r="AI42" i="2" s="1"/>
  <c r="AZ34" i="2"/>
  <c r="BA34" i="2" s="1"/>
  <c r="AQ32" i="2"/>
  <c r="AR32" i="2" s="1"/>
  <c r="AQ20" i="2"/>
  <c r="AR20" i="2" s="1"/>
  <c r="AZ8" i="2"/>
  <c r="BA8" i="2" s="1"/>
  <c r="Y10" i="2"/>
  <c r="Z10" i="2" s="1"/>
  <c r="AQ19" i="2"/>
  <c r="AR19" i="2" s="1"/>
  <c r="G8" i="2"/>
  <c r="H8" i="2" s="1"/>
  <c r="Y9" i="2"/>
  <c r="Z9" i="2" s="1"/>
  <c r="AQ46" i="2"/>
  <c r="AR46" i="2" s="1"/>
  <c r="AH39" i="2"/>
  <c r="AI39" i="2" s="1"/>
  <c r="AQ44" i="2"/>
  <c r="AR44" i="2" s="1"/>
  <c r="G42" i="2"/>
  <c r="H42" i="2" s="1"/>
  <c r="AZ38" i="2"/>
  <c r="BA38" i="2" s="1"/>
  <c r="P38" i="2"/>
  <c r="Q38" i="2" s="1"/>
  <c r="AH37" i="2"/>
  <c r="AI37" i="2" s="1"/>
  <c r="P19" i="2"/>
  <c r="Q19" i="2" s="1"/>
  <c r="G11" i="2"/>
  <c r="H11" i="2" s="1"/>
  <c r="AH10" i="2"/>
  <c r="AI10" i="2" s="1"/>
  <c r="G4" i="2"/>
  <c r="H4" i="2" s="1"/>
  <c r="Y18" i="2"/>
  <c r="Z18" i="2" s="1"/>
  <c r="G21" i="2"/>
  <c r="H21" i="2" s="1"/>
  <c r="Y4" i="2"/>
  <c r="Z4" i="2" s="1"/>
  <c r="AH52" i="2"/>
  <c r="AI52" i="2" s="1"/>
  <c r="G46" i="2"/>
  <c r="H46" i="2" s="1"/>
  <c r="AZ46" i="2"/>
  <c r="BA46" i="2" s="1"/>
  <c r="AH46" i="2"/>
  <c r="AI46" i="2" s="1"/>
  <c r="P45" i="2"/>
  <c r="Q45" i="2" s="1"/>
  <c r="AZ41" i="2"/>
  <c r="BA41" i="2" s="1"/>
  <c r="P34" i="2"/>
  <c r="Q34" i="2" s="1"/>
  <c r="Y33" i="2"/>
  <c r="Z33" i="2" s="1"/>
  <c r="Y19" i="2"/>
  <c r="Z19" i="2" s="1"/>
  <c r="AQ11" i="2"/>
  <c r="AR11" i="2" s="1"/>
  <c r="P13" i="2"/>
  <c r="Q13" i="2" s="1"/>
  <c r="Y11" i="2"/>
  <c r="Z11" i="2" s="1"/>
  <c r="G44" i="2"/>
  <c r="H44" i="2" s="1"/>
  <c r="Y41" i="2"/>
  <c r="Z41" i="2" s="1"/>
  <c r="G23" i="2"/>
  <c r="H23" i="2" s="1"/>
  <c r="G16" i="2"/>
  <c r="H16" i="2" s="1"/>
  <c r="AH7" i="2"/>
  <c r="AI7" i="2" s="1"/>
  <c r="AQ23" i="2"/>
  <c r="AR23" i="2" s="1"/>
  <c r="G30" i="2"/>
  <c r="H30" i="2" s="1"/>
  <c r="AZ5" i="2"/>
  <c r="BA5" i="2" s="1"/>
  <c r="G6" i="2"/>
  <c r="H6" i="2" s="1"/>
  <c r="AZ52" i="2"/>
  <c r="BA52" i="2" s="1"/>
  <c r="P44" i="2"/>
  <c r="Q44" i="2" s="1"/>
  <c r="AZ40" i="2"/>
  <c r="BA40" i="2" s="1"/>
  <c r="AZ33" i="2"/>
  <c r="BA33" i="2" s="1"/>
  <c r="AQ28" i="2"/>
  <c r="AR28" i="2" s="1"/>
  <c r="Y39" i="2"/>
  <c r="Z39" i="2" s="1"/>
  <c r="Y34" i="2"/>
  <c r="Z34" i="2" s="1"/>
  <c r="AQ33" i="2"/>
  <c r="AR33" i="2" s="1"/>
  <c r="G33" i="2"/>
  <c r="H33" i="2" s="1"/>
  <c r="AH12" i="2"/>
  <c r="AI12" i="2" s="1"/>
  <c r="P9" i="2"/>
  <c r="Q9" i="2" s="1"/>
  <c r="G20" i="2"/>
  <c r="H20" i="2" s="1"/>
  <c r="AQ18" i="2"/>
  <c r="AR18" i="2" s="1"/>
  <c r="Y17" i="2"/>
  <c r="Z17" i="2" s="1"/>
  <c r="AZ20" i="2"/>
  <c r="BA20" i="2" s="1"/>
  <c r="AH19" i="2"/>
  <c r="AI19" i="2" s="1"/>
  <c r="P18" i="2"/>
  <c r="Q18" i="2" s="1"/>
  <c r="AZ16" i="2"/>
  <c r="BA16" i="2" s="1"/>
  <c r="AQ22" i="2"/>
  <c r="AR22" i="2" s="1"/>
  <c r="AQ17" i="2"/>
  <c r="AR17" i="2" s="1"/>
  <c r="P14" i="2"/>
  <c r="Q14" i="2" s="1"/>
  <c r="AH6" i="2"/>
  <c r="AI6" i="2" s="1"/>
  <c r="P5" i="2"/>
  <c r="Q5" i="2" s="1"/>
  <c r="AQ21" i="2"/>
  <c r="AR21" i="2" s="1"/>
  <c r="G17" i="2"/>
  <c r="H17" i="2" s="1"/>
  <c r="AH14" i="2"/>
  <c r="AI14" i="2" s="1"/>
  <c r="Y8" i="2"/>
  <c r="Z8" i="2" s="1"/>
  <c r="P6" i="2"/>
  <c r="Q6" i="2" s="1"/>
  <c r="AH11" i="2"/>
  <c r="AI11" i="2" s="1"/>
  <c r="P7" i="2"/>
  <c r="Q7" i="2" s="1"/>
  <c r="G50" i="2"/>
  <c r="H50" i="2" s="1"/>
  <c r="AZ53" i="2"/>
  <c r="BA53" i="2" s="1"/>
  <c r="AZ51" i="2"/>
  <c r="BA51" i="2" s="1"/>
  <c r="AH50" i="2"/>
  <c r="AI50" i="2" s="1"/>
  <c r="Y45" i="2"/>
  <c r="Z45" i="2" s="1"/>
  <c r="P36" i="2"/>
  <c r="Q36" i="2" s="1"/>
  <c r="P49" i="2"/>
  <c r="Q49" i="2" s="1"/>
  <c r="AH35" i="2"/>
  <c r="AI35" i="2" s="1"/>
  <c r="G37" i="2"/>
  <c r="H37" i="2" s="1"/>
  <c r="AZ43" i="2"/>
  <c r="BA43" i="2" s="1"/>
  <c r="P43" i="2"/>
  <c r="Q43" i="2" s="1"/>
  <c r="P41" i="2"/>
  <c r="Q41" i="2" s="1"/>
  <c r="AH40" i="2"/>
  <c r="AI40" i="2" s="1"/>
  <c r="AH33" i="2"/>
  <c r="AI33" i="2" s="1"/>
  <c r="AZ32" i="2"/>
  <c r="BA32" i="2" s="1"/>
  <c r="AQ34" i="2"/>
  <c r="AR34" i="2" s="1"/>
  <c r="G34" i="2"/>
  <c r="H34" i="2" s="1"/>
  <c r="Y25" i="2"/>
  <c r="Z25" i="2" s="1"/>
  <c r="G18" i="2"/>
  <c r="H18" i="2" s="1"/>
  <c r="P11" i="2"/>
  <c r="Q11" i="2" s="1"/>
  <c r="P20" i="2"/>
  <c r="Q20" i="2" s="1"/>
  <c r="AZ18" i="2"/>
  <c r="BA18" i="2" s="1"/>
  <c r="AH17" i="2"/>
  <c r="AI17" i="2" s="1"/>
  <c r="Y20" i="2"/>
  <c r="Z20" i="2" s="1"/>
  <c r="AH15" i="2"/>
  <c r="AI15" i="2" s="1"/>
  <c r="AZ15" i="2"/>
  <c r="BA15" i="2" s="1"/>
  <c r="AZ9" i="2"/>
  <c r="BA9" i="2" s="1"/>
  <c r="AQ9" i="2"/>
  <c r="AR9" i="2" s="1"/>
  <c r="Y43" i="2"/>
  <c r="Z43" i="2" s="1"/>
  <c r="AQ42" i="2"/>
  <c r="AR42" i="2" s="1"/>
  <c r="AQ40" i="2"/>
  <c r="AR40" i="2" s="1"/>
  <c r="AH20" i="2"/>
  <c r="AI20" i="2" s="1"/>
  <c r="AZ17" i="2"/>
  <c r="BA17" i="2" s="1"/>
  <c r="AQ36" i="2"/>
  <c r="AR36" i="2" s="1"/>
  <c r="AQ24" i="2"/>
  <c r="AR24" i="2" s="1"/>
  <c r="AQ14" i="2"/>
  <c r="AR14" i="2" s="1"/>
  <c r="Y13" i="2"/>
  <c r="Z13" i="2" s="1"/>
  <c r="AQ30" i="2"/>
  <c r="AR30" i="2" s="1"/>
  <c r="AQ26" i="2"/>
  <c r="AR26" i="2" s="1"/>
  <c r="AH8" i="2"/>
  <c r="AI8" i="2" s="1"/>
  <c r="G19" i="2"/>
  <c r="H19" i="2" s="1"/>
  <c r="AZ14" i="2"/>
  <c r="BA14" i="2" s="1"/>
  <c r="AH16" i="2"/>
  <c r="AI16" i="2" s="1"/>
  <c r="AZ13" i="2"/>
  <c r="BA13" i="2" s="1"/>
  <c r="AH53" i="2"/>
  <c r="AI53" i="2" s="1"/>
  <c r="P52" i="2"/>
  <c r="Q52" i="2" s="1"/>
  <c r="AH51" i="2"/>
  <c r="AI51" i="2" s="1"/>
  <c r="AZ50" i="2"/>
  <c r="BA50" i="2" s="1"/>
  <c r="P50" i="2"/>
  <c r="Q50" i="2" s="1"/>
  <c r="AH48" i="2"/>
  <c r="AI48" i="2" s="1"/>
  <c r="AZ45" i="2"/>
  <c r="BA45" i="2" s="1"/>
  <c r="AH49" i="2"/>
  <c r="AI49" i="2" s="1"/>
  <c r="AZ36" i="2"/>
  <c r="BA36" i="2" s="1"/>
  <c r="G48" i="2"/>
  <c r="H48" i="2" s="1"/>
  <c r="G38" i="2"/>
  <c r="H38" i="2" s="1"/>
  <c r="Y37" i="2"/>
  <c r="Z37" i="2" s="1"/>
  <c r="G32" i="2"/>
  <c r="H32" i="2" s="1"/>
  <c r="AZ44" i="2"/>
  <c r="BA44" i="2" s="1"/>
  <c r="AH43" i="2"/>
  <c r="AI43" i="2" s="1"/>
  <c r="AZ42" i="2"/>
  <c r="BA42" i="2" s="1"/>
  <c r="P42" i="2"/>
  <c r="Q42" i="2" s="1"/>
  <c r="AH41" i="2"/>
  <c r="AI41" i="2" s="1"/>
  <c r="P40" i="2"/>
  <c r="Q40" i="2" s="1"/>
  <c r="AH34" i="2"/>
  <c r="AI34" i="2" s="1"/>
  <c r="P33" i="2"/>
  <c r="Q33" i="2" s="1"/>
  <c r="Y31" i="2"/>
  <c r="Z31" i="2" s="1"/>
  <c r="G26" i="2"/>
  <c r="H26" i="2" s="1"/>
  <c r="AQ48" i="2"/>
  <c r="AR48" i="2" s="1"/>
  <c r="P47" i="2"/>
  <c r="Q47" i="2" s="1"/>
  <c r="Y49" i="2"/>
  <c r="Z49" i="2" s="1"/>
  <c r="AZ47" i="2"/>
  <c r="BA47" i="2" s="1"/>
  <c r="Y47" i="2"/>
  <c r="Z47" i="2" s="1"/>
  <c r="AQ38" i="2"/>
  <c r="AR38" i="2" s="1"/>
  <c r="G45" i="2"/>
  <c r="H45" i="2" s="1"/>
  <c r="Y44" i="2"/>
  <c r="Z44" i="2" s="1"/>
  <c r="AQ43" i="2"/>
  <c r="AR43" i="2" s="1"/>
  <c r="G43" i="2"/>
  <c r="H43" i="2" s="1"/>
  <c r="Y42" i="2"/>
  <c r="Z42" i="2" s="1"/>
  <c r="AQ41" i="2"/>
  <c r="AR41" i="2" s="1"/>
  <c r="G41" i="2"/>
  <c r="H41" i="2" s="1"/>
  <c r="Y40" i="2"/>
  <c r="Z40" i="2" s="1"/>
  <c r="G40" i="2"/>
  <c r="H40" i="2" s="1"/>
  <c r="Y22" i="2"/>
  <c r="Z22" i="2" s="1"/>
  <c r="P21" i="2"/>
  <c r="Q21" i="2" s="1"/>
  <c r="AZ19" i="2"/>
  <c r="BA19" i="2" s="1"/>
  <c r="AH18" i="2"/>
  <c r="AI18" i="2" s="1"/>
  <c r="P17" i="2"/>
  <c r="Q17" i="2" s="1"/>
  <c r="AZ11" i="2"/>
  <c r="BA11" i="2" s="1"/>
  <c r="AZ7" i="2"/>
  <c r="BA7" i="2" s="1"/>
  <c r="G28" i="2"/>
  <c r="H28" i="2" s="1"/>
  <c r="G24" i="2"/>
  <c r="H24" i="2" s="1"/>
  <c r="AQ16" i="2"/>
  <c r="AR16" i="2" s="1"/>
  <c r="Y15" i="2"/>
  <c r="Z15" i="2" s="1"/>
  <c r="G14" i="2"/>
  <c r="H14" i="2" s="1"/>
  <c r="P10" i="2"/>
  <c r="Q10" i="2" s="1"/>
  <c r="AQ39" i="2"/>
  <c r="AR39" i="2" s="1"/>
  <c r="Y27" i="2"/>
  <c r="Z27" i="2" s="1"/>
  <c r="G7" i="2"/>
  <c r="H7" i="2" s="1"/>
  <c r="AZ4" i="2"/>
  <c r="BA4" i="2" s="1"/>
  <c r="Y29" i="2"/>
  <c r="Z29" i="2" s="1"/>
  <c r="P16" i="2"/>
  <c r="Q16" i="2" s="1"/>
  <c r="AH13" i="2"/>
  <c r="AI13" i="2" s="1"/>
  <c r="AQ7" i="2"/>
  <c r="AR7" i="2" s="1"/>
  <c r="AQ3" i="2"/>
  <c r="AR3" i="2" s="1"/>
  <c r="AZ6" i="2"/>
  <c r="BA6" i="2" s="1"/>
  <c r="P15" i="2"/>
  <c r="Q15" i="2" s="1"/>
  <c r="G9" i="2"/>
  <c r="H9" i="2" s="1"/>
  <c r="AQ8" i="2"/>
  <c r="AR8" i="2" s="1"/>
  <c r="AH5" i="2"/>
  <c r="AI5" i="2" s="1"/>
  <c r="AI54" i="2" l="1"/>
  <c r="AI56" i="2" s="1"/>
  <c r="BA54" i="2"/>
  <c r="BA56" i="2" s="1"/>
  <c r="Q54" i="2"/>
  <c r="Q56" i="2" s="1"/>
  <c r="H54" i="2"/>
  <c r="H56" i="2" s="1"/>
  <c r="AR54" i="2"/>
  <c r="AR56" i="2" s="1"/>
  <c r="Z54" i="2"/>
  <c r="Z56" i="2" s="1"/>
</calcChain>
</file>

<file path=xl/sharedStrings.xml><?xml version="1.0" encoding="utf-8"?>
<sst xmlns="http://schemas.openxmlformats.org/spreadsheetml/2006/main" count="81" uniqueCount="34">
  <si>
    <t>年份</t>
  </si>
  <si>
    <t>xij</t>
  </si>
  <si>
    <t>xij-xmin</t>
  </si>
  <si>
    <t>yij</t>
  </si>
  <si>
    <t>Yij</t>
  </si>
  <si>
    <t>lnYij</t>
  </si>
  <si>
    <t>Yij*lnYij</t>
  </si>
  <si>
    <t>Wj*yij</t>
  </si>
  <si>
    <t>dj</t>
  </si>
  <si>
    <t>Wj</t>
  </si>
  <si>
    <t>总和F</t>
  </si>
  <si>
    <r>
      <t>x</t>
    </r>
    <r>
      <rPr>
        <sz val="11"/>
        <color theme="1"/>
        <rFont val="宋体"/>
        <family val="3"/>
        <charset val="134"/>
        <scheme val="minor"/>
      </rPr>
      <t>2</t>
    </r>
    <phoneticPr fontId="7" type="noConversion"/>
  </si>
  <si>
    <t>原始数据x1</t>
    <phoneticPr fontId="7" type="noConversion"/>
  </si>
  <si>
    <t>原始数据x2</t>
    <phoneticPr fontId="7" type="noConversion"/>
  </si>
  <si>
    <t>原始数据x3</t>
    <phoneticPr fontId="7" type="noConversion"/>
  </si>
  <si>
    <t>原始数据x4</t>
    <phoneticPr fontId="7" type="noConversion"/>
  </si>
  <si>
    <t>原始数据x5</t>
    <phoneticPr fontId="7" type="noConversion"/>
  </si>
  <si>
    <t>原始数据x6</t>
    <phoneticPr fontId="7" type="noConversion"/>
  </si>
  <si>
    <r>
      <t>x</t>
    </r>
    <r>
      <rPr>
        <sz val="11"/>
        <color theme="1"/>
        <rFont val="宋体"/>
        <family val="3"/>
        <charset val="134"/>
        <scheme val="minor"/>
      </rPr>
      <t>1</t>
    </r>
    <phoneticPr fontId="7" type="noConversion"/>
  </si>
  <si>
    <r>
      <t>x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</si>
  <si>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</si>
  <si>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</si>
  <si>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r>
      <t>x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/>
    </r>
  </si>
  <si>
    <t>matlab计算的F</t>
    <phoneticPr fontId="7" type="noConversion"/>
  </si>
  <si>
    <t>左表excel计算的F</t>
    <phoneticPr fontId="7" type="noConversion"/>
  </si>
  <si>
    <t>将x1至x6复制到matlab的R后运行程序</t>
    <phoneticPr fontId="7" type="noConversion"/>
  </si>
  <si>
    <t>x1</t>
    <phoneticPr fontId="7" type="noConversion"/>
  </si>
  <si>
    <t>x2</t>
    <phoneticPr fontId="7" type="noConversion"/>
  </si>
  <si>
    <r>
      <t>x3</t>
    </r>
    <r>
      <rPr>
        <sz val="11"/>
        <color theme="1"/>
        <rFont val="宋体"/>
        <family val="2"/>
        <scheme val="minor"/>
      </rPr>
      <t/>
    </r>
  </si>
  <si>
    <r>
      <t>x4</t>
    </r>
    <r>
      <rPr>
        <sz val="11"/>
        <color theme="1"/>
        <rFont val="宋体"/>
        <family val="2"/>
        <scheme val="minor"/>
      </rPr>
      <t/>
    </r>
  </si>
  <si>
    <r>
      <t>x5</t>
    </r>
    <r>
      <rPr>
        <sz val="11"/>
        <color theme="1"/>
        <rFont val="宋体"/>
        <family val="2"/>
        <scheme val="minor"/>
      </rPr>
      <t/>
    </r>
  </si>
  <si>
    <r>
      <t>x6</t>
    </r>
    <r>
      <rPr>
        <sz val="11"/>
        <color theme="1"/>
        <rFont val="宋体"/>
        <family val="2"/>
        <scheme val="minor"/>
      </rPr>
      <t/>
    </r>
  </si>
  <si>
    <t>二者差值基本为0。表明正确</t>
    <phoneticPr fontId="7" type="noConversion"/>
  </si>
  <si>
    <t>xij-xmin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</si>
</sst>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0"/>
  <sheetViews>
    <sheetView tabSelected="1" workbookViewId="0">
      <selection activeCell="J6" sqref="J6"/>
    </sheetView>
  </sheetViews>
  <sheetFormatPr defaultColWidth="9" defaultRowHeight="13.5" x14ac:dyDescent="0.15"/>
  <cols>
    <col min="1" max="1" width="9.125" style="1" customWidth="1"/>
    <col min="2" max="3" width="13.125" customWidth="1"/>
    <col min="4" max="4" width="14.875" customWidth="1"/>
    <col min="5" max="5" width="13.5" customWidth="1"/>
    <col min="6" max="6" width="11.75" customWidth="1"/>
    <col min="7" max="7" width="12.25" customWidth="1"/>
    <col min="8" max="8" width="13.25" customWidth="1"/>
    <col min="9" max="9" width="14.5" customWidth="1"/>
    <col min="10" max="10" width="13.125" customWidth="1"/>
    <col min="11" max="13" width="9.25" customWidth="1"/>
    <col min="14" max="14" width="12.375" customWidth="1"/>
    <col min="15" max="15" width="11.5" customWidth="1"/>
    <col min="16" max="16" width="12.125" customWidth="1"/>
    <col min="17" max="17" width="12" customWidth="1"/>
    <col min="18" max="18" width="12.25" customWidth="1"/>
    <col min="20" max="22" width="9.375" customWidth="1"/>
    <col min="23" max="24" width="11.25" customWidth="1"/>
    <col min="25" max="25" width="12.375" customWidth="1"/>
    <col min="26" max="26" width="12.625" customWidth="1"/>
    <col min="27" max="27" width="12" customWidth="1"/>
    <col min="29" max="31" width="9.875" customWidth="1"/>
    <col min="32" max="32" width="11.875" customWidth="1"/>
    <col min="33" max="34" width="12.125" customWidth="1"/>
    <col min="35" max="35" width="12.375" customWidth="1"/>
    <col min="36" max="36" width="12.125" customWidth="1"/>
    <col min="38" max="40" width="9.625" customWidth="1"/>
    <col min="41" max="41" width="11.375" customWidth="1"/>
    <col min="42" max="42" width="11.625" customWidth="1"/>
    <col min="43" max="43" width="12.125" customWidth="1"/>
    <col min="44" max="44" width="12" customWidth="1"/>
    <col min="45" max="45" width="12.375" customWidth="1"/>
    <col min="48" max="48" width="10.5" customWidth="1"/>
    <col min="49" max="49" width="11.875" customWidth="1"/>
    <col min="50" max="50" width="11.5" customWidth="1"/>
    <col min="51" max="51" width="12.75" customWidth="1"/>
    <col min="52" max="52" width="12.25" customWidth="1"/>
    <col min="53" max="53" width="12.125" customWidth="1"/>
    <col min="54" max="54" width="13.125" customWidth="1"/>
  </cols>
  <sheetData>
    <row r="1" spans="1:54" ht="14.25" x14ac:dyDescent="0.15">
      <c r="A1" s="2" t="s">
        <v>0</v>
      </c>
      <c r="B1" s="3" t="s">
        <v>12</v>
      </c>
      <c r="C1" s="3"/>
      <c r="D1" s="3"/>
      <c r="E1" s="3"/>
      <c r="F1" s="3"/>
      <c r="G1" s="3"/>
      <c r="H1" s="3"/>
      <c r="I1" s="3"/>
      <c r="J1" s="1"/>
      <c r="K1" s="8" t="s">
        <v>13</v>
      </c>
      <c r="L1" s="1"/>
      <c r="M1" s="1"/>
      <c r="N1" s="1"/>
      <c r="O1" s="1"/>
      <c r="P1" s="1"/>
      <c r="Q1" s="1"/>
      <c r="R1" s="1"/>
      <c r="S1" s="1"/>
      <c r="T1" s="8" t="s">
        <v>14</v>
      </c>
      <c r="U1" s="1"/>
      <c r="V1" s="1"/>
      <c r="W1" s="1"/>
      <c r="X1" s="1"/>
      <c r="Y1" s="1"/>
      <c r="Z1" s="1"/>
      <c r="AA1" s="1"/>
      <c r="AC1" s="8" t="s">
        <v>15</v>
      </c>
      <c r="AD1" s="1"/>
      <c r="AE1" s="1"/>
      <c r="AF1" s="1"/>
      <c r="AG1" s="1"/>
      <c r="AH1" s="1"/>
      <c r="AI1" s="1"/>
      <c r="AJ1" s="1"/>
      <c r="AL1" s="7" t="s">
        <v>16</v>
      </c>
      <c r="AM1" s="7"/>
      <c r="AN1" s="7"/>
      <c r="AO1" s="7"/>
      <c r="AP1" s="7"/>
      <c r="AQ1" s="7"/>
      <c r="AR1" s="7"/>
      <c r="AS1" s="7"/>
      <c r="AT1" s="7"/>
      <c r="AU1" s="8" t="s">
        <v>17</v>
      </c>
      <c r="AV1" s="1"/>
      <c r="AW1" s="1"/>
    </row>
    <row r="2" spans="1:54" ht="14.25" x14ac:dyDescent="0.15">
      <c r="A2" s="2"/>
      <c r="B2" s="3" t="s">
        <v>12</v>
      </c>
      <c r="C2" s="3" t="s">
        <v>1</v>
      </c>
      <c r="D2" s="3" t="s">
        <v>33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3" t="s">
        <v>13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1"/>
      <c r="T2" s="3" t="s">
        <v>14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  <c r="AB2" s="1"/>
      <c r="AC2" s="3" t="s">
        <v>15</v>
      </c>
      <c r="AD2" s="3" t="s">
        <v>1</v>
      </c>
      <c r="AE2" s="3" t="s">
        <v>2</v>
      </c>
      <c r="AF2" s="3" t="s">
        <v>3</v>
      </c>
      <c r="AG2" s="3" t="s">
        <v>4</v>
      </c>
      <c r="AH2" s="3" t="s">
        <v>5</v>
      </c>
      <c r="AI2" s="3" t="s">
        <v>6</v>
      </c>
      <c r="AJ2" s="3" t="s">
        <v>7</v>
      </c>
      <c r="AK2" s="1"/>
      <c r="AL2" s="3" t="s">
        <v>16</v>
      </c>
      <c r="AM2" s="3" t="s">
        <v>1</v>
      </c>
      <c r="AN2" s="3" t="s">
        <v>2</v>
      </c>
      <c r="AO2" s="3" t="s">
        <v>3</v>
      </c>
      <c r="AP2" s="3" t="s">
        <v>4</v>
      </c>
      <c r="AQ2" s="3" t="s">
        <v>5</v>
      </c>
      <c r="AR2" s="3" t="s">
        <v>6</v>
      </c>
      <c r="AS2" s="3" t="s">
        <v>7</v>
      </c>
      <c r="AT2" s="1"/>
      <c r="AU2" s="3" t="s">
        <v>17</v>
      </c>
      <c r="AV2" s="3" t="s">
        <v>1</v>
      </c>
      <c r="AW2" s="3" t="s">
        <v>2</v>
      </c>
      <c r="AX2" s="3" t="s">
        <v>3</v>
      </c>
      <c r="AY2" s="3" t="s">
        <v>4</v>
      </c>
      <c r="AZ2" s="3" t="s">
        <v>5</v>
      </c>
      <c r="BA2" s="3" t="s">
        <v>6</v>
      </c>
      <c r="BB2" s="3" t="s">
        <v>7</v>
      </c>
    </row>
    <row r="3" spans="1:54" x14ac:dyDescent="0.15">
      <c r="A3" s="4">
        <v>1</v>
      </c>
      <c r="B3" s="5">
        <v>1387825</v>
      </c>
      <c r="C3" s="5">
        <v>1387825</v>
      </c>
      <c r="D3" s="5">
        <f>C3-1387825</f>
        <v>0</v>
      </c>
      <c r="E3" s="5">
        <v>0</v>
      </c>
      <c r="F3" s="5">
        <v>0</v>
      </c>
      <c r="G3" s="5">
        <v>0</v>
      </c>
      <c r="H3" s="5">
        <v>0</v>
      </c>
      <c r="I3" s="5">
        <f>0.188749010541521*E3</f>
        <v>0</v>
      </c>
      <c r="K3" s="5">
        <v>2562035</v>
      </c>
      <c r="L3" s="5">
        <v>2562035</v>
      </c>
      <c r="M3" s="5">
        <f>L3-2562035</f>
        <v>0</v>
      </c>
      <c r="N3" s="5">
        <v>0</v>
      </c>
      <c r="O3" s="5">
        <v>0</v>
      </c>
      <c r="P3" s="5">
        <v>0</v>
      </c>
      <c r="Q3" s="5">
        <v>0</v>
      </c>
      <c r="R3" s="5">
        <f>0.117385428229049*N3</f>
        <v>0</v>
      </c>
      <c r="T3" s="5">
        <v>1661458</v>
      </c>
      <c r="U3" s="5">
        <v>1661458</v>
      </c>
      <c r="V3" s="5">
        <f>U3-1661458</f>
        <v>0</v>
      </c>
      <c r="W3" s="5">
        <v>0</v>
      </c>
      <c r="X3" s="5">
        <v>0</v>
      </c>
      <c r="Y3" s="5">
        <v>0</v>
      </c>
      <c r="Z3" s="5">
        <v>0</v>
      </c>
      <c r="AA3" s="5">
        <f>0.247307138165818*W3</f>
        <v>0</v>
      </c>
      <c r="AC3" s="5">
        <v>61584468</v>
      </c>
      <c r="AD3" s="5">
        <v>61584468</v>
      </c>
      <c r="AE3" s="5">
        <f>AD3-61584468</f>
        <v>0</v>
      </c>
      <c r="AF3" s="5">
        <v>0</v>
      </c>
      <c r="AG3" s="5">
        <v>0</v>
      </c>
      <c r="AH3" s="5">
        <v>0</v>
      </c>
      <c r="AI3" s="5">
        <v>0</v>
      </c>
      <c r="AJ3" s="5">
        <f>0.0432704910416132*AF3</f>
        <v>0</v>
      </c>
      <c r="AL3" s="5">
        <v>2883028</v>
      </c>
      <c r="AM3" s="5">
        <v>2883028</v>
      </c>
      <c r="AN3" s="5">
        <f>AM3-2855739</f>
        <v>27289</v>
      </c>
      <c r="AO3" s="5">
        <f>AN3/115536986</f>
        <v>2.3619276341517166E-4</v>
      </c>
      <c r="AP3" s="5">
        <f>AO3/12.4368343051635</f>
        <v>1.8991389417893072E-5</v>
      </c>
      <c r="AQ3" s="5">
        <f>LN(AP3)</f>
        <v>-10.871524870050736</v>
      </c>
      <c r="AR3" s="5">
        <f>AP3*AQ3</f>
        <v>-2.0646536237344291E-4</v>
      </c>
      <c r="AS3" s="5">
        <f>0.204914601711911*AO3</f>
        <v>4.8399346042455522E-5</v>
      </c>
      <c r="AU3" s="5">
        <v>53805182</v>
      </c>
      <c r="AV3" s="5">
        <v>53805182</v>
      </c>
      <c r="AW3">
        <f>AV3-37843747</f>
        <v>15961435</v>
      </c>
      <c r="AX3">
        <f>AW3/428400134</f>
        <v>3.7258239979915599E-2</v>
      </c>
      <c r="AY3">
        <f>AX3/14.6496308658951</f>
        <v>2.5432886549144528E-3</v>
      </c>
      <c r="AZ3">
        <f>LN(AY3)</f>
        <v>-5.974297289383232</v>
      </c>
      <c r="BA3">
        <f>AY3*AZ3</f>
        <v>-1.5194362517174542E-2</v>
      </c>
      <c r="BB3">
        <f>0.198373330310087*AX3</f>
        <v>7.3910411463082859E-3</v>
      </c>
    </row>
    <row r="4" spans="1:54" ht="14.25" x14ac:dyDescent="0.15">
      <c r="A4" s="6">
        <v>2</v>
      </c>
      <c r="B4" s="5">
        <v>1402352</v>
      </c>
      <c r="C4" s="5">
        <v>1402352</v>
      </c>
      <c r="D4" s="5">
        <f t="shared" ref="D4:D53" si="0">C4-1387825</f>
        <v>14527</v>
      </c>
      <c r="E4" s="5">
        <f>D4/24451548</f>
        <v>5.9411371419101975E-4</v>
      </c>
      <c r="F4" s="5">
        <f>E4/17.2877632123741</f>
        <v>3.4366141350534565E-5</v>
      </c>
      <c r="G4" s="5">
        <f>LN(F4)</f>
        <v>-10.278438741355746</v>
      </c>
      <c r="H4" s="5">
        <f>F4*G4</f>
        <v>-3.5323027864824213E-4</v>
      </c>
      <c r="I4" s="5">
        <f t="shared" ref="I4:I53" si="1">0.188749010541521*E4</f>
        <v>1.1213837570270297E-4</v>
      </c>
      <c r="K4" s="5">
        <v>3054461</v>
      </c>
      <c r="L4" s="5">
        <v>3054461</v>
      </c>
      <c r="M4" s="5">
        <f t="shared" ref="M4:M53" si="2">L4-2562035</f>
        <v>492426</v>
      </c>
      <c r="N4" s="5">
        <f>M4/78225409</f>
        <v>6.2949622928785195E-3</v>
      </c>
      <c r="O4" s="5">
        <f>N4/18.8625025661419</f>
        <v>3.3372890319325634E-4</v>
      </c>
      <c r="P4" s="5">
        <f>LN(O4)</f>
        <v>-8.0051815616537141</v>
      </c>
      <c r="Q4" s="5">
        <f>O4*P4</f>
        <v>-2.6715604624335731E-3</v>
      </c>
      <c r="R4" s="5">
        <f t="shared" ref="R4:R53" si="3">0.117385428229049*N4</f>
        <v>7.3893684443526123E-4</v>
      </c>
      <c r="T4" s="5">
        <v>1699962</v>
      </c>
      <c r="U4" s="5">
        <v>1699962</v>
      </c>
      <c r="V4" s="5">
        <f t="shared" ref="V4:V53" si="4">U4-1661458</f>
        <v>38504</v>
      </c>
      <c r="W4" s="5">
        <f>V4/42451053</f>
        <v>9.0702108143230278E-4</v>
      </c>
      <c r="X4" s="5">
        <f>W4/10.7630607184232</f>
        <v>8.4271668177040857E-5</v>
      </c>
      <c r="Y4" s="5">
        <f>LN(X4)</f>
        <v>-9.38146483275424</v>
      </c>
      <c r="Z4" s="5">
        <f>X4*Y4</f>
        <v>-7.905916914004434E-4</v>
      </c>
      <c r="AA4" s="5">
        <f t="shared" ref="AA4:AA53" si="5">0.247307138165818*W4</f>
        <v>2.2431278790508818E-4</v>
      </c>
      <c r="AC4" s="5">
        <v>68525492</v>
      </c>
      <c r="AD4" s="5">
        <v>68525492</v>
      </c>
      <c r="AE4" s="5">
        <f t="shared" ref="AE4:AE53" si="6">AD4-61584468</f>
        <v>6941024</v>
      </c>
      <c r="AF4" s="5">
        <f>AE4/152178655</f>
        <v>4.5611022123963445E-2</v>
      </c>
      <c r="AG4" s="5">
        <f>AF4/34.6473720509621</f>
        <v>1.3164352568176064E-3</v>
      </c>
      <c r="AH4" s="5">
        <f>LN(AG4)</f>
        <v>-6.6328277584995581</v>
      </c>
      <c r="AI4" s="5">
        <f>AG4*AH4</f>
        <v>-8.7316883136873136E-3</v>
      </c>
      <c r="AJ4" s="5">
        <f t="shared" ref="AJ4:AJ53" si="7">0.0432704910416132*AF4</f>
        <v>1.9736113242137818E-3</v>
      </c>
      <c r="AL4" s="5">
        <v>2855739</v>
      </c>
      <c r="AM4" s="5">
        <v>2855739</v>
      </c>
      <c r="AN4" s="5">
        <f t="shared" ref="AN4:AN53" si="8">AM4-2855739</f>
        <v>0</v>
      </c>
      <c r="AO4" s="5">
        <f t="shared" ref="AO4:AO53" si="9">AN4/115536986</f>
        <v>0</v>
      </c>
      <c r="AP4" s="5">
        <f t="shared" ref="AP4:AP53" si="10">AO4/12.4368343051635</f>
        <v>0</v>
      </c>
      <c r="AQ4" s="5">
        <v>0</v>
      </c>
      <c r="AR4" s="5">
        <f t="shared" ref="AR4:AR53" si="11">AP4*AQ4</f>
        <v>0</v>
      </c>
      <c r="AS4" s="5">
        <f t="shared" ref="AS4:AS53" si="12">0.204914601711911*AO4</f>
        <v>0</v>
      </c>
      <c r="AU4" s="5">
        <v>50193159</v>
      </c>
      <c r="AV4" s="5">
        <v>50193159</v>
      </c>
      <c r="AW4">
        <f t="shared" ref="AW4:AW53" si="13">AV4-37843747</f>
        <v>12349412</v>
      </c>
      <c r="AX4">
        <f t="shared" ref="AX4:AX53" si="14">AW4/428400134</f>
        <v>2.8826816380034093E-2</v>
      </c>
      <c r="AY4">
        <f t="shared" ref="AY4:AY53" si="15">AX4/14.6496308658951</f>
        <v>1.9677503579386443E-3</v>
      </c>
      <c r="AZ4">
        <f t="shared" ref="AZ4:AZ53" si="16">LN(AY4)</f>
        <v>-6.2308643390392309</v>
      </c>
      <c r="BA4">
        <f t="shared" ref="BA4:BA53" si="17">AY4*AZ4</f>
        <v>-1.226078553341158E-2</v>
      </c>
      <c r="BB4">
        <f t="shared" ref="BB4:BB53" si="18">0.198373330310087*AX4</f>
        <v>5.7184715675447292E-3</v>
      </c>
    </row>
    <row r="5" spans="1:54" x14ac:dyDescent="0.15">
      <c r="A5" s="4">
        <v>3</v>
      </c>
      <c r="B5" s="5">
        <v>1402437</v>
      </c>
      <c r="C5" s="5">
        <v>1402437</v>
      </c>
      <c r="D5" s="5">
        <f t="shared" si="0"/>
        <v>14612</v>
      </c>
      <c r="E5" s="5">
        <f t="shared" ref="E5:E53" si="19">D5/24451548</f>
        <v>5.9758997671640257E-4</v>
      </c>
      <c r="F5" s="5">
        <f t="shared" ref="F5:F53" si="20">E5/17.2877632123741</f>
        <v>3.4567223612171202E-5</v>
      </c>
      <c r="G5" s="5">
        <f t="shared" ref="G5:G53" si="21">LN(F5)</f>
        <v>-10.272604619313457</v>
      </c>
      <c r="H5" s="5">
        <f t="shared" ref="H5:H53" si="22">F5*G5</f>
        <v>-3.5509542095523111E-4</v>
      </c>
      <c r="I5" s="5">
        <f t="shared" si="1"/>
        <v>1.1279451681475155E-4</v>
      </c>
      <c r="K5" s="5">
        <v>4676336</v>
      </c>
      <c r="L5" s="5">
        <v>4676336</v>
      </c>
      <c r="M5" s="5">
        <f t="shared" si="2"/>
        <v>2114301</v>
      </c>
      <c r="N5" s="5">
        <f t="shared" ref="N5:N53" si="23">M5/78225409</f>
        <v>2.7028315058090651E-2</v>
      </c>
      <c r="O5" s="5">
        <f t="shared" ref="O5:O53" si="24">N5/18.8625025661419</f>
        <v>1.4329124655286382E-3</v>
      </c>
      <c r="P5" s="5">
        <f t="shared" ref="P5:P53" si="25">LN(O5)</f>
        <v>-6.5480462167690279</v>
      </c>
      <c r="Q5" s="5">
        <f t="shared" ref="Q5:Q53" si="26">O5*P5</f>
        <v>-9.3827770488659791E-3</v>
      </c>
      <c r="R5" s="5">
        <f t="shared" si="3"/>
        <v>3.1727303374036245E-3</v>
      </c>
      <c r="T5" s="5">
        <v>1738185</v>
      </c>
      <c r="U5" s="5">
        <v>1738185</v>
      </c>
      <c r="V5" s="5">
        <f t="shared" si="4"/>
        <v>76727</v>
      </c>
      <c r="W5" s="5">
        <f t="shared" ref="W5:W53" si="27">V5/42451053</f>
        <v>1.8074227746482519E-3</v>
      </c>
      <c r="X5" s="5">
        <f t="shared" ref="X5:X53" si="28">W5/10.7630607184232</f>
        <v>1.6792832651724011E-4</v>
      </c>
      <c r="Y5" s="5">
        <f t="shared" ref="Y5:Y53" si="29">LN(X5)</f>
        <v>-8.6919732974661486</v>
      </c>
      <c r="Z5" s="5">
        <f t="shared" ref="Z5:Z53" si="30">X5*Y5</f>
        <v>-1.4596285299760276E-3</v>
      </c>
      <c r="AA5" s="5">
        <f t="shared" si="5"/>
        <v>4.4698855385398139E-4</v>
      </c>
      <c r="AC5" s="5">
        <v>76442897</v>
      </c>
      <c r="AD5" s="5">
        <v>76442897</v>
      </c>
      <c r="AE5" s="5">
        <f t="shared" si="6"/>
        <v>14858429</v>
      </c>
      <c r="AF5" s="5">
        <f t="shared" ref="AF5:AF53" si="31">AE5/152178655</f>
        <v>9.7638062315638152E-2</v>
      </c>
      <c r="AG5" s="5">
        <f t="shared" ref="AG5:AG53" si="32">AF5/34.6473720509621</f>
        <v>2.8180510248230184E-3</v>
      </c>
      <c r="AH5" s="5">
        <f t="shared" ref="AH5:AH53" si="33">LN(AG5)</f>
        <v>-5.8717097589190352</v>
      </c>
      <c r="AI5" s="5">
        <f t="shared" ref="AI5:AI53" si="34">AG5*AH5</f>
        <v>-1.6546777703585105E-2</v>
      </c>
      <c r="AJ5" s="5">
        <f t="shared" si="7"/>
        <v>4.224846900749292E-3</v>
      </c>
      <c r="AL5" s="5">
        <v>2997773</v>
      </c>
      <c r="AM5" s="5">
        <v>2997773</v>
      </c>
      <c r="AN5" s="5">
        <f t="shared" si="8"/>
        <v>142034</v>
      </c>
      <c r="AO5" s="5">
        <f t="shared" si="9"/>
        <v>1.2293379368577262E-3</v>
      </c>
      <c r="AP5" s="5">
        <f t="shared" si="10"/>
        <v>9.8846531737367606E-5</v>
      </c>
      <c r="AQ5" s="5">
        <f t="shared" ref="AQ5:AQ53" si="35">LN(AP5)</f>
        <v>-9.2219420950798465</v>
      </c>
      <c r="AR5" s="5">
        <f t="shared" si="11"/>
        <v>-9.1155699198147634E-4</v>
      </c>
      <c r="AS5" s="5">
        <f t="shared" si="12"/>
        <v>2.5190929370054335E-4</v>
      </c>
      <c r="AU5" s="5">
        <v>44582534</v>
      </c>
      <c r="AV5" s="5">
        <v>44582534</v>
      </c>
      <c r="AW5">
        <f t="shared" si="13"/>
        <v>6738787</v>
      </c>
      <c r="AX5">
        <f t="shared" si="14"/>
        <v>1.5730123464433837E-2</v>
      </c>
      <c r="AY5">
        <f t="shared" si="15"/>
        <v>1.0737556194029547E-3</v>
      </c>
      <c r="AZ5">
        <f t="shared" si="16"/>
        <v>-6.8365928512425258</v>
      </c>
      <c r="BA5">
        <f t="shared" si="17"/>
        <v>-7.3408299915917307E-3</v>
      </c>
      <c r="BB5">
        <f t="shared" si="18"/>
        <v>3.1204369778285836E-3</v>
      </c>
    </row>
    <row r="6" spans="1:54" ht="14.25" x14ac:dyDescent="0.15">
      <c r="A6" s="6">
        <v>4</v>
      </c>
      <c r="B6" s="5">
        <v>1456107</v>
      </c>
      <c r="C6" s="5">
        <v>1456107</v>
      </c>
      <c r="D6" s="5">
        <f t="shared" si="0"/>
        <v>68282</v>
      </c>
      <c r="E6" s="5">
        <f t="shared" si="19"/>
        <v>2.7925430324493156E-3</v>
      </c>
      <c r="F6" s="5">
        <f t="shared" si="20"/>
        <v>1.6153292928321064E-4</v>
      </c>
      <c r="G6" s="5">
        <f t="shared" si="21"/>
        <v>-8.7308015395951593</v>
      </c>
      <c r="H6" s="5">
        <f t="shared" si="22"/>
        <v>-1.4103119476811714E-3</v>
      </c>
      <c r="I6" s="5">
        <f t="shared" si="1"/>
        <v>5.2708973426942684E-4</v>
      </c>
      <c r="K6" s="5">
        <v>5906081</v>
      </c>
      <c r="L6" s="5">
        <v>5906081</v>
      </c>
      <c r="M6" s="5">
        <f t="shared" si="2"/>
        <v>3344046</v>
      </c>
      <c r="N6" s="5">
        <f t="shared" si="23"/>
        <v>4.2748846477747404E-2</v>
      </c>
      <c r="O6" s="5">
        <f t="shared" si="24"/>
        <v>2.266340127872607E-3</v>
      </c>
      <c r="P6" s="5">
        <f t="shared" si="25"/>
        <v>-6.0895890270786754</v>
      </c>
      <c r="Q6" s="5">
        <f t="shared" si="26"/>
        <v>-1.3801079974321109E-2</v>
      </c>
      <c r="R6" s="5">
        <f t="shared" si="3"/>
        <v>5.018091650088252E-3</v>
      </c>
      <c r="T6" s="5">
        <v>1747067</v>
      </c>
      <c r="U6" s="5">
        <v>1747067</v>
      </c>
      <c r="V6" s="5">
        <f t="shared" si="4"/>
        <v>85609</v>
      </c>
      <c r="W6" s="5">
        <f t="shared" si="27"/>
        <v>2.0166519779850926E-3</v>
      </c>
      <c r="X6" s="5">
        <f t="shared" si="28"/>
        <v>1.8736789011448914E-4</v>
      </c>
      <c r="Y6" s="5">
        <f t="shared" si="29"/>
        <v>-8.5824365469472781</v>
      </c>
      <c r="Z6" s="5">
        <f t="shared" si="30"/>
        <v>-1.6080730278429931E-3</v>
      </c>
      <c r="AA6" s="5">
        <f t="shared" si="5"/>
        <v>4.9873242935192944E-4</v>
      </c>
      <c r="AC6" s="5">
        <v>83488501</v>
      </c>
      <c r="AD6" s="5">
        <v>83488501</v>
      </c>
      <c r="AE6" s="5">
        <f t="shared" si="6"/>
        <v>21904033</v>
      </c>
      <c r="AF6" s="5">
        <f t="shared" si="31"/>
        <v>0.14393630302488875</v>
      </c>
      <c r="AG6" s="5">
        <f t="shared" si="32"/>
        <v>4.1543209341584645E-3</v>
      </c>
      <c r="AH6" s="5">
        <f t="shared" si="33"/>
        <v>-5.4836062974469533</v>
      </c>
      <c r="AI6" s="5">
        <f t="shared" si="34"/>
        <v>-2.2780660436167065E-2</v>
      </c>
      <c r="AJ6" s="5">
        <f t="shared" si="7"/>
        <v>6.2281945106013713E-3</v>
      </c>
      <c r="AL6" s="5">
        <v>3131038</v>
      </c>
      <c r="AM6" s="5">
        <v>3131038</v>
      </c>
      <c r="AN6" s="5">
        <f t="shared" si="8"/>
        <v>275299</v>
      </c>
      <c r="AO6" s="5">
        <f t="shared" si="9"/>
        <v>2.3827781001661236E-3</v>
      </c>
      <c r="AP6" s="5">
        <f t="shared" si="10"/>
        <v>1.9159040328911082E-4</v>
      </c>
      <c r="AQ6" s="5">
        <f t="shared" si="35"/>
        <v>-8.5601507808995052</v>
      </c>
      <c r="AR6" s="5">
        <f t="shared" si="11"/>
        <v>-1.6400427403281332E-3</v>
      </c>
      <c r="AS6" s="5">
        <f t="shared" si="12"/>
        <v>4.8826602536340517E-4</v>
      </c>
      <c r="AU6" s="5">
        <v>40047432</v>
      </c>
      <c r="AV6" s="5">
        <v>40047432</v>
      </c>
      <c r="AW6">
        <f t="shared" si="13"/>
        <v>2203685</v>
      </c>
      <c r="AX6">
        <f t="shared" si="14"/>
        <v>5.1439876533745437E-3</v>
      </c>
      <c r="AY6">
        <f t="shared" si="15"/>
        <v>3.511342845743604E-4</v>
      </c>
      <c r="AZ6">
        <f t="shared" si="16"/>
        <v>-7.9543418305274507</v>
      </c>
      <c r="BA6">
        <f t="shared" si="17"/>
        <v>-2.7930421279221645E-3</v>
      </c>
      <c r="BB6">
        <f t="shared" si="18"/>
        <v>1.0204299618738776E-3</v>
      </c>
    </row>
    <row r="7" spans="1:54" x14ac:dyDescent="0.15">
      <c r="A7" s="4">
        <v>5</v>
      </c>
      <c r="B7" s="5">
        <v>1476847</v>
      </c>
      <c r="C7" s="5">
        <v>1476847</v>
      </c>
      <c r="D7" s="5">
        <f t="shared" si="0"/>
        <v>89022</v>
      </c>
      <c r="E7" s="5">
        <f t="shared" si="19"/>
        <v>3.6407510886427314E-3</v>
      </c>
      <c r="F7" s="5">
        <f t="shared" si="20"/>
        <v>2.1059700112255027E-4</v>
      </c>
      <c r="G7" s="5">
        <f t="shared" si="21"/>
        <v>-8.4655641980497816</v>
      </c>
      <c r="H7" s="5">
        <f t="shared" si="22"/>
        <v>-1.7828224329197112E-3</v>
      </c>
      <c r="I7" s="5">
        <f t="shared" si="1"/>
        <v>6.8718816560928088E-4</v>
      </c>
      <c r="K7" s="5">
        <v>6672074</v>
      </c>
      <c r="L7" s="5">
        <v>6672074</v>
      </c>
      <c r="M7" s="5">
        <f t="shared" si="2"/>
        <v>4110039</v>
      </c>
      <c r="N7" s="5">
        <f t="shared" si="23"/>
        <v>5.2540971693737004E-2</v>
      </c>
      <c r="O7" s="5">
        <f t="shared" si="24"/>
        <v>2.7854719441124318E-3</v>
      </c>
      <c r="P7" s="5">
        <f t="shared" si="25"/>
        <v>-5.8833379606731615</v>
      </c>
      <c r="Q7" s="5">
        <f t="shared" si="26"/>
        <v>-1.638787282718674E-2</v>
      </c>
      <c r="R7" s="5">
        <f t="shared" si="3"/>
        <v>6.1675444618396599E-3</v>
      </c>
      <c r="T7" s="5">
        <v>1764313</v>
      </c>
      <c r="U7" s="5">
        <v>1764313</v>
      </c>
      <c r="V7" s="5">
        <f t="shared" si="4"/>
        <v>102855</v>
      </c>
      <c r="W7" s="5">
        <f t="shared" si="27"/>
        <v>2.4229080960606561E-3</v>
      </c>
      <c r="X7" s="5">
        <f t="shared" si="28"/>
        <v>2.2511329810797674E-4</v>
      </c>
      <c r="Y7" s="5">
        <f t="shared" si="29"/>
        <v>-8.3989067353506108</v>
      </c>
      <c r="Z7" s="5">
        <f t="shared" si="30"/>
        <v>-1.8907055956960757E-3</v>
      </c>
      <c r="AA7" s="5">
        <f t="shared" si="5"/>
        <v>5.9920246727555176E-4</v>
      </c>
      <c r="AC7" s="5">
        <v>91097435</v>
      </c>
      <c r="AD7" s="5">
        <v>91097435</v>
      </c>
      <c r="AE7" s="5">
        <f t="shared" si="6"/>
        <v>29512967</v>
      </c>
      <c r="AF7" s="5">
        <f t="shared" si="31"/>
        <v>0.1939363112389185</v>
      </c>
      <c r="AG7" s="5">
        <f t="shared" si="32"/>
        <v>5.5974320636399668E-3</v>
      </c>
      <c r="AH7" s="5">
        <f t="shared" si="33"/>
        <v>-5.1854473464761437</v>
      </c>
      <c r="AI7" s="5">
        <f t="shared" si="34"/>
        <v>-2.9025189241482351E-2</v>
      </c>
      <c r="AJ7" s="5">
        <f t="shared" si="7"/>
        <v>8.3917194181071329E-3</v>
      </c>
      <c r="AL7" s="5">
        <v>3376698</v>
      </c>
      <c r="AM7" s="5">
        <v>3376698</v>
      </c>
      <c r="AN7" s="5">
        <f t="shared" si="8"/>
        <v>520959</v>
      </c>
      <c r="AO7" s="5">
        <f t="shared" si="9"/>
        <v>4.509023629887662E-3</v>
      </c>
      <c r="AP7" s="5">
        <f t="shared" si="10"/>
        <v>3.6255396825666598E-4</v>
      </c>
      <c r="AQ7" s="5">
        <f t="shared" si="35"/>
        <v>-7.9223372168013437</v>
      </c>
      <c r="AR7" s="5">
        <f t="shared" si="11"/>
        <v>-2.8722747958187978E-3</v>
      </c>
      <c r="AS7" s="5">
        <f t="shared" si="12"/>
        <v>9.2396478122802551E-4</v>
      </c>
      <c r="AU7" s="5">
        <v>42449348</v>
      </c>
      <c r="AV7" s="5">
        <v>42449348</v>
      </c>
      <c r="AW7">
        <f t="shared" si="13"/>
        <v>4605601</v>
      </c>
      <c r="AX7">
        <f t="shared" si="14"/>
        <v>1.0750699251648694E-2</v>
      </c>
      <c r="AY7">
        <f t="shared" si="15"/>
        <v>7.3385461722975779E-4</v>
      </c>
      <c r="AZ7">
        <f t="shared" si="16"/>
        <v>-7.2171996181373146</v>
      </c>
      <c r="BA7">
        <f t="shared" si="17"/>
        <v>-5.2963752632389132E-3</v>
      </c>
      <c r="BB7">
        <f t="shared" si="18"/>
        <v>2.1326520137117115E-3</v>
      </c>
    </row>
    <row r="8" spans="1:54" ht="14.25" x14ac:dyDescent="0.15">
      <c r="A8" s="6">
        <v>6</v>
      </c>
      <c r="B8" s="5">
        <v>1525963</v>
      </c>
      <c r="C8" s="5">
        <v>1525963</v>
      </c>
      <c r="D8" s="5">
        <f t="shared" si="0"/>
        <v>138138</v>
      </c>
      <c r="E8" s="5">
        <f t="shared" si="19"/>
        <v>5.649458267427486E-3</v>
      </c>
      <c r="F8" s="5">
        <f t="shared" si="20"/>
        <v>3.267894289171986E-4</v>
      </c>
      <c r="G8" s="5">
        <f t="shared" si="21"/>
        <v>-8.0261945427562047</v>
      </c>
      <c r="H8" s="5">
        <f t="shared" si="22"/>
        <v>-2.6228755310056359E-3</v>
      </c>
      <c r="I8" s="5">
        <f t="shared" si="1"/>
        <v>1.0663296580725535E-3</v>
      </c>
      <c r="K8" s="5">
        <v>7233030</v>
      </c>
      <c r="L8" s="5">
        <v>7233030</v>
      </c>
      <c r="M8" s="5">
        <f t="shared" si="2"/>
        <v>4670995</v>
      </c>
      <c r="N8" s="5">
        <f t="shared" si="23"/>
        <v>5.9711992045960414E-2</v>
      </c>
      <c r="O8" s="5">
        <f t="shared" si="24"/>
        <v>3.1656452709060545E-3</v>
      </c>
      <c r="P8" s="5">
        <f t="shared" si="25"/>
        <v>-5.7553983671025772</v>
      </c>
      <c r="Q8" s="5">
        <f t="shared" si="26"/>
        <v>-1.8219549622998703E-2</v>
      </c>
      <c r="R8" s="5">
        <f t="shared" si="3"/>
        <v>7.009317756724631E-3</v>
      </c>
      <c r="T8" s="5">
        <v>1784732</v>
      </c>
      <c r="U8" s="5">
        <v>1784732</v>
      </c>
      <c r="V8" s="5">
        <f t="shared" si="4"/>
        <v>123274</v>
      </c>
      <c r="W8" s="5">
        <f t="shared" si="27"/>
        <v>2.9039091209351157E-3</v>
      </c>
      <c r="X8" s="5">
        <f t="shared" si="28"/>
        <v>2.6980328336943002E-4</v>
      </c>
      <c r="Y8" s="5">
        <f t="shared" si="29"/>
        <v>-8.2178174446226002</v>
      </c>
      <c r="Z8" s="5">
        <f t="shared" si="30"/>
        <v>-2.2171941286897568E-3</v>
      </c>
      <c r="AA8" s="5">
        <f t="shared" si="5"/>
        <v>7.1815745419207975E-4</v>
      </c>
      <c r="AC8" s="5">
        <v>95974898</v>
      </c>
      <c r="AD8" s="5">
        <v>95974898</v>
      </c>
      <c r="AE8" s="5">
        <f t="shared" si="6"/>
        <v>34390430</v>
      </c>
      <c r="AF8" s="5">
        <f t="shared" si="31"/>
        <v>0.22598721220134321</v>
      </c>
      <c r="AG8" s="5">
        <f t="shared" si="32"/>
        <v>6.5224921494462362E-3</v>
      </c>
      <c r="AH8" s="5">
        <f t="shared" si="33"/>
        <v>-5.0324987445652711</v>
      </c>
      <c r="AI8" s="5">
        <f t="shared" si="34"/>
        <v>-3.2824433553525018E-2</v>
      </c>
      <c r="AJ8" s="5">
        <f t="shared" si="7"/>
        <v>9.7785776410773632E-3</v>
      </c>
      <c r="AL8" s="5">
        <v>3599395</v>
      </c>
      <c r="AM8" s="5">
        <v>3599395</v>
      </c>
      <c r="AN8" s="5">
        <f t="shared" si="8"/>
        <v>743656</v>
      </c>
      <c r="AO8" s="5">
        <f t="shared" si="9"/>
        <v>6.4365189516022167E-3</v>
      </c>
      <c r="AP8" s="5">
        <f t="shared" si="10"/>
        <v>5.1753676166047457E-4</v>
      </c>
      <c r="AQ8" s="5">
        <f t="shared" si="35"/>
        <v>-7.5664299983226879</v>
      </c>
      <c r="AR8" s="5">
        <f t="shared" si="11"/>
        <v>-3.9159056786625939E-3</v>
      </c>
      <c r="AS8" s="5">
        <f t="shared" si="12"/>
        <v>1.3189367173787351E-3</v>
      </c>
      <c r="AU8" s="5">
        <v>41821876</v>
      </c>
      <c r="AV8" s="5">
        <v>41821876</v>
      </c>
      <c r="AW8">
        <f t="shared" si="13"/>
        <v>3978129</v>
      </c>
      <c r="AX8">
        <f t="shared" si="14"/>
        <v>9.2860125015740546E-3</v>
      </c>
      <c r="AY8">
        <f t="shared" si="15"/>
        <v>6.3387348026578924E-4</v>
      </c>
      <c r="AZ8">
        <f t="shared" si="16"/>
        <v>-7.3636611813817785</v>
      </c>
      <c r="BA8">
        <f t="shared" si="17"/>
        <v>-4.6676295405405606E-3</v>
      </c>
      <c r="BB8">
        <f t="shared" si="18"/>
        <v>1.8420972252383473E-3</v>
      </c>
    </row>
    <row r="9" spans="1:54" x14ac:dyDescent="0.15">
      <c r="A9" s="4">
        <v>7</v>
      </c>
      <c r="B9" s="5">
        <v>1577187</v>
      </c>
      <c r="C9" s="5">
        <v>1577187</v>
      </c>
      <c r="D9" s="5">
        <f t="shared" si="0"/>
        <v>189362</v>
      </c>
      <c r="E9" s="5">
        <f t="shared" si="19"/>
        <v>7.7443767568417341E-3</v>
      </c>
      <c r="F9" s="5">
        <f t="shared" si="20"/>
        <v>4.4796869680043542E-4</v>
      </c>
      <c r="G9" s="5">
        <f t="shared" si="21"/>
        <v>-7.7107872012038499</v>
      </c>
      <c r="H9" s="5">
        <f t="shared" si="22"/>
        <v>-3.4541912938287653E-3</v>
      </c>
      <c r="I9" s="5">
        <f t="shared" si="1"/>
        <v>1.4617434501146306E-3</v>
      </c>
      <c r="K9" s="5">
        <v>7698281</v>
      </c>
      <c r="L9" s="5">
        <v>7698281</v>
      </c>
      <c r="M9" s="5">
        <f t="shared" si="2"/>
        <v>5136246</v>
      </c>
      <c r="N9" s="5">
        <f t="shared" si="23"/>
        <v>6.5659560821216031E-2</v>
      </c>
      <c r="O9" s="5">
        <f t="shared" si="24"/>
        <v>3.4809570252398335E-3</v>
      </c>
      <c r="P9" s="5">
        <f t="shared" si="25"/>
        <v>-5.6604480157504913</v>
      </c>
      <c r="Q9" s="5">
        <f t="shared" si="26"/>
        <v>-1.9703776286431548E-2</v>
      </c>
      <c r="R9" s="5">
        <f t="shared" si="3"/>
        <v>7.7074756643297319E-3</v>
      </c>
      <c r="T9" s="5">
        <v>1800712</v>
      </c>
      <c r="U9" s="5">
        <v>1800712</v>
      </c>
      <c r="V9" s="5">
        <f t="shared" si="4"/>
        <v>139254</v>
      </c>
      <c r="W9" s="5">
        <f t="shared" si="27"/>
        <v>3.2803426572245451E-3</v>
      </c>
      <c r="X9" s="5">
        <f t="shared" si="28"/>
        <v>3.0477786412647117E-4</v>
      </c>
      <c r="Y9" s="5">
        <f t="shared" si="29"/>
        <v>-8.0959273610460372</v>
      </c>
      <c r="Z9" s="5">
        <f t="shared" si="30"/>
        <v>-2.4674594492226695E-3</v>
      </c>
      <c r="AA9" s="5">
        <f t="shared" si="5"/>
        <v>8.1125215476145717E-4</v>
      </c>
      <c r="AC9" s="5">
        <v>96127377</v>
      </c>
      <c r="AD9" s="5">
        <v>96127377</v>
      </c>
      <c r="AE9" s="5">
        <f t="shared" si="6"/>
        <v>34542909</v>
      </c>
      <c r="AF9" s="5">
        <f t="shared" si="31"/>
        <v>0.22698918583555625</v>
      </c>
      <c r="AG9" s="5">
        <f t="shared" si="32"/>
        <v>6.5514113307549729E-3</v>
      </c>
      <c r="AH9" s="5">
        <f t="shared" si="33"/>
        <v>-5.0280747822011067</v>
      </c>
      <c r="AI9" s="5">
        <f t="shared" si="34"/>
        <v>-3.294098609999567E-2</v>
      </c>
      <c r="AJ9" s="5">
        <f t="shared" si="7"/>
        <v>9.8219335322405101E-3</v>
      </c>
      <c r="AL9" s="5">
        <v>3905777</v>
      </c>
      <c r="AM9" s="5">
        <v>3905777</v>
      </c>
      <c r="AN9" s="5">
        <f t="shared" si="8"/>
        <v>1050038</v>
      </c>
      <c r="AO9" s="5">
        <f t="shared" si="9"/>
        <v>9.0883277844897217E-3</v>
      </c>
      <c r="AP9" s="5">
        <f t="shared" si="10"/>
        <v>7.3075893442726394E-4</v>
      </c>
      <c r="AQ9" s="5">
        <f t="shared" si="35"/>
        <v>-7.2214269276675527</v>
      </c>
      <c r="AR9" s="5">
        <f t="shared" si="11"/>
        <v>-5.2771222467066911E-3</v>
      </c>
      <c r="AS9" s="5">
        <f t="shared" si="12"/>
        <v>1.8623310681860059E-3</v>
      </c>
      <c r="AU9" s="5">
        <v>42565860</v>
      </c>
      <c r="AV9" s="5">
        <v>42565860</v>
      </c>
      <c r="AW9">
        <f t="shared" si="13"/>
        <v>4722113</v>
      </c>
      <c r="AX9">
        <f t="shared" si="14"/>
        <v>1.1022669287960586E-2</v>
      </c>
      <c r="AY9">
        <f t="shared" si="15"/>
        <v>7.5241959260705885E-4</v>
      </c>
      <c r="AZ9">
        <f t="shared" si="16"/>
        <v>-7.1922164207288315</v>
      </c>
      <c r="BA9">
        <f t="shared" si="17"/>
        <v>-5.4115645492265867E-3</v>
      </c>
      <c r="BB9">
        <f t="shared" si="18"/>
        <v>2.1866036155594568E-3</v>
      </c>
    </row>
    <row r="10" spans="1:54" ht="14.25" x14ac:dyDescent="0.15">
      <c r="A10" s="6">
        <v>8</v>
      </c>
      <c r="B10" s="5">
        <v>1615796</v>
      </c>
      <c r="C10" s="5">
        <v>1615796</v>
      </c>
      <c r="D10" s="5">
        <f t="shared" si="0"/>
        <v>227971</v>
      </c>
      <c r="E10" s="5">
        <f t="shared" si="19"/>
        <v>9.3233769902829871E-3</v>
      </c>
      <c r="F10" s="5">
        <f t="shared" si="20"/>
        <v>5.3930499138312891E-4</v>
      </c>
      <c r="G10" s="5">
        <f t="shared" si="21"/>
        <v>-7.5252293003642219</v>
      </c>
      <c r="H10" s="5">
        <f t="shared" si="22"/>
        <v>-4.0583937229889955E-3</v>
      </c>
      <c r="I10" s="5">
        <f t="shared" si="1"/>
        <v>1.7597781818214978E-3</v>
      </c>
      <c r="K10" s="5">
        <v>7664006</v>
      </c>
      <c r="L10" s="5">
        <v>7664006</v>
      </c>
      <c r="M10" s="5">
        <f t="shared" si="2"/>
        <v>5101971</v>
      </c>
      <c r="N10" s="5">
        <f t="shared" si="23"/>
        <v>6.5221403955842527E-2</v>
      </c>
      <c r="O10" s="5">
        <f t="shared" si="24"/>
        <v>3.4577280361999595E-3</v>
      </c>
      <c r="P10" s="5">
        <f t="shared" si="25"/>
        <v>-5.6671435425293861</v>
      </c>
      <c r="Q10" s="5">
        <f t="shared" si="26"/>
        <v>-1.9595441112173415E-2</v>
      </c>
      <c r="R10" s="5">
        <f t="shared" si="3"/>
        <v>7.656042433056366E-3</v>
      </c>
      <c r="T10" s="5">
        <v>1715687</v>
      </c>
      <c r="U10" s="5">
        <v>1715687</v>
      </c>
      <c r="V10" s="5">
        <f t="shared" si="4"/>
        <v>54229</v>
      </c>
      <c r="W10" s="5">
        <f t="shared" si="27"/>
        <v>1.2774476995894542E-3</v>
      </c>
      <c r="X10" s="5">
        <f t="shared" si="28"/>
        <v>1.1868814392200155E-4</v>
      </c>
      <c r="Y10" s="5">
        <f t="shared" si="29"/>
        <v>-9.0390111440499705</v>
      </c>
      <c r="Z10" s="5">
        <f t="shared" si="30"/>
        <v>-1.0728234555775788E-3</v>
      </c>
      <c r="AA10" s="5">
        <f t="shared" si="5"/>
        <v>3.1592193474197554E-4</v>
      </c>
      <c r="AC10" s="5">
        <v>96288645</v>
      </c>
      <c r="AD10" s="5">
        <v>96288645</v>
      </c>
      <c r="AE10" s="5">
        <f t="shared" si="6"/>
        <v>34704177</v>
      </c>
      <c r="AF10" s="5">
        <f t="shared" si="31"/>
        <v>0.22804891395577126</v>
      </c>
      <c r="AG10" s="5">
        <f t="shared" si="32"/>
        <v>6.5819974346204057E-3</v>
      </c>
      <c r="AH10" s="5">
        <f t="shared" si="33"/>
        <v>-5.0234170182179163</v>
      </c>
      <c r="AI10" s="5">
        <f t="shared" si="34"/>
        <v>-3.3064117926938814E-2</v>
      </c>
      <c r="AJ10" s="5">
        <f t="shared" si="7"/>
        <v>9.8677884883728202E-3</v>
      </c>
      <c r="AL10" s="5">
        <v>4134444</v>
      </c>
      <c r="AM10" s="5">
        <v>4134444</v>
      </c>
      <c r="AN10" s="5">
        <f t="shared" si="8"/>
        <v>1278705</v>
      </c>
      <c r="AO10" s="5">
        <f t="shared" si="9"/>
        <v>1.1067494871296019E-2</v>
      </c>
      <c r="AP10" s="5">
        <f t="shared" si="10"/>
        <v>8.8989646398207926E-4</v>
      </c>
      <c r="AQ10" s="5">
        <f t="shared" si="35"/>
        <v>-7.0244054346096565</v>
      </c>
      <c r="AR10" s="5">
        <f t="shared" si="11"/>
        <v>-6.2509935578356343E-3</v>
      </c>
      <c r="AS10" s="5">
        <f t="shared" si="12"/>
        <v>2.2678913035002416E-3</v>
      </c>
      <c r="AU10" s="5">
        <v>44869412</v>
      </c>
      <c r="AV10" s="5">
        <v>44869412</v>
      </c>
      <c r="AW10">
        <f t="shared" si="13"/>
        <v>7025665</v>
      </c>
      <c r="AX10">
        <f t="shared" si="14"/>
        <v>1.6399773114916905E-2</v>
      </c>
      <c r="AY10">
        <f t="shared" si="15"/>
        <v>1.1194666449307062E-3</v>
      </c>
      <c r="AZ10">
        <f t="shared" si="16"/>
        <v>-6.7949029169823687</v>
      </c>
      <c r="BA10">
        <f t="shared" si="17"/>
        <v>-7.6066671711041214E-3</v>
      </c>
      <c r="BB10">
        <f t="shared" si="18"/>
        <v>3.2532776091358955E-3</v>
      </c>
    </row>
    <row r="11" spans="1:54" x14ac:dyDescent="0.15">
      <c r="A11" s="4">
        <v>9</v>
      </c>
      <c r="B11" s="5">
        <v>1685735</v>
      </c>
      <c r="C11" s="5">
        <v>1685735</v>
      </c>
      <c r="D11" s="5">
        <f t="shared" si="0"/>
        <v>297910</v>
      </c>
      <c r="E11" s="5">
        <f t="shared" si="19"/>
        <v>1.2183686693374178E-2</v>
      </c>
      <c r="F11" s="5">
        <f t="shared" si="20"/>
        <v>7.0475784193142093E-4</v>
      </c>
      <c r="G11" s="5">
        <f t="shared" si="21"/>
        <v>-7.2576563007791455</v>
      </c>
      <c r="H11" s="5">
        <f t="shared" si="22"/>
        <v>-5.1148901920170901E-3</v>
      </c>
      <c r="I11" s="5">
        <f t="shared" si="1"/>
        <v>2.2996588081222718E-3</v>
      </c>
      <c r="K11" s="5">
        <v>7557684</v>
      </c>
      <c r="L11" s="5">
        <v>7557684</v>
      </c>
      <c r="M11" s="5">
        <f t="shared" si="2"/>
        <v>4995649</v>
      </c>
      <c r="N11" s="5">
        <f t="shared" si="23"/>
        <v>6.3862229215062336E-2</v>
      </c>
      <c r="O11" s="5">
        <f t="shared" si="24"/>
        <v>3.3856710683605011E-3</v>
      </c>
      <c r="P11" s="5">
        <f t="shared" si="25"/>
        <v>-5.6882031445970949</v>
      </c>
      <c r="Q11" s="5">
        <f t="shared" si="26"/>
        <v>-1.9258384817619607E-2</v>
      </c>
      <c r="R11" s="5">
        <f t="shared" si="3"/>
        <v>7.496495124071776E-3</v>
      </c>
      <c r="T11" s="5">
        <v>1771968</v>
      </c>
      <c r="U11" s="5">
        <v>1771968</v>
      </c>
      <c r="V11" s="5">
        <f t="shared" si="4"/>
        <v>110510</v>
      </c>
      <c r="W11" s="5">
        <f t="shared" si="27"/>
        <v>2.603233422737476E-3</v>
      </c>
      <c r="X11" s="5">
        <f t="shared" si="28"/>
        <v>2.4186739170592106E-4</v>
      </c>
      <c r="Y11" s="5">
        <f t="shared" si="29"/>
        <v>-8.3271209501543577</v>
      </c>
      <c r="Z11" s="5">
        <f t="shared" si="30"/>
        <v>-2.0140590246335655E-3</v>
      </c>
      <c r="AA11" s="5">
        <f t="shared" si="5"/>
        <v>6.4379820775481227E-4</v>
      </c>
      <c r="AC11" s="5">
        <v>96078881</v>
      </c>
      <c r="AD11" s="5">
        <v>96078881</v>
      </c>
      <c r="AE11" s="5">
        <f t="shared" si="6"/>
        <v>34494413</v>
      </c>
      <c r="AF11" s="5">
        <f t="shared" si="31"/>
        <v>0.22667050776602013</v>
      </c>
      <c r="AG11" s="5">
        <f t="shared" si="32"/>
        <v>6.542213574888601E-3</v>
      </c>
      <c r="AH11" s="5">
        <f t="shared" si="33"/>
        <v>-5.0294797036717513</v>
      </c>
      <c r="AI11" s="5">
        <f t="shared" si="34"/>
        <v>-3.290393039198803E-2</v>
      </c>
      <c r="AJ11" s="5">
        <f t="shared" si="7"/>
        <v>9.8081441756874901E-3</v>
      </c>
      <c r="AL11" s="5">
        <v>4140330</v>
      </c>
      <c r="AM11" s="5">
        <v>4140330</v>
      </c>
      <c r="AN11" s="5">
        <f t="shared" si="8"/>
        <v>1284591</v>
      </c>
      <c r="AO11" s="5">
        <f t="shared" si="9"/>
        <v>1.1118439596476924E-2</v>
      </c>
      <c r="AP11" s="5">
        <f t="shared" si="10"/>
        <v>8.939927415339764E-4</v>
      </c>
      <c r="AQ11" s="5">
        <f t="shared" si="35"/>
        <v>-7.019812901913232</v>
      </c>
      <c r="AR11" s="5">
        <f t="shared" si="11"/>
        <v>-6.2756617812369892E-3</v>
      </c>
      <c r="AS11" s="5">
        <f t="shared" si="12"/>
        <v>2.2783306215700093E-3</v>
      </c>
      <c r="AU11" s="5">
        <v>46371289</v>
      </c>
      <c r="AV11" s="5">
        <v>46371289</v>
      </c>
      <c r="AW11">
        <f t="shared" si="13"/>
        <v>8527542</v>
      </c>
      <c r="AX11">
        <f t="shared" si="14"/>
        <v>1.9905553997795901E-2</v>
      </c>
      <c r="AY11">
        <f t="shared" si="15"/>
        <v>1.3587751240979587E-3</v>
      </c>
      <c r="AZ11">
        <f t="shared" si="16"/>
        <v>-6.6011716291033302</v>
      </c>
      <c r="BA11">
        <f t="shared" si="17"/>
        <v>-8.9695077995268022E-3</v>
      </c>
      <c r="BB11">
        <f t="shared" si="18"/>
        <v>3.9487310382100389E-3</v>
      </c>
    </row>
    <row r="12" spans="1:54" ht="14.25" x14ac:dyDescent="0.15">
      <c r="A12" s="6">
        <v>10</v>
      </c>
      <c r="B12" s="5">
        <v>1743191</v>
      </c>
      <c r="C12" s="5">
        <v>1743191</v>
      </c>
      <c r="D12" s="5">
        <f t="shared" si="0"/>
        <v>355366</v>
      </c>
      <c r="E12" s="5">
        <f t="shared" si="19"/>
        <v>1.4533476571708262E-2</v>
      </c>
      <c r="F12" s="5">
        <f t="shared" si="20"/>
        <v>8.4067998810312286E-4</v>
      </c>
      <c r="G12" s="5">
        <f t="shared" si="21"/>
        <v>-7.0812994839565562</v>
      </c>
      <c r="H12" s="5">
        <f t="shared" si="22"/>
        <v>-5.9531067659272475E-3</v>
      </c>
      <c r="I12" s="5">
        <f t="shared" si="1"/>
        <v>2.7431793226383111E-3</v>
      </c>
      <c r="K12" s="5">
        <v>7575878</v>
      </c>
      <c r="L12" s="5">
        <v>7575878</v>
      </c>
      <c r="M12" s="5">
        <f t="shared" si="2"/>
        <v>5013843</v>
      </c>
      <c r="N12" s="5">
        <f t="shared" si="23"/>
        <v>6.4094813489565777E-2</v>
      </c>
      <c r="O12" s="5">
        <f t="shared" si="24"/>
        <v>3.3980015782537603E-3</v>
      </c>
      <c r="P12" s="5">
        <f t="shared" si="25"/>
        <v>-5.684567791267007</v>
      </c>
      <c r="Q12" s="5">
        <f t="shared" si="26"/>
        <v>-1.931617032641578E-2</v>
      </c>
      <c r="R12" s="5">
        <f t="shared" si="3"/>
        <v>7.5237971287337056E-3</v>
      </c>
      <c r="T12" s="5">
        <v>1847845</v>
      </c>
      <c r="U12" s="5">
        <v>1847845</v>
      </c>
      <c r="V12" s="5">
        <f t="shared" si="4"/>
        <v>186387</v>
      </c>
      <c r="W12" s="5">
        <f t="shared" si="27"/>
        <v>4.3906331369448007E-3</v>
      </c>
      <c r="X12" s="5">
        <f t="shared" si="28"/>
        <v>4.0793536818289298E-4</v>
      </c>
      <c r="Y12" s="5">
        <f t="shared" si="29"/>
        <v>-7.8044018074249486</v>
      </c>
      <c r="Z12" s="5">
        <f t="shared" si="30"/>
        <v>-3.1836915247591318E-3</v>
      </c>
      <c r="AA12" s="5">
        <f t="shared" si="5"/>
        <v>1.0858349158338267E-3</v>
      </c>
      <c r="AC12" s="5">
        <v>107147598</v>
      </c>
      <c r="AD12" s="5">
        <v>107147598</v>
      </c>
      <c r="AE12" s="5">
        <f t="shared" si="6"/>
        <v>45563130</v>
      </c>
      <c r="AF12" s="5">
        <f t="shared" si="31"/>
        <v>0.29940552438185236</v>
      </c>
      <c r="AG12" s="5">
        <f t="shared" si="32"/>
        <v>8.6415074696419396E-3</v>
      </c>
      <c r="AH12" s="5">
        <f t="shared" si="33"/>
        <v>-4.7511782357322767</v>
      </c>
      <c r="AI12" s="5">
        <f t="shared" si="34"/>
        <v>-4.1057342213680681E-2</v>
      </c>
      <c r="AJ12" s="5">
        <f t="shared" si="7"/>
        <v>1.2955424060574445E-2</v>
      </c>
      <c r="AL12" s="5">
        <v>4206448</v>
      </c>
      <c r="AM12" s="5">
        <v>4206448</v>
      </c>
      <c r="AN12" s="5">
        <f t="shared" si="8"/>
        <v>1350709</v>
      </c>
      <c r="AO12" s="5">
        <f t="shared" si="9"/>
        <v>1.1690706558677237E-2</v>
      </c>
      <c r="AP12" s="5">
        <f t="shared" si="10"/>
        <v>9.4000661839030149E-4</v>
      </c>
      <c r="AQ12" s="5">
        <f t="shared" si="35"/>
        <v>-6.9696236418842652</v>
      </c>
      <c r="AR12" s="5">
        <f t="shared" si="11"/>
        <v>-6.5514923510607255E-3</v>
      </c>
      <c r="AS12" s="5">
        <f t="shared" si="12"/>
        <v>2.3955964782021717E-3</v>
      </c>
      <c r="AU12" s="5">
        <v>37843747</v>
      </c>
      <c r="AV12" s="5">
        <v>37843747</v>
      </c>
      <c r="AW12">
        <f t="shared" si="13"/>
        <v>0</v>
      </c>
      <c r="AX12">
        <f t="shared" si="14"/>
        <v>0</v>
      </c>
      <c r="AY12">
        <f t="shared" si="15"/>
        <v>0</v>
      </c>
      <c r="AZ12">
        <v>0</v>
      </c>
      <c r="BA12">
        <f t="shared" si="17"/>
        <v>0</v>
      </c>
      <c r="BB12">
        <f t="shared" si="18"/>
        <v>0</v>
      </c>
    </row>
    <row r="13" spans="1:54" x14ac:dyDescent="0.15">
      <c r="A13" s="4">
        <v>11</v>
      </c>
      <c r="B13" s="5">
        <v>1800610</v>
      </c>
      <c r="C13" s="5">
        <v>1800610</v>
      </c>
      <c r="D13" s="5">
        <f t="shared" si="0"/>
        <v>412785</v>
      </c>
      <c r="E13" s="5">
        <f t="shared" si="19"/>
        <v>1.6881753253413651E-2</v>
      </c>
      <c r="F13" s="5">
        <f t="shared" si="20"/>
        <v>9.7651460434917123E-4</v>
      </c>
      <c r="G13" s="5">
        <f t="shared" si="21"/>
        <v>-6.9315208519486546</v>
      </c>
      <c r="H13" s="5">
        <f t="shared" si="22"/>
        <v>-6.7687313422786707E-3</v>
      </c>
      <c r="I13" s="5">
        <f t="shared" si="1"/>
        <v>3.1864142227879294E-3</v>
      </c>
      <c r="K13" s="5">
        <v>8578071</v>
      </c>
      <c r="L13" s="5">
        <v>8578071</v>
      </c>
      <c r="M13" s="5">
        <f t="shared" si="2"/>
        <v>6016036</v>
      </c>
      <c r="N13" s="5">
        <f t="shared" si="23"/>
        <v>7.6906417964526075E-2</v>
      </c>
      <c r="O13" s="5">
        <f t="shared" si="24"/>
        <v>4.0772117959879152E-3</v>
      </c>
      <c r="P13" s="5">
        <f t="shared" si="25"/>
        <v>-5.5023419075151914</v>
      </c>
      <c r="Q13" s="5">
        <f t="shared" si="26"/>
        <v>-2.2434213330879586E-2</v>
      </c>
      <c r="R13" s="5">
        <f t="shared" si="3"/>
        <v>9.0276928063281209E-3</v>
      </c>
      <c r="T13" s="5">
        <v>1916291</v>
      </c>
      <c r="U13" s="5">
        <v>1916291</v>
      </c>
      <c r="V13" s="5">
        <f t="shared" si="4"/>
        <v>254833</v>
      </c>
      <c r="W13" s="5">
        <f t="shared" si="27"/>
        <v>6.002984189815032E-3</v>
      </c>
      <c r="X13" s="5">
        <f t="shared" si="28"/>
        <v>5.5773950801370892E-4</v>
      </c>
      <c r="Y13" s="5">
        <f t="shared" si="29"/>
        <v>-7.491618536099371</v>
      </c>
      <c r="Z13" s="5">
        <f t="shared" si="30"/>
        <v>-4.1783716365504453E-3</v>
      </c>
      <c r="AA13" s="5">
        <f t="shared" si="5"/>
        <v>1.4845808404378071E-3</v>
      </c>
      <c r="AC13" s="5">
        <v>111185374</v>
      </c>
      <c r="AD13" s="5">
        <v>111185374</v>
      </c>
      <c r="AE13" s="5">
        <f t="shared" si="6"/>
        <v>49600906</v>
      </c>
      <c r="AF13" s="5">
        <f t="shared" si="31"/>
        <v>0.32593865414305312</v>
      </c>
      <c r="AG13" s="5">
        <f t="shared" si="32"/>
        <v>9.4073124410023572E-3</v>
      </c>
      <c r="AH13" s="5">
        <f t="shared" si="33"/>
        <v>-4.666267972872963</v>
      </c>
      <c r="AI13" s="5">
        <f t="shared" si="34"/>
        <v>-4.3897040754258675E-2</v>
      </c>
      <c r="AJ13" s="5">
        <f t="shared" si="7"/>
        <v>1.4103525614212443E-2</v>
      </c>
      <c r="AL13" s="5">
        <v>4234362</v>
      </c>
      <c r="AM13" s="5">
        <v>4234362</v>
      </c>
      <c r="AN13" s="5">
        <f t="shared" si="8"/>
        <v>1378623</v>
      </c>
      <c r="AO13" s="5">
        <f t="shared" si="9"/>
        <v>1.1932308845238528E-2</v>
      </c>
      <c r="AP13" s="5">
        <f t="shared" si="10"/>
        <v>9.594329676229983E-4</v>
      </c>
      <c r="AQ13" s="5">
        <f t="shared" si="35"/>
        <v>-6.9491681067360203</v>
      </c>
      <c r="AR13" s="5">
        <f t="shared" si="11"/>
        <v>-6.6672609791568324E-3</v>
      </c>
      <c r="AS13" s="5">
        <f t="shared" si="12"/>
        <v>2.4451043145255658E-3</v>
      </c>
      <c r="AU13" s="5">
        <v>42130083</v>
      </c>
      <c r="AV13" s="5">
        <v>42130083</v>
      </c>
      <c r="AW13">
        <f t="shared" si="13"/>
        <v>4286336</v>
      </c>
      <c r="AX13">
        <f t="shared" si="14"/>
        <v>1.0005449718183328E-2</v>
      </c>
      <c r="AY13">
        <f t="shared" si="15"/>
        <v>6.8298306010401927E-4</v>
      </c>
      <c r="AZ13">
        <f t="shared" si="16"/>
        <v>-7.2890405008913719</v>
      </c>
      <c r="BA13">
        <f t="shared" si="17"/>
        <v>-4.978291186520923E-3</v>
      </c>
      <c r="BB13">
        <f t="shared" si="18"/>
        <v>1.9848143818461481E-3</v>
      </c>
    </row>
    <row r="14" spans="1:54" ht="14.25" x14ac:dyDescent="0.15">
      <c r="A14" s="6">
        <v>12</v>
      </c>
      <c r="B14" s="5">
        <v>1855790</v>
      </c>
      <c r="C14" s="5">
        <v>1855790</v>
      </c>
      <c r="D14" s="5">
        <f t="shared" si="0"/>
        <v>467965</v>
      </c>
      <c r="E14" s="5">
        <f t="shared" si="19"/>
        <v>1.9138461090479834E-2</v>
      </c>
      <c r="F14" s="5">
        <f t="shared" si="20"/>
        <v>1.1070524772563439E-3</v>
      </c>
      <c r="G14" s="5">
        <f t="shared" si="21"/>
        <v>-6.8060542214502684</v>
      </c>
      <c r="H14" s="5">
        <f t="shared" si="22"/>
        <v>-7.5346591861975166E-3</v>
      </c>
      <c r="I14" s="5">
        <f t="shared" si="1"/>
        <v>3.6123655941154675E-3</v>
      </c>
      <c r="K14" s="5">
        <v>9429922</v>
      </c>
      <c r="L14" s="5">
        <v>9429922</v>
      </c>
      <c r="M14" s="5">
        <f t="shared" si="2"/>
        <v>6867887</v>
      </c>
      <c r="N14" s="5">
        <f t="shared" si="23"/>
        <v>8.7796114942652451E-2</v>
      </c>
      <c r="O14" s="5">
        <f t="shared" si="24"/>
        <v>4.6545316367641509E-3</v>
      </c>
      <c r="P14" s="5">
        <f t="shared" si="25"/>
        <v>-5.3699139884034039</v>
      </c>
      <c r="Q14" s="5">
        <f t="shared" si="26"/>
        <v>-2.4994434545726005E-2</v>
      </c>
      <c r="R14" s="5">
        <f t="shared" si="3"/>
        <v>1.0305984549390065E-2</v>
      </c>
      <c r="T14" s="5">
        <v>1978407</v>
      </c>
      <c r="U14" s="5">
        <v>1978407</v>
      </c>
      <c r="V14" s="5">
        <f t="shared" si="4"/>
        <v>316949</v>
      </c>
      <c r="W14" s="5">
        <f t="shared" si="27"/>
        <v>7.4662223337545949E-3</v>
      </c>
      <c r="X14" s="5">
        <f t="shared" si="28"/>
        <v>6.9368951166229277E-4</v>
      </c>
      <c r="Y14" s="5">
        <f t="shared" si="29"/>
        <v>-7.2734860871016283</v>
      </c>
      <c r="Z14" s="5">
        <f t="shared" si="30"/>
        <v>-5.045541011844009E-3</v>
      </c>
      <c r="AA14" s="5">
        <f t="shared" si="5"/>
        <v>1.8464500782705638E-3</v>
      </c>
      <c r="AC14" s="5">
        <v>113387147</v>
      </c>
      <c r="AD14" s="5">
        <v>113387147</v>
      </c>
      <c r="AE14" s="5">
        <f t="shared" si="6"/>
        <v>51802679</v>
      </c>
      <c r="AF14" s="5">
        <f t="shared" si="31"/>
        <v>0.34040699728881163</v>
      </c>
      <c r="AG14" s="5">
        <f t="shared" si="32"/>
        <v>9.8249009127767059E-3</v>
      </c>
      <c r="AH14" s="5">
        <f t="shared" si="33"/>
        <v>-4.622835206491235</v>
      </c>
      <c r="AI14" s="5">
        <f t="shared" si="34"/>
        <v>-4.5418897839872026E-2</v>
      </c>
      <c r="AJ14" s="5">
        <f t="shared" si="7"/>
        <v>1.4729577926687972E-2</v>
      </c>
      <c r="AL14" s="5">
        <v>4814363</v>
      </c>
      <c r="AM14" s="5">
        <v>4814363</v>
      </c>
      <c r="AN14" s="5">
        <f t="shared" si="8"/>
        <v>1958624</v>
      </c>
      <c r="AO14" s="5">
        <f t="shared" si="9"/>
        <v>1.6952354980075385E-2</v>
      </c>
      <c r="AP14" s="5">
        <f t="shared" si="10"/>
        <v>1.3630763716967057E-3</v>
      </c>
      <c r="AQ14" s="5">
        <f t="shared" si="35"/>
        <v>-6.5980110957782667</v>
      </c>
      <c r="AR14" s="5">
        <f t="shared" si="11"/>
        <v>-8.9935930248480449E-3</v>
      </c>
      <c r="AS14" s="5">
        <f t="shared" si="12"/>
        <v>3.4737850688210787E-3</v>
      </c>
      <c r="AU14" s="5">
        <v>38689094</v>
      </c>
      <c r="AV14" s="5">
        <v>38689094</v>
      </c>
      <c r="AW14">
        <f t="shared" si="13"/>
        <v>845347</v>
      </c>
      <c r="AX14">
        <f t="shared" si="14"/>
        <v>1.9732650223680836E-3</v>
      </c>
      <c r="AY14">
        <f t="shared" si="15"/>
        <v>1.3469725213089976E-4</v>
      </c>
      <c r="AZ14">
        <f t="shared" si="16"/>
        <v>-8.9124808746751185</v>
      </c>
      <c r="BA14">
        <f t="shared" si="17"/>
        <v>-1.2004866834879366E-3</v>
      </c>
      <c r="BB14">
        <f t="shared" si="18"/>
        <v>3.9144315407156508E-4</v>
      </c>
    </row>
    <row r="15" spans="1:54" x14ac:dyDescent="0.15">
      <c r="A15" s="4">
        <v>13</v>
      </c>
      <c r="B15" s="5">
        <v>1924963</v>
      </c>
      <c r="C15" s="5">
        <v>1924963</v>
      </c>
      <c r="D15" s="5">
        <f t="shared" si="0"/>
        <v>537138</v>
      </c>
      <c r="E15" s="5">
        <f t="shared" si="19"/>
        <v>2.1967443533636399E-2</v>
      </c>
      <c r="F15" s="5">
        <f t="shared" si="20"/>
        <v>1.2706932217762398E-3</v>
      </c>
      <c r="G15" s="5">
        <f t="shared" si="21"/>
        <v>-6.6681926835119416</v>
      </c>
      <c r="H15" s="5">
        <f t="shared" si="22"/>
        <v>-8.4732272444365386E-3</v>
      </c>
      <c r="I15" s="5">
        <f t="shared" si="1"/>
        <v>4.1463332311006034E-3</v>
      </c>
      <c r="K15" s="5">
        <v>9557903</v>
      </c>
      <c r="L15" s="5">
        <v>9557903</v>
      </c>
      <c r="M15" s="5">
        <f t="shared" si="2"/>
        <v>6995868</v>
      </c>
      <c r="N15" s="5">
        <f t="shared" si="23"/>
        <v>8.943216902835241E-2</v>
      </c>
      <c r="O15" s="5">
        <f t="shared" si="24"/>
        <v>4.7412674280496968E-3</v>
      </c>
      <c r="P15" s="5">
        <f t="shared" si="25"/>
        <v>-5.351450789133553</v>
      </c>
      <c r="Q15" s="5">
        <f t="shared" si="26"/>
        <v>-2.5372659319329759E-2</v>
      </c>
      <c r="R15" s="5">
        <f t="shared" si="3"/>
        <v>1.049803345884584E-2</v>
      </c>
      <c r="T15" s="5">
        <v>2115149</v>
      </c>
      <c r="U15" s="5">
        <v>2115149</v>
      </c>
      <c r="V15" s="5">
        <f t="shared" si="4"/>
        <v>453691</v>
      </c>
      <c r="W15" s="5">
        <f t="shared" si="27"/>
        <v>1.0687390958240776E-2</v>
      </c>
      <c r="X15" s="5">
        <f t="shared" si="28"/>
        <v>9.92969494257995E-4</v>
      </c>
      <c r="Y15" s="5">
        <f t="shared" si="29"/>
        <v>-6.9148106151785118</v>
      </c>
      <c r="Z15" s="5">
        <f t="shared" si="30"/>
        <v>-6.8661959994436219E-3</v>
      </c>
      <c r="AA15" s="5">
        <f t="shared" si="5"/>
        <v>2.643068072341766E-3</v>
      </c>
      <c r="AC15" s="5">
        <v>117960123</v>
      </c>
      <c r="AD15" s="5">
        <v>117960123</v>
      </c>
      <c r="AE15" s="5">
        <f t="shared" si="6"/>
        <v>56375655</v>
      </c>
      <c r="AF15" s="5">
        <f t="shared" si="31"/>
        <v>0.37045704602922136</v>
      </c>
      <c r="AG15" s="5">
        <f t="shared" si="32"/>
        <v>1.0692211965869267E-2</v>
      </c>
      <c r="AH15" s="5">
        <f t="shared" si="33"/>
        <v>-4.5382396561854295</v>
      </c>
      <c r="AI15" s="5">
        <f t="shared" si="34"/>
        <v>-4.8523820355848277E-2</v>
      </c>
      <c r="AJ15" s="5">
        <f t="shared" si="7"/>
        <v>1.6029858291509911E-2</v>
      </c>
      <c r="AL15" s="5">
        <v>5650991</v>
      </c>
      <c r="AM15" s="5">
        <v>5650991</v>
      </c>
      <c r="AN15" s="5">
        <f t="shared" si="8"/>
        <v>2795252</v>
      </c>
      <c r="AO15" s="5">
        <f t="shared" si="9"/>
        <v>2.4193568629183385E-2</v>
      </c>
      <c r="AP15" s="5">
        <f t="shared" si="10"/>
        <v>1.9453156676002949E-3</v>
      </c>
      <c r="AQ15" s="5">
        <f t="shared" si="35"/>
        <v>-6.242331018113723</v>
      </c>
      <c r="AR15" s="5">
        <f t="shared" si="11"/>
        <v>-1.2143304331883925E-2</v>
      </c>
      <c r="AS15" s="5">
        <f t="shared" si="12"/>
        <v>4.9576154796388983E-3</v>
      </c>
      <c r="AU15" s="5">
        <v>43186909</v>
      </c>
      <c r="AV15" s="5">
        <v>43186909</v>
      </c>
      <c r="AW15">
        <f t="shared" si="13"/>
        <v>5343162</v>
      </c>
      <c r="AX15">
        <f t="shared" si="14"/>
        <v>1.2472363045526031E-2</v>
      </c>
      <c r="AY15">
        <f t="shared" si="15"/>
        <v>8.5137729132562438E-4</v>
      </c>
      <c r="AZ15">
        <f t="shared" si="16"/>
        <v>-7.0686551770828201</v>
      </c>
      <c r="BA15">
        <f t="shared" si="17"/>
        <v>-6.0180924979796229E-3</v>
      </c>
      <c r="BB15">
        <f t="shared" si="18"/>
        <v>2.4741841941774579E-3</v>
      </c>
    </row>
    <row r="16" spans="1:54" ht="14.25" x14ac:dyDescent="0.15">
      <c r="A16" s="6">
        <v>14</v>
      </c>
      <c r="B16" s="5">
        <v>1995021</v>
      </c>
      <c r="C16" s="5">
        <v>1995021</v>
      </c>
      <c r="D16" s="5">
        <f t="shared" si="0"/>
        <v>607196</v>
      </c>
      <c r="E16" s="5">
        <f t="shared" si="19"/>
        <v>2.4832620004263124E-2</v>
      </c>
      <c r="F16" s="5">
        <f t="shared" si="20"/>
        <v>1.4364275874908228E-3</v>
      </c>
      <c r="G16" s="5">
        <f t="shared" si="21"/>
        <v>-6.5455960898020544</v>
      </c>
      <c r="H16" s="5">
        <f t="shared" si="22"/>
        <v>-9.4022747999637276E-3</v>
      </c>
      <c r="I16" s="5">
        <f t="shared" si="1"/>
        <v>4.6871324549582457E-3</v>
      </c>
      <c r="K16" s="5">
        <v>9671437</v>
      </c>
      <c r="L16" s="5">
        <v>9671437</v>
      </c>
      <c r="M16" s="5">
        <f t="shared" si="2"/>
        <v>7109402</v>
      </c>
      <c r="N16" s="5">
        <f t="shared" si="23"/>
        <v>9.0883538876735045E-2</v>
      </c>
      <c r="O16" s="5">
        <f t="shared" si="24"/>
        <v>4.8182121411540881E-3</v>
      </c>
      <c r="P16" s="5">
        <f t="shared" si="25"/>
        <v>-5.3353523448011142</v>
      </c>
      <c r="Q16" s="5">
        <f t="shared" si="26"/>
        <v>-2.5706859445055661E-2</v>
      </c>
      <c r="R16" s="5">
        <f t="shared" si="3"/>
        <v>1.0668403130016966E-2</v>
      </c>
      <c r="T16" s="5">
        <v>2193925</v>
      </c>
      <c r="U16" s="5">
        <v>2193925</v>
      </c>
      <c r="V16" s="5">
        <f t="shared" si="4"/>
        <v>532467</v>
      </c>
      <c r="W16" s="5">
        <f t="shared" si="27"/>
        <v>1.254308108682251E-2</v>
      </c>
      <c r="X16" s="5">
        <f t="shared" si="28"/>
        <v>1.1653823586958345E-3</v>
      </c>
      <c r="Y16" s="5">
        <f t="shared" si="29"/>
        <v>-6.7547060409227875</v>
      </c>
      <c r="Z16" s="5">
        <f t="shared" si="30"/>
        <v>-7.8718152582676008E-3</v>
      </c>
      <c r="AA16" s="5">
        <f t="shared" si="5"/>
        <v>3.1019934873638732E-3</v>
      </c>
      <c r="AC16" s="5">
        <v>122113989</v>
      </c>
      <c r="AD16" s="5">
        <v>122113989</v>
      </c>
      <c r="AE16" s="5">
        <f t="shared" si="6"/>
        <v>60529521</v>
      </c>
      <c r="AF16" s="5">
        <f t="shared" si="31"/>
        <v>0.39775302916167843</v>
      </c>
      <c r="AG16" s="5">
        <f t="shared" si="32"/>
        <v>1.1480034577417064E-2</v>
      </c>
      <c r="AH16" s="5">
        <f t="shared" si="33"/>
        <v>-4.4671458761251248</v>
      </c>
      <c r="AI16" s="5">
        <f t="shared" si="34"/>
        <v>-5.1282989120282479E-2</v>
      </c>
      <c r="AJ16" s="5">
        <f t="shared" si="7"/>
        <v>1.7210968885114919E-2</v>
      </c>
      <c r="AL16" s="5">
        <v>5802173</v>
      </c>
      <c r="AM16" s="5">
        <v>5802173</v>
      </c>
      <c r="AN16" s="5">
        <f t="shared" si="8"/>
        <v>2946434</v>
      </c>
      <c r="AO16" s="5">
        <f t="shared" si="9"/>
        <v>2.5502084674426249E-2</v>
      </c>
      <c r="AP16" s="5">
        <f t="shared" si="10"/>
        <v>2.050528619154984E-3</v>
      </c>
      <c r="AQ16" s="5">
        <f t="shared" si="35"/>
        <v>-6.1896576560703389</v>
      </c>
      <c r="AR16" s="5">
        <f t="shared" si="11"/>
        <v>-1.2692070166543987E-2</v>
      </c>
      <c r="AS16" s="5">
        <f t="shared" si="12"/>
        <v>5.2257495238834844E-3</v>
      </c>
      <c r="AU16" s="5">
        <v>43345868</v>
      </c>
      <c r="AV16" s="5">
        <v>43345868</v>
      </c>
      <c r="AW16">
        <f t="shared" si="13"/>
        <v>5502121</v>
      </c>
      <c r="AX16">
        <f t="shared" si="14"/>
        <v>1.2843415683898922E-2</v>
      </c>
      <c r="AY16">
        <f t="shared" si="15"/>
        <v>8.7670575466845954E-4</v>
      </c>
      <c r="AZ16">
        <f t="shared" si="16"/>
        <v>-7.039339135380259</v>
      </c>
      <c r="BA16">
        <f t="shared" si="17"/>
        <v>-6.1714291290507718E-3</v>
      </c>
      <c r="BB16">
        <f t="shared" si="18"/>
        <v>2.5477911417718328E-3</v>
      </c>
    </row>
    <row r="17" spans="1:54" x14ac:dyDescent="0.15">
      <c r="A17" s="4">
        <v>15</v>
      </c>
      <c r="B17" s="5">
        <v>2087188</v>
      </c>
      <c r="C17" s="5">
        <v>2087188</v>
      </c>
      <c r="D17" s="5">
        <f t="shared" si="0"/>
        <v>699363</v>
      </c>
      <c r="E17" s="5">
        <f t="shared" si="19"/>
        <v>2.8601992806345022E-2</v>
      </c>
      <c r="F17" s="5">
        <f t="shared" si="20"/>
        <v>1.6544646322939288E-3</v>
      </c>
      <c r="G17" s="5">
        <f t="shared" si="21"/>
        <v>-6.4042778075044495</v>
      </c>
      <c r="H17" s="5">
        <f t="shared" si="22"/>
        <v>-1.0595651127901017E-2</v>
      </c>
      <c r="I17" s="5">
        <f t="shared" si="1"/>
        <v>5.3985978417133238E-3</v>
      </c>
      <c r="K17" s="5">
        <v>9908038</v>
      </c>
      <c r="L17" s="5">
        <v>9908038</v>
      </c>
      <c r="M17" s="5">
        <f t="shared" si="2"/>
        <v>7346003</v>
      </c>
      <c r="N17" s="5">
        <f t="shared" si="23"/>
        <v>9.3908144347318145E-2</v>
      </c>
      <c r="O17" s="5">
        <f t="shared" si="24"/>
        <v>4.9785623099600166E-3</v>
      </c>
      <c r="P17" s="5">
        <f t="shared" si="25"/>
        <v>-5.3026141224044707</v>
      </c>
      <c r="Q17" s="5">
        <f t="shared" si="26"/>
        <v>-2.6399394814064607E-2</v>
      </c>
      <c r="R17" s="5">
        <f t="shared" si="3"/>
        <v>1.1023447738405289E-2</v>
      </c>
      <c r="T17" s="5">
        <v>2257351</v>
      </c>
      <c r="U17" s="5">
        <v>2257351</v>
      </c>
      <c r="V17" s="5">
        <f t="shared" si="4"/>
        <v>595893</v>
      </c>
      <c r="W17" s="5">
        <f t="shared" si="27"/>
        <v>1.4037178300382796E-2</v>
      </c>
      <c r="X17" s="5">
        <f t="shared" si="28"/>
        <v>1.3041994900535373E-3</v>
      </c>
      <c r="Y17" s="5">
        <f t="shared" si="29"/>
        <v>-6.6421658440085167</v>
      </c>
      <c r="Z17" s="5">
        <f t="shared" si="30"/>
        <v>-8.6627093066069302E-3</v>
      </c>
      <c r="AA17" s="5">
        <f t="shared" si="5"/>
        <v>3.4714943933909907E-3</v>
      </c>
      <c r="AC17" s="5">
        <v>127209557</v>
      </c>
      <c r="AD17" s="5">
        <v>127209557</v>
      </c>
      <c r="AE17" s="5">
        <f t="shared" si="6"/>
        <v>65625089</v>
      </c>
      <c r="AF17" s="5">
        <f t="shared" si="31"/>
        <v>0.43123714689159265</v>
      </c>
      <c r="AG17" s="5">
        <f t="shared" si="32"/>
        <v>1.2446460477790203E-2</v>
      </c>
      <c r="AH17" s="5">
        <f t="shared" si="33"/>
        <v>-4.386318995464709</v>
      </c>
      <c r="AI17" s="5">
        <f t="shared" si="34"/>
        <v>-5.4594146020031924E-2</v>
      </c>
      <c r="AJ17" s="5">
        <f t="shared" si="7"/>
        <v>1.8659843101383494E-2</v>
      </c>
      <c r="AL17" s="5">
        <v>5844283</v>
      </c>
      <c r="AM17" s="5">
        <v>5844283</v>
      </c>
      <c r="AN17" s="5">
        <f t="shared" si="8"/>
        <v>2988544</v>
      </c>
      <c r="AO17" s="5">
        <f t="shared" si="9"/>
        <v>2.5866556705919263E-2</v>
      </c>
      <c r="AP17" s="5">
        <f t="shared" si="10"/>
        <v>2.0798344716372102E-3</v>
      </c>
      <c r="AQ17" s="5">
        <f t="shared" si="35"/>
        <v>-6.1754669693792907</v>
      </c>
      <c r="AR17" s="5">
        <f t="shared" si="11"/>
        <v>-1.2843949081372021E-2</v>
      </c>
      <c r="AS17" s="5">
        <f t="shared" si="12"/>
        <v>5.3004351650520068E-3</v>
      </c>
      <c r="AU17" s="5">
        <v>44851839</v>
      </c>
      <c r="AV17" s="5">
        <v>44851839</v>
      </c>
      <c r="AW17">
        <f t="shared" si="13"/>
        <v>7008092</v>
      </c>
      <c r="AX17">
        <f t="shared" si="14"/>
        <v>1.6358753053051098E-2</v>
      </c>
      <c r="AY17">
        <f t="shared" si="15"/>
        <v>1.1166665701546721E-3</v>
      </c>
      <c r="AZ17">
        <f t="shared" si="16"/>
        <v>-6.7974073082419277</v>
      </c>
      <c r="BA17">
        <f t="shared" si="17"/>
        <v>-7.5904375048388151E-3</v>
      </c>
      <c r="BB17">
        <f t="shared" si="18"/>
        <v>3.2451403228540496E-3</v>
      </c>
    </row>
    <row r="18" spans="1:54" ht="14.25" x14ac:dyDescent="0.15">
      <c r="A18" s="6">
        <v>16</v>
      </c>
      <c r="B18" s="5">
        <v>2172505</v>
      </c>
      <c r="C18" s="5">
        <v>2172505</v>
      </c>
      <c r="D18" s="5">
        <f t="shared" si="0"/>
        <v>784680</v>
      </c>
      <c r="E18" s="5">
        <f t="shared" si="19"/>
        <v>3.2091219746087245E-2</v>
      </c>
      <c r="F18" s="5">
        <f t="shared" si="20"/>
        <v>1.8562968124827882E-3</v>
      </c>
      <c r="G18" s="5">
        <f t="shared" si="21"/>
        <v>-6.289171736885308</v>
      </c>
      <c r="H18" s="5">
        <f t="shared" si="22"/>
        <v>-1.1674569448337039E-2</v>
      </c>
      <c r="I18" s="5">
        <f t="shared" si="1"/>
        <v>6.0571859741444878E-3</v>
      </c>
      <c r="K18" s="5">
        <v>9982202</v>
      </c>
      <c r="L18" s="5">
        <v>9982202</v>
      </c>
      <c r="M18" s="5">
        <f t="shared" si="2"/>
        <v>7420167</v>
      </c>
      <c r="N18" s="5">
        <f t="shared" si="23"/>
        <v>9.4856225040638648E-2</v>
      </c>
      <c r="O18" s="5">
        <f t="shared" si="24"/>
        <v>5.0288250304021224E-3</v>
      </c>
      <c r="P18" s="5">
        <f t="shared" si="25"/>
        <v>-5.2925689145228185</v>
      </c>
      <c r="Q18" s="5">
        <f t="shared" si="26"/>
        <v>-2.6615403032480542E-2</v>
      </c>
      <c r="R18" s="5">
        <f t="shared" si="3"/>
        <v>1.1134738596586409E-2</v>
      </c>
      <c r="T18" s="5">
        <v>2438747</v>
      </c>
      <c r="U18" s="5">
        <v>2438747</v>
      </c>
      <c r="V18" s="5">
        <f t="shared" si="4"/>
        <v>777289</v>
      </c>
      <c r="W18" s="5">
        <f t="shared" si="27"/>
        <v>1.8310240737726812E-2</v>
      </c>
      <c r="X18" s="5">
        <f t="shared" si="28"/>
        <v>1.7012113205293971E-3</v>
      </c>
      <c r="Y18" s="5">
        <f t="shared" si="29"/>
        <v>-6.3764147401692473</v>
      </c>
      <c r="Z18" s="5">
        <f t="shared" si="30"/>
        <v>-1.0847628940366437E-2</v>
      </c>
      <c r="AA18" s="5">
        <f t="shared" si="5"/>
        <v>4.528253235974394E-3</v>
      </c>
      <c r="AC18" s="5">
        <v>129684359</v>
      </c>
      <c r="AD18" s="5">
        <v>129684359</v>
      </c>
      <c r="AE18" s="5">
        <f t="shared" si="6"/>
        <v>68099891</v>
      </c>
      <c r="AF18" s="5">
        <f t="shared" si="31"/>
        <v>0.44749962470098059</v>
      </c>
      <c r="AG18" s="5">
        <f t="shared" si="32"/>
        <v>1.2915831655075101E-2</v>
      </c>
      <c r="AH18" s="5">
        <f t="shared" si="33"/>
        <v>-4.3493014599992392</v>
      </c>
      <c r="AI18" s="5">
        <f t="shared" si="34"/>
        <v>-5.6174845474522526E-2</v>
      </c>
      <c r="AJ18" s="5">
        <f t="shared" si="7"/>
        <v>1.936352850174905E-2</v>
      </c>
      <c r="AL18" s="5">
        <v>6022184</v>
      </c>
      <c r="AM18" s="5">
        <v>6022184</v>
      </c>
      <c r="AN18" s="5">
        <f t="shared" si="8"/>
        <v>3166445</v>
      </c>
      <c r="AO18" s="5">
        <f t="shared" si="9"/>
        <v>2.7406332029468034E-2</v>
      </c>
      <c r="AP18" s="5">
        <f t="shared" si="10"/>
        <v>2.2036421292586914E-3</v>
      </c>
      <c r="AQ18" s="5">
        <f t="shared" si="35"/>
        <v>-6.1176437741700438</v>
      </c>
      <c r="AR18" s="5">
        <f t="shared" si="11"/>
        <v>-1.3481097552558252E-2</v>
      </c>
      <c r="AS18" s="5">
        <f t="shared" si="12"/>
        <v>5.6159576122028322E-3</v>
      </c>
      <c r="AU18" s="5">
        <v>44571848</v>
      </c>
      <c r="AV18" s="5">
        <v>44571848</v>
      </c>
      <c r="AW18">
        <f t="shared" si="13"/>
        <v>6728101</v>
      </c>
      <c r="AX18">
        <f t="shared" si="14"/>
        <v>1.5705179494645071E-2</v>
      </c>
      <c r="AY18">
        <f t="shared" si="15"/>
        <v>1.0720529164463337E-3</v>
      </c>
      <c r="AZ18">
        <f t="shared" si="16"/>
        <v>-6.8381798551951531</v>
      </c>
      <c r="BA18">
        <f t="shared" si="17"/>
        <v>-7.3308906569465324E-3</v>
      </c>
      <c r="BB18">
        <f t="shared" si="18"/>
        <v>3.1154887594704319E-3</v>
      </c>
    </row>
    <row r="19" spans="1:54" x14ac:dyDescent="0.15">
      <c r="A19" s="4">
        <v>17</v>
      </c>
      <c r="B19" s="5">
        <v>2273600</v>
      </c>
      <c r="C19" s="5">
        <v>2273600</v>
      </c>
      <c r="D19" s="5">
        <f t="shared" si="0"/>
        <v>885775</v>
      </c>
      <c r="E19" s="5">
        <f t="shared" si="19"/>
        <v>3.6225722804952884E-2</v>
      </c>
      <c r="F19" s="5">
        <f t="shared" si="20"/>
        <v>2.0954545917787398E-3</v>
      </c>
      <c r="G19" s="5">
        <f t="shared" si="21"/>
        <v>-6.1679847602308593</v>
      </c>
      <c r="H19" s="5">
        <f t="shared" si="22"/>
        <v>-1.2924731987847044E-2</v>
      </c>
      <c r="I19" s="5">
        <f t="shared" si="1"/>
        <v>6.8375693355862688E-3</v>
      </c>
      <c r="K19" s="5">
        <v>10199568</v>
      </c>
      <c r="L19" s="5">
        <v>10199568</v>
      </c>
      <c r="M19" s="5">
        <f t="shared" si="2"/>
        <v>7637533</v>
      </c>
      <c r="N19" s="5">
        <f t="shared" si="23"/>
        <v>9.7634938540238247E-2</v>
      </c>
      <c r="O19" s="5">
        <f t="shared" si="24"/>
        <v>5.1761391786629887E-3</v>
      </c>
      <c r="P19" s="5">
        <f t="shared" si="25"/>
        <v>-5.2636958329134025</v>
      </c>
      <c r="Q19" s="5">
        <f t="shared" si="26"/>
        <v>-2.7245622225308175E-2</v>
      </c>
      <c r="R19" s="5">
        <f t="shared" si="3"/>
        <v>1.1460919070662746E-2</v>
      </c>
      <c r="T19" s="5">
        <v>2577614</v>
      </c>
      <c r="U19" s="5">
        <v>2577614</v>
      </c>
      <c r="V19" s="5">
        <f t="shared" si="4"/>
        <v>916156</v>
      </c>
      <c r="W19" s="5">
        <f t="shared" si="27"/>
        <v>2.1581467013315311E-2</v>
      </c>
      <c r="X19" s="5">
        <f t="shared" si="28"/>
        <v>2.0051421782257698E-3</v>
      </c>
      <c r="Y19" s="5">
        <f t="shared" si="29"/>
        <v>-6.2120403089044283</v>
      </c>
      <c r="Z19" s="5">
        <f t="shared" si="30"/>
        <v>-1.245602403622291E-2</v>
      </c>
      <c r="AA19" s="5">
        <f t="shared" si="5"/>
        <v>5.337250844483013E-3</v>
      </c>
      <c r="AC19" s="5">
        <v>132102791</v>
      </c>
      <c r="AD19" s="5">
        <v>132102791</v>
      </c>
      <c r="AE19" s="5">
        <f t="shared" si="6"/>
        <v>70518323</v>
      </c>
      <c r="AF19" s="5">
        <f t="shared" si="31"/>
        <v>0.46339168262460989</v>
      </c>
      <c r="AG19" s="5">
        <f t="shared" si="32"/>
        <v>1.3374511692921955E-2</v>
      </c>
      <c r="AH19" s="5">
        <f t="shared" si="33"/>
        <v>-4.314404495806949</v>
      </c>
      <c r="AI19" s="5">
        <f t="shared" si="34"/>
        <v>-5.7703053377165088E-2</v>
      </c>
      <c r="AJ19" s="5">
        <f t="shared" si="7"/>
        <v>2.0051185651766251E-2</v>
      </c>
      <c r="AL19" s="5">
        <v>6172637</v>
      </c>
      <c r="AM19" s="5">
        <v>6172637</v>
      </c>
      <c r="AN19" s="5">
        <f t="shared" si="8"/>
        <v>3316898</v>
      </c>
      <c r="AO19" s="5">
        <f t="shared" si="9"/>
        <v>2.8708538406913262E-2</v>
      </c>
      <c r="AP19" s="5">
        <f t="shared" si="10"/>
        <v>2.3083477436853933E-3</v>
      </c>
      <c r="AQ19" s="5">
        <f t="shared" si="35"/>
        <v>-6.0712232728445352</v>
      </c>
      <c r="AR19" s="5">
        <f t="shared" si="11"/>
        <v>-1.4014494543280931E-2</v>
      </c>
      <c r="AS19" s="5">
        <f t="shared" si="12"/>
        <v>5.8827987133837313E-3</v>
      </c>
      <c r="AU19" s="5">
        <v>46838821</v>
      </c>
      <c r="AV19" s="5">
        <v>46838821</v>
      </c>
      <c r="AW19">
        <f t="shared" si="13"/>
        <v>8995074</v>
      </c>
      <c r="AX19">
        <f t="shared" si="14"/>
        <v>2.0996898194247531E-2</v>
      </c>
      <c r="AY19">
        <f t="shared" si="15"/>
        <v>1.4332714855723166E-3</v>
      </c>
      <c r="AZ19">
        <f t="shared" si="16"/>
        <v>-6.5477956954824101</v>
      </c>
      <c r="BA19">
        <f t="shared" si="17"/>
        <v>-9.3847688636880932E-3</v>
      </c>
      <c r="BB19">
        <f t="shared" si="18"/>
        <v>4.1652246209747347E-3</v>
      </c>
    </row>
    <row r="20" spans="1:54" ht="14.25" x14ac:dyDescent="0.15">
      <c r="A20" s="6">
        <v>18</v>
      </c>
      <c r="B20" s="5">
        <v>2390148</v>
      </c>
      <c r="C20" s="5">
        <v>2390148</v>
      </c>
      <c r="D20" s="5">
        <f t="shared" si="0"/>
        <v>1002323</v>
      </c>
      <c r="E20" s="5">
        <f t="shared" si="19"/>
        <v>4.099221039093312E-2</v>
      </c>
      <c r="F20" s="5">
        <f t="shared" si="20"/>
        <v>2.371169126240232E-3</v>
      </c>
      <c r="G20" s="5">
        <f t="shared" si="21"/>
        <v>-6.044372143257565</v>
      </c>
      <c r="H20" s="5">
        <f t="shared" si="22"/>
        <v>-1.4332228613598839E-2</v>
      </c>
      <c r="I20" s="5">
        <f t="shared" si="1"/>
        <v>7.7372391511984816E-3</v>
      </c>
      <c r="K20" s="5">
        <v>11039230</v>
      </c>
      <c r="L20" s="5">
        <v>11039230</v>
      </c>
      <c r="M20" s="5">
        <f t="shared" si="2"/>
        <v>8477195</v>
      </c>
      <c r="N20" s="5">
        <f t="shared" si="23"/>
        <v>0.10836881658234603</v>
      </c>
      <c r="O20" s="5">
        <f t="shared" si="24"/>
        <v>5.745198241980231E-3</v>
      </c>
      <c r="P20" s="5">
        <f t="shared" si="25"/>
        <v>-5.1593908614046633</v>
      </c>
      <c r="Q20" s="5">
        <f t="shared" si="26"/>
        <v>-2.9641723306630941E-2</v>
      </c>
      <c r="R20" s="5">
        <f t="shared" si="3"/>
        <v>1.2720919941193955E-2</v>
      </c>
      <c r="T20" s="5">
        <v>2981254</v>
      </c>
      <c r="U20" s="5">
        <v>2981254</v>
      </c>
      <c r="V20" s="5">
        <f t="shared" si="4"/>
        <v>1319796</v>
      </c>
      <c r="W20" s="5">
        <f t="shared" si="27"/>
        <v>3.1089829503169214E-2</v>
      </c>
      <c r="X20" s="5">
        <f t="shared" si="28"/>
        <v>2.8885676961714576E-3</v>
      </c>
      <c r="Y20" s="5">
        <f t="shared" si="29"/>
        <v>-5.8469945065725568</v>
      </c>
      <c r="Z20" s="5">
        <f t="shared" si="30"/>
        <v>-1.6889439451377459E-2</v>
      </c>
      <c r="AA20" s="5">
        <f t="shared" si="5"/>
        <v>7.6887367604919939E-3</v>
      </c>
      <c r="AC20" s="5">
        <v>145494188</v>
      </c>
      <c r="AD20" s="5">
        <v>145494188</v>
      </c>
      <c r="AE20" s="5">
        <f t="shared" si="6"/>
        <v>83909720</v>
      </c>
      <c r="AF20" s="5">
        <f t="shared" si="31"/>
        <v>0.55138954934251461</v>
      </c>
      <c r="AG20" s="5">
        <f t="shared" si="32"/>
        <v>1.5914325292304628E-2</v>
      </c>
      <c r="AH20" s="5">
        <f t="shared" si="33"/>
        <v>-4.1405356135982352</v>
      </c>
      <c r="AI20" s="5">
        <f t="shared" si="34"/>
        <v>-6.5893830639174464E-2</v>
      </c>
      <c r="AJ20" s="5">
        <f t="shared" si="7"/>
        <v>2.3858896555264419E-2</v>
      </c>
      <c r="AL20" s="5">
        <v>6903358</v>
      </c>
      <c r="AM20" s="5">
        <v>6903358</v>
      </c>
      <c r="AN20" s="5">
        <f t="shared" si="8"/>
        <v>4047619</v>
      </c>
      <c r="AO20" s="5">
        <f t="shared" si="9"/>
        <v>3.5033101867483367E-2</v>
      </c>
      <c r="AP20" s="5">
        <f t="shared" si="10"/>
        <v>2.8168825770186865E-3</v>
      </c>
      <c r="AQ20" s="5">
        <f t="shared" si="35"/>
        <v>-5.8721244746561281</v>
      </c>
      <c r="AR20" s="5">
        <f t="shared" si="11"/>
        <v>-1.6541085122743854E-2</v>
      </c>
      <c r="AS20" s="5">
        <f t="shared" si="12"/>
        <v>7.1787941159081594E-3</v>
      </c>
      <c r="AU20" s="5">
        <v>51800614</v>
      </c>
      <c r="AV20" s="5">
        <v>51800614</v>
      </c>
      <c r="AW20">
        <f t="shared" si="13"/>
        <v>13956867</v>
      </c>
      <c r="AX20">
        <f t="shared" si="14"/>
        <v>3.2579044431391334E-2</v>
      </c>
      <c r="AY20">
        <f t="shared" si="15"/>
        <v>2.2238815933059851E-3</v>
      </c>
      <c r="AZ20">
        <f t="shared" si="16"/>
        <v>-6.1085011444310933</v>
      </c>
      <c r="BA20">
        <f t="shared" si="17"/>
        <v>-1.3584583257788854E-2</v>
      </c>
      <c r="BB20">
        <f t="shared" si="18"/>
        <v>6.4628135421753935E-3</v>
      </c>
    </row>
    <row r="21" spans="1:54" x14ac:dyDescent="0.15">
      <c r="A21" s="4">
        <v>19</v>
      </c>
      <c r="B21" s="5">
        <v>2510783</v>
      </c>
      <c r="C21" s="5">
        <v>2510783</v>
      </c>
      <c r="D21" s="5">
        <f t="shared" si="0"/>
        <v>1122958</v>
      </c>
      <c r="E21" s="5">
        <f t="shared" si="19"/>
        <v>4.592584485857501E-2</v>
      </c>
      <c r="F21" s="5">
        <f t="shared" si="20"/>
        <v>2.6565521689759478E-3</v>
      </c>
      <c r="G21" s="5">
        <f t="shared" si="21"/>
        <v>-5.9307261740293455</v>
      </c>
      <c r="H21" s="5">
        <f t="shared" si="22"/>
        <v>-1.5755283481220083E-2</v>
      </c>
      <c r="I21" s="5">
        <f t="shared" si="1"/>
        <v>8.6684577753394325E-3</v>
      </c>
      <c r="K21" s="5">
        <v>13254881</v>
      </c>
      <c r="L21" s="5">
        <v>13254881</v>
      </c>
      <c r="M21" s="5">
        <f t="shared" si="2"/>
        <v>10692846</v>
      </c>
      <c r="N21" s="5">
        <f t="shared" si="23"/>
        <v>0.13669274647065124</v>
      </c>
      <c r="O21" s="5">
        <f t="shared" si="24"/>
        <v>7.2467980317741116E-3</v>
      </c>
      <c r="P21" s="5">
        <f t="shared" si="25"/>
        <v>-4.9271955584617668</v>
      </c>
      <c r="Q21" s="5">
        <f t="shared" si="26"/>
        <v>-3.5706391075226877E-2</v>
      </c>
      <c r="R21" s="5">
        <f t="shared" si="3"/>
        <v>1.6045736580262222E-2</v>
      </c>
      <c r="T21" s="5">
        <v>2924476</v>
      </c>
      <c r="U21" s="5">
        <v>2924476</v>
      </c>
      <c r="V21" s="5">
        <f t="shared" si="4"/>
        <v>1263018</v>
      </c>
      <c r="W21" s="5">
        <f t="shared" si="27"/>
        <v>2.9752336178798675E-2</v>
      </c>
      <c r="X21" s="5">
        <f t="shared" si="28"/>
        <v>2.7643006907757577E-3</v>
      </c>
      <c r="Y21" s="5">
        <f t="shared" si="29"/>
        <v>-5.8909675907246406</v>
      </c>
      <c r="Z21" s="5">
        <f t="shared" si="30"/>
        <v>-1.6284405780377726E-2</v>
      </c>
      <c r="AA21" s="5">
        <f t="shared" si="5"/>
        <v>7.35796511412603E-3</v>
      </c>
      <c r="AC21" s="5">
        <v>150528204</v>
      </c>
      <c r="AD21" s="5">
        <v>150528204</v>
      </c>
      <c r="AE21" s="5">
        <f t="shared" si="6"/>
        <v>88943736</v>
      </c>
      <c r="AF21" s="5">
        <f t="shared" si="31"/>
        <v>0.58446919510492457</v>
      </c>
      <c r="AG21" s="5">
        <f t="shared" si="32"/>
        <v>1.6869077234638201E-2</v>
      </c>
      <c r="AH21" s="5">
        <f t="shared" si="33"/>
        <v>-4.0822730825190856</v>
      </c>
      <c r="AI21" s="5">
        <f t="shared" si="34"/>
        <v>-6.8864179921899027E-2</v>
      </c>
      <c r="AJ21" s="5">
        <f t="shared" si="7"/>
        <v>2.5290269070886516E-2</v>
      </c>
      <c r="AL21" s="5">
        <v>7423811</v>
      </c>
      <c r="AM21" s="5">
        <v>7423811</v>
      </c>
      <c r="AN21" s="5">
        <f t="shared" si="8"/>
        <v>4568072</v>
      </c>
      <c r="AO21" s="5">
        <f t="shared" si="9"/>
        <v>3.9537745947431931E-2</v>
      </c>
      <c r="AP21" s="5">
        <f t="shared" si="10"/>
        <v>3.1790844018092872E-3</v>
      </c>
      <c r="AQ21" s="5">
        <f t="shared" si="35"/>
        <v>-5.7511620476074565</v>
      </c>
      <c r="AR21" s="5">
        <f t="shared" si="11"/>
        <v>-1.8283429557826428E-2</v>
      </c>
      <c r="AS21" s="5">
        <f t="shared" si="12"/>
        <v>8.1018614634047383E-3</v>
      </c>
      <c r="AU21" s="5">
        <v>52293855</v>
      </c>
      <c r="AV21" s="5">
        <v>52293855</v>
      </c>
      <c r="AW21">
        <f t="shared" si="13"/>
        <v>14450108</v>
      </c>
      <c r="AX21">
        <f t="shared" si="14"/>
        <v>3.3730400280407011E-2</v>
      </c>
      <c r="AY21">
        <f t="shared" si="15"/>
        <v>2.3024744165351407E-3</v>
      </c>
      <c r="AZ21">
        <f t="shared" si="16"/>
        <v>-6.0737709010647762</v>
      </c>
      <c r="BA21">
        <f t="shared" si="17"/>
        <v>-1.3984702111597237E-2</v>
      </c>
      <c r="BB21">
        <f t="shared" si="18"/>
        <v>6.6912118363166313E-3</v>
      </c>
    </row>
    <row r="22" spans="1:54" ht="14.25" x14ac:dyDescent="0.15">
      <c r="A22" s="6">
        <v>20</v>
      </c>
      <c r="B22" s="5">
        <v>2645229</v>
      </c>
      <c r="C22" s="5">
        <v>2645229</v>
      </c>
      <c r="D22" s="5">
        <f t="shared" si="0"/>
        <v>1257404</v>
      </c>
      <c r="E22" s="5">
        <f t="shared" si="19"/>
        <v>5.1424310640782331E-2</v>
      </c>
      <c r="F22" s="5">
        <f t="shared" si="20"/>
        <v>2.9746075307171167E-3</v>
      </c>
      <c r="G22" s="5">
        <f t="shared" si="21"/>
        <v>-5.8176431711351038</v>
      </c>
      <c r="H22" s="5">
        <f t="shared" si="22"/>
        <v>-1.7305205187883487E-2</v>
      </c>
      <c r="I22" s="5">
        <f t="shared" si="1"/>
        <v>9.7062877512274735E-3</v>
      </c>
      <c r="K22" s="5">
        <v>14687821</v>
      </c>
      <c r="L22" s="5">
        <v>14687821</v>
      </c>
      <c r="M22" s="5">
        <f t="shared" si="2"/>
        <v>12125786</v>
      </c>
      <c r="N22" s="5">
        <f t="shared" si="23"/>
        <v>0.15501083541793945</v>
      </c>
      <c r="O22" s="5">
        <f t="shared" si="24"/>
        <v>8.2179358160132561E-3</v>
      </c>
      <c r="P22" s="5">
        <f t="shared" si="25"/>
        <v>-4.8014362187225972</v>
      </c>
      <c r="Q22" s="5">
        <f t="shared" si="26"/>
        <v>-3.9457894670143691E-2</v>
      </c>
      <c r="R22" s="5">
        <f t="shared" si="3"/>
        <v>1.8196013295677459E-2</v>
      </c>
      <c r="T22" s="5">
        <v>2999881</v>
      </c>
      <c r="U22" s="5">
        <v>2999881</v>
      </c>
      <c r="V22" s="5">
        <f t="shared" si="4"/>
        <v>1338423</v>
      </c>
      <c r="W22" s="5">
        <f t="shared" si="27"/>
        <v>3.1528617205325862E-2</v>
      </c>
      <c r="X22" s="5">
        <f t="shared" si="28"/>
        <v>2.9293356258186043E-3</v>
      </c>
      <c r="Y22" s="5">
        <f t="shared" si="29"/>
        <v>-5.832979630531943</v>
      </c>
      <c r="Z22" s="5">
        <f t="shared" si="30"/>
        <v>-1.7086755036391461E-2</v>
      </c>
      <c r="AA22" s="5">
        <f t="shared" si="5"/>
        <v>7.7972520913747101E-3</v>
      </c>
      <c r="AC22" s="5">
        <v>154904338</v>
      </c>
      <c r="AD22" s="5">
        <v>154904338</v>
      </c>
      <c r="AE22" s="5">
        <f t="shared" si="6"/>
        <v>93319870</v>
      </c>
      <c r="AF22" s="5">
        <f t="shared" si="31"/>
        <v>0.61322575100956178</v>
      </c>
      <c r="AG22" s="5">
        <f t="shared" si="32"/>
        <v>1.7699055215719704E-2</v>
      </c>
      <c r="AH22" s="5">
        <f t="shared" si="33"/>
        <v>-4.0342440184699448</v>
      </c>
      <c r="AI22" s="5">
        <f t="shared" si="34"/>
        <v>-7.140230763658649E-2</v>
      </c>
      <c r="AJ22" s="5">
        <f t="shared" si="7"/>
        <v>2.653457936554577E-2</v>
      </c>
      <c r="AL22" s="5">
        <v>7339077</v>
      </c>
      <c r="AM22" s="5">
        <v>7339077</v>
      </c>
      <c r="AN22" s="5">
        <f t="shared" si="8"/>
        <v>4483338</v>
      </c>
      <c r="AO22" s="5">
        <f t="shared" si="9"/>
        <v>3.8804353092610537E-2</v>
      </c>
      <c r="AP22" s="5">
        <f t="shared" si="10"/>
        <v>3.1201149858931399E-3</v>
      </c>
      <c r="AQ22" s="5">
        <f t="shared" si="35"/>
        <v>-5.769885423386925</v>
      </c>
      <c r="AR22" s="5">
        <f t="shared" si="11"/>
        <v>-1.800270597639593E-2</v>
      </c>
      <c r="AS22" s="5">
        <f t="shared" si="12"/>
        <v>7.9515785586606498E-3</v>
      </c>
      <c r="AU22" s="5">
        <v>50770164</v>
      </c>
      <c r="AV22" s="5">
        <v>50770164</v>
      </c>
      <c r="AW22">
        <f t="shared" si="13"/>
        <v>12926417</v>
      </c>
      <c r="AX22">
        <f t="shared" si="14"/>
        <v>3.0173699712241452E-2</v>
      </c>
      <c r="AY22">
        <f t="shared" si="15"/>
        <v>2.0596901033518174E-3</v>
      </c>
      <c r="AZ22">
        <f t="shared" si="16"/>
        <v>-6.1851997427632748</v>
      </c>
      <c r="BA22">
        <f t="shared" si="17"/>
        <v>-1.2739594697423725E-2</v>
      </c>
      <c r="BB22">
        <f t="shared" si="18"/>
        <v>5.9856572996938506E-3</v>
      </c>
    </row>
    <row r="23" spans="1:54" x14ac:dyDescent="0.15">
      <c r="A23" s="4">
        <v>21</v>
      </c>
      <c r="B23" s="5">
        <v>2731284</v>
      </c>
      <c r="C23" s="5">
        <v>2731284</v>
      </c>
      <c r="D23" s="5">
        <f t="shared" si="0"/>
        <v>1343459</v>
      </c>
      <c r="E23" s="5">
        <f t="shared" si="19"/>
        <v>5.4943719718686113E-2</v>
      </c>
      <c r="F23" s="5">
        <f t="shared" si="20"/>
        <v>3.1781855780717155E-3</v>
      </c>
      <c r="G23" s="5">
        <f t="shared" si="21"/>
        <v>-5.7514448179621542</v>
      </c>
      <c r="H23" s="5">
        <f t="shared" si="22"/>
        <v>-1.827915897352262E-2</v>
      </c>
      <c r="I23" s="5">
        <f t="shared" si="1"/>
        <v>1.0370572732372661E-2</v>
      </c>
      <c r="K23" s="5">
        <v>15348218</v>
      </c>
      <c r="L23" s="5">
        <v>15348218</v>
      </c>
      <c r="M23" s="5">
        <f t="shared" si="2"/>
        <v>12786183</v>
      </c>
      <c r="N23" s="5">
        <f t="shared" si="23"/>
        <v>0.16345306676504562</v>
      </c>
      <c r="O23" s="5">
        <f t="shared" si="24"/>
        <v>8.6655026920151677E-3</v>
      </c>
      <c r="P23" s="5">
        <f t="shared" si="25"/>
        <v>-4.7484053434159383</v>
      </c>
      <c r="Q23" s="5">
        <f t="shared" si="26"/>
        <v>-4.1147319286150022E-2</v>
      </c>
      <c r="R23" s="5">
        <f t="shared" si="3"/>
        <v>1.9187008237566219E-2</v>
      </c>
      <c r="T23" s="5">
        <v>3190461</v>
      </c>
      <c r="U23" s="5">
        <v>3190461</v>
      </c>
      <c r="V23" s="5">
        <f t="shared" si="4"/>
        <v>1529003</v>
      </c>
      <c r="W23" s="5">
        <f t="shared" si="27"/>
        <v>3.6018022921598669E-2</v>
      </c>
      <c r="X23" s="5">
        <f t="shared" si="28"/>
        <v>3.3464479913177846E-3</v>
      </c>
      <c r="Y23" s="5">
        <f t="shared" si="29"/>
        <v>-5.6998557967612014</v>
      </c>
      <c r="Z23" s="5">
        <f t="shared" si="30"/>
        <v>-1.9074270981872553E-2</v>
      </c>
      <c r="AA23" s="5">
        <f t="shared" si="5"/>
        <v>8.9075141711314025E-3</v>
      </c>
      <c r="AC23" s="5">
        <v>160306869</v>
      </c>
      <c r="AD23" s="5">
        <v>160306869</v>
      </c>
      <c r="AE23" s="5">
        <f t="shared" si="6"/>
        <v>98722401</v>
      </c>
      <c r="AF23" s="5">
        <f t="shared" si="31"/>
        <v>0.64872699131162648</v>
      </c>
      <c r="AG23" s="5">
        <f t="shared" si="32"/>
        <v>1.8723699747196627E-2</v>
      </c>
      <c r="AH23" s="5">
        <f t="shared" si="33"/>
        <v>-3.9779651913919301</v>
      </c>
      <c r="AI23" s="5">
        <f t="shared" si="34"/>
        <v>-7.4482225848422068E-2</v>
      </c>
      <c r="AJ23" s="5">
        <f t="shared" si="7"/>
        <v>2.8070735466002417E-2</v>
      </c>
      <c r="AL23" s="5">
        <v>8358994</v>
      </c>
      <c r="AM23" s="5">
        <v>8358994</v>
      </c>
      <c r="AN23" s="5">
        <f t="shared" si="8"/>
        <v>5503255</v>
      </c>
      <c r="AO23" s="5">
        <f t="shared" si="9"/>
        <v>4.7631976482405386E-2</v>
      </c>
      <c r="AP23" s="5">
        <f t="shared" si="10"/>
        <v>3.8299116409896716E-3</v>
      </c>
      <c r="AQ23" s="5">
        <f t="shared" si="35"/>
        <v>-5.5649135462933881</v>
      </c>
      <c r="AR23" s="5">
        <f t="shared" si="11"/>
        <v>-2.1313127172050163E-2</v>
      </c>
      <c r="AS23" s="5">
        <f t="shared" si="12"/>
        <v>9.7604874896432114E-3</v>
      </c>
      <c r="AU23" s="5">
        <v>58239434</v>
      </c>
      <c r="AV23" s="5">
        <v>58239434</v>
      </c>
      <c r="AW23">
        <f t="shared" si="13"/>
        <v>20395687</v>
      </c>
      <c r="AX23">
        <f t="shared" si="14"/>
        <v>4.7608965033610375E-2</v>
      </c>
      <c r="AY23">
        <f t="shared" si="15"/>
        <v>3.2498405911677861E-3</v>
      </c>
      <c r="AZ23">
        <f t="shared" si="16"/>
        <v>-5.7291493327148766</v>
      </c>
      <c r="BA23">
        <f t="shared" si="17"/>
        <v>-1.8618822054318643E-2</v>
      </c>
      <c r="BB23">
        <f t="shared" si="18"/>
        <v>9.4443489463337735E-3</v>
      </c>
    </row>
    <row r="24" spans="1:54" ht="14.25" x14ac:dyDescent="0.15">
      <c r="A24" s="6">
        <v>22</v>
      </c>
      <c r="B24" s="5">
        <v>2921087</v>
      </c>
      <c r="C24" s="5">
        <v>2921087</v>
      </c>
      <c r="D24" s="5">
        <f t="shared" si="0"/>
        <v>1533262</v>
      </c>
      <c r="E24" s="5">
        <f t="shared" si="19"/>
        <v>6.2706132143453663E-2</v>
      </c>
      <c r="F24" s="5">
        <f t="shared" si="20"/>
        <v>3.6271975369589955E-3</v>
      </c>
      <c r="G24" s="5">
        <f t="shared" si="21"/>
        <v>-5.6192949572587159</v>
      </c>
      <c r="H24" s="5">
        <f t="shared" si="22"/>
        <v>-2.0382292828414916E-2</v>
      </c>
      <c r="I24" s="5">
        <f t="shared" si="1"/>
        <v>1.1835720396962743E-2</v>
      </c>
      <c r="K24" s="5">
        <v>16324671</v>
      </c>
      <c r="L24" s="5">
        <v>16324671</v>
      </c>
      <c r="M24" s="5">
        <f t="shared" si="2"/>
        <v>13762636</v>
      </c>
      <c r="N24" s="5">
        <f t="shared" si="23"/>
        <v>0.17593562214548472</v>
      </c>
      <c r="O24" s="5">
        <f t="shared" si="24"/>
        <v>9.3272682947854613E-3</v>
      </c>
      <c r="P24" s="5">
        <f t="shared" si="25"/>
        <v>-4.674813094261884</v>
      </c>
      <c r="Q24" s="5">
        <f t="shared" si="26"/>
        <v>-4.3603235958156787E-2</v>
      </c>
      <c r="R24" s="5">
        <f t="shared" si="3"/>
        <v>2.065227834629188E-2</v>
      </c>
      <c r="T24" s="5">
        <v>3702076</v>
      </c>
      <c r="U24" s="5">
        <v>3702076</v>
      </c>
      <c r="V24" s="5">
        <f t="shared" si="4"/>
        <v>2040618</v>
      </c>
      <c r="W24" s="5">
        <f t="shared" si="27"/>
        <v>4.8069903000992696E-2</v>
      </c>
      <c r="X24" s="5">
        <f t="shared" si="28"/>
        <v>4.4661926805551824E-3</v>
      </c>
      <c r="Y24" s="5">
        <f t="shared" si="29"/>
        <v>-5.4112189826177293</v>
      </c>
      <c r="Z24" s="5">
        <f t="shared" si="30"/>
        <v>-2.4167546613048565E-2</v>
      </c>
      <c r="AA24" s="5">
        <f t="shared" si="5"/>
        <v>1.1888030143083971E-2</v>
      </c>
      <c r="AC24" s="5">
        <v>175298612</v>
      </c>
      <c r="AD24" s="5">
        <v>175298612</v>
      </c>
      <c r="AE24" s="5">
        <f t="shared" si="6"/>
        <v>113714144</v>
      </c>
      <c r="AF24" s="5">
        <f t="shared" si="31"/>
        <v>0.74724108975729875</v>
      </c>
      <c r="AG24" s="5">
        <f t="shared" si="32"/>
        <v>2.1567035117647522E-2</v>
      </c>
      <c r="AH24" s="5">
        <f t="shared" si="33"/>
        <v>-3.8365892820089158</v>
      </c>
      <c r="AI24" s="5">
        <f t="shared" si="34"/>
        <v>-8.2743855777076381E-2</v>
      </c>
      <c r="AJ24" s="5">
        <f t="shared" si="7"/>
        <v>3.2333488880268484E-2</v>
      </c>
      <c r="AL24" s="5">
        <v>8140779</v>
      </c>
      <c r="AM24" s="5">
        <v>8140779</v>
      </c>
      <c r="AN24" s="5">
        <f t="shared" si="8"/>
        <v>5285040</v>
      </c>
      <c r="AO24" s="5">
        <f t="shared" si="9"/>
        <v>4.5743273933076291E-2</v>
      </c>
      <c r="AP24" s="5">
        <f t="shared" si="10"/>
        <v>3.6780480314097847E-3</v>
      </c>
      <c r="AQ24" s="5">
        <f t="shared" si="35"/>
        <v>-5.6053730937744062</v>
      </c>
      <c r="AR24" s="5">
        <f t="shared" si="11"/>
        <v>-2.0616831472874329E-2</v>
      </c>
      <c r="AS24" s="5">
        <f t="shared" si="12"/>
        <v>9.3734647589951686E-3</v>
      </c>
      <c r="AU24" s="5">
        <v>62642954</v>
      </c>
      <c r="AV24" s="5">
        <v>62642954</v>
      </c>
      <c r="AW24">
        <f t="shared" si="13"/>
        <v>24799207</v>
      </c>
      <c r="AX24">
        <f t="shared" si="14"/>
        <v>5.7887953415065925E-2</v>
      </c>
      <c r="AY24">
        <f t="shared" si="15"/>
        <v>3.9514957028597419E-3</v>
      </c>
      <c r="AZ24">
        <f t="shared" si="16"/>
        <v>-5.5336611127904813</v>
      </c>
      <c r="BA24">
        <f t="shared" si="17"/>
        <v>-2.1866238108273643E-2</v>
      </c>
      <c r="BB24">
        <f t="shared" si="18"/>
        <v>1.1483426103781801E-2</v>
      </c>
    </row>
    <row r="25" spans="1:54" x14ac:dyDescent="0.15">
      <c r="A25" s="4">
        <v>23</v>
      </c>
      <c r="B25" s="5">
        <v>3167186</v>
      </c>
      <c r="C25" s="5">
        <v>3167186</v>
      </c>
      <c r="D25" s="5">
        <f t="shared" si="0"/>
        <v>1779361</v>
      </c>
      <c r="E25" s="5">
        <f t="shared" si="19"/>
        <v>7.277089368738536E-2</v>
      </c>
      <c r="F25" s="5">
        <f t="shared" si="20"/>
        <v>4.2093874605650533E-3</v>
      </c>
      <c r="G25" s="5">
        <f t="shared" si="21"/>
        <v>-5.4704381381762985</v>
      </c>
      <c r="H25" s="5">
        <f t="shared" si="22"/>
        <v>-2.3027193702636149E-2</v>
      </c>
      <c r="I25" s="5">
        <f t="shared" si="1"/>
        <v>1.3735434179716203E-2</v>
      </c>
      <c r="K25" s="5">
        <v>16982619</v>
      </c>
      <c r="L25" s="5">
        <v>16982619</v>
      </c>
      <c r="M25" s="5">
        <f t="shared" si="2"/>
        <v>14420584</v>
      </c>
      <c r="N25" s="5">
        <f t="shared" si="23"/>
        <v>0.18434654652940197</v>
      </c>
      <c r="O25" s="5">
        <f t="shared" si="24"/>
        <v>9.7731754247871189E-3</v>
      </c>
      <c r="P25" s="5">
        <f t="shared" si="25"/>
        <v>-4.6281138478441326</v>
      </c>
      <c r="Q25" s="5">
        <f t="shared" si="26"/>
        <v>-4.5231368520867225E-2</v>
      </c>
      <c r="R25" s="5">
        <f t="shared" si="3"/>
        <v>2.1639598306900158E-2</v>
      </c>
      <c r="T25" s="5">
        <v>3961524</v>
      </c>
      <c r="U25" s="5">
        <v>3961524</v>
      </c>
      <c r="V25" s="5">
        <f t="shared" si="4"/>
        <v>2300066</v>
      </c>
      <c r="W25" s="5">
        <f t="shared" si="27"/>
        <v>5.4181600630731117E-2</v>
      </c>
      <c r="X25" s="5">
        <f t="shared" si="28"/>
        <v>5.0340327949639947E-3</v>
      </c>
      <c r="Y25" s="5">
        <f t="shared" si="29"/>
        <v>-5.2915338675973462</v>
      </c>
      <c r="Z25" s="5">
        <f t="shared" si="30"/>
        <v>-2.6637755025147706E-2</v>
      </c>
      <c r="AA25" s="5">
        <f t="shared" si="5"/>
        <v>1.3399496593229393E-2</v>
      </c>
      <c r="AC25" s="5">
        <v>185165267</v>
      </c>
      <c r="AD25" s="5">
        <v>185165267</v>
      </c>
      <c r="AE25" s="5">
        <f t="shared" si="6"/>
        <v>123580799</v>
      </c>
      <c r="AF25" s="5">
        <f t="shared" si="31"/>
        <v>0.81207708794640088</v>
      </c>
      <c r="AG25" s="5">
        <f t="shared" si="32"/>
        <v>2.3438345821782201E-2</v>
      </c>
      <c r="AH25" s="5">
        <f t="shared" si="33"/>
        <v>-3.7533818875066376</v>
      </c>
      <c r="AI25" s="5">
        <f t="shared" si="34"/>
        <v>-8.7973062680594183E-2</v>
      </c>
      <c r="AJ25" s="5">
        <f t="shared" si="7"/>
        <v>3.5138974359084071E-2</v>
      </c>
      <c r="AL25" s="5">
        <v>9807744</v>
      </c>
      <c r="AM25" s="5">
        <v>9807744</v>
      </c>
      <c r="AN25" s="5">
        <f t="shared" si="8"/>
        <v>6952005</v>
      </c>
      <c r="AO25" s="5">
        <f t="shared" si="9"/>
        <v>6.0171251135112701E-2</v>
      </c>
      <c r="AP25" s="5">
        <f t="shared" si="10"/>
        <v>4.8381484917050729E-3</v>
      </c>
      <c r="AQ25" s="5">
        <f t="shared" si="35"/>
        <v>-5.3312231744779917</v>
      </c>
      <c r="AR25" s="5">
        <f t="shared" si="11"/>
        <v>-2.5793249360543825E-2</v>
      </c>
      <c r="AS25" s="5">
        <f t="shared" si="12"/>
        <v>1.2329967960858992E-2</v>
      </c>
      <c r="AU25" s="5">
        <v>70664226</v>
      </c>
      <c r="AV25" s="5">
        <v>70664226</v>
      </c>
      <c r="AW25">
        <f t="shared" si="13"/>
        <v>32820479</v>
      </c>
      <c r="AX25">
        <f t="shared" si="14"/>
        <v>7.661173840809303E-2</v>
      </c>
      <c r="AY25">
        <f t="shared" si="15"/>
        <v>5.2296019680910929E-3</v>
      </c>
      <c r="AZ25">
        <f t="shared" si="16"/>
        <v>-5.2534201093289941</v>
      </c>
      <c r="BA25">
        <f t="shared" si="17"/>
        <v>-2.7473296142956231E-2</v>
      </c>
      <c r="BB25">
        <f t="shared" si="18"/>
        <v>1.5197725688858618E-2</v>
      </c>
    </row>
    <row r="26" spans="1:54" ht="14.25" x14ac:dyDescent="0.15">
      <c r="A26" s="6">
        <v>24</v>
      </c>
      <c r="B26" s="5">
        <v>4097249</v>
      </c>
      <c r="C26" s="5">
        <v>4097249</v>
      </c>
      <c r="D26" s="5">
        <f t="shared" si="0"/>
        <v>2709424</v>
      </c>
      <c r="E26" s="5">
        <f t="shared" si="19"/>
        <v>0.11080787195968124</v>
      </c>
      <c r="F26" s="5">
        <f t="shared" si="20"/>
        <v>6.4096130076774799E-3</v>
      </c>
      <c r="G26" s="5">
        <f t="shared" si="21"/>
        <v>-5.0499563830893361</v>
      </c>
      <c r="H26" s="5">
        <f t="shared" si="22"/>
        <v>-3.2368266121253327E-2</v>
      </c>
      <c r="I26" s="5">
        <f t="shared" si="1"/>
        <v>2.0914876192601382E-2</v>
      </c>
      <c r="K26" s="5">
        <v>18457485</v>
      </c>
      <c r="L26" s="5">
        <v>18457485</v>
      </c>
      <c r="M26" s="5">
        <f t="shared" si="2"/>
        <v>15895450</v>
      </c>
      <c r="N26" s="5">
        <f t="shared" si="23"/>
        <v>0.20320059943694255</v>
      </c>
      <c r="O26" s="5">
        <f t="shared" si="24"/>
        <v>1.0772727464153491E-2</v>
      </c>
      <c r="P26" s="5">
        <f t="shared" si="25"/>
        <v>-4.5307375734357995</v>
      </c>
      <c r="Q26" s="5">
        <f t="shared" si="26"/>
        <v>-4.8808401090223982E-2</v>
      </c>
      <c r="R26" s="5">
        <f t="shared" si="3"/>
        <v>2.3852789381304956E-2</v>
      </c>
      <c r="T26" s="5">
        <v>4345905</v>
      </c>
      <c r="U26" s="5">
        <v>4345905</v>
      </c>
      <c r="V26" s="5">
        <f t="shared" si="4"/>
        <v>2684447</v>
      </c>
      <c r="W26" s="5">
        <f t="shared" si="27"/>
        <v>6.3236287684077006E-2</v>
      </c>
      <c r="X26" s="5">
        <f t="shared" si="28"/>
        <v>5.8753071582914188E-3</v>
      </c>
      <c r="Y26" s="5">
        <f t="shared" si="29"/>
        <v>-5.1369969380562148</v>
      </c>
      <c r="Z26" s="5">
        <f t="shared" si="30"/>
        <v>-3.0181434882282778E-2</v>
      </c>
      <c r="AA26" s="5">
        <f t="shared" si="5"/>
        <v>1.5638785335379449E-2</v>
      </c>
      <c r="AC26" s="5">
        <v>189987780</v>
      </c>
      <c r="AD26" s="5">
        <v>189987780</v>
      </c>
      <c r="AE26" s="5">
        <f t="shared" si="6"/>
        <v>128403312</v>
      </c>
      <c r="AF26" s="5">
        <f t="shared" si="31"/>
        <v>0.84376690016086686</v>
      </c>
      <c r="AG26" s="5">
        <f t="shared" si="32"/>
        <v>2.4352984085482376E-2</v>
      </c>
      <c r="AH26" s="5">
        <f t="shared" si="33"/>
        <v>-3.715100887250339</v>
      </c>
      <c r="AI26" s="5">
        <f t="shared" si="34"/>
        <v>-9.0473792783168958E-2</v>
      </c>
      <c r="AJ26" s="5">
        <f t="shared" si="7"/>
        <v>3.6510208094620529E-2</v>
      </c>
      <c r="AL26" s="5">
        <v>10191097</v>
      </c>
      <c r="AM26" s="5">
        <v>10191097</v>
      </c>
      <c r="AN26" s="5">
        <f t="shared" si="8"/>
        <v>7335358</v>
      </c>
      <c r="AO26" s="5">
        <f t="shared" si="9"/>
        <v>6.3489262217728271E-2</v>
      </c>
      <c r="AP26" s="5">
        <f t="shared" si="10"/>
        <v>5.1049375315202934E-3</v>
      </c>
      <c r="AQ26" s="5">
        <f t="shared" si="35"/>
        <v>-5.2775470641650992</v>
      </c>
      <c r="AR26" s="5">
        <f t="shared" si="11"/>
        <v>-2.6941548082221153E-2</v>
      </c>
      <c r="AS26" s="5">
        <f t="shared" si="12"/>
        <v>1.3009876880328869E-2</v>
      </c>
      <c r="AU26" s="5">
        <v>79766362</v>
      </c>
      <c r="AV26" s="5">
        <v>79766362</v>
      </c>
      <c r="AW26">
        <f t="shared" si="13"/>
        <v>41922615</v>
      </c>
      <c r="AX26">
        <f t="shared" si="14"/>
        <v>9.7858547822022857E-2</v>
      </c>
      <c r="AY26">
        <f t="shared" si="15"/>
        <v>6.6799326698286504E-3</v>
      </c>
      <c r="AZ26">
        <f t="shared" si="16"/>
        <v>-5.0086473708513486</v>
      </c>
      <c r="BA26">
        <f t="shared" si="17"/>
        <v>-3.34574272042013E-2</v>
      </c>
      <c r="BB26">
        <f t="shared" si="18"/>
        <v>1.9412526030763586E-2</v>
      </c>
    </row>
    <row r="27" spans="1:54" x14ac:dyDescent="0.15">
      <c r="A27" s="4">
        <v>25</v>
      </c>
      <c r="B27" s="5">
        <v>5055476</v>
      </c>
      <c r="C27" s="5">
        <v>5055476</v>
      </c>
      <c r="D27" s="5">
        <f t="shared" si="0"/>
        <v>3667651</v>
      </c>
      <c r="E27" s="5">
        <f t="shared" si="19"/>
        <v>0.1499966791468581</v>
      </c>
      <c r="F27" s="5">
        <f t="shared" si="20"/>
        <v>8.6764653879279566E-3</v>
      </c>
      <c r="G27" s="5">
        <f t="shared" si="21"/>
        <v>-4.7471410466161137</v>
      </c>
      <c r="H27" s="5">
        <f t="shared" si="22"/>
        <v>-4.1188404982576803E-2</v>
      </c>
      <c r="I27" s="5">
        <f t="shared" si="1"/>
        <v>2.8311724773483461E-2</v>
      </c>
      <c r="K27" s="5">
        <v>20790759</v>
      </c>
      <c r="L27" s="5">
        <v>20790759</v>
      </c>
      <c r="M27" s="5">
        <f t="shared" si="2"/>
        <v>18228724</v>
      </c>
      <c r="N27" s="5">
        <f t="shared" si="23"/>
        <v>0.23302817119179267</v>
      </c>
      <c r="O27" s="5">
        <f t="shared" si="24"/>
        <v>1.235404318036129E-2</v>
      </c>
      <c r="P27" s="5">
        <f t="shared" si="25"/>
        <v>-4.3937718864610744</v>
      </c>
      <c r="Q27" s="5">
        <f t="shared" si="26"/>
        <v>-5.4280847609997601E-2</v>
      </c>
      <c r="R27" s="5">
        <f t="shared" si="3"/>
        <v>2.7354111664780724E-2</v>
      </c>
      <c r="T27" s="5">
        <v>4846890</v>
      </c>
      <c r="U27" s="5">
        <v>4846890</v>
      </c>
      <c r="V27" s="5">
        <f t="shared" si="4"/>
        <v>3185432</v>
      </c>
      <c r="W27" s="5">
        <f t="shared" si="27"/>
        <v>7.5037761725250965E-2</v>
      </c>
      <c r="X27" s="5">
        <f t="shared" si="28"/>
        <v>6.9717865287899335E-3</v>
      </c>
      <c r="Y27" s="5">
        <f t="shared" si="29"/>
        <v>-4.9658837701537086</v>
      </c>
      <c r="Z27" s="5">
        <f t="shared" si="30"/>
        <v>-3.4621081572294189E-2</v>
      </c>
      <c r="AA27" s="5">
        <f t="shared" si="5"/>
        <v>1.8557374106640372E-2</v>
      </c>
      <c r="AC27" s="5">
        <v>191407519</v>
      </c>
      <c r="AD27" s="5">
        <v>191407519</v>
      </c>
      <c r="AE27" s="5">
        <f t="shared" si="6"/>
        <v>129823051</v>
      </c>
      <c r="AF27" s="5">
        <f t="shared" si="31"/>
        <v>0.85309632287129888</v>
      </c>
      <c r="AG27" s="5">
        <f t="shared" si="32"/>
        <v>2.4622251916148138E-2</v>
      </c>
      <c r="AH27" s="5">
        <f t="shared" si="33"/>
        <v>-3.704104695465209</v>
      </c>
      <c r="AI27" s="5">
        <f t="shared" si="34"/>
        <v>-9.120339893553156E-2</v>
      </c>
      <c r="AJ27" s="5">
        <f t="shared" si="7"/>
        <v>3.6913896796435704E-2</v>
      </c>
      <c r="AL27" s="5">
        <v>11909449</v>
      </c>
      <c r="AM27" s="5">
        <v>11909449</v>
      </c>
      <c r="AN27" s="5">
        <f t="shared" si="8"/>
        <v>9053710</v>
      </c>
      <c r="AO27" s="5">
        <f t="shared" si="9"/>
        <v>7.836200608522019E-2</v>
      </c>
      <c r="AP27" s="5">
        <f t="shared" si="10"/>
        <v>6.3008000398209058E-3</v>
      </c>
      <c r="AQ27" s="5">
        <f t="shared" si="35"/>
        <v>-5.0670786631994913</v>
      </c>
      <c r="AR27" s="5">
        <f t="shared" si="11"/>
        <v>-3.1926649442863018E-2</v>
      </c>
      <c r="AS27" s="5">
        <f t="shared" si="12"/>
        <v>1.6057519266299242E-2</v>
      </c>
      <c r="AU27" s="5">
        <v>86266737</v>
      </c>
      <c r="AV27" s="5">
        <v>86266737</v>
      </c>
      <c r="AW27">
        <f t="shared" si="13"/>
        <v>48422990</v>
      </c>
      <c r="AX27">
        <f t="shared" si="14"/>
        <v>0.11303215418695457</v>
      </c>
      <c r="AY27">
        <f t="shared" si="15"/>
        <v>7.7156998167167302E-3</v>
      </c>
      <c r="AZ27">
        <f t="shared" si="16"/>
        <v>-4.8644980886979319</v>
      </c>
      <c r="BA27">
        <f t="shared" si="17"/>
        <v>-3.7533007011385518E-2</v>
      </c>
      <c r="BB27">
        <f t="shared" si="18"/>
        <v>2.2422564858189421E-2</v>
      </c>
    </row>
    <row r="28" spans="1:54" ht="14.25" x14ac:dyDescent="0.15">
      <c r="A28" s="6">
        <v>26</v>
      </c>
      <c r="B28" s="5">
        <v>5230254</v>
      </c>
      <c r="C28" s="5">
        <v>5230254</v>
      </c>
      <c r="D28" s="5">
        <f t="shared" si="0"/>
        <v>3842429</v>
      </c>
      <c r="E28" s="5">
        <f t="shared" si="19"/>
        <v>0.15714461104875652</v>
      </c>
      <c r="F28" s="5">
        <f t="shared" si="20"/>
        <v>9.089933099978879E-3</v>
      </c>
      <c r="G28" s="5">
        <f t="shared" si="21"/>
        <v>-4.7005877305581301</v>
      </c>
      <c r="H28" s="5">
        <f t="shared" si="22"/>
        <v>-4.2728028001354945E-2</v>
      </c>
      <c r="I28" s="5">
        <f t="shared" si="1"/>
        <v>2.966088984738496E-2</v>
      </c>
      <c r="K28" s="5">
        <v>21941019</v>
      </c>
      <c r="L28" s="5">
        <v>21941019</v>
      </c>
      <c r="M28" s="5">
        <f t="shared" si="2"/>
        <v>19378984</v>
      </c>
      <c r="N28" s="5">
        <f t="shared" si="23"/>
        <v>0.2477326005415964</v>
      </c>
      <c r="O28" s="5">
        <f t="shared" si="24"/>
        <v>1.3133601953023733E-2</v>
      </c>
      <c r="P28" s="5">
        <f t="shared" si="25"/>
        <v>-4.3325812982796057</v>
      </c>
      <c r="Q28" s="5">
        <f t="shared" si="26"/>
        <v>-5.6902398200719129E-2</v>
      </c>
      <c r="R28" s="5">
        <f t="shared" si="3"/>
        <v>2.9080197400871231E-2</v>
      </c>
      <c r="T28" s="5">
        <v>5459237</v>
      </c>
      <c r="U28" s="5">
        <v>5459237</v>
      </c>
      <c r="V28" s="5">
        <f t="shared" si="4"/>
        <v>3797779</v>
      </c>
      <c r="W28" s="5">
        <f t="shared" si="27"/>
        <v>8.9462539362686722E-2</v>
      </c>
      <c r="X28" s="5">
        <f t="shared" si="28"/>
        <v>8.3119980183288499E-3</v>
      </c>
      <c r="Y28" s="5">
        <f t="shared" si="29"/>
        <v>-4.7900552635961091</v>
      </c>
      <c r="Z28" s="5">
        <f t="shared" si="30"/>
        <v>-3.9814929858696536E-2</v>
      </c>
      <c r="AA28" s="5">
        <f t="shared" si="5"/>
        <v>2.2124724582832898E-2</v>
      </c>
      <c r="AC28" s="5">
        <v>193017200</v>
      </c>
      <c r="AD28" s="5">
        <v>193017200</v>
      </c>
      <c r="AE28" s="5">
        <f t="shared" si="6"/>
        <v>131432732</v>
      </c>
      <c r="AF28" s="5">
        <f t="shared" si="31"/>
        <v>0.8636738969732648</v>
      </c>
      <c r="AG28" s="5">
        <f t="shared" si="32"/>
        <v>2.4927544164183791E-2</v>
      </c>
      <c r="AH28" s="5">
        <f t="shared" si="33"/>
        <v>-3.6917818955575985</v>
      </c>
      <c r="AI28" s="5">
        <f t="shared" si="34"/>
        <v>-9.2027056246046193E-2</v>
      </c>
      <c r="AJ28" s="5">
        <f t="shared" si="7"/>
        <v>3.7371593621856818E-2</v>
      </c>
      <c r="AL28" s="5">
        <v>13588408</v>
      </c>
      <c r="AM28" s="5">
        <v>13588408</v>
      </c>
      <c r="AN28" s="5">
        <f t="shared" si="8"/>
        <v>10732669</v>
      </c>
      <c r="AO28" s="5">
        <f t="shared" si="9"/>
        <v>9.289379420023991E-2</v>
      </c>
      <c r="AP28" s="5">
        <f t="shared" si="10"/>
        <v>7.4692475529462062E-3</v>
      </c>
      <c r="AQ28" s="5">
        <f t="shared" si="35"/>
        <v>-4.8969610141015387</v>
      </c>
      <c r="AR28" s="5">
        <f t="shared" si="11"/>
        <v>-3.6576614071450887E-2</v>
      </c>
      <c r="AS28" s="5">
        <f t="shared" si="12"/>
        <v>1.9035294840050388E-2</v>
      </c>
      <c r="AU28" s="5">
        <v>100896303</v>
      </c>
      <c r="AV28" s="5">
        <v>100896303</v>
      </c>
      <c r="AW28">
        <f t="shared" si="13"/>
        <v>63052556</v>
      </c>
      <c r="AX28">
        <f t="shared" si="14"/>
        <v>0.14718145723082338</v>
      </c>
      <c r="AY28">
        <f t="shared" si="15"/>
        <v>1.0046768999037883E-2</v>
      </c>
      <c r="AZ28">
        <f t="shared" si="16"/>
        <v>-4.6005041887999338</v>
      </c>
      <c r="BA28">
        <f t="shared" si="17"/>
        <v>-4.6220202863979098E-2</v>
      </c>
      <c r="BB28">
        <f t="shared" si="18"/>
        <v>2.9196875830770068E-2</v>
      </c>
    </row>
    <row r="29" spans="1:54" x14ac:dyDescent="0.15">
      <c r="A29" s="4">
        <v>27</v>
      </c>
      <c r="B29" s="5">
        <v>5550670</v>
      </c>
      <c r="C29" s="5">
        <v>5550670</v>
      </c>
      <c r="D29" s="5">
        <f t="shared" si="0"/>
        <v>4162845</v>
      </c>
      <c r="E29" s="5">
        <f t="shared" si="19"/>
        <v>0.17024873026443971</v>
      </c>
      <c r="F29" s="5">
        <f t="shared" si="20"/>
        <v>9.8479327934443486E-3</v>
      </c>
      <c r="G29" s="5">
        <f t="shared" si="21"/>
        <v>-4.6204937145095064</v>
      </c>
      <c r="H29" s="5">
        <f t="shared" si="22"/>
        <v>-4.5502311573021662E-2</v>
      </c>
      <c r="I29" s="5">
        <f t="shared" si="1"/>
        <v>3.2134279383363294E-2</v>
      </c>
      <c r="K29" s="5">
        <v>23860465</v>
      </c>
      <c r="L29" s="5">
        <v>23860465</v>
      </c>
      <c r="M29" s="5">
        <f t="shared" si="2"/>
        <v>21298430</v>
      </c>
      <c r="N29" s="5">
        <f t="shared" si="23"/>
        <v>0.27226997304673728</v>
      </c>
      <c r="O29" s="5">
        <f t="shared" si="24"/>
        <v>1.4434456514559239E-2</v>
      </c>
      <c r="P29" s="5">
        <f t="shared" si="25"/>
        <v>-4.2381371171088231</v>
      </c>
      <c r="Q29" s="5">
        <f t="shared" si="26"/>
        <v>-6.1175205919646765E-2</v>
      </c>
      <c r="R29" s="5">
        <f t="shared" si="3"/>
        <v>3.1960527380002886E-2</v>
      </c>
      <c r="T29" s="5">
        <v>5905634</v>
      </c>
      <c r="U29" s="5">
        <v>5905634</v>
      </c>
      <c r="V29" s="5">
        <f t="shared" si="4"/>
        <v>4244176</v>
      </c>
      <c r="W29" s="5">
        <f t="shared" si="27"/>
        <v>9.9978108905802637E-2</v>
      </c>
      <c r="X29" s="5">
        <f t="shared" si="28"/>
        <v>9.2890035205942367E-3</v>
      </c>
      <c r="Y29" s="5">
        <f t="shared" si="29"/>
        <v>-4.6789239955700177</v>
      </c>
      <c r="Z29" s="5">
        <f t="shared" si="30"/>
        <v>-4.3462541467442745E-2</v>
      </c>
      <c r="AA29" s="5">
        <f t="shared" si="5"/>
        <v>2.4725299992724534E-2</v>
      </c>
      <c r="AC29" s="5">
        <v>192994444</v>
      </c>
      <c r="AD29" s="5">
        <v>192994444</v>
      </c>
      <c r="AE29" s="5">
        <f t="shared" si="6"/>
        <v>131409976</v>
      </c>
      <c r="AF29" s="5">
        <f t="shared" si="31"/>
        <v>0.86352436220441031</v>
      </c>
      <c r="AG29" s="5">
        <f t="shared" si="32"/>
        <v>2.4923228259109243E-2</v>
      </c>
      <c r="AH29" s="5">
        <f t="shared" si="33"/>
        <v>-3.6919550485450259</v>
      </c>
      <c r="AI29" s="5">
        <f t="shared" si="34"/>
        <v>-9.2015438397258426E-2</v>
      </c>
      <c r="AJ29" s="5">
        <f t="shared" si="7"/>
        <v>3.7365123178980691E-2</v>
      </c>
      <c r="AL29" s="5">
        <v>16767655</v>
      </c>
      <c r="AM29" s="5">
        <v>16767655</v>
      </c>
      <c r="AN29" s="5">
        <f t="shared" si="8"/>
        <v>13911916</v>
      </c>
      <c r="AO29" s="5">
        <f t="shared" si="9"/>
        <v>0.12041093057421456</v>
      </c>
      <c r="AP29" s="5">
        <f t="shared" si="10"/>
        <v>9.6817990510834895E-3</v>
      </c>
      <c r="AQ29" s="5">
        <f t="shared" si="35"/>
        <v>-4.6375075425774082</v>
      </c>
      <c r="AR29" s="5">
        <f t="shared" si="11"/>
        <v>-4.4899416125118476E-2</v>
      </c>
      <c r="AS29" s="5">
        <f t="shared" si="12"/>
        <v>2.4673957880375744E-2</v>
      </c>
      <c r="AU29" s="5">
        <v>105842581</v>
      </c>
      <c r="AV29" s="5">
        <v>105842581</v>
      </c>
      <c r="AW29">
        <f t="shared" si="13"/>
        <v>67998834</v>
      </c>
      <c r="AX29">
        <f t="shared" si="14"/>
        <v>0.15872738732616737</v>
      </c>
      <c r="AY29">
        <f t="shared" si="15"/>
        <v>1.0834906952890588E-2</v>
      </c>
      <c r="AZ29">
        <f t="shared" si="16"/>
        <v>-4.5249822316734587</v>
      </c>
      <c r="BA29">
        <f t="shared" si="17"/>
        <v>-4.9027761443665129E-2</v>
      </c>
      <c r="BB29">
        <f t="shared" si="18"/>
        <v>3.1487280435310919E-2</v>
      </c>
    </row>
    <row r="30" spans="1:54" ht="14.25" x14ac:dyDescent="0.15">
      <c r="A30" s="6">
        <v>28</v>
      </c>
      <c r="B30" s="5">
        <v>6512614</v>
      </c>
      <c r="C30" s="5">
        <v>6512614</v>
      </c>
      <c r="D30" s="5">
        <f t="shared" si="0"/>
        <v>5124789</v>
      </c>
      <c r="E30" s="5">
        <f t="shared" si="19"/>
        <v>0.20958955236699126</v>
      </c>
      <c r="F30" s="5">
        <f t="shared" si="20"/>
        <v>1.2123578382712514E-2</v>
      </c>
      <c r="G30" s="5">
        <f t="shared" si="21"/>
        <v>-4.4126030958191285</v>
      </c>
      <c r="H30" s="5">
        <f t="shared" si="22"/>
        <v>-5.3496539503963103E-2</v>
      </c>
      <c r="I30" s="5">
        <f t="shared" si="1"/>
        <v>3.9559820629109899E-2</v>
      </c>
      <c r="K30" s="5">
        <v>26310393</v>
      </c>
      <c r="L30" s="5">
        <v>26310393</v>
      </c>
      <c r="M30" s="5">
        <f t="shared" si="2"/>
        <v>23748358</v>
      </c>
      <c r="N30" s="5">
        <f t="shared" si="23"/>
        <v>0.30358879938869993</v>
      </c>
      <c r="O30" s="5">
        <f t="shared" si="24"/>
        <v>1.609483144265493E-2</v>
      </c>
      <c r="P30" s="5">
        <f t="shared" si="25"/>
        <v>-4.129257086938896</v>
      </c>
      <c r="Q30" s="5">
        <f t="shared" si="26"/>
        <v>-6.6459696797669846E-2</v>
      </c>
      <c r="R30" s="5">
        <f t="shared" si="3"/>
        <v>3.5636901221785387E-2</v>
      </c>
      <c r="T30" s="5">
        <v>6453525</v>
      </c>
      <c r="U30" s="5">
        <v>6453525</v>
      </c>
      <c r="V30" s="5">
        <f t="shared" si="4"/>
        <v>4792067</v>
      </c>
      <c r="W30" s="5">
        <f t="shared" si="27"/>
        <v>0.11288452609173205</v>
      </c>
      <c r="X30" s="5">
        <f t="shared" si="28"/>
        <v>1.0488143572256067E-2</v>
      </c>
      <c r="Y30" s="5">
        <f t="shared" si="29"/>
        <v>-4.557509843421446</v>
      </c>
      <c r="Z30" s="5">
        <f t="shared" si="30"/>
        <v>-4.7799817569774396E-2</v>
      </c>
      <c r="AA30" s="5">
        <f t="shared" si="5"/>
        <v>2.7917149090950867E-2</v>
      </c>
      <c r="AC30" s="5">
        <v>192151897</v>
      </c>
      <c r="AD30" s="5">
        <v>192151897</v>
      </c>
      <c r="AE30" s="5">
        <f t="shared" si="6"/>
        <v>130567429</v>
      </c>
      <c r="AF30" s="5">
        <f t="shared" si="31"/>
        <v>0.85798779730311059</v>
      </c>
      <c r="AG30" s="5">
        <f t="shared" si="32"/>
        <v>2.4763430716797631E-2</v>
      </c>
      <c r="AH30" s="5">
        <f t="shared" si="33"/>
        <v>-3.6983872819273929</v>
      </c>
      <c r="AI30" s="5">
        <f t="shared" si="34"/>
        <v>-9.1584757219894494E-2</v>
      </c>
      <c r="AJ30" s="5">
        <f t="shared" si="7"/>
        <v>3.7125553297017687E-2</v>
      </c>
      <c r="AL30" s="5">
        <v>16812736</v>
      </c>
      <c r="AM30" s="5">
        <v>16812736</v>
      </c>
      <c r="AN30" s="5">
        <f t="shared" si="8"/>
        <v>13956997</v>
      </c>
      <c r="AO30" s="5">
        <f t="shared" si="9"/>
        <v>0.12080111731493498</v>
      </c>
      <c r="AP30" s="5">
        <f t="shared" si="10"/>
        <v>9.7131725285413677E-3</v>
      </c>
      <c r="AQ30" s="5">
        <f t="shared" si="35"/>
        <v>-4.6342723220777362</v>
      </c>
      <c r="AR30" s="5">
        <f t="shared" si="11"/>
        <v>-4.5013486608585083E-2</v>
      </c>
      <c r="AS30" s="5">
        <f t="shared" si="12"/>
        <v>2.4753912840943738E-2</v>
      </c>
      <c r="AU30" s="5">
        <v>113416126</v>
      </c>
      <c r="AV30" s="5">
        <v>113416126</v>
      </c>
      <c r="AW30">
        <f t="shared" si="13"/>
        <v>75572379</v>
      </c>
      <c r="AX30">
        <f t="shared" si="14"/>
        <v>0.17640605826701258</v>
      </c>
      <c r="AY30">
        <f t="shared" si="15"/>
        <v>1.2041672577408938E-2</v>
      </c>
      <c r="AZ30">
        <f t="shared" si="16"/>
        <v>-4.4193819303602817</v>
      </c>
      <c r="BA30">
        <f t="shared" si="17"/>
        <v>-5.321675019991598E-2</v>
      </c>
      <c r="BB30">
        <f t="shared" si="18"/>
        <v>3.4994257265302538E-2</v>
      </c>
    </row>
    <row r="31" spans="1:54" x14ac:dyDescent="0.15">
      <c r="A31" s="4">
        <v>29</v>
      </c>
      <c r="B31" s="5">
        <v>6766781</v>
      </c>
      <c r="C31" s="5">
        <v>6766781</v>
      </c>
      <c r="D31" s="5">
        <f t="shared" si="0"/>
        <v>5378956</v>
      </c>
      <c r="E31" s="5">
        <f t="shared" si="19"/>
        <v>0.21998427257039105</v>
      </c>
      <c r="F31" s="5">
        <f t="shared" si="20"/>
        <v>1.2724854561458387E-2</v>
      </c>
      <c r="G31" s="5">
        <f t="shared" si="21"/>
        <v>-4.3641981459658066</v>
      </c>
      <c r="H31" s="5">
        <f t="shared" si="22"/>
        <v>-5.5533786684801231E-2</v>
      </c>
      <c r="I31" s="5">
        <f t="shared" si="1"/>
        <v>4.1521813782357565E-2</v>
      </c>
      <c r="K31" s="5">
        <v>27702060</v>
      </c>
      <c r="L31" s="5">
        <v>27702060</v>
      </c>
      <c r="M31" s="5">
        <f t="shared" si="2"/>
        <v>25140025</v>
      </c>
      <c r="N31" s="5">
        <f t="shared" si="23"/>
        <v>0.32137927204701477</v>
      </c>
      <c r="O31" s="5">
        <f t="shared" si="24"/>
        <v>1.7037997525518645E-2</v>
      </c>
      <c r="P31" s="5">
        <f t="shared" si="25"/>
        <v>-4.0723092805945873</v>
      </c>
      <c r="Q31" s="5">
        <f t="shared" si="26"/>
        <v>-6.9383995445917196E-2</v>
      </c>
      <c r="R31" s="5">
        <f t="shared" si="3"/>
        <v>3.772524347317887E-2</v>
      </c>
      <c r="T31" s="5">
        <v>6381138</v>
      </c>
      <c r="U31" s="5">
        <v>6381138</v>
      </c>
      <c r="V31" s="5">
        <f t="shared" si="4"/>
        <v>4719680</v>
      </c>
      <c r="W31" s="5">
        <f t="shared" si="27"/>
        <v>0.111179338708041</v>
      </c>
      <c r="X31" s="5">
        <f t="shared" si="28"/>
        <v>1.0329713974179726E-2</v>
      </c>
      <c r="Y31" s="5">
        <f t="shared" si="29"/>
        <v>-4.5727306850839113</v>
      </c>
      <c r="Z31" s="5">
        <f t="shared" si="30"/>
        <v>-4.7235000057871707E-2</v>
      </c>
      <c r="AA31" s="5">
        <f t="shared" si="5"/>
        <v>2.7495444079053775E-2</v>
      </c>
      <c r="AC31" s="5">
        <v>195445339</v>
      </c>
      <c r="AD31" s="5">
        <v>195445339</v>
      </c>
      <c r="AE31" s="5">
        <f t="shared" si="6"/>
        <v>133860871</v>
      </c>
      <c r="AF31" s="5">
        <f t="shared" si="31"/>
        <v>0.8796297417663469</v>
      </c>
      <c r="AG31" s="5">
        <f t="shared" si="32"/>
        <v>2.5388065232552642E-2</v>
      </c>
      <c r="AH31" s="5">
        <f t="shared" si="33"/>
        <v>-3.6734760881165789</v>
      </c>
      <c r="AI31" s="5">
        <f t="shared" si="34"/>
        <v>-9.3262450555326004E-2</v>
      </c>
      <c r="AJ31" s="5">
        <f t="shared" si="7"/>
        <v>3.8062010861037249E-2</v>
      </c>
      <c r="AL31" s="5">
        <v>18693640</v>
      </c>
      <c r="AM31" s="5">
        <v>18693640</v>
      </c>
      <c r="AN31" s="5">
        <f t="shared" si="8"/>
        <v>15837901</v>
      </c>
      <c r="AO31" s="5">
        <f t="shared" si="9"/>
        <v>0.13708078727274398</v>
      </c>
      <c r="AP31" s="5">
        <f t="shared" si="10"/>
        <v>1.102216077734758E-2</v>
      </c>
      <c r="AQ31" s="5">
        <f t="shared" si="35"/>
        <v>-4.5078474166788718</v>
      </c>
      <c r="AR31" s="5">
        <f t="shared" si="11"/>
        <v>-4.9686218986385471E-2</v>
      </c>
      <c r="AS31" s="5">
        <f t="shared" si="12"/>
        <v>2.8089854926349529E-2</v>
      </c>
      <c r="AU31" s="5">
        <v>115024146</v>
      </c>
      <c r="AV31" s="5">
        <v>115024146</v>
      </c>
      <c r="AW31">
        <f t="shared" si="13"/>
        <v>77180399</v>
      </c>
      <c r="AX31">
        <f t="shared" si="14"/>
        <v>0.18015960517883498</v>
      </c>
      <c r="AY31">
        <f t="shared" si="15"/>
        <v>1.2297893839649804E-2</v>
      </c>
      <c r="AZ31">
        <f t="shared" si="16"/>
        <v>-4.3983272638145285</v>
      </c>
      <c r="BA31">
        <f t="shared" si="17"/>
        <v>-5.4090161762428465E-2</v>
      </c>
      <c r="BB31">
        <f t="shared" si="18"/>
        <v>3.5738860866675888E-2</v>
      </c>
    </row>
    <row r="32" spans="1:54" ht="14.25" x14ac:dyDescent="0.15">
      <c r="A32" s="6">
        <v>30</v>
      </c>
      <c r="B32" s="5">
        <v>7462644</v>
      </c>
      <c r="C32" s="5">
        <v>7462644</v>
      </c>
      <c r="D32" s="5">
        <f t="shared" si="0"/>
        <v>6074819</v>
      </c>
      <c r="E32" s="5">
        <f t="shared" si="19"/>
        <v>0.24844312515510267</v>
      </c>
      <c r="F32" s="5">
        <f t="shared" si="20"/>
        <v>1.4371039335920219E-2</v>
      </c>
      <c r="G32" s="5">
        <f t="shared" si="21"/>
        <v>-4.242540254720284</v>
      </c>
      <c r="H32" s="5">
        <f t="shared" si="22"/>
        <v>-6.0969712884810186E-2</v>
      </c>
      <c r="I32" s="5">
        <f t="shared" si="1"/>
        <v>4.6893394048868893E-2</v>
      </c>
      <c r="K32" s="5">
        <v>29599563</v>
      </c>
      <c r="L32" s="5">
        <v>29599563</v>
      </c>
      <c r="M32" s="5">
        <f t="shared" si="2"/>
        <v>27037528</v>
      </c>
      <c r="N32" s="5">
        <f t="shared" si="23"/>
        <v>0.34563613467332588</v>
      </c>
      <c r="O32" s="5">
        <f t="shared" si="24"/>
        <v>1.832398079000085E-2</v>
      </c>
      <c r="P32" s="5">
        <f t="shared" si="25"/>
        <v>-3.9995446513100328</v>
      </c>
      <c r="Q32" s="5">
        <f t="shared" si="26"/>
        <v>-7.328757935935569E-2</v>
      </c>
      <c r="R32" s="5">
        <f t="shared" si="3"/>
        <v>4.0572645680061609E-2</v>
      </c>
      <c r="T32" s="5">
        <v>6905340</v>
      </c>
      <c r="U32" s="5">
        <v>6905340</v>
      </c>
      <c r="V32" s="5">
        <f t="shared" si="4"/>
        <v>5243882</v>
      </c>
      <c r="W32" s="5">
        <f t="shared" si="27"/>
        <v>0.12352772497775261</v>
      </c>
      <c r="X32" s="5">
        <f t="shared" si="28"/>
        <v>1.1477007164542835E-2</v>
      </c>
      <c r="Y32" s="5">
        <f t="shared" si="29"/>
        <v>-4.4674096220315711</v>
      </c>
      <c r="Z32" s="5">
        <f t="shared" si="30"/>
        <v>-5.1272492239003938E-2</v>
      </c>
      <c r="AA32" s="5">
        <f t="shared" si="5"/>
        <v>3.0549288148382231E-2</v>
      </c>
      <c r="AC32" s="5">
        <v>203996850</v>
      </c>
      <c r="AD32" s="5">
        <v>203996850</v>
      </c>
      <c r="AE32" s="5">
        <f t="shared" si="6"/>
        <v>142412382</v>
      </c>
      <c r="AF32" s="5">
        <f t="shared" si="31"/>
        <v>0.93582363439866123</v>
      </c>
      <c r="AG32" s="5">
        <f t="shared" si="32"/>
        <v>2.7009945603440798E-2</v>
      </c>
      <c r="AH32" s="5">
        <f t="shared" si="33"/>
        <v>-3.6115501251211146</v>
      </c>
      <c r="AI32" s="5">
        <f t="shared" si="34"/>
        <v>-9.7547772423621115E-2</v>
      </c>
      <c r="AJ32" s="5">
        <f t="shared" si="7"/>
        <v>4.0493548188777179E-2</v>
      </c>
      <c r="AL32" s="5">
        <v>19096419</v>
      </c>
      <c r="AM32" s="5">
        <v>19096419</v>
      </c>
      <c r="AN32" s="5">
        <f t="shared" si="8"/>
        <v>16240680</v>
      </c>
      <c r="AO32" s="5">
        <f t="shared" si="9"/>
        <v>0.14056693498997802</v>
      </c>
      <c r="AP32" s="5">
        <f t="shared" si="10"/>
        <v>1.130246906414261E-2</v>
      </c>
      <c r="AQ32" s="5">
        <f t="shared" si="35"/>
        <v>-4.4827340758802059</v>
      </c>
      <c r="AR32" s="5">
        <f t="shared" si="11"/>
        <v>-5.0665963215413938E-2</v>
      </c>
      <c r="AS32" s="5">
        <f t="shared" si="12"/>
        <v>2.8804217497335433E-2</v>
      </c>
      <c r="AU32" s="5">
        <v>118314456</v>
      </c>
      <c r="AV32" s="5">
        <v>118314456</v>
      </c>
      <c r="AW32">
        <f t="shared" si="13"/>
        <v>80470709</v>
      </c>
      <c r="AX32">
        <f t="shared" si="14"/>
        <v>0.18784006496132422</v>
      </c>
      <c r="AY32">
        <f t="shared" si="15"/>
        <v>1.2822170516161132E-2</v>
      </c>
      <c r="AZ32">
        <f t="shared" si="16"/>
        <v>-4.3565795347875813</v>
      </c>
      <c r="BA32">
        <f t="shared" si="17"/>
        <v>-5.5860805662264305E-2</v>
      </c>
      <c r="BB32">
        <f t="shared" si="18"/>
        <v>3.7262459252040969E-2</v>
      </c>
    </row>
    <row r="33" spans="1:54" x14ac:dyDescent="0.15">
      <c r="A33" s="4">
        <v>31</v>
      </c>
      <c r="B33" s="5">
        <v>8637596</v>
      </c>
      <c r="C33" s="5">
        <v>8637596</v>
      </c>
      <c r="D33" s="5">
        <f t="shared" si="0"/>
        <v>7249771</v>
      </c>
      <c r="E33" s="5">
        <f t="shared" si="19"/>
        <v>0.29649537935185127</v>
      </c>
      <c r="F33" s="5">
        <f t="shared" si="20"/>
        <v>1.7150592341502464E-2</v>
      </c>
      <c r="G33" s="5">
        <f t="shared" si="21"/>
        <v>-4.0657225671035233</v>
      </c>
      <c r="H33" s="5">
        <f t="shared" si="22"/>
        <v>-6.9729550322039424E-2</v>
      </c>
      <c r="I33" s="5">
        <f t="shared" si="1"/>
        <v>5.5963209482794839E-2</v>
      </c>
      <c r="K33" s="5">
        <v>32092731</v>
      </c>
      <c r="L33" s="5">
        <v>32092731</v>
      </c>
      <c r="M33" s="5">
        <f t="shared" si="2"/>
        <v>29530696</v>
      </c>
      <c r="N33" s="5">
        <f t="shared" si="23"/>
        <v>0.37750772258665977</v>
      </c>
      <c r="O33" s="5">
        <f t="shared" si="24"/>
        <v>2.0013660502519126E-2</v>
      </c>
      <c r="P33" s="5">
        <f t="shared" si="25"/>
        <v>-3.9113402134576898</v>
      </c>
      <c r="Q33" s="5">
        <f t="shared" si="26"/>
        <v>-7.8280235141992893E-2</v>
      </c>
      <c r="R33" s="5">
        <f t="shared" si="3"/>
        <v>4.4313905675608091E-2</v>
      </c>
      <c r="T33" s="5">
        <v>7531896</v>
      </c>
      <c r="U33" s="5">
        <v>7531896</v>
      </c>
      <c r="V33" s="5">
        <f t="shared" si="4"/>
        <v>5870438</v>
      </c>
      <c r="W33" s="5">
        <f t="shared" si="27"/>
        <v>0.1382872175161356</v>
      </c>
      <c r="X33" s="5">
        <f t="shared" si="28"/>
        <v>1.2848317140813718E-2</v>
      </c>
      <c r="Y33" s="5">
        <f t="shared" si="29"/>
        <v>-4.3545424380215341</v>
      </c>
      <c r="Z33" s="5">
        <f t="shared" si="30"/>
        <v>-5.5948542246832836E-2</v>
      </c>
      <c r="AA33" s="5">
        <f t="shared" si="5"/>
        <v>3.4199416008829475E-2</v>
      </c>
      <c r="AC33" s="5">
        <v>196004729</v>
      </c>
      <c r="AD33" s="5">
        <v>196004729</v>
      </c>
      <c r="AE33" s="5">
        <f t="shared" si="6"/>
        <v>134420261</v>
      </c>
      <c r="AF33" s="5">
        <f t="shared" si="31"/>
        <v>0.88330561864934343</v>
      </c>
      <c r="AG33" s="5">
        <f t="shared" si="32"/>
        <v>2.5494159191932583E-2</v>
      </c>
      <c r="AH33" s="5">
        <f t="shared" si="33"/>
        <v>-3.6693059043507725</v>
      </c>
      <c r="AI33" s="5">
        <f t="shared" si="34"/>
        <v>-9.354586884941675E-2</v>
      </c>
      <c r="AJ33" s="5">
        <f t="shared" si="7"/>
        <v>3.8221067858773022E-2</v>
      </c>
      <c r="AL33" s="5">
        <v>21838173</v>
      </c>
      <c r="AM33" s="5">
        <v>21838173</v>
      </c>
      <c r="AN33" s="5">
        <f t="shared" si="8"/>
        <v>18982434</v>
      </c>
      <c r="AO33" s="5">
        <f t="shared" si="9"/>
        <v>0.16429746574832754</v>
      </c>
      <c r="AP33" s="5">
        <f t="shared" si="10"/>
        <v>1.3210553563467099E-2</v>
      </c>
      <c r="AQ33" s="5">
        <f t="shared" si="35"/>
        <v>-4.3267392564457143</v>
      </c>
      <c r="AR33" s="5">
        <f t="shared" si="11"/>
        <v>-5.7158620702431918E-2</v>
      </c>
      <c r="AS33" s="5">
        <f t="shared" si="12"/>
        <v>3.3666949756094876E-2</v>
      </c>
      <c r="AU33" s="5">
        <v>121221727</v>
      </c>
      <c r="AV33" s="5">
        <v>121221727</v>
      </c>
      <c r="AW33">
        <f t="shared" si="13"/>
        <v>83377980</v>
      </c>
      <c r="AX33">
        <f t="shared" si="14"/>
        <v>0.1946264097106935</v>
      </c>
      <c r="AY33">
        <f t="shared" si="15"/>
        <v>1.3285413911949906E-2</v>
      </c>
      <c r="AZ33">
        <f t="shared" si="16"/>
        <v>-4.3210885439177407</v>
      </c>
      <c r="BA33">
        <f t="shared" si="17"/>
        <v>-5.7407449856132116E-2</v>
      </c>
      <c r="BB33">
        <f t="shared" si="18"/>
        <v>3.8608689060605723E-2</v>
      </c>
    </row>
    <row r="34" spans="1:54" ht="14.25" x14ac:dyDescent="0.15">
      <c r="A34" s="6">
        <v>32</v>
      </c>
      <c r="B34" s="5">
        <v>9551920</v>
      </c>
      <c r="C34" s="5">
        <v>9551920</v>
      </c>
      <c r="D34" s="5">
        <f t="shared" si="0"/>
        <v>8164095</v>
      </c>
      <c r="E34" s="5">
        <f t="shared" si="19"/>
        <v>0.3338886764960648</v>
      </c>
      <c r="F34" s="5">
        <f t="shared" si="20"/>
        <v>1.9313584550780784E-2</v>
      </c>
      <c r="G34" s="5">
        <f t="shared" si="21"/>
        <v>-3.9469465679317408</v>
      </c>
      <c r="H34" s="5">
        <f t="shared" si="22"/>
        <v>-7.6229686257163712E-2</v>
      </c>
      <c r="I34" s="5">
        <f t="shared" si="1"/>
        <v>6.3021157319650231E-2</v>
      </c>
      <c r="K34" s="5">
        <v>35173701</v>
      </c>
      <c r="L34" s="5">
        <v>35173701</v>
      </c>
      <c r="M34" s="5">
        <f t="shared" si="2"/>
        <v>32611666</v>
      </c>
      <c r="N34" s="5">
        <f t="shared" si="23"/>
        <v>0.41689351857527518</v>
      </c>
      <c r="O34" s="5">
        <f t="shared" si="24"/>
        <v>2.2101707719504676E-2</v>
      </c>
      <c r="P34" s="5">
        <f t="shared" si="25"/>
        <v>-3.8121004010680091</v>
      </c>
      <c r="Q34" s="5">
        <f t="shared" si="26"/>
        <v>-8.4253928861811683E-2</v>
      </c>
      <c r="R34" s="5">
        <f t="shared" si="3"/>
        <v>4.8937224203873669E-2</v>
      </c>
      <c r="T34" s="5">
        <v>7876126</v>
      </c>
      <c r="U34" s="5">
        <v>7876126</v>
      </c>
      <c r="V34" s="5">
        <f t="shared" si="4"/>
        <v>6214668</v>
      </c>
      <c r="W34" s="5">
        <f t="shared" si="27"/>
        <v>0.14639608586387715</v>
      </c>
      <c r="X34" s="5">
        <f t="shared" si="28"/>
        <v>1.360171513418019E-2</v>
      </c>
      <c r="Y34" s="5">
        <f t="shared" si="29"/>
        <v>-4.2975593813843158</v>
      </c>
      <c r="Z34" s="5">
        <f t="shared" si="30"/>
        <v>-5.8454178477813104E-2</v>
      </c>
      <c r="AA34" s="5">
        <f t="shared" si="5"/>
        <v>3.6204797033672818E-2</v>
      </c>
      <c r="AC34" s="5">
        <v>200256891</v>
      </c>
      <c r="AD34" s="5">
        <v>200256891</v>
      </c>
      <c r="AE34" s="5">
        <f t="shared" si="6"/>
        <v>138672423</v>
      </c>
      <c r="AF34" s="5">
        <f t="shared" si="31"/>
        <v>0.91124752679671139</v>
      </c>
      <c r="AG34" s="5">
        <f t="shared" si="32"/>
        <v>2.630062463197429E-2</v>
      </c>
      <c r="AH34" s="5">
        <f t="shared" si="33"/>
        <v>-3.638162589815269</v>
      </c>
      <c r="AI34" s="5">
        <f t="shared" si="34"/>
        <v>-9.5685948624822839E-2</v>
      </c>
      <c r="AJ34" s="5">
        <f t="shared" si="7"/>
        <v>3.9430127944949288E-2</v>
      </c>
      <c r="AL34" s="5">
        <v>23774266</v>
      </c>
      <c r="AM34" s="5">
        <v>23774266</v>
      </c>
      <c r="AN34" s="5">
        <f t="shared" si="8"/>
        <v>20918527</v>
      </c>
      <c r="AO34" s="5">
        <f t="shared" si="9"/>
        <v>0.18105480958279455</v>
      </c>
      <c r="AP34" s="5">
        <f t="shared" si="10"/>
        <v>1.4557949807824051E-2</v>
      </c>
      <c r="AQ34" s="5">
        <f t="shared" si="35"/>
        <v>-4.2296180560304366</v>
      </c>
      <c r="AR34" s="5">
        <f t="shared" si="11"/>
        <v>-6.1574567365957435E-2</v>
      </c>
      <c r="AS34" s="5">
        <f t="shared" si="12"/>
        <v>3.7100774193684231E-2</v>
      </c>
      <c r="AU34" s="5">
        <v>135847482</v>
      </c>
      <c r="AV34" s="5">
        <v>135847482</v>
      </c>
      <c r="AW34">
        <f t="shared" si="13"/>
        <v>98003735</v>
      </c>
      <c r="AX34">
        <f t="shared" si="14"/>
        <v>0.22876681686565487</v>
      </c>
      <c r="AY34">
        <f t="shared" si="15"/>
        <v>1.5615875851058661E-2</v>
      </c>
      <c r="AZ34">
        <f t="shared" si="16"/>
        <v>-4.1594671994545127</v>
      </c>
      <c r="BA34">
        <f t="shared" si="17"/>
        <v>-6.4953723393232327E-2</v>
      </c>
      <c r="BB34">
        <f t="shared" si="18"/>
        <v>4.5381235326077733E-2</v>
      </c>
    </row>
    <row r="35" spans="1:54" x14ac:dyDescent="0.15">
      <c r="A35" s="4">
        <v>33</v>
      </c>
      <c r="B35" s="5">
        <v>10997859</v>
      </c>
      <c r="C35" s="5">
        <v>10997859</v>
      </c>
      <c r="D35" s="5">
        <f t="shared" si="0"/>
        <v>9610034</v>
      </c>
      <c r="E35" s="5">
        <f t="shared" si="19"/>
        <v>0.39302354190417721</v>
      </c>
      <c r="F35" s="5">
        <f t="shared" si="20"/>
        <v>2.2734204366176299E-2</v>
      </c>
      <c r="G35" s="5">
        <f t="shared" si="21"/>
        <v>-3.7838846883071433</v>
      </c>
      <c r="H35" s="5">
        <f t="shared" si="22"/>
        <v>-8.6023607802019897E-2</v>
      </c>
      <c r="I35" s="5">
        <f t="shared" si="1"/>
        <v>7.4182804653937465E-2</v>
      </c>
      <c r="K35" s="5">
        <v>38163518</v>
      </c>
      <c r="L35" s="5">
        <v>38163518</v>
      </c>
      <c r="M35" s="5">
        <f t="shared" si="2"/>
        <v>35601483</v>
      </c>
      <c r="N35" s="5">
        <f t="shared" si="23"/>
        <v>0.45511405379804404</v>
      </c>
      <c r="O35" s="5">
        <f t="shared" si="24"/>
        <v>2.412797836353759E-2</v>
      </c>
      <c r="P35" s="5">
        <f t="shared" si="25"/>
        <v>-3.7243831838936652</v>
      </c>
      <c r="Q35" s="5">
        <f t="shared" si="26"/>
        <v>-8.9861836878509599E-2</v>
      </c>
      <c r="R35" s="5">
        <f t="shared" si="3"/>
        <v>5.3423758098141844E-2</v>
      </c>
      <c r="T35" s="5">
        <v>7922790</v>
      </c>
      <c r="U35" s="5">
        <v>7922790</v>
      </c>
      <c r="V35" s="5">
        <f t="shared" si="4"/>
        <v>6261332</v>
      </c>
      <c r="W35" s="5">
        <f t="shared" si="27"/>
        <v>0.14749532832554235</v>
      </c>
      <c r="X35" s="5">
        <f t="shared" si="28"/>
        <v>1.3703846162743807E-2</v>
      </c>
      <c r="Y35" s="5">
        <f t="shared" si="29"/>
        <v>-4.2900787437425469</v>
      </c>
      <c r="Z35" s="5">
        <f t="shared" si="30"/>
        <v>-5.8790579130305075E-2</v>
      </c>
      <c r="AA35" s="5">
        <f t="shared" si="5"/>
        <v>3.6476647541017593E-2</v>
      </c>
      <c r="AC35" s="5">
        <v>205661593</v>
      </c>
      <c r="AD35" s="5">
        <v>205661593</v>
      </c>
      <c r="AE35" s="5">
        <f t="shared" si="6"/>
        <v>144077125</v>
      </c>
      <c r="AF35" s="5">
        <f t="shared" si="31"/>
        <v>0.94676303322565181</v>
      </c>
      <c r="AG35" s="5">
        <f t="shared" si="32"/>
        <v>2.7325680915512952E-2</v>
      </c>
      <c r="AH35" s="5">
        <f t="shared" si="33"/>
        <v>-3.5999283260895556</v>
      </c>
      <c r="AI35" s="5">
        <f t="shared" si="34"/>
        <v>-9.8370492757439851E-2</v>
      </c>
      <c r="AJ35" s="5">
        <f t="shared" si="7"/>
        <v>4.0966901347721109E-2</v>
      </c>
      <c r="AL35" s="5">
        <v>29711591</v>
      </c>
      <c r="AM35" s="5">
        <v>29711591</v>
      </c>
      <c r="AN35" s="5">
        <f t="shared" si="8"/>
        <v>26855852</v>
      </c>
      <c r="AO35" s="5">
        <f t="shared" si="9"/>
        <v>0.23244376480445839</v>
      </c>
      <c r="AP35" s="5">
        <f t="shared" si="10"/>
        <v>1.8689946259712799E-2</v>
      </c>
      <c r="AQ35" s="5">
        <f t="shared" si="35"/>
        <v>-3.9797695328685694</v>
      </c>
      <c r="AR35" s="5">
        <f t="shared" si="11"/>
        <v>-7.4381678695355877E-2</v>
      </c>
      <c r="AS35" s="5">
        <f t="shared" si="12"/>
        <v>4.7631121485322704E-2</v>
      </c>
      <c r="AU35" s="5">
        <v>158821441</v>
      </c>
      <c r="AV35" s="5">
        <v>158821441</v>
      </c>
      <c r="AW35">
        <f t="shared" si="13"/>
        <v>120977694</v>
      </c>
      <c r="AX35">
        <f t="shared" si="14"/>
        <v>0.28239415536690754</v>
      </c>
      <c r="AY35">
        <f t="shared" si="15"/>
        <v>1.9276537269231262E-2</v>
      </c>
      <c r="AZ35">
        <f t="shared" si="16"/>
        <v>-3.9488666081484429</v>
      </c>
      <c r="BA35">
        <f t="shared" si="17"/>
        <v>-7.6120474343196298E-2</v>
      </c>
      <c r="BB35">
        <f t="shared" si="18"/>
        <v>5.6019469060237574E-2</v>
      </c>
    </row>
    <row r="36" spans="1:54" ht="14.25" x14ac:dyDescent="0.15">
      <c r="A36" s="6">
        <v>34</v>
      </c>
      <c r="B36" s="5">
        <v>13762903</v>
      </c>
      <c r="C36" s="5">
        <v>13762903</v>
      </c>
      <c r="D36" s="5">
        <f t="shared" si="0"/>
        <v>12375078</v>
      </c>
      <c r="E36" s="5">
        <f t="shared" si="19"/>
        <v>0.50610611647164427</v>
      </c>
      <c r="F36" s="5">
        <f t="shared" si="20"/>
        <v>2.9275396143174127E-2</v>
      </c>
      <c r="G36" s="5">
        <f t="shared" si="21"/>
        <v>-3.5310078377991627</v>
      </c>
      <c r="H36" s="5">
        <f t="shared" si="22"/>
        <v>-0.10337165323622323</v>
      </c>
      <c r="I36" s="5">
        <f t="shared" si="1"/>
        <v>9.5527028713034631E-2</v>
      </c>
      <c r="K36" s="5">
        <v>41606601</v>
      </c>
      <c r="L36" s="5">
        <v>41606601</v>
      </c>
      <c r="M36" s="5">
        <f t="shared" si="2"/>
        <v>39044566</v>
      </c>
      <c r="N36" s="5">
        <f t="shared" si="23"/>
        <v>0.49912894670835151</v>
      </c>
      <c r="O36" s="5">
        <f t="shared" si="24"/>
        <v>2.6461438240134985E-2</v>
      </c>
      <c r="P36" s="5">
        <f t="shared" si="25"/>
        <v>-3.6320667665142072</v>
      </c>
      <c r="Q36" s="5">
        <f t="shared" si="26"/>
        <v>-9.6109710426162467E-2</v>
      </c>
      <c r="R36" s="5">
        <f t="shared" si="3"/>
        <v>5.8590465150874023E-2</v>
      </c>
      <c r="T36" s="5">
        <v>8769045</v>
      </c>
      <c r="U36" s="5">
        <v>8769045</v>
      </c>
      <c r="V36" s="5">
        <f t="shared" si="4"/>
        <v>7107587</v>
      </c>
      <c r="W36" s="5">
        <f t="shared" si="27"/>
        <v>0.16743016951782091</v>
      </c>
      <c r="X36" s="5">
        <f t="shared" si="28"/>
        <v>1.5555999719599242E-2</v>
      </c>
      <c r="Y36" s="5">
        <f t="shared" si="29"/>
        <v>-4.1633088807138847</v>
      </c>
      <c r="Z36" s="5">
        <f t="shared" si="30"/>
        <v>-6.4764431780990228E-2</v>
      </c>
      <c r="AA36" s="5">
        <f t="shared" si="5"/>
        <v>4.1406676066070069E-2</v>
      </c>
      <c r="AC36" s="5">
        <v>207429000</v>
      </c>
      <c r="AD36" s="5">
        <v>207429000</v>
      </c>
      <c r="AE36" s="5">
        <f t="shared" si="6"/>
        <v>145844532</v>
      </c>
      <c r="AF36" s="5">
        <f t="shared" si="31"/>
        <v>0.95837706017312352</v>
      </c>
      <c r="AG36" s="5">
        <f t="shared" si="32"/>
        <v>2.7660887491364906E-2</v>
      </c>
      <c r="AH36" s="5">
        <f t="shared" si="33"/>
        <v>-3.5877358675276181</v>
      </c>
      <c r="AI36" s="5">
        <f t="shared" si="34"/>
        <v>-9.9239958180415908E-2</v>
      </c>
      <c r="AJ36" s="5">
        <f t="shared" si="7"/>
        <v>4.1469445996708737E-2</v>
      </c>
      <c r="AL36" s="5">
        <v>33870534</v>
      </c>
      <c r="AM36" s="5">
        <v>33870534</v>
      </c>
      <c r="AN36" s="5">
        <f t="shared" si="8"/>
        <v>31014795</v>
      </c>
      <c r="AO36" s="5">
        <f t="shared" si="9"/>
        <v>0.26844040227949167</v>
      </c>
      <c r="AP36" s="5">
        <f t="shared" si="10"/>
        <v>2.1584303183008646E-2</v>
      </c>
      <c r="AQ36" s="5">
        <f t="shared" si="35"/>
        <v>-3.8357889329600603</v>
      </c>
      <c r="AR36" s="5">
        <f t="shared" si="11"/>
        <v>-8.2792831275039169E-2</v>
      </c>
      <c r="AS36" s="5">
        <f t="shared" si="12"/>
        <v>5.5007358116487201E-2</v>
      </c>
      <c r="AU36" s="5">
        <v>174175749</v>
      </c>
      <c r="AV36" s="5">
        <v>174175749</v>
      </c>
      <c r="AW36">
        <f t="shared" si="13"/>
        <v>136332002</v>
      </c>
      <c r="AX36">
        <f t="shared" si="14"/>
        <v>0.31823519924482563</v>
      </c>
      <c r="AY36">
        <f t="shared" si="15"/>
        <v>2.172308655132665E-2</v>
      </c>
      <c r="AZ36">
        <f t="shared" si="16"/>
        <v>-3.8293796875978918</v>
      </c>
      <c r="BA36">
        <f t="shared" si="17"/>
        <v>-8.3185946391581209E-2</v>
      </c>
      <c r="BB36">
        <f t="shared" si="18"/>
        <v>6.3129376296090139E-2</v>
      </c>
    </row>
    <row r="37" spans="1:54" x14ac:dyDescent="0.15">
      <c r="A37" s="4">
        <v>35</v>
      </c>
      <c r="B37" s="5">
        <v>15581001</v>
      </c>
      <c r="C37" s="5">
        <v>15581001</v>
      </c>
      <c r="D37" s="5">
        <f t="shared" si="0"/>
        <v>14193176</v>
      </c>
      <c r="E37" s="5">
        <f t="shared" si="19"/>
        <v>0.58046124523486198</v>
      </c>
      <c r="F37" s="5">
        <f t="shared" si="20"/>
        <v>3.3576422704551162E-2</v>
      </c>
      <c r="G37" s="5">
        <f t="shared" si="21"/>
        <v>-3.3939311635450107</v>
      </c>
      <c r="H37" s="5">
        <f t="shared" si="22"/>
        <v>-0.11395606737733643</v>
      </c>
      <c r="I37" s="5">
        <f t="shared" si="1"/>
        <v>0.10956148569577936</v>
      </c>
      <c r="K37" s="5">
        <v>44869860</v>
      </c>
      <c r="L37" s="5">
        <v>44869860</v>
      </c>
      <c r="M37" s="5">
        <f t="shared" si="2"/>
        <v>42307825</v>
      </c>
      <c r="N37" s="5">
        <f t="shared" si="23"/>
        <v>0.5408450469079682</v>
      </c>
      <c r="O37" s="5">
        <f t="shared" si="24"/>
        <v>2.867302708171833E-2</v>
      </c>
      <c r="P37" s="5">
        <f t="shared" si="25"/>
        <v>-3.5517984210636815</v>
      </c>
      <c r="Q37" s="5">
        <f t="shared" si="26"/>
        <v>-0.10184081231596334</v>
      </c>
      <c r="R37" s="5">
        <f t="shared" si="3"/>
        <v>6.348732743685194E-2</v>
      </c>
      <c r="T37" s="5">
        <v>9420878</v>
      </c>
      <c r="U37" s="5">
        <v>9420878</v>
      </c>
      <c r="V37" s="5">
        <f t="shared" si="4"/>
        <v>7759420</v>
      </c>
      <c r="W37" s="5">
        <f t="shared" si="27"/>
        <v>0.18278510076063367</v>
      </c>
      <c r="X37" s="5">
        <f t="shared" si="28"/>
        <v>1.6982632128773486E-2</v>
      </c>
      <c r="Y37" s="5">
        <f t="shared" si="29"/>
        <v>-4.0755640966391677</v>
      </c>
      <c r="Z37" s="5">
        <f t="shared" si="30"/>
        <v>-6.9213805770460018E-2</v>
      </c>
      <c r="AA37" s="5">
        <f t="shared" si="5"/>
        <v>4.5204060168462998E-2</v>
      </c>
      <c r="AC37" s="5">
        <v>210958494</v>
      </c>
      <c r="AD37" s="5">
        <v>210958494</v>
      </c>
      <c r="AE37" s="5">
        <f t="shared" si="6"/>
        <v>149374026</v>
      </c>
      <c r="AF37" s="5">
        <f t="shared" si="31"/>
        <v>0.98157015515743651</v>
      </c>
      <c r="AG37" s="5">
        <f t="shared" si="32"/>
        <v>2.8330291651374465E-2</v>
      </c>
      <c r="AH37" s="5">
        <f t="shared" si="33"/>
        <v>-3.5638236704036288</v>
      </c>
      <c r="AI37" s="5">
        <f t="shared" si="34"/>
        <v>-0.10096416397660662</v>
      </c>
      <c r="AJ37" s="5">
        <f t="shared" si="7"/>
        <v>4.2473022605454734E-2</v>
      </c>
      <c r="AL37" s="5">
        <v>39947055</v>
      </c>
      <c r="AM37" s="5">
        <v>39947055</v>
      </c>
      <c r="AN37" s="5">
        <f t="shared" si="8"/>
        <v>37091316</v>
      </c>
      <c r="AO37" s="5">
        <f t="shared" si="9"/>
        <v>0.32103413187531132</v>
      </c>
      <c r="AP37" s="5">
        <f t="shared" si="10"/>
        <v>2.5813171101107698E-2</v>
      </c>
      <c r="AQ37" s="5">
        <f t="shared" si="35"/>
        <v>-3.6568704095244655</v>
      </c>
      <c r="AR37" s="5">
        <f t="shared" si="11"/>
        <v>-9.4395421575632812E-2</v>
      </c>
      <c r="AS37" s="5">
        <f t="shared" si="12"/>
        <v>6.5784581269158537E-2</v>
      </c>
      <c r="AU37" s="5">
        <v>187798943</v>
      </c>
      <c r="AV37" s="5">
        <v>187798943</v>
      </c>
      <c r="AW37">
        <f t="shared" si="13"/>
        <v>149955196</v>
      </c>
      <c r="AX37">
        <f t="shared" si="14"/>
        <v>0.35003536203375696</v>
      </c>
      <c r="AY37">
        <f t="shared" si="15"/>
        <v>2.3893800822562202E-2</v>
      </c>
      <c r="AZ37">
        <f t="shared" si="16"/>
        <v>-3.7341362334985457</v>
      </c>
      <c r="BA37">
        <f t="shared" si="17"/>
        <v>-8.9222707407526872E-2</v>
      </c>
      <c r="BB37">
        <f t="shared" si="18"/>
        <v>6.9437680492933349E-2</v>
      </c>
    </row>
    <row r="38" spans="1:54" ht="14.25" x14ac:dyDescent="0.15">
      <c r="A38" s="6">
        <v>36</v>
      </c>
      <c r="B38" s="5">
        <v>18255015</v>
      </c>
      <c r="C38" s="5">
        <v>18255015</v>
      </c>
      <c r="D38" s="5">
        <f t="shared" si="0"/>
        <v>16867190</v>
      </c>
      <c r="E38" s="5">
        <f t="shared" si="19"/>
        <v>0.68982094712367492</v>
      </c>
      <c r="F38" s="5">
        <f t="shared" si="20"/>
        <v>3.9902267207704484E-2</v>
      </c>
      <c r="G38" s="5">
        <f t="shared" si="21"/>
        <v>-3.2213221344524094</v>
      </c>
      <c r="H38" s="5">
        <f t="shared" si="22"/>
        <v>-0.128538056571013</v>
      </c>
      <c r="I38" s="5">
        <f t="shared" si="1"/>
        <v>0.1302030212204085</v>
      </c>
      <c r="K38" s="5">
        <v>45633382</v>
      </c>
      <c r="L38" s="5">
        <v>45633382</v>
      </c>
      <c r="M38" s="5">
        <f t="shared" si="2"/>
        <v>43071347</v>
      </c>
      <c r="N38" s="5">
        <f t="shared" si="23"/>
        <v>0.55060558392222658</v>
      </c>
      <c r="O38" s="5">
        <f t="shared" si="24"/>
        <v>2.9190484242030586E-2</v>
      </c>
      <c r="P38" s="5">
        <f t="shared" si="25"/>
        <v>-3.533912504941259</v>
      </c>
      <c r="Q38" s="5">
        <f t="shared" si="26"/>
        <v>-0.10315661728820265</v>
      </c>
      <c r="R38" s="5">
        <f t="shared" si="3"/>
        <v>6.4633072254016141E-2</v>
      </c>
      <c r="T38" s="5">
        <v>10024671</v>
      </c>
      <c r="U38" s="5">
        <v>10024671</v>
      </c>
      <c r="V38" s="5">
        <f t="shared" si="4"/>
        <v>8363213</v>
      </c>
      <c r="W38" s="5">
        <f t="shared" si="27"/>
        <v>0.19700837574040861</v>
      </c>
      <c r="X38" s="5">
        <f t="shared" si="28"/>
        <v>1.8304121930965988E-2</v>
      </c>
      <c r="Y38" s="5">
        <f t="shared" si="29"/>
        <v>-4.0006290023686724</v>
      </c>
      <c r="Z38" s="5">
        <f t="shared" si="30"/>
        <v>-7.3228001059914991E-2</v>
      </c>
      <c r="AA38" s="5">
        <f t="shared" si="5"/>
        <v>4.8721577599056619E-2</v>
      </c>
      <c r="AC38" s="5">
        <v>213763123</v>
      </c>
      <c r="AD38" s="5">
        <v>213763123</v>
      </c>
      <c r="AE38" s="5">
        <f t="shared" si="6"/>
        <v>152178655</v>
      </c>
      <c r="AF38" s="5">
        <f t="shared" si="31"/>
        <v>1</v>
      </c>
      <c r="AG38" s="5">
        <f t="shared" si="32"/>
        <v>2.8862217848127727E-2</v>
      </c>
      <c r="AH38" s="5">
        <f t="shared" si="33"/>
        <v>-3.5452218800746338</v>
      </c>
      <c r="AI38" s="5">
        <f t="shared" si="34"/>
        <v>-0.10232296622266303</v>
      </c>
      <c r="AJ38" s="5">
        <f t="shared" si="7"/>
        <v>4.32704910416132E-2</v>
      </c>
      <c r="AL38" s="5">
        <v>44123409</v>
      </c>
      <c r="AM38" s="5">
        <v>44123409</v>
      </c>
      <c r="AN38" s="5">
        <f t="shared" si="8"/>
        <v>41267670</v>
      </c>
      <c r="AO38" s="5">
        <f t="shared" si="9"/>
        <v>0.35718146568234005</v>
      </c>
      <c r="AP38" s="5">
        <f t="shared" si="10"/>
        <v>2.8719644960940434E-2</v>
      </c>
      <c r="AQ38" s="5">
        <f t="shared" si="35"/>
        <v>-3.5501738969627716</v>
      </c>
      <c r="AR38" s="5">
        <f t="shared" si="11"/>
        <v>-0.10195973387036912</v>
      </c>
      <c r="AS38" s="5">
        <f t="shared" si="12"/>
        <v>7.3191697779173323E-2</v>
      </c>
      <c r="AU38" s="5">
        <v>209677959</v>
      </c>
      <c r="AV38" s="5">
        <v>209677959</v>
      </c>
      <c r="AW38">
        <f t="shared" si="13"/>
        <v>171834212</v>
      </c>
      <c r="AX38">
        <f t="shared" si="14"/>
        <v>0.40110681197872827</v>
      </c>
      <c r="AY38">
        <f t="shared" si="15"/>
        <v>2.7379994462012027E-2</v>
      </c>
      <c r="AZ38">
        <f t="shared" si="16"/>
        <v>-3.5979426613858418</v>
      </c>
      <c r="BA38">
        <f t="shared" si="17"/>
        <v>-9.851165014338116E-2</v>
      </c>
      <c r="BB38">
        <f t="shared" si="18"/>
        <v>7.9568894102282225E-2</v>
      </c>
    </row>
    <row r="39" spans="1:54" x14ac:dyDescent="0.15">
      <c r="A39" s="4">
        <v>37</v>
      </c>
      <c r="B39" s="5">
        <v>17590834</v>
      </c>
      <c r="C39" s="5">
        <v>17590834</v>
      </c>
      <c r="D39" s="5">
        <f t="shared" si="0"/>
        <v>16203009</v>
      </c>
      <c r="E39" s="5">
        <f t="shared" si="19"/>
        <v>0.66265779982518902</v>
      </c>
      <c r="F39" s="5">
        <f t="shared" si="20"/>
        <v>3.8331031706338795E-2</v>
      </c>
      <c r="G39" s="5">
        <f t="shared" si="21"/>
        <v>-3.2614954835329519</v>
      </c>
      <c r="H39" s="5">
        <f t="shared" si="22"/>
        <v>-0.12501648678938235</v>
      </c>
      <c r="I39" s="5">
        <f t="shared" si="1"/>
        <v>0.12507600404462571</v>
      </c>
      <c r="K39" s="5">
        <v>49215092</v>
      </c>
      <c r="L39" s="5">
        <v>49215092</v>
      </c>
      <c r="M39" s="5">
        <f t="shared" si="2"/>
        <v>46653057</v>
      </c>
      <c r="N39" s="5">
        <f t="shared" si="23"/>
        <v>0.59639262480557953</v>
      </c>
      <c r="O39" s="5">
        <f t="shared" si="24"/>
        <v>3.1617894959288247E-2</v>
      </c>
      <c r="P39" s="5">
        <f t="shared" si="25"/>
        <v>-3.454032022494435</v>
      </c>
      <c r="Q39" s="5">
        <f t="shared" si="26"/>
        <v>-0.10920922167324698</v>
      </c>
      <c r="R39" s="5">
        <f t="shared" si="3"/>
        <v>7.0007803655449508E-2</v>
      </c>
      <c r="T39" s="5">
        <v>10013040</v>
      </c>
      <c r="U39" s="5">
        <v>10013040</v>
      </c>
      <c r="V39" s="5">
        <f t="shared" si="4"/>
        <v>8351582</v>
      </c>
      <c r="W39" s="5">
        <f t="shared" si="27"/>
        <v>0.19673438960395165</v>
      </c>
      <c r="X39" s="5">
        <f t="shared" si="28"/>
        <v>1.8278665776473801E-2</v>
      </c>
      <c r="Y39" s="5">
        <f t="shared" si="29"/>
        <v>-4.0020207037777871</v>
      </c>
      <c r="Z39" s="5">
        <f t="shared" si="30"/>
        <v>-7.3151598874882637E-2</v>
      </c>
      <c r="AA39" s="5">
        <f t="shared" si="5"/>
        <v>4.8653818871752338E-2</v>
      </c>
      <c r="AC39" s="5">
        <v>212202134</v>
      </c>
      <c r="AD39" s="5">
        <v>212202134</v>
      </c>
      <c r="AE39" s="5">
        <f t="shared" si="6"/>
        <v>150617666</v>
      </c>
      <c r="AF39" s="5">
        <f t="shared" si="31"/>
        <v>0.98974239192743552</v>
      </c>
      <c r="AG39" s="5">
        <f t="shared" si="32"/>
        <v>2.8566160529336658E-2</v>
      </c>
      <c r="AH39" s="5">
        <f t="shared" si="33"/>
        <v>-3.5555324599629841</v>
      </c>
      <c r="AI39" s="5">
        <f t="shared" si="34"/>
        <v>-0.10156791101856986</v>
      </c>
      <c r="AJ39" s="5">
        <f t="shared" si="7"/>
        <v>4.2826639303400922E-2</v>
      </c>
      <c r="AL39" s="5">
        <v>48204251</v>
      </c>
      <c r="AM39" s="5">
        <v>48204251</v>
      </c>
      <c r="AN39" s="5">
        <f t="shared" si="8"/>
        <v>45348512</v>
      </c>
      <c r="AO39" s="5">
        <f t="shared" si="9"/>
        <v>0.3925021204897971</v>
      </c>
      <c r="AP39" s="5">
        <f t="shared" si="10"/>
        <v>3.1559648609842686E-2</v>
      </c>
      <c r="AQ39" s="5">
        <f t="shared" si="35"/>
        <v>-3.4558759171018503</v>
      </c>
      <c r="AR39" s="5">
        <f t="shared" si="11"/>
        <v>-0.10906622958295223</v>
      </c>
      <c r="AS39" s="5">
        <f t="shared" si="12"/>
        <v>8.0429415691247272E-2</v>
      </c>
      <c r="AU39" s="5">
        <v>224562244</v>
      </c>
      <c r="AV39" s="5">
        <v>224562244</v>
      </c>
      <c r="AW39">
        <f t="shared" si="13"/>
        <v>186718497</v>
      </c>
      <c r="AX39">
        <f t="shared" si="14"/>
        <v>0.43585069700281653</v>
      </c>
      <c r="AY39">
        <f t="shared" si="15"/>
        <v>2.9751650467691553E-2</v>
      </c>
      <c r="AZ39">
        <f t="shared" si="16"/>
        <v>-3.514870670623742</v>
      </c>
      <c r="BA39">
        <f t="shared" si="17"/>
        <v>-0.10457320363153817</v>
      </c>
      <c r="BB39">
        <f t="shared" si="18"/>
        <v>8.6461154282421376E-2</v>
      </c>
    </row>
    <row r="40" spans="1:54" ht="14.25" x14ac:dyDescent="0.15">
      <c r="A40" s="6">
        <v>38</v>
      </c>
      <c r="B40" s="5">
        <v>18713650</v>
      </c>
      <c r="C40" s="5">
        <v>18713650</v>
      </c>
      <c r="D40" s="5">
        <f t="shared" si="0"/>
        <v>17325825</v>
      </c>
      <c r="E40" s="5">
        <f t="shared" si="19"/>
        <v>0.70857783728048629</v>
      </c>
      <c r="F40" s="5">
        <f t="shared" si="20"/>
        <v>4.0987247949654124E-2</v>
      </c>
      <c r="G40" s="5">
        <f t="shared" si="21"/>
        <v>-3.1944942862745207</v>
      </c>
      <c r="H40" s="5">
        <f t="shared" si="22"/>
        <v>-0.13093352938528716</v>
      </c>
      <c r="I40" s="5">
        <f t="shared" si="1"/>
        <v>0.13374336567834266</v>
      </c>
      <c r="K40" s="5">
        <v>53048828</v>
      </c>
      <c r="L40" s="5">
        <v>53048828</v>
      </c>
      <c r="M40" s="5">
        <f t="shared" si="2"/>
        <v>50486793</v>
      </c>
      <c r="N40" s="5">
        <f t="shared" si="23"/>
        <v>0.64540145772839619</v>
      </c>
      <c r="O40" s="5">
        <f t="shared" si="24"/>
        <v>3.4216109737574732E-2</v>
      </c>
      <c r="P40" s="5">
        <f t="shared" si="25"/>
        <v>-3.3750587008621018</v>
      </c>
      <c r="Q40" s="5">
        <f t="shared" si="26"/>
        <v>-0.11548137887945409</v>
      </c>
      <c r="R40" s="5">
        <f t="shared" si="3"/>
        <v>7.5760726495100253E-2</v>
      </c>
      <c r="T40" s="5">
        <v>10356240</v>
      </c>
      <c r="U40" s="5">
        <v>10356240</v>
      </c>
      <c r="V40" s="5">
        <f t="shared" si="4"/>
        <v>8694782</v>
      </c>
      <c r="W40" s="5">
        <f t="shared" si="27"/>
        <v>0.20481899471374715</v>
      </c>
      <c r="X40" s="5">
        <f t="shared" si="28"/>
        <v>1.902980946332089E-2</v>
      </c>
      <c r="Y40" s="5">
        <f t="shared" si="29"/>
        <v>-3.9617486101613615</v>
      </c>
      <c r="Z40" s="5">
        <f t="shared" si="30"/>
        <v>-7.5391321192947058E-2</v>
      </c>
      <c r="AA40" s="5">
        <f t="shared" si="5"/>
        <v>5.0653199424656611E-2</v>
      </c>
      <c r="AC40" s="5">
        <v>213678523</v>
      </c>
      <c r="AD40" s="5">
        <v>213678523</v>
      </c>
      <c r="AE40" s="5">
        <f t="shared" si="6"/>
        <v>152094055</v>
      </c>
      <c r="AF40" s="5">
        <f t="shared" si="31"/>
        <v>0.99944407446629091</v>
      </c>
      <c r="AG40" s="5">
        <f t="shared" si="32"/>
        <v>2.8846172604266477E-2</v>
      </c>
      <c r="AH40" s="5">
        <f t="shared" si="33"/>
        <v>-3.5457779601922366</v>
      </c>
      <c r="AI40" s="5">
        <f t="shared" si="34"/>
        <v>-0.10228212305610916</v>
      </c>
      <c r="AJ40" s="5">
        <f t="shared" si="7"/>
        <v>4.3246435870787039E-2</v>
      </c>
      <c r="AL40" s="5">
        <v>49714457</v>
      </c>
      <c r="AM40" s="5">
        <v>49714457</v>
      </c>
      <c r="AN40" s="5">
        <f t="shared" si="8"/>
        <v>46858718</v>
      </c>
      <c r="AO40" s="5">
        <f t="shared" si="9"/>
        <v>0.40557331138965319</v>
      </c>
      <c r="AP40" s="5">
        <f t="shared" si="10"/>
        <v>3.2610654885163827E-2</v>
      </c>
      <c r="AQ40" s="5">
        <f t="shared" si="35"/>
        <v>-3.4231162070408265</v>
      </c>
      <c r="AR40" s="5">
        <f t="shared" si="11"/>
        <v>-0.1116300612596194</v>
      </c>
      <c r="AS40" s="5">
        <f t="shared" si="12"/>
        <v>8.3107893568391641E-2</v>
      </c>
      <c r="AU40" s="5">
        <v>233033837</v>
      </c>
      <c r="AV40" s="5">
        <v>233033837</v>
      </c>
      <c r="AW40">
        <f t="shared" si="13"/>
        <v>195190090</v>
      </c>
      <c r="AX40">
        <f t="shared" si="14"/>
        <v>0.45562565113483366</v>
      </c>
      <c r="AY40">
        <f t="shared" si="15"/>
        <v>3.1101510700556119E-2</v>
      </c>
      <c r="AZ40">
        <f t="shared" si="16"/>
        <v>-3.4704988853961214</v>
      </c>
      <c r="BA40">
        <f t="shared" si="17"/>
        <v>-0.10793775822041556</v>
      </c>
      <c r="BB40">
        <f t="shared" si="18"/>
        <v>9.0383977790318829E-2</v>
      </c>
    </row>
    <row r="41" spans="1:54" x14ac:dyDescent="0.15">
      <c r="A41" s="4">
        <v>39</v>
      </c>
      <c r="B41" s="5">
        <v>19760563</v>
      </c>
      <c r="C41" s="5">
        <v>19760563</v>
      </c>
      <c r="D41" s="5">
        <f t="shared" si="0"/>
        <v>18372738</v>
      </c>
      <c r="E41" s="5">
        <f t="shared" si="19"/>
        <v>0.75139365409502912</v>
      </c>
      <c r="F41" s="5">
        <f t="shared" si="20"/>
        <v>4.3463902464675276E-2</v>
      </c>
      <c r="G41" s="5">
        <f t="shared" si="21"/>
        <v>-3.1358245137839496</v>
      </c>
      <c r="H41" s="5">
        <f t="shared" si="22"/>
        <v>-0.13629517081344336</v>
      </c>
      <c r="I41" s="5">
        <f t="shared" si="1"/>
        <v>0.14182480873761463</v>
      </c>
      <c r="K41" s="5">
        <v>55310598</v>
      </c>
      <c r="L41" s="5">
        <v>55310598</v>
      </c>
      <c r="M41" s="5">
        <f t="shared" si="2"/>
        <v>52748563</v>
      </c>
      <c r="N41" s="5">
        <f t="shared" si="23"/>
        <v>0.67431495308640699</v>
      </c>
      <c r="O41" s="5">
        <f t="shared" si="24"/>
        <v>3.5748965479098151E-2</v>
      </c>
      <c r="P41" s="5">
        <f t="shared" si="25"/>
        <v>-3.3312339479084265</v>
      </c>
      <c r="Q41" s="5">
        <f t="shared" si="26"/>
        <v>-0.11908816740657818</v>
      </c>
      <c r="R41" s="5">
        <f t="shared" si="3"/>
        <v>7.9154749529298976E-2</v>
      </c>
      <c r="T41" s="5">
        <v>11249866</v>
      </c>
      <c r="U41" s="5">
        <v>11249866</v>
      </c>
      <c r="V41" s="5">
        <f t="shared" si="4"/>
        <v>9588408</v>
      </c>
      <c r="W41" s="5">
        <f t="shared" si="27"/>
        <v>0.22586973284266942</v>
      </c>
      <c r="X41" s="5">
        <f t="shared" si="28"/>
        <v>2.0985641422244024E-2</v>
      </c>
      <c r="Y41" s="5">
        <f t="shared" si="29"/>
        <v>-3.8639168169146458</v>
      </c>
      <c r="Z41" s="5">
        <f t="shared" si="30"/>
        <v>-8.1086772805149268E-2</v>
      </c>
      <c r="AA41" s="5">
        <f t="shared" si="5"/>
        <v>5.5859197227598446E-2</v>
      </c>
      <c r="AC41" s="5">
        <v>212462666</v>
      </c>
      <c r="AD41" s="5">
        <v>212462666</v>
      </c>
      <c r="AE41" s="5">
        <f t="shared" si="6"/>
        <v>150878198</v>
      </c>
      <c r="AF41" s="5">
        <f t="shared" si="31"/>
        <v>0.99145440600720247</v>
      </c>
      <c r="AG41" s="5">
        <f t="shared" si="32"/>
        <v>2.8615573052665953E-2</v>
      </c>
      <c r="AH41" s="5">
        <f t="shared" si="33"/>
        <v>-3.5538041970183993</v>
      </c>
      <c r="AI41" s="5">
        <f t="shared" si="34"/>
        <v>-0.10169414361465087</v>
      </c>
      <c r="AJ41" s="5">
        <f t="shared" si="7"/>
        <v>4.290071899330259E-2</v>
      </c>
      <c r="AL41" s="5">
        <v>57088772</v>
      </c>
      <c r="AM41" s="5">
        <v>57088772</v>
      </c>
      <c r="AN41" s="5">
        <f t="shared" si="8"/>
        <v>54233033</v>
      </c>
      <c r="AO41" s="5">
        <f t="shared" si="9"/>
        <v>0.46939975567650694</v>
      </c>
      <c r="AP41" s="5">
        <f t="shared" si="10"/>
        <v>3.7742703983892623E-2</v>
      </c>
      <c r="AQ41" s="5">
        <f t="shared" si="35"/>
        <v>-3.2769630939163976</v>
      </c>
      <c r="AR41" s="5">
        <f t="shared" si="11"/>
        <v>-0.12368144801982751</v>
      </c>
      <c r="AS41" s="5">
        <f t="shared" si="12"/>
        <v>9.6186863978119749E-2</v>
      </c>
      <c r="AU41" s="5">
        <v>259304992</v>
      </c>
      <c r="AV41" s="5">
        <v>259304992</v>
      </c>
      <c r="AW41">
        <f t="shared" si="13"/>
        <v>221461245</v>
      </c>
      <c r="AX41">
        <f t="shared" si="14"/>
        <v>0.51694952317638632</v>
      </c>
      <c r="AY41">
        <f t="shared" si="15"/>
        <v>3.5287546007719862E-2</v>
      </c>
      <c r="AZ41">
        <f t="shared" si="16"/>
        <v>-3.3442251816068547</v>
      </c>
      <c r="BA41">
        <f t="shared" si="17"/>
        <v>-0.1180094999561272</v>
      </c>
      <c r="BB41">
        <f t="shared" si="18"/>
        <v>0.10254899851471126</v>
      </c>
    </row>
    <row r="42" spans="1:54" ht="14.25" x14ac:dyDescent="0.15">
      <c r="A42" s="6">
        <v>40</v>
      </c>
      <c r="B42" s="5">
        <v>20175983</v>
      </c>
      <c r="C42" s="5">
        <v>20175983</v>
      </c>
      <c r="D42" s="5">
        <f t="shared" si="0"/>
        <v>18788158</v>
      </c>
      <c r="E42" s="5">
        <f t="shared" si="19"/>
        <v>0.76838317148672963</v>
      </c>
      <c r="F42" s="5">
        <f t="shared" si="20"/>
        <v>4.4446650619135178E-2</v>
      </c>
      <c r="G42" s="5">
        <f t="shared" si="21"/>
        <v>-3.1134656715118041</v>
      </c>
      <c r="H42" s="5">
        <f t="shared" si="22"/>
        <v>-0.13838312091635624</v>
      </c>
      <c r="I42" s="5">
        <f t="shared" si="1"/>
        <v>0.14503156333487607</v>
      </c>
      <c r="K42" s="5">
        <v>59017205</v>
      </c>
      <c r="L42" s="5">
        <v>59017205</v>
      </c>
      <c r="M42" s="5">
        <f t="shared" si="2"/>
        <v>56455170</v>
      </c>
      <c r="N42" s="5">
        <f t="shared" si="23"/>
        <v>0.72169862352525382</v>
      </c>
      <c r="O42" s="5">
        <f t="shared" si="24"/>
        <v>3.8261021886920737E-2</v>
      </c>
      <c r="P42" s="5">
        <f t="shared" si="25"/>
        <v>-3.263323606311531</v>
      </c>
      <c r="Q42" s="5">
        <f t="shared" si="26"/>
        <v>-0.12485809592519059</v>
      </c>
      <c r="R42" s="5">
        <f t="shared" si="3"/>
        <v>8.4716901974827133E-2</v>
      </c>
      <c r="T42" s="5">
        <v>12376031</v>
      </c>
      <c r="U42" s="5">
        <v>12376031</v>
      </c>
      <c r="V42" s="5">
        <f t="shared" si="4"/>
        <v>10714573</v>
      </c>
      <c r="W42" s="5">
        <f t="shared" si="27"/>
        <v>0.25239828562085376</v>
      </c>
      <c r="X42" s="5">
        <f t="shared" si="28"/>
        <v>2.3450419190595293E-2</v>
      </c>
      <c r="Y42" s="5">
        <f t="shared" si="29"/>
        <v>-3.7528669083180524</v>
      </c>
      <c r="Z42" s="5">
        <f t="shared" si="30"/>
        <v>-8.8006302166571682E-2</v>
      </c>
      <c r="AA42" s="5">
        <f t="shared" si="5"/>
        <v>6.2419897694852074E-2</v>
      </c>
      <c r="AC42" s="5">
        <v>210526905</v>
      </c>
      <c r="AD42" s="5">
        <v>210526905</v>
      </c>
      <c r="AE42" s="5">
        <f t="shared" si="6"/>
        <v>148942437</v>
      </c>
      <c r="AF42" s="5">
        <f t="shared" si="31"/>
        <v>0.97873408724764976</v>
      </c>
      <c r="AG42" s="5">
        <f t="shared" si="32"/>
        <v>2.8248436441530116E-2</v>
      </c>
      <c r="AH42" s="5">
        <f t="shared" si="33"/>
        <v>-3.5667171701238738</v>
      </c>
      <c r="AI42" s="5">
        <f t="shared" si="34"/>
        <v>-0.10075418328515841</v>
      </c>
      <c r="AJ42" s="5">
        <f t="shared" si="7"/>
        <v>4.2350304554370902E-2</v>
      </c>
      <c r="AL42" s="5">
        <v>57286948</v>
      </c>
      <c r="AM42" s="5">
        <v>57286948</v>
      </c>
      <c r="AN42" s="5">
        <f t="shared" si="8"/>
        <v>54431209</v>
      </c>
      <c r="AO42" s="5">
        <f t="shared" si="9"/>
        <v>0.47111501593091581</v>
      </c>
      <c r="AP42" s="5">
        <f t="shared" si="10"/>
        <v>3.7880621737906343E-2</v>
      </c>
      <c r="AQ42" s="5">
        <f t="shared" si="35"/>
        <v>-3.2733155974434571</v>
      </c>
      <c r="AR42" s="5">
        <f t="shared" si="11"/>
        <v>-0.1239952299755445</v>
      </c>
      <c r="AS42" s="5">
        <f t="shared" si="12"/>
        <v>9.653834584998422E-2</v>
      </c>
      <c r="AU42" s="5">
        <v>314748570</v>
      </c>
      <c r="AV42" s="5">
        <v>314748570</v>
      </c>
      <c r="AW42">
        <f t="shared" si="13"/>
        <v>276904823</v>
      </c>
      <c r="AX42">
        <f t="shared" si="14"/>
        <v>0.64636959940820182</v>
      </c>
      <c r="AY42">
        <f t="shared" si="15"/>
        <v>4.4121903502222365E-2</v>
      </c>
      <c r="AZ42">
        <f t="shared" si="16"/>
        <v>-3.1207989417781263</v>
      </c>
      <c r="BA42">
        <f t="shared" si="17"/>
        <v>-0.13769558975897217</v>
      </c>
      <c r="BB42">
        <f t="shared" si="18"/>
        <v>0.12822249004580183</v>
      </c>
    </row>
    <row r="43" spans="1:54" x14ac:dyDescent="0.15">
      <c r="A43" s="4">
        <v>41</v>
      </c>
      <c r="B43" s="5">
        <v>20442170</v>
      </c>
      <c r="C43" s="5">
        <v>20442170</v>
      </c>
      <c r="D43" s="5">
        <f t="shared" si="0"/>
        <v>19054345</v>
      </c>
      <c r="E43" s="5">
        <f t="shared" si="19"/>
        <v>0.77926947610842467</v>
      </c>
      <c r="F43" s="5">
        <f t="shared" si="20"/>
        <v>4.5076362195350141E-2</v>
      </c>
      <c r="G43" s="5">
        <f t="shared" si="21"/>
        <v>-3.0993972897093429</v>
      </c>
      <c r="H43" s="5">
        <f t="shared" si="22"/>
        <v>-0.13970955481822492</v>
      </c>
      <c r="I43" s="5">
        <f t="shared" si="1"/>
        <v>0.1470863425606746</v>
      </c>
      <c r="K43" s="5">
        <v>58976185</v>
      </c>
      <c r="L43" s="5">
        <v>58976185</v>
      </c>
      <c r="M43" s="5">
        <f t="shared" si="2"/>
        <v>56414150</v>
      </c>
      <c r="N43" s="5">
        <f t="shared" si="23"/>
        <v>0.72117424147951725</v>
      </c>
      <c r="O43" s="5">
        <f t="shared" si="24"/>
        <v>3.8233221649709492E-2</v>
      </c>
      <c r="P43" s="5">
        <f t="shared" si="25"/>
        <v>-3.2640504646253041</v>
      </c>
      <c r="Q43" s="5">
        <f t="shared" si="26"/>
        <v>-0.12479516488985651</v>
      </c>
      <c r="R43" s="5">
        <f t="shared" si="3"/>
        <v>8.4655347163832731E-2</v>
      </c>
      <c r="T43" s="5">
        <v>14282804</v>
      </c>
      <c r="U43" s="5">
        <v>14282804</v>
      </c>
      <c r="V43" s="5">
        <f t="shared" si="4"/>
        <v>12621346</v>
      </c>
      <c r="W43" s="5">
        <f t="shared" si="27"/>
        <v>0.29731526329865127</v>
      </c>
      <c r="X43" s="5">
        <f t="shared" si="28"/>
        <v>2.7623672399221425E-2</v>
      </c>
      <c r="Y43" s="5">
        <f t="shared" si="29"/>
        <v>-3.5890821782457762</v>
      </c>
      <c r="Z43" s="5">
        <f t="shared" si="30"/>
        <v>-9.9143630305745356E-2</v>
      </c>
      <c r="AA43" s="5">
        <f t="shared" si="5"/>
        <v>7.3528186899406114E-2</v>
      </c>
      <c r="AC43" s="5">
        <v>209423406</v>
      </c>
      <c r="AD43" s="5">
        <v>209423406</v>
      </c>
      <c r="AE43" s="5">
        <f t="shared" si="6"/>
        <v>147838938</v>
      </c>
      <c r="AF43" s="5">
        <f t="shared" si="31"/>
        <v>0.97148274835258597</v>
      </c>
      <c r="AG43" s="5">
        <f t="shared" si="32"/>
        <v>2.8039146718650182E-2</v>
      </c>
      <c r="AH43" s="5">
        <f t="shared" si="33"/>
        <v>-3.5741536481400389</v>
      </c>
      <c r="AI43" s="5">
        <f t="shared" si="34"/>
        <v>-0.10021621853519735</v>
      </c>
      <c r="AJ43" s="5">
        <f t="shared" si="7"/>
        <v>4.2036535559672343E-2</v>
      </c>
      <c r="AL43" s="5">
        <v>61766400</v>
      </c>
      <c r="AM43" s="5">
        <v>61766400</v>
      </c>
      <c r="AN43" s="5">
        <f t="shared" si="8"/>
        <v>58910661</v>
      </c>
      <c r="AO43" s="5">
        <f t="shared" si="9"/>
        <v>0.50988573477241306</v>
      </c>
      <c r="AP43" s="5">
        <f t="shared" si="10"/>
        <v>4.0998032317654962E-2</v>
      </c>
      <c r="AQ43" s="5">
        <f t="shared" si="35"/>
        <v>-3.1942312056818123</v>
      </c>
      <c r="AR43" s="5">
        <f t="shared" si="11"/>
        <v>-0.13095719420060492</v>
      </c>
      <c r="AS43" s="5">
        <f t="shared" si="12"/>
        <v>0.10448303225947411</v>
      </c>
      <c r="AU43" s="5">
        <v>330862716</v>
      </c>
      <c r="AV43" s="5">
        <v>330862716</v>
      </c>
      <c r="AW43">
        <f t="shared" si="13"/>
        <v>293018969</v>
      </c>
      <c r="AX43">
        <f t="shared" si="14"/>
        <v>0.68398430753058537</v>
      </c>
      <c r="AY43">
        <f t="shared" si="15"/>
        <v>4.66895250666641E-2</v>
      </c>
      <c r="AZ43">
        <f t="shared" si="16"/>
        <v>-3.0642354421079108</v>
      </c>
      <c r="BA43">
        <f t="shared" si="17"/>
        <v>-0.14306769748445786</v>
      </c>
      <c r="BB43">
        <f t="shared" si="18"/>
        <v>0.13568424496468093</v>
      </c>
    </row>
    <row r="44" spans="1:54" ht="14.25" x14ac:dyDescent="0.15">
      <c r="A44" s="6">
        <v>42</v>
      </c>
      <c r="B44" s="5">
        <v>20939296</v>
      </c>
      <c r="C44" s="5">
        <v>20939296</v>
      </c>
      <c r="D44" s="5">
        <f t="shared" si="0"/>
        <v>19551471</v>
      </c>
      <c r="E44" s="5">
        <f t="shared" si="19"/>
        <v>0.79960054062834796</v>
      </c>
      <c r="F44" s="5">
        <f t="shared" si="20"/>
        <v>4.6252400082389851E-2</v>
      </c>
      <c r="G44" s="5">
        <f t="shared" si="21"/>
        <v>-3.0736419226968388</v>
      </c>
      <c r="H44" s="5">
        <f t="shared" si="22"/>
        <v>-0.14216331591858017</v>
      </c>
      <c r="I44" s="5">
        <f t="shared" si="1"/>
        <v>0.15092381087206594</v>
      </c>
      <c r="K44" s="5">
        <v>60403526</v>
      </c>
      <c r="L44" s="5">
        <v>60403526</v>
      </c>
      <c r="M44" s="5">
        <f t="shared" si="2"/>
        <v>57841491</v>
      </c>
      <c r="N44" s="5">
        <f t="shared" si="23"/>
        <v>0.7394207552177835</v>
      </c>
      <c r="O44" s="5">
        <f t="shared" si="24"/>
        <v>3.9200564857445809E-2</v>
      </c>
      <c r="P44" s="5">
        <f t="shared" si="25"/>
        <v>-3.2390641226608183</v>
      </c>
      <c r="Q44" s="5">
        <f t="shared" si="26"/>
        <v>-0.12697314321779121</v>
      </c>
      <c r="R44" s="5">
        <f t="shared" si="3"/>
        <v>8.679722199268633E-2</v>
      </c>
      <c r="T44" s="5">
        <v>17336868</v>
      </c>
      <c r="U44" s="5">
        <v>17336868</v>
      </c>
      <c r="V44" s="5">
        <f t="shared" si="4"/>
        <v>15675410</v>
      </c>
      <c r="W44" s="5">
        <f t="shared" si="27"/>
        <v>0.36925844925448609</v>
      </c>
      <c r="X44" s="5">
        <f t="shared" si="28"/>
        <v>3.4307940734964362E-2</v>
      </c>
      <c r="Y44" s="5">
        <f t="shared" si="29"/>
        <v>-3.372378443296157</v>
      </c>
      <c r="Z44" s="5">
        <f t="shared" si="30"/>
        <v>-0.11569935976847592</v>
      </c>
      <c r="AA44" s="5">
        <f t="shared" si="5"/>
        <v>9.1320250328674885E-2</v>
      </c>
      <c r="AC44" s="5">
        <v>208092190</v>
      </c>
      <c r="AD44" s="5">
        <v>208092190</v>
      </c>
      <c r="AE44" s="5">
        <f t="shared" si="6"/>
        <v>146507722</v>
      </c>
      <c r="AF44" s="5">
        <f t="shared" si="31"/>
        <v>0.96273503008684103</v>
      </c>
      <c r="AG44" s="5">
        <f t="shared" si="32"/>
        <v>2.7786668168390205E-2</v>
      </c>
      <c r="AH44" s="5">
        <f t="shared" si="33"/>
        <v>-3.5831989356004383</v>
      </c>
      <c r="AI44" s="5">
        <f t="shared" si="34"/>
        <v>-9.9565159804858361E-2</v>
      </c>
      <c r="AJ44" s="5">
        <f t="shared" si="7"/>
        <v>4.1658017494819871E-2</v>
      </c>
      <c r="AL44" s="5">
        <v>64169253</v>
      </c>
      <c r="AM44" s="5">
        <v>64169253</v>
      </c>
      <c r="AN44" s="5">
        <f t="shared" si="8"/>
        <v>61313514</v>
      </c>
      <c r="AO44" s="5">
        <f t="shared" si="9"/>
        <v>0.53068299704477317</v>
      </c>
      <c r="AP44" s="5">
        <f t="shared" si="10"/>
        <v>4.2670263511064489E-2</v>
      </c>
      <c r="AQ44" s="5">
        <f t="shared" si="35"/>
        <v>-3.1542530062431888</v>
      </c>
      <c r="AR44" s="5">
        <f t="shared" si="11"/>
        <v>-0.13459280695696421</v>
      </c>
      <c r="AS44" s="5">
        <f t="shared" si="12"/>
        <v>0.10874469497471294</v>
      </c>
      <c r="AU44" s="5">
        <v>356058340</v>
      </c>
      <c r="AV44" s="5">
        <v>356058340</v>
      </c>
      <c r="AW44">
        <f t="shared" si="13"/>
        <v>318214593</v>
      </c>
      <c r="AX44">
        <f t="shared" si="14"/>
        <v>0.7427976037934666</v>
      </c>
      <c r="AY44">
        <f t="shared" si="15"/>
        <v>5.0704185695403955E-2</v>
      </c>
      <c r="AZ44">
        <f t="shared" si="16"/>
        <v>-2.981746813697979</v>
      </c>
      <c r="BA44">
        <f t="shared" si="17"/>
        <v>-0.15118704413842138</v>
      </c>
      <c r="BB44">
        <f t="shared" si="18"/>
        <v>0.14735123441086248</v>
      </c>
    </row>
    <row r="45" spans="1:54" x14ac:dyDescent="0.15">
      <c r="A45" s="4">
        <v>43</v>
      </c>
      <c r="B45" s="5">
        <v>21539513</v>
      </c>
      <c r="C45" s="5">
        <v>21539513</v>
      </c>
      <c r="D45" s="5">
        <f t="shared" si="0"/>
        <v>20151688</v>
      </c>
      <c r="E45" s="5">
        <f t="shared" si="19"/>
        <v>0.82414773903067406</v>
      </c>
      <c r="F45" s="5">
        <f t="shared" si="20"/>
        <v>4.7672317633363472E-2</v>
      </c>
      <c r="G45" s="5">
        <f t="shared" si="21"/>
        <v>-3.0434043926681587</v>
      </c>
      <c r="H45" s="5">
        <f t="shared" si="22"/>
        <v>-0.14508614089405011</v>
      </c>
      <c r="I45" s="5">
        <f t="shared" si="1"/>
        <v>0.15555707028207139</v>
      </c>
      <c r="K45" s="5">
        <v>63382441</v>
      </c>
      <c r="L45" s="5">
        <v>63382441</v>
      </c>
      <c r="M45" s="5">
        <f t="shared" si="2"/>
        <v>60820406</v>
      </c>
      <c r="N45" s="5">
        <f t="shared" si="23"/>
        <v>0.77750192395925988</v>
      </c>
      <c r="O45" s="5">
        <f t="shared" si="24"/>
        <v>4.1219446954767924E-2</v>
      </c>
      <c r="P45" s="5">
        <f t="shared" si="25"/>
        <v>-3.188845120524729</v>
      </c>
      <c r="Q45" s="5">
        <f t="shared" si="26"/>
        <v>-0.1314424322924396</v>
      </c>
      <c r="R45" s="5">
        <f t="shared" si="3"/>
        <v>9.1267396292867217E-2</v>
      </c>
      <c r="T45" s="5">
        <v>21725633</v>
      </c>
      <c r="U45" s="5">
        <v>21725633</v>
      </c>
      <c r="V45" s="5">
        <f t="shared" si="4"/>
        <v>20064175</v>
      </c>
      <c r="W45" s="5">
        <f t="shared" si="27"/>
        <v>0.47264257496745721</v>
      </c>
      <c r="X45" s="5">
        <f t="shared" si="28"/>
        <v>4.3913398551996635E-2</v>
      </c>
      <c r="Y45" s="5">
        <f t="shared" si="29"/>
        <v>-3.1255357992711246</v>
      </c>
      <c r="Z45" s="5">
        <f t="shared" si="30"/>
        <v>-0.13725289924192624</v>
      </c>
      <c r="AA45" s="5">
        <f t="shared" si="5"/>
        <v>0.11688788259052493</v>
      </c>
      <c r="AC45" s="5">
        <v>205542666</v>
      </c>
      <c r="AD45" s="5">
        <v>205542666</v>
      </c>
      <c r="AE45" s="5">
        <f t="shared" si="6"/>
        <v>143958198</v>
      </c>
      <c r="AF45" s="5">
        <f t="shared" si="31"/>
        <v>0.94598153729246715</v>
      </c>
      <c r="AG45" s="5">
        <f t="shared" si="32"/>
        <v>2.7303125209641951E-2</v>
      </c>
      <c r="AH45" s="5">
        <f t="shared" si="33"/>
        <v>-3.6007541067995015</v>
      </c>
      <c r="AI45" s="5">
        <f t="shared" si="34"/>
        <v>-9.8311840227079256E-2</v>
      </c>
      <c r="AJ45" s="5">
        <f t="shared" si="7"/>
        <v>4.0933085634945181E-2</v>
      </c>
      <c r="AL45" s="5">
        <v>69149736</v>
      </c>
      <c r="AM45" s="5">
        <v>69149736</v>
      </c>
      <c r="AN45" s="5">
        <f t="shared" si="8"/>
        <v>66293997</v>
      </c>
      <c r="AO45" s="5">
        <f t="shared" si="9"/>
        <v>0.57379025795254868</v>
      </c>
      <c r="AP45" s="5">
        <f t="shared" si="10"/>
        <v>4.6136359452366715E-2</v>
      </c>
      <c r="AQ45" s="5">
        <f t="shared" si="35"/>
        <v>-3.0761539315521871</v>
      </c>
      <c r="AR45" s="5">
        <f t="shared" si="11"/>
        <v>-0.14192254351690278</v>
      </c>
      <c r="AS45" s="5">
        <f t="shared" si="12"/>
        <v>0.11757800217452119</v>
      </c>
      <c r="AU45" s="5">
        <v>358429504</v>
      </c>
      <c r="AV45" s="5">
        <v>358429504</v>
      </c>
      <c r="AW45">
        <f t="shared" si="13"/>
        <v>320585757</v>
      </c>
      <c r="AX45">
        <f t="shared" si="14"/>
        <v>0.74833253203417527</v>
      </c>
      <c r="AY45">
        <f t="shared" si="15"/>
        <v>5.108200601670599E-2</v>
      </c>
      <c r="AZ45">
        <f t="shared" si="16"/>
        <v>-2.9743229765312513</v>
      </c>
      <c r="BA45">
        <f t="shared" si="17"/>
        <v>-0.15193438418279626</v>
      </c>
      <c r="BB45">
        <f t="shared" si="18"/>
        <v>0.1484492165589992</v>
      </c>
    </row>
    <row r="46" spans="1:54" ht="14.25" x14ac:dyDescent="0.15">
      <c r="A46" s="6">
        <v>44</v>
      </c>
      <c r="B46" s="5">
        <v>21875690</v>
      </c>
      <c r="C46" s="5">
        <v>21875690</v>
      </c>
      <c r="D46" s="5">
        <f t="shared" si="0"/>
        <v>20487865</v>
      </c>
      <c r="E46" s="5">
        <f t="shared" si="19"/>
        <v>0.83789643911297562</v>
      </c>
      <c r="F46" s="5">
        <f t="shared" si="20"/>
        <v>4.8467602709483706E-2</v>
      </c>
      <c r="G46" s="5">
        <f t="shared" si="21"/>
        <v>-3.0268596896118001</v>
      </c>
      <c r="H46" s="5">
        <f t="shared" si="22"/>
        <v>-0.14670463289345589</v>
      </c>
      <c r="I46" s="5">
        <f t="shared" si="1"/>
        <v>0.15815212381883795</v>
      </c>
      <c r="K46" s="5">
        <v>63968740</v>
      </c>
      <c r="L46" s="5">
        <v>63968740</v>
      </c>
      <c r="M46" s="5">
        <f t="shared" si="2"/>
        <v>61406705</v>
      </c>
      <c r="N46" s="5">
        <f t="shared" si="23"/>
        <v>0.78499691832867247</v>
      </c>
      <c r="O46" s="5">
        <f t="shared" si="24"/>
        <v>4.1616795840109688E-2</v>
      </c>
      <c r="P46" s="5">
        <f t="shared" si="25"/>
        <v>-3.1792514470419841</v>
      </c>
      <c r="Q46" s="5">
        <f t="shared" si="26"/>
        <v>-0.13231025839591956</v>
      </c>
      <c r="R46" s="5">
        <f t="shared" si="3"/>
        <v>9.2147199416495018E-2</v>
      </c>
      <c r="T46" s="5">
        <v>27534381</v>
      </c>
      <c r="U46" s="5">
        <v>27534381</v>
      </c>
      <c r="V46" s="5">
        <f t="shared" si="4"/>
        <v>25872923</v>
      </c>
      <c r="W46" s="5">
        <f t="shared" si="27"/>
        <v>0.60947658942641536</v>
      </c>
      <c r="X46" s="5">
        <f t="shared" si="28"/>
        <v>5.6626698052829008E-2</v>
      </c>
      <c r="Y46" s="5">
        <f t="shared" si="29"/>
        <v>-2.8712747079406311</v>
      </c>
      <c r="Z46" s="5">
        <f t="shared" si="30"/>
        <v>-0.1625908059132789</v>
      </c>
      <c r="AA46" s="5">
        <f t="shared" si="5"/>
        <v>0.15072791111011005</v>
      </c>
      <c r="AC46" s="5">
        <v>205144664</v>
      </c>
      <c r="AD46" s="5">
        <v>205144664</v>
      </c>
      <c r="AE46" s="5">
        <f t="shared" si="6"/>
        <v>143560196</v>
      </c>
      <c r="AF46" s="5">
        <f t="shared" si="31"/>
        <v>0.94336617707654202</v>
      </c>
      <c r="AG46" s="5">
        <f t="shared" si="32"/>
        <v>2.7227640113338593E-2</v>
      </c>
      <c r="AH46" s="5">
        <f t="shared" si="33"/>
        <v>-3.6035226410047705</v>
      </c>
      <c r="AI46" s="5">
        <f t="shared" si="34"/>
        <v>-9.8115417609545313E-2</v>
      </c>
      <c r="AJ46" s="5">
        <f t="shared" si="7"/>
        <v>4.0819917714151402E-2</v>
      </c>
      <c r="AL46" s="5">
        <v>76164143</v>
      </c>
      <c r="AM46" s="5">
        <v>76164143</v>
      </c>
      <c r="AN46" s="5">
        <f t="shared" si="8"/>
        <v>73308404</v>
      </c>
      <c r="AO46" s="5">
        <f t="shared" si="9"/>
        <v>0.63450161318904408</v>
      </c>
      <c r="AP46" s="5">
        <f t="shared" si="10"/>
        <v>5.1017935723853207E-2</v>
      </c>
      <c r="AQ46" s="5">
        <f t="shared" si="35"/>
        <v>-2.9755780272231633</v>
      </c>
      <c r="AR46" s="5">
        <f t="shared" si="11"/>
        <v>-0.15180784853418128</v>
      </c>
      <c r="AS46" s="5">
        <f t="shared" si="12"/>
        <v>0.13001864535219798</v>
      </c>
      <c r="AU46" s="5">
        <v>364319148</v>
      </c>
      <c r="AV46" s="5">
        <v>364319148</v>
      </c>
      <c r="AW46">
        <f t="shared" si="13"/>
        <v>326475401</v>
      </c>
      <c r="AX46">
        <f t="shared" si="14"/>
        <v>0.76208052960132833</v>
      </c>
      <c r="AY46">
        <f t="shared" si="15"/>
        <v>5.2020459530859639E-2</v>
      </c>
      <c r="AZ46">
        <f t="shared" si="16"/>
        <v>-2.9561181852663228</v>
      </c>
      <c r="BA46">
        <f t="shared" si="17"/>
        <v>-0.15377862642508497</v>
      </c>
      <c r="BB46">
        <f t="shared" si="18"/>
        <v>0.15117645262149035</v>
      </c>
    </row>
    <row r="47" spans="1:54" x14ac:dyDescent="0.15">
      <c r="A47" s="4">
        <v>45</v>
      </c>
      <c r="B47" s="5">
        <v>22457272</v>
      </c>
      <c r="C47" s="5">
        <v>22457272</v>
      </c>
      <c r="D47" s="5">
        <f t="shared" si="0"/>
        <v>21069447</v>
      </c>
      <c r="E47" s="5">
        <f t="shared" si="19"/>
        <v>0.86168151807811921</v>
      </c>
      <c r="F47" s="5">
        <f t="shared" si="20"/>
        <v>4.9843435931685574E-2</v>
      </c>
      <c r="G47" s="5">
        <f t="shared" si="21"/>
        <v>-2.9988684676398623</v>
      </c>
      <c r="H47" s="5">
        <f t="shared" si="22"/>
        <v>-0.14947390833435956</v>
      </c>
      <c r="I47" s="5">
        <f t="shared" si="1"/>
        <v>0.16264153393916073</v>
      </c>
      <c r="K47" s="5">
        <v>66613268</v>
      </c>
      <c r="L47" s="5">
        <v>66613268</v>
      </c>
      <c r="M47" s="5">
        <f t="shared" si="2"/>
        <v>64051233</v>
      </c>
      <c r="N47" s="5">
        <f t="shared" si="23"/>
        <v>0.81880342741320788</v>
      </c>
      <c r="O47" s="5">
        <f t="shared" si="24"/>
        <v>4.3409055852586392E-2</v>
      </c>
      <c r="P47" s="5">
        <f t="shared" si="25"/>
        <v>-3.137087199444446</v>
      </c>
      <c r="Q47" s="5">
        <f t="shared" si="26"/>
        <v>-0.13617799345511777</v>
      </c>
      <c r="R47" s="5">
        <f t="shared" si="3"/>
        <v>9.6115590962312453E-2</v>
      </c>
      <c r="T47" s="5">
        <v>31218863</v>
      </c>
      <c r="U47" s="5">
        <v>31218863</v>
      </c>
      <c r="V47" s="5">
        <f t="shared" si="4"/>
        <v>29557405</v>
      </c>
      <c r="W47" s="5">
        <f t="shared" si="27"/>
        <v>0.69627024328466014</v>
      </c>
      <c r="X47" s="5">
        <f t="shared" si="28"/>
        <v>6.4690728919966967E-2</v>
      </c>
      <c r="Y47" s="5">
        <f t="shared" si="29"/>
        <v>-2.7381373810972076</v>
      </c>
      <c r="Z47" s="5">
        <f t="shared" si="30"/>
        <v>-0.17713210306618773</v>
      </c>
      <c r="AA47" s="5">
        <f t="shared" si="5"/>
        <v>0.17219260125674715</v>
      </c>
      <c r="AC47" s="5">
        <v>205547378</v>
      </c>
      <c r="AD47" s="5">
        <v>205547378</v>
      </c>
      <c r="AE47" s="5">
        <f t="shared" si="6"/>
        <v>143962910</v>
      </c>
      <c r="AF47" s="5">
        <f t="shared" si="31"/>
        <v>0.94601250089902555</v>
      </c>
      <c r="AG47" s="5">
        <f t="shared" si="32"/>
        <v>2.7304018887999802E-2</v>
      </c>
      <c r="AH47" s="5">
        <f t="shared" si="33"/>
        <v>-3.6007213756112035</v>
      </c>
      <c r="AI47" s="5">
        <f t="shared" si="34"/>
        <v>-9.8314164450112929E-2</v>
      </c>
      <c r="AJ47" s="5">
        <f t="shared" si="7"/>
        <v>4.0934425445405383E-2</v>
      </c>
      <c r="AL47" s="5">
        <v>79420513</v>
      </c>
      <c r="AM47" s="5">
        <v>79420513</v>
      </c>
      <c r="AN47" s="5">
        <f t="shared" si="8"/>
        <v>76564774</v>
      </c>
      <c r="AO47" s="5">
        <f t="shared" si="9"/>
        <v>0.6626862674087759</v>
      </c>
      <c r="AP47" s="5">
        <f t="shared" si="10"/>
        <v>5.3284159871265883E-2</v>
      </c>
      <c r="AQ47" s="5">
        <f t="shared" si="35"/>
        <v>-2.9321161801358522</v>
      </c>
      <c r="AR47" s="5">
        <f t="shared" si="11"/>
        <v>-0.15623534730348418</v>
      </c>
      <c r="AS47" s="5">
        <f t="shared" si="12"/>
        <v>0.13579409254602226</v>
      </c>
      <c r="AU47" s="5">
        <v>376935740</v>
      </c>
      <c r="AV47" s="5">
        <v>376935740</v>
      </c>
      <c r="AW47">
        <f t="shared" si="13"/>
        <v>339091993</v>
      </c>
      <c r="AX47">
        <f t="shared" si="14"/>
        <v>0.79153101525407088</v>
      </c>
      <c r="AY47">
        <f t="shared" si="15"/>
        <v>5.4030782242901788E-2</v>
      </c>
      <c r="AZ47">
        <f t="shared" si="16"/>
        <v>-2.9182013532946023</v>
      </c>
      <c r="BA47">
        <f t="shared" si="17"/>
        <v>-0.15767270186080196</v>
      </c>
      <c r="BB47">
        <f t="shared" si="18"/>
        <v>0.15701864353967432</v>
      </c>
    </row>
    <row r="48" spans="1:54" ht="14.25" x14ac:dyDescent="0.15">
      <c r="A48" s="6">
        <v>46</v>
      </c>
      <c r="B48" s="5">
        <v>22342918</v>
      </c>
      <c r="C48" s="5">
        <v>22342918</v>
      </c>
      <c r="D48" s="5">
        <f t="shared" si="0"/>
        <v>20955093</v>
      </c>
      <c r="E48" s="5">
        <f t="shared" si="19"/>
        <v>0.85700475896250006</v>
      </c>
      <c r="F48" s="5">
        <f t="shared" si="20"/>
        <v>4.9572911685247974E-2</v>
      </c>
      <c r="G48" s="5">
        <f t="shared" si="21"/>
        <v>-3.0043107298155656</v>
      </c>
      <c r="H48" s="5">
        <f t="shared" si="22"/>
        <v>-0.14893243048418991</v>
      </c>
      <c r="I48" s="5">
        <f t="shared" si="1"/>
        <v>0.16175880028354658</v>
      </c>
      <c r="K48" s="5">
        <v>69132365</v>
      </c>
      <c r="L48" s="5">
        <v>69132365</v>
      </c>
      <c r="M48" s="5">
        <f t="shared" si="2"/>
        <v>66570330</v>
      </c>
      <c r="N48" s="5">
        <f t="shared" si="23"/>
        <v>0.85100648051581296</v>
      </c>
      <c r="O48" s="5">
        <f t="shared" si="24"/>
        <v>4.5116308269898688E-2</v>
      </c>
      <c r="P48" s="5">
        <f t="shared" si="25"/>
        <v>-3.0985114953991313</v>
      </c>
      <c r="Q48" s="5">
        <f t="shared" si="26"/>
        <v>-0.13979339980425198</v>
      </c>
      <c r="R48" s="5">
        <f t="shared" si="3"/>
        <v>9.9895760141044551E-2</v>
      </c>
      <c r="T48" s="5">
        <v>35655778</v>
      </c>
      <c r="U48" s="5">
        <v>35655778</v>
      </c>
      <c r="V48" s="5">
        <f t="shared" si="4"/>
        <v>33994320</v>
      </c>
      <c r="W48" s="5">
        <f t="shared" si="27"/>
        <v>0.80078861648025546</v>
      </c>
      <c r="X48" s="5">
        <f t="shared" si="28"/>
        <v>7.4401570095162656E-2</v>
      </c>
      <c r="Y48" s="5">
        <f t="shared" si="29"/>
        <v>-2.5982782339361594</v>
      </c>
      <c r="Z48" s="5">
        <f t="shared" si="30"/>
        <v>-0.19331598014893661</v>
      </c>
      <c r="AA48" s="5">
        <f t="shared" si="5"/>
        <v>0.19804074101749677</v>
      </c>
      <c r="AC48" s="5">
        <v>205441959</v>
      </c>
      <c r="AD48" s="5">
        <v>205441959</v>
      </c>
      <c r="AE48" s="5">
        <f t="shared" si="6"/>
        <v>143857491</v>
      </c>
      <c r="AF48" s="5">
        <f t="shared" si="31"/>
        <v>0.94531976905696791</v>
      </c>
      <c r="AG48" s="5">
        <f t="shared" si="32"/>
        <v>2.7284025110663999E-2</v>
      </c>
      <c r="AH48" s="5">
        <f t="shared" si="33"/>
        <v>-3.6014539088461497</v>
      </c>
      <c r="AI48" s="5">
        <f t="shared" si="34"/>
        <v>-9.8262158883857365E-2</v>
      </c>
      <c r="AJ48" s="5">
        <f t="shared" si="7"/>
        <v>4.090445059843939E-2</v>
      </c>
      <c r="AL48" s="5">
        <v>84981671</v>
      </c>
      <c r="AM48" s="5">
        <v>84981671</v>
      </c>
      <c r="AN48" s="5">
        <f t="shared" si="8"/>
        <v>82125932</v>
      </c>
      <c r="AO48" s="5">
        <f t="shared" si="9"/>
        <v>0.71081940808114896</v>
      </c>
      <c r="AP48" s="5">
        <f t="shared" si="10"/>
        <v>5.7154368277306092E-2</v>
      </c>
      <c r="AQ48" s="5">
        <f t="shared" si="35"/>
        <v>-2.8619994563639017</v>
      </c>
      <c r="AR48" s="5">
        <f t="shared" si="11"/>
        <v>-0.16357577093847225</v>
      </c>
      <c r="AS48" s="5">
        <f t="shared" si="12"/>
        <v>0.14565727589604496</v>
      </c>
      <c r="AU48" s="5">
        <v>391553571</v>
      </c>
      <c r="AV48" s="5">
        <v>391553571</v>
      </c>
      <c r="AW48">
        <f t="shared" si="13"/>
        <v>353709824</v>
      </c>
      <c r="AX48">
        <f t="shared" si="14"/>
        <v>0.82565292568279169</v>
      </c>
      <c r="AY48">
        <f t="shared" si="15"/>
        <v>5.63599815750268E-2</v>
      </c>
      <c r="AZ48">
        <f t="shared" si="16"/>
        <v>-2.875995918867488</v>
      </c>
      <c r="BA48">
        <f t="shared" si="17"/>
        <v>-0.16209107699722389</v>
      </c>
      <c r="BB48">
        <f t="shared" si="18"/>
        <v>0.16378752054796214</v>
      </c>
    </row>
    <row r="49" spans="1:54" x14ac:dyDescent="0.15">
      <c r="A49" s="4">
        <v>47</v>
      </c>
      <c r="B49" s="5">
        <v>23253687</v>
      </c>
      <c r="C49" s="5">
        <v>23253687</v>
      </c>
      <c r="D49" s="5">
        <f t="shared" si="0"/>
        <v>21865862</v>
      </c>
      <c r="E49" s="5">
        <f t="shared" si="19"/>
        <v>0.89425266653874025</v>
      </c>
      <c r="F49" s="5">
        <f t="shared" si="20"/>
        <v>5.1727493924642556E-2</v>
      </c>
      <c r="G49" s="5">
        <f t="shared" si="21"/>
        <v>-2.9617658414400014</v>
      </c>
      <c r="H49" s="5">
        <f t="shared" si="22"/>
        <v>-0.15320472456930154</v>
      </c>
      <c r="I49" s="5">
        <f t="shared" si="1"/>
        <v>0.16878930598330394</v>
      </c>
      <c r="K49" s="5">
        <v>71474871</v>
      </c>
      <c r="L49" s="5">
        <v>71474871</v>
      </c>
      <c r="M49" s="5">
        <f t="shared" si="2"/>
        <v>68912836</v>
      </c>
      <c r="N49" s="5">
        <f t="shared" si="23"/>
        <v>0.88095207018987909</v>
      </c>
      <c r="O49" s="5">
        <f t="shared" si="24"/>
        <v>4.6703880733788943E-2</v>
      </c>
      <c r="P49" s="5">
        <f t="shared" si="25"/>
        <v>-3.0639280185352322</v>
      </c>
      <c r="Q49" s="5">
        <f t="shared" si="26"/>
        <v>-0.14309732875458375</v>
      </c>
      <c r="R49" s="5">
        <f t="shared" si="3"/>
        <v>0.10341093600850619</v>
      </c>
      <c r="T49" s="5">
        <v>38359464</v>
      </c>
      <c r="U49" s="5">
        <v>38359464</v>
      </c>
      <c r="V49" s="5">
        <f t="shared" si="4"/>
        <v>36698006</v>
      </c>
      <c r="W49" s="5">
        <f t="shared" si="27"/>
        <v>0.86447810847000661</v>
      </c>
      <c r="X49" s="5">
        <f t="shared" si="28"/>
        <v>8.0318984635130222E-2</v>
      </c>
      <c r="Y49" s="5">
        <f t="shared" si="29"/>
        <v>-2.5217492646135149</v>
      </c>
      <c r="Z49" s="5">
        <f t="shared" si="30"/>
        <v>-0.20254434043814384</v>
      </c>
      <c r="AA49" s="5">
        <f t="shared" si="5"/>
        <v>0.21379160701271693</v>
      </c>
      <c r="AC49" s="5">
        <v>203947374</v>
      </c>
      <c r="AD49" s="5">
        <v>203947374</v>
      </c>
      <c r="AE49" s="5">
        <f t="shared" si="6"/>
        <v>142362906</v>
      </c>
      <c r="AF49" s="5">
        <f t="shared" si="31"/>
        <v>0.93549851652979843</v>
      </c>
      <c r="AG49" s="5">
        <f t="shared" si="32"/>
        <v>2.700056198068336E-2</v>
      </c>
      <c r="AH49" s="5">
        <f t="shared" si="33"/>
        <v>-3.6118975990950348</v>
      </c>
      <c r="AI49" s="5">
        <f t="shared" si="34"/>
        <v>-9.7523264992246908E-2</v>
      </c>
      <c r="AJ49" s="5">
        <f t="shared" si="7"/>
        <v>4.0479480178945079E-2</v>
      </c>
      <c r="AL49" s="5">
        <v>89561007</v>
      </c>
      <c r="AM49" s="5">
        <v>89561007</v>
      </c>
      <c r="AN49" s="5">
        <f t="shared" si="8"/>
        <v>86705268</v>
      </c>
      <c r="AO49" s="5">
        <f t="shared" si="9"/>
        <v>0.75045464661852956</v>
      </c>
      <c r="AP49" s="5">
        <f t="shared" si="10"/>
        <v>6.0341291698881708E-2</v>
      </c>
      <c r="AQ49" s="5">
        <f t="shared" si="35"/>
        <v>-2.807738638472034</v>
      </c>
      <c r="AR49" s="5">
        <f t="shared" si="11"/>
        <v>-0.16942257619826198</v>
      </c>
      <c r="AS49" s="5">
        <f t="shared" si="12"/>
        <v>0.15377911501468891</v>
      </c>
      <c r="AU49" s="5">
        <v>406249876</v>
      </c>
      <c r="AV49" s="5">
        <v>406249876</v>
      </c>
      <c r="AW49">
        <f t="shared" si="13"/>
        <v>368406129</v>
      </c>
      <c r="AX49">
        <f t="shared" si="14"/>
        <v>0.8599580153259242</v>
      </c>
      <c r="AY49">
        <f t="shared" si="15"/>
        <v>5.8701684922856268E-2</v>
      </c>
      <c r="AZ49">
        <f t="shared" si="16"/>
        <v>-2.8352868485931504</v>
      </c>
      <c r="BA49">
        <f t="shared" si="17"/>
        <v>-0.1664361152520332</v>
      </c>
      <c r="BB49">
        <f t="shared" si="18"/>
        <v>0.17059273542705641</v>
      </c>
    </row>
    <row r="50" spans="1:54" ht="14.25" x14ac:dyDescent="0.15">
      <c r="A50" s="6">
        <v>48</v>
      </c>
      <c r="B50" s="5">
        <v>24808831</v>
      </c>
      <c r="C50" s="5">
        <v>24808831</v>
      </c>
      <c r="D50" s="5">
        <f t="shared" si="0"/>
        <v>23421006</v>
      </c>
      <c r="E50" s="5">
        <f t="shared" si="19"/>
        <v>0.95785371134784592</v>
      </c>
      <c r="F50" s="5">
        <f t="shared" si="20"/>
        <v>5.5406457132767817E-2</v>
      </c>
      <c r="G50" s="5">
        <f t="shared" si="21"/>
        <v>-2.8930591372777736</v>
      </c>
      <c r="H50" s="5">
        <f t="shared" si="22"/>
        <v>-0.1602941570721432</v>
      </c>
      <c r="I50" s="5">
        <f t="shared" si="1"/>
        <v>0.18079394026042958</v>
      </c>
      <c r="K50" s="5">
        <v>75034960</v>
      </c>
      <c r="L50" s="5">
        <v>75034960</v>
      </c>
      <c r="M50" s="5">
        <f t="shared" si="2"/>
        <v>72472925</v>
      </c>
      <c r="N50" s="5">
        <f t="shared" si="23"/>
        <v>0.92646271750397624</v>
      </c>
      <c r="O50" s="5">
        <f t="shared" si="24"/>
        <v>4.9116638381111334E-2</v>
      </c>
      <c r="P50" s="5">
        <f t="shared" si="25"/>
        <v>-3.0135574343517852</v>
      </c>
      <c r="Q50" s="5">
        <f t="shared" si="26"/>
        <v>-0.1480158107437663</v>
      </c>
      <c r="R50" s="5">
        <f t="shared" si="3"/>
        <v>0.1087532228324527</v>
      </c>
      <c r="T50" s="5">
        <v>38924398</v>
      </c>
      <c r="U50" s="5">
        <v>38924398</v>
      </c>
      <c r="V50" s="5">
        <f t="shared" si="4"/>
        <v>37262940</v>
      </c>
      <c r="W50" s="5">
        <f t="shared" si="27"/>
        <v>0.87778599979604743</v>
      </c>
      <c r="X50" s="5">
        <f t="shared" si="28"/>
        <v>8.1555425799422973E-2</v>
      </c>
      <c r="Y50" s="5">
        <f t="shared" si="29"/>
        <v>-2.5064724187203562</v>
      </c>
      <c r="Z50" s="5">
        <f t="shared" si="30"/>
        <v>-0.20441642536324825</v>
      </c>
      <c r="AA50" s="5">
        <f t="shared" si="5"/>
        <v>0.2170827435315818</v>
      </c>
      <c r="AC50" s="5">
        <v>206346014</v>
      </c>
      <c r="AD50" s="5">
        <v>206346014</v>
      </c>
      <c r="AE50" s="5">
        <f t="shared" si="6"/>
        <v>144761546</v>
      </c>
      <c r="AF50" s="5">
        <f t="shared" si="31"/>
        <v>0.95126051679192458</v>
      </c>
      <c r="AG50" s="5">
        <f t="shared" si="32"/>
        <v>2.7455488265971089E-2</v>
      </c>
      <c r="AH50" s="5">
        <f t="shared" si="33"/>
        <v>-3.5951891941817538</v>
      </c>
      <c r="AI50" s="5">
        <f t="shared" si="34"/>
        <v>-9.87076747348032E-2</v>
      </c>
      <c r="AJ50" s="5">
        <f t="shared" si="7"/>
        <v>4.1161509670085313E-2</v>
      </c>
      <c r="AL50" s="5">
        <v>94612942</v>
      </c>
      <c r="AM50" s="5">
        <v>94612942</v>
      </c>
      <c r="AN50" s="5">
        <f t="shared" si="8"/>
        <v>91757203</v>
      </c>
      <c r="AO50" s="5">
        <f t="shared" si="9"/>
        <v>0.79418034152284356</v>
      </c>
      <c r="AP50" s="5">
        <f t="shared" si="10"/>
        <v>6.3857113638083718E-2</v>
      </c>
      <c r="AQ50" s="5">
        <f t="shared" si="35"/>
        <v>-2.7511072909931449</v>
      </c>
      <c r="AR50" s="5">
        <f t="shared" si="11"/>
        <v>-0.17567777091150991</v>
      </c>
      <c r="AS50" s="5">
        <f t="shared" si="12"/>
        <v>0.16273914837058295</v>
      </c>
      <c r="AU50" s="5">
        <v>428799196</v>
      </c>
      <c r="AV50" s="5">
        <v>428799196</v>
      </c>
      <c r="AW50">
        <f t="shared" si="13"/>
        <v>390955449</v>
      </c>
      <c r="AX50">
        <f t="shared" si="14"/>
        <v>0.9125941333155605</v>
      </c>
      <c r="AY50">
        <f t="shared" si="15"/>
        <v>6.2294684532981273E-2</v>
      </c>
      <c r="AZ50">
        <f t="shared" si="16"/>
        <v>-2.7758791773266234</v>
      </c>
      <c r="BA50">
        <f t="shared" si="17"/>
        <v>-0.17292251765323358</v>
      </c>
      <c r="BB50">
        <f t="shared" si="18"/>
        <v>0.18103433744725525</v>
      </c>
    </row>
    <row r="51" spans="1:54" x14ac:dyDescent="0.15">
      <c r="A51" s="4">
        <v>49</v>
      </c>
      <c r="B51" s="5">
        <v>25158761</v>
      </c>
      <c r="C51" s="5">
        <v>25158761</v>
      </c>
      <c r="D51" s="5">
        <f t="shared" si="0"/>
        <v>23770936</v>
      </c>
      <c r="E51" s="5">
        <f t="shared" si="19"/>
        <v>0.97216487070675439</v>
      </c>
      <c r="F51" s="5">
        <f t="shared" si="20"/>
        <v>5.6234277318820858E-2</v>
      </c>
      <c r="G51" s="5">
        <f t="shared" si="21"/>
        <v>-2.8782287913010931</v>
      </c>
      <c r="H51" s="5">
        <f t="shared" si="22"/>
        <v>-0.16185511603704023</v>
      </c>
      <c r="I51" s="5">
        <f t="shared" si="1"/>
        <v>0.18349515742912559</v>
      </c>
      <c r="K51" s="5">
        <v>77834950</v>
      </c>
      <c r="L51" s="5">
        <v>77834950</v>
      </c>
      <c r="M51" s="5">
        <f t="shared" si="2"/>
        <v>75272915</v>
      </c>
      <c r="N51" s="5">
        <f t="shared" si="23"/>
        <v>0.96225658596428687</v>
      </c>
      <c r="O51" s="5">
        <f t="shared" si="24"/>
        <v>5.1014258717267599E-2</v>
      </c>
      <c r="P51" s="5">
        <f t="shared" si="25"/>
        <v>-2.9756501026422475</v>
      </c>
      <c r="Q51" s="5">
        <f t="shared" si="26"/>
        <v>-0.15180058418825551</v>
      </c>
      <c r="R51" s="5">
        <f t="shared" si="3"/>
        <v>0.11295490140964051</v>
      </c>
      <c r="T51" s="5">
        <v>40847444</v>
      </c>
      <c r="U51" s="5">
        <v>40847444</v>
      </c>
      <c r="V51" s="5">
        <f t="shared" si="4"/>
        <v>39185986</v>
      </c>
      <c r="W51" s="5">
        <f t="shared" si="27"/>
        <v>0.92308631307685107</v>
      </c>
      <c r="X51" s="5">
        <f t="shared" si="28"/>
        <v>8.5764294862408275E-2</v>
      </c>
      <c r="Y51" s="5">
        <f t="shared" si="29"/>
        <v>-2.4561525028948541</v>
      </c>
      <c r="Z51" s="5">
        <f t="shared" si="30"/>
        <v>-0.21065018748531636</v>
      </c>
      <c r="AA51" s="5">
        <f t="shared" si="5"/>
        <v>0.22828583436707234</v>
      </c>
      <c r="AC51" s="5">
        <v>204510447</v>
      </c>
      <c r="AD51" s="5">
        <v>204510447</v>
      </c>
      <c r="AE51" s="5">
        <f t="shared" si="6"/>
        <v>142925979</v>
      </c>
      <c r="AF51" s="5">
        <f t="shared" si="31"/>
        <v>0.93919859523006033</v>
      </c>
      <c r="AG51" s="5">
        <f t="shared" si="32"/>
        <v>2.7107354458185535E-2</v>
      </c>
      <c r="AH51" s="5">
        <f t="shared" si="33"/>
        <v>-3.6079502056931072</v>
      </c>
      <c r="AI51" s="5">
        <f t="shared" si="34"/>
        <v>-9.7801985093206464E-2</v>
      </c>
      <c r="AJ51" s="5">
        <f t="shared" si="7"/>
        <v>4.0639584401198026E-2</v>
      </c>
      <c r="AL51" s="5">
        <v>101842305</v>
      </c>
      <c r="AM51" s="5">
        <v>101842305</v>
      </c>
      <c r="AN51" s="5">
        <f t="shared" si="8"/>
        <v>98986566</v>
      </c>
      <c r="AO51" s="5">
        <f t="shared" si="9"/>
        <v>0.85675219189117502</v>
      </c>
      <c r="AP51" s="5">
        <f t="shared" si="10"/>
        <v>6.8888285464691792E-2</v>
      </c>
      <c r="AQ51" s="5">
        <f t="shared" si="35"/>
        <v>-2.6752691377010889</v>
      </c>
      <c r="AR51" s="5">
        <f t="shared" si="11"/>
        <v>-0.18429470405283246</v>
      </c>
      <c r="AS51" s="5">
        <f t="shared" si="12"/>
        <v>0.17556103416718688</v>
      </c>
      <c r="AU51" s="5">
        <v>438039795</v>
      </c>
      <c r="AV51" s="5">
        <v>438039795</v>
      </c>
      <c r="AW51">
        <f t="shared" si="13"/>
        <v>400196048</v>
      </c>
      <c r="AX51">
        <f t="shared" si="14"/>
        <v>0.93416415224557325</v>
      </c>
      <c r="AY51">
        <f t="shared" si="15"/>
        <v>6.3767077873637293E-2</v>
      </c>
      <c r="AZ51">
        <f t="shared" si="16"/>
        <v>-2.7525182426053236</v>
      </c>
      <c r="BA51">
        <f t="shared" si="17"/>
        <v>-0.17552004512482094</v>
      </c>
      <c r="BB51">
        <f t="shared" si="18"/>
        <v>0.18531325393725351</v>
      </c>
    </row>
    <row r="52" spans="1:54" ht="14.25" x14ac:dyDescent="0.15">
      <c r="A52" s="6">
        <v>50</v>
      </c>
      <c r="B52" s="5">
        <v>25382290</v>
      </c>
      <c r="C52" s="5">
        <v>25382290</v>
      </c>
      <c r="D52" s="5">
        <f t="shared" si="0"/>
        <v>23994465</v>
      </c>
      <c r="E52" s="5">
        <f t="shared" si="19"/>
        <v>0.98130658230718149</v>
      </c>
      <c r="F52" s="5">
        <f t="shared" si="20"/>
        <v>5.6763073987778224E-2</v>
      </c>
      <c r="G52" s="5">
        <f t="shared" si="21"/>
        <v>-2.8688692705144447</v>
      </c>
      <c r="H52" s="5">
        <f t="shared" si="22"/>
        <v>-0.16284583866347477</v>
      </c>
      <c r="I52" s="5">
        <f t="shared" si="1"/>
        <v>0.18522064644836214</v>
      </c>
      <c r="K52" s="5">
        <v>80224306</v>
      </c>
      <c r="L52" s="5">
        <v>80224306</v>
      </c>
      <c r="M52" s="5">
        <f t="shared" si="2"/>
        <v>77662271</v>
      </c>
      <c r="N52" s="5">
        <f t="shared" si="23"/>
        <v>0.99280108589780591</v>
      </c>
      <c r="O52" s="5">
        <f t="shared" si="24"/>
        <v>5.2633582549108784E-2</v>
      </c>
      <c r="P52" s="5">
        <f t="shared" si="25"/>
        <v>-2.9444009114579579</v>
      </c>
      <c r="Q52" s="5">
        <f t="shared" si="26"/>
        <v>-0.15497436843089357</v>
      </c>
      <c r="R52" s="5">
        <f t="shared" si="3"/>
        <v>0.11654038061437881</v>
      </c>
      <c r="T52" s="5">
        <v>43032138</v>
      </c>
      <c r="U52" s="5">
        <v>43032138</v>
      </c>
      <c r="V52" s="5">
        <f t="shared" si="4"/>
        <v>41370680</v>
      </c>
      <c r="W52" s="5">
        <f t="shared" si="27"/>
        <v>0.97455014837912268</v>
      </c>
      <c r="X52" s="5">
        <f t="shared" si="28"/>
        <v>9.054581906343602E-2</v>
      </c>
      <c r="Y52" s="5">
        <f t="shared" si="29"/>
        <v>-2.4018992684030125</v>
      </c>
      <c r="Z52" s="5">
        <f t="shared" si="30"/>
        <v>-0.2174819365654185</v>
      </c>
      <c r="AA52" s="5">
        <f t="shared" si="5"/>
        <v>0.24101320819471414</v>
      </c>
      <c r="AC52" s="5">
        <v>207431875</v>
      </c>
      <c r="AD52" s="5">
        <v>207431875</v>
      </c>
      <c r="AE52" s="5">
        <f t="shared" si="6"/>
        <v>145847407</v>
      </c>
      <c r="AF52" s="5">
        <f t="shared" si="31"/>
        <v>0.95839595244155629</v>
      </c>
      <c r="AG52" s="5">
        <f t="shared" si="32"/>
        <v>2.7661432764132056E-2</v>
      </c>
      <c r="AH52" s="5">
        <f t="shared" si="33"/>
        <v>-3.5877161549499585</v>
      </c>
      <c r="AI52" s="5">
        <f t="shared" si="34"/>
        <v>-9.924136919693867E-2</v>
      </c>
      <c r="AJ52" s="5">
        <f t="shared" si="7"/>
        <v>4.1470263474440709E-2</v>
      </c>
      <c r="AL52" s="5">
        <v>108132059</v>
      </c>
      <c r="AM52" s="5">
        <v>108132059</v>
      </c>
      <c r="AN52" s="5">
        <f t="shared" si="8"/>
        <v>105276320</v>
      </c>
      <c r="AO52" s="5">
        <f t="shared" si="9"/>
        <v>0.91119150364542134</v>
      </c>
      <c r="AP52" s="5">
        <f t="shared" si="10"/>
        <v>7.3265549840694957E-2</v>
      </c>
      <c r="AQ52" s="5">
        <f t="shared" si="35"/>
        <v>-2.6136647690995227</v>
      </c>
      <c r="AR52" s="5">
        <f t="shared" si="11"/>
        <v>-0.19149158640732955</v>
      </c>
      <c r="AS52" s="5">
        <f t="shared" si="12"/>
        <v>0.18671644405277882</v>
      </c>
      <c r="AU52" s="5">
        <v>455147953</v>
      </c>
      <c r="AV52" s="5">
        <v>455147953</v>
      </c>
      <c r="AW52">
        <f t="shared" si="13"/>
        <v>417304206</v>
      </c>
      <c r="AX52">
        <f t="shared" si="14"/>
        <v>0.97409914909130257</v>
      </c>
      <c r="AY52">
        <f t="shared" si="15"/>
        <v>6.6493084911719014E-2</v>
      </c>
      <c r="AZ52">
        <f t="shared" si="16"/>
        <v>-2.7106573230172173</v>
      </c>
      <c r="BA52">
        <f t="shared" si="17"/>
        <v>-0.18023996754595678</v>
      </c>
      <c r="BB52">
        <f t="shared" si="18"/>
        <v>0.19323529225746364</v>
      </c>
    </row>
    <row r="53" spans="1:54" x14ac:dyDescent="0.15">
      <c r="A53" s="4">
        <v>51</v>
      </c>
      <c r="B53" s="5">
        <v>25839373</v>
      </c>
      <c r="C53" s="5">
        <v>25839373</v>
      </c>
      <c r="D53" s="5">
        <f t="shared" si="0"/>
        <v>24451548</v>
      </c>
      <c r="E53" s="5">
        <f t="shared" si="19"/>
        <v>1</v>
      </c>
      <c r="F53" s="5">
        <f t="shared" si="20"/>
        <v>5.7844383204197748E-2</v>
      </c>
      <c r="G53" s="5">
        <f t="shared" si="21"/>
        <v>-2.849998922464215</v>
      </c>
      <c r="H53" s="5">
        <f t="shared" si="22"/>
        <v>-0.16485642980257073</v>
      </c>
      <c r="I53" s="5">
        <f t="shared" si="1"/>
        <v>0.18874901054152099</v>
      </c>
      <c r="K53" s="5">
        <v>80787444</v>
      </c>
      <c r="L53" s="5">
        <v>80787444</v>
      </c>
      <c r="M53" s="5">
        <f t="shared" si="2"/>
        <v>78225409</v>
      </c>
      <c r="N53" s="5">
        <f t="shared" si="23"/>
        <v>1</v>
      </c>
      <c r="O53" s="5">
        <f t="shared" si="24"/>
        <v>5.3015234669602916E-2</v>
      </c>
      <c r="P53" s="5">
        <f t="shared" si="25"/>
        <v>-2.9371759601385916</v>
      </c>
      <c r="Q53" s="5">
        <f t="shared" si="26"/>
        <v>-0.15571507279266369</v>
      </c>
      <c r="R53" s="5">
        <f t="shared" si="3"/>
        <v>0.117385428229049</v>
      </c>
      <c r="T53" s="5">
        <v>44112511</v>
      </c>
      <c r="U53" s="5">
        <v>44112511</v>
      </c>
      <c r="V53" s="5">
        <f t="shared" si="4"/>
        <v>42451053</v>
      </c>
      <c r="W53" s="5">
        <f t="shared" si="27"/>
        <v>1</v>
      </c>
      <c r="X53" s="5">
        <f t="shared" si="28"/>
        <v>9.291037430350027E-2</v>
      </c>
      <c r="Y53" s="5">
        <f t="shared" si="29"/>
        <v>-2.3761199676695002</v>
      </c>
      <c r="Z53" s="5">
        <f t="shared" si="30"/>
        <v>-0.22076619558619423</v>
      </c>
      <c r="AA53" s="5">
        <f t="shared" si="5"/>
        <v>0.24730713816581801</v>
      </c>
      <c r="AC53" s="5">
        <v>211928276</v>
      </c>
      <c r="AD53" s="5">
        <v>211928276</v>
      </c>
      <c r="AE53" s="5">
        <f t="shared" si="6"/>
        <v>150343808</v>
      </c>
      <c r="AF53" s="5">
        <f t="shared" si="31"/>
        <v>0.98794280971927373</v>
      </c>
      <c r="AG53" s="5">
        <f t="shared" si="32"/>
        <v>2.8514220595609076E-2</v>
      </c>
      <c r="AH53" s="5">
        <f t="shared" si="33"/>
        <v>-3.5573523478838189</v>
      </c>
      <c r="AI53" s="5">
        <f t="shared" si="34"/>
        <v>-0.10143512958386709</v>
      </c>
      <c r="AJ53" s="5">
        <f t="shared" si="7"/>
        <v>4.2748770497584007E-2</v>
      </c>
      <c r="AL53" s="5">
        <v>118392725</v>
      </c>
      <c r="AM53" s="5">
        <v>118392725</v>
      </c>
      <c r="AN53" s="5">
        <f t="shared" si="8"/>
        <v>115536986</v>
      </c>
      <c r="AO53" s="5">
        <f t="shared" si="9"/>
        <v>1</v>
      </c>
      <c r="AP53" s="5">
        <f t="shared" si="10"/>
        <v>8.0406313653694161E-2</v>
      </c>
      <c r="AQ53" s="5">
        <f t="shared" si="35"/>
        <v>-2.5206625778493588</v>
      </c>
      <c r="AR53" s="5">
        <f t="shared" si="11"/>
        <v>-0.2026771858496848</v>
      </c>
      <c r="AS53" s="5">
        <f t="shared" si="12"/>
        <v>0.204914601711911</v>
      </c>
      <c r="AU53" s="5">
        <v>466243881</v>
      </c>
      <c r="AV53" s="5">
        <v>466243881</v>
      </c>
      <c r="AW53">
        <f t="shared" si="13"/>
        <v>428400134</v>
      </c>
      <c r="AX53">
        <f t="shared" si="14"/>
        <v>1</v>
      </c>
      <c r="AY53">
        <f t="shared" si="15"/>
        <v>6.8261105631544486E-2</v>
      </c>
      <c r="AZ53">
        <f t="shared" si="16"/>
        <v>-2.6844151382784012</v>
      </c>
      <c r="BA53">
        <f t="shared" si="17"/>
        <v>-0.18324114531293903</v>
      </c>
      <c r="BB53">
        <f t="shared" si="18"/>
        <v>0.198373330310087</v>
      </c>
    </row>
    <row r="54" spans="1:54" ht="14.25" x14ac:dyDescent="0.15">
      <c r="A54" s="6"/>
      <c r="B54" s="5"/>
      <c r="C54" s="5">
        <f>MAX(C3:C53)</f>
        <v>25839373</v>
      </c>
      <c r="D54" s="5"/>
      <c r="E54" s="5">
        <f>SUM(E3:E53)</f>
        <v>17.28776321237412</v>
      </c>
      <c r="F54" s="5"/>
      <c r="G54" s="5"/>
      <c r="H54" s="5">
        <f>SUM(H3:H53)</f>
        <v>-3.3169503542196472</v>
      </c>
      <c r="I54" s="5"/>
      <c r="K54" s="5"/>
      <c r="L54" s="5">
        <f>MAX(L3:L53)</f>
        <v>80787444</v>
      </c>
      <c r="M54" s="5"/>
      <c r="N54" s="5">
        <f>SUM(N3:N53)</f>
        <v>18.862502566141909</v>
      </c>
      <c r="O54" s="5"/>
      <c r="P54" s="5"/>
      <c r="Q54" s="5">
        <f>SUM(Q3:Q53)</f>
        <v>-3.5494268181946489</v>
      </c>
      <c r="R54" s="5"/>
      <c r="T54" s="5"/>
      <c r="U54" s="5">
        <f>MAX(U3:U53)</f>
        <v>44112511</v>
      </c>
      <c r="V54" s="5"/>
      <c r="W54" s="5">
        <f>SUM(W3:W53)</f>
        <v>10.763060718423167</v>
      </c>
      <c r="X54" s="5"/>
      <c r="Y54" s="5"/>
      <c r="Z54" s="5">
        <f>SUM(Z3:Z53)</f>
        <v>-3.1261893805414203</v>
      </c>
      <c r="AA54" s="5"/>
      <c r="AC54" s="5"/>
      <c r="AD54" s="5">
        <f>MAX(AD3:AD53)</f>
        <v>213763123</v>
      </c>
      <c r="AE54" s="5"/>
      <c r="AF54" s="5">
        <f>SUM(AF3:AF53)</f>
        <v>34.647372050962069</v>
      </c>
      <c r="AG54" s="5"/>
      <c r="AH54" s="5"/>
      <c r="AI54" s="5">
        <f>SUM(AI3:AI53)</f>
        <v>-3.7908661905851964</v>
      </c>
      <c r="AJ54" s="5"/>
      <c r="AL54" s="5"/>
      <c r="AM54" s="5">
        <f>MAX(AM3:AM53)</f>
        <v>118392725</v>
      </c>
      <c r="AN54" s="5"/>
      <c r="AO54" s="5">
        <f>SUM(AO3:AO53)</f>
        <v>12.436834305163542</v>
      </c>
      <c r="AP54" s="5"/>
      <c r="AQ54" s="5"/>
      <c r="AR54" s="5">
        <f>SUM(AR3:AR53)</f>
        <v>-3.2642887675730798</v>
      </c>
      <c r="AS54" s="5"/>
      <c r="AU54" s="5"/>
      <c r="AV54">
        <f>MAX(AV3:AV53)</f>
        <v>466243881</v>
      </c>
      <c r="AX54">
        <f>SUM(AX3:AX53)</f>
        <v>14.649630865895107</v>
      </c>
      <c r="BA54">
        <f>SUM(BA3:BA53)</f>
        <v>-3.2855978386163209</v>
      </c>
    </row>
    <row r="55" spans="1:54" ht="14.25" x14ac:dyDescent="0.15">
      <c r="A55" s="6"/>
      <c r="B55" s="5"/>
      <c r="C55" s="5">
        <f>MIN(C3:C54)</f>
        <v>1387825</v>
      </c>
      <c r="D55" s="5"/>
      <c r="E55" s="5">
        <v>17.287763212374099</v>
      </c>
      <c r="F55" s="5"/>
      <c r="G55" s="5">
        <f>1/LN(51)</f>
        <v>0.25433477814404226</v>
      </c>
      <c r="H55" s="5">
        <v>0.25433477814404198</v>
      </c>
      <c r="I55" s="5"/>
      <c r="K55" s="5"/>
      <c r="L55" s="5">
        <f>MIN(L3:L54)</f>
        <v>2562035</v>
      </c>
      <c r="M55" s="5"/>
      <c r="N55" s="5">
        <v>18.862502566141899</v>
      </c>
      <c r="O55" s="5"/>
      <c r="P55" s="5"/>
      <c r="Q55" s="5">
        <v>0.25433477814404198</v>
      </c>
      <c r="R55" s="5"/>
      <c r="T55" s="5"/>
      <c r="U55" s="5">
        <f>MIN(U3:U54)</f>
        <v>1661458</v>
      </c>
      <c r="V55" s="5"/>
      <c r="W55" s="5">
        <v>10.763060718423199</v>
      </c>
      <c r="X55" s="5"/>
      <c r="Y55" s="5"/>
      <c r="Z55" s="5">
        <v>0.25433477814404198</v>
      </c>
      <c r="AA55" s="5"/>
      <c r="AC55" s="5"/>
      <c r="AD55" s="5">
        <f>MIN(AD3:AD54)</f>
        <v>61584468</v>
      </c>
      <c r="AE55" s="5"/>
      <c r="AF55" s="5">
        <v>34.647372050962097</v>
      </c>
      <c r="AG55" s="5"/>
      <c r="AH55" s="5"/>
      <c r="AI55" s="5">
        <v>0.25433477814404198</v>
      </c>
      <c r="AJ55" s="5"/>
      <c r="AL55" s="5"/>
      <c r="AM55" s="5">
        <f>MIN(AM3:AM54)</f>
        <v>2855739</v>
      </c>
      <c r="AN55" s="5"/>
      <c r="AO55" s="5">
        <v>12.436834305163501</v>
      </c>
      <c r="AP55" s="5"/>
      <c r="AQ55" s="5"/>
      <c r="AR55" s="5">
        <v>0.25433477814404198</v>
      </c>
      <c r="AS55" s="5"/>
      <c r="AU55" s="5"/>
      <c r="AV55">
        <f>MIN(AV3:AV54)</f>
        <v>37843747</v>
      </c>
      <c r="AX55">
        <v>14.6496308658951</v>
      </c>
      <c r="BA55">
        <v>0.25433477814404198</v>
      </c>
    </row>
    <row r="56" spans="1:54" x14ac:dyDescent="0.15">
      <c r="A56" s="4"/>
      <c r="C56">
        <f>C54-C55</f>
        <v>24451548</v>
      </c>
      <c r="H56">
        <f>H55*H54+1</f>
        <v>0.1563841675447446</v>
      </c>
      <c r="L56">
        <f>L54-L55</f>
        <v>78225409</v>
      </c>
      <c r="Q56">
        <f>Q55*Q54+1</f>
        <v>9.7257317655951137E-2</v>
      </c>
      <c r="U56">
        <f>U54-U55</f>
        <v>42451053</v>
      </c>
      <c r="Z56">
        <f>Z55*Z54+1</f>
        <v>0.20490131746373785</v>
      </c>
      <c r="AD56">
        <f>AD54-AD55</f>
        <v>152178655</v>
      </c>
      <c r="AI56">
        <f>AI55*AI54+1</f>
        <v>3.5850888443764495E-2</v>
      </c>
      <c r="AM56">
        <f>AM54-AM55</f>
        <v>115536986</v>
      </c>
      <c r="AR56">
        <f>AR55*AR54+1</f>
        <v>0.16977784050121247</v>
      </c>
      <c r="AV56">
        <f>AV54-AV55</f>
        <v>428400134</v>
      </c>
      <c r="BA56">
        <f>BA55*BA54+1</f>
        <v>0.16435820264497414</v>
      </c>
    </row>
    <row r="57" spans="1:54" x14ac:dyDescent="0.15">
      <c r="A57" s="4"/>
    </row>
    <row r="58" spans="1:54" x14ac:dyDescent="0.15">
      <c r="A58" s="4"/>
    </row>
    <row r="59" spans="1:54" x14ac:dyDescent="0.15">
      <c r="A59" s="4"/>
      <c r="B59" t="s">
        <v>8</v>
      </c>
      <c r="C59" t="s">
        <v>9</v>
      </c>
    </row>
    <row r="60" spans="1:54" x14ac:dyDescent="0.15">
      <c r="A60" s="9" t="s">
        <v>18</v>
      </c>
      <c r="B60">
        <v>0.15638416754474499</v>
      </c>
      <c r="C60">
        <f>B60/0.828529734254385</f>
        <v>0.18874901054152157</v>
      </c>
      <c r="D60">
        <v>0.18874901054152099</v>
      </c>
    </row>
    <row r="61" spans="1:54" x14ac:dyDescent="0.15">
      <c r="A61" s="9" t="s">
        <v>11</v>
      </c>
      <c r="B61">
        <v>9.7257317655951095E-2</v>
      </c>
      <c r="C61">
        <f t="shared" ref="C61:C65" si="36">B61/0.828529734254385</f>
        <v>0.11738542822904893</v>
      </c>
      <c r="D61">
        <v>0.117385428229049</v>
      </c>
    </row>
    <row r="62" spans="1:54" x14ac:dyDescent="0.15">
      <c r="A62" s="9" t="s">
        <v>19</v>
      </c>
      <c r="B62">
        <v>0.20490131746373799</v>
      </c>
      <c r="C62">
        <f t="shared" si="36"/>
        <v>0.2473071381658184</v>
      </c>
      <c r="D62">
        <v>0.24730713816581801</v>
      </c>
    </row>
    <row r="63" spans="1:54" x14ac:dyDescent="0.15">
      <c r="A63" s="9" t="s">
        <v>20</v>
      </c>
      <c r="B63">
        <v>3.5850888443764502E-2</v>
      </c>
      <c r="C63">
        <f t="shared" si="36"/>
        <v>4.3270491041613166E-2</v>
      </c>
      <c r="D63">
        <v>4.32704910416132E-2</v>
      </c>
    </row>
    <row r="64" spans="1:54" x14ac:dyDescent="0.15">
      <c r="A64" s="9" t="s">
        <v>21</v>
      </c>
      <c r="B64">
        <v>0.169777840501212</v>
      </c>
      <c r="C64">
        <f t="shared" si="36"/>
        <v>0.20491460171191006</v>
      </c>
      <c r="D64">
        <v>0.204914601711911</v>
      </c>
    </row>
    <row r="65" spans="1:10" x14ac:dyDescent="0.15">
      <c r="A65" s="9" t="s">
        <v>22</v>
      </c>
      <c r="B65">
        <v>0.164358202644974</v>
      </c>
      <c r="C65">
        <f t="shared" si="36"/>
        <v>0.19837333031008733</v>
      </c>
      <c r="D65">
        <v>0.198373330310087</v>
      </c>
    </row>
    <row r="66" spans="1:10" x14ac:dyDescent="0.15">
      <c r="A66" s="4"/>
      <c r="B66">
        <f>SUM(B60:B65)</f>
        <v>0.82852973425438459</v>
      </c>
    </row>
    <row r="67" spans="1:10" x14ac:dyDescent="0.15">
      <c r="A67" s="4"/>
      <c r="B67">
        <v>0.82852973425438503</v>
      </c>
    </row>
    <row r="68" spans="1:10" x14ac:dyDescent="0.15">
      <c r="A68" s="4"/>
    </row>
    <row r="69" spans="1:10" x14ac:dyDescent="0.15">
      <c r="A69" s="4" t="s">
        <v>0</v>
      </c>
      <c r="B69" s="9" t="s">
        <v>18</v>
      </c>
      <c r="C69" s="9" t="s">
        <v>11</v>
      </c>
      <c r="D69" s="9" t="s">
        <v>19</v>
      </c>
      <c r="E69" s="9" t="s">
        <v>20</v>
      </c>
      <c r="F69" s="9" t="s">
        <v>21</v>
      </c>
      <c r="G69" s="9" t="s">
        <v>22</v>
      </c>
      <c r="H69" s="4" t="s">
        <v>10</v>
      </c>
    </row>
    <row r="70" spans="1:10" x14ac:dyDescent="0.15">
      <c r="A70" s="4">
        <v>1</v>
      </c>
      <c r="B70">
        <v>0</v>
      </c>
      <c r="C70">
        <v>0</v>
      </c>
      <c r="D70">
        <v>0</v>
      </c>
      <c r="E70">
        <v>0</v>
      </c>
      <c r="F70">
        <v>4.8399346042455502E-5</v>
      </c>
      <c r="G70">
        <v>7.3910411463082902E-3</v>
      </c>
      <c r="H70">
        <f>SUM(B70:G70)</f>
        <v>7.4394404923507455E-3</v>
      </c>
      <c r="I70">
        <v>7.4394404923507802E-3</v>
      </c>
      <c r="J70">
        <f>I70*100</f>
        <v>0.74394404923507806</v>
      </c>
    </row>
    <row r="71" spans="1:10" ht="14.25" x14ac:dyDescent="0.15">
      <c r="A71" s="6">
        <v>2</v>
      </c>
      <c r="B71">
        <v>1.12138375702703E-4</v>
      </c>
      <c r="C71">
        <v>7.3893684443526102E-4</v>
      </c>
      <c r="D71">
        <v>2.2431278790508799E-4</v>
      </c>
      <c r="E71">
        <v>1.9736113242137801E-3</v>
      </c>
      <c r="F71">
        <v>0</v>
      </c>
      <c r="G71">
        <v>5.7184715675447301E-3</v>
      </c>
      <c r="H71">
        <f t="shared" ref="H71:H120" si="37">SUM(B71:G71)</f>
        <v>8.7674708998015626E-3</v>
      </c>
      <c r="I71">
        <v>8.7674708998014897E-3</v>
      </c>
      <c r="J71">
        <f t="shared" ref="J71:J120" si="38">I71*100</f>
        <v>0.87674708998014894</v>
      </c>
    </row>
    <row r="72" spans="1:10" x14ac:dyDescent="0.15">
      <c r="A72" s="4">
        <v>3</v>
      </c>
      <c r="B72">
        <v>1.12794516814752E-4</v>
      </c>
      <c r="C72">
        <v>3.1727303374036201E-3</v>
      </c>
      <c r="D72">
        <v>4.4698855385398101E-4</v>
      </c>
      <c r="E72">
        <v>4.2248469007492902E-3</v>
      </c>
      <c r="F72">
        <v>2.5190929370054297E-4</v>
      </c>
      <c r="G72">
        <v>3.1204369778285801E-3</v>
      </c>
      <c r="H72">
        <f t="shared" si="37"/>
        <v>1.1329706580350766E-2</v>
      </c>
      <c r="I72">
        <v>1.1329706580350599E-2</v>
      </c>
      <c r="J72">
        <f t="shared" si="38"/>
        <v>1.13297065803506</v>
      </c>
    </row>
    <row r="73" spans="1:10" ht="14.25" x14ac:dyDescent="0.15">
      <c r="A73" s="6">
        <v>4</v>
      </c>
      <c r="B73">
        <v>5.2708973426942695E-4</v>
      </c>
      <c r="C73">
        <v>5.0180916500882503E-3</v>
      </c>
      <c r="D73">
        <v>4.98732429351929E-4</v>
      </c>
      <c r="E73">
        <v>6.2281945106013696E-3</v>
      </c>
      <c r="F73">
        <v>4.8826602536340501E-4</v>
      </c>
      <c r="G73">
        <v>1.02042996187388E-3</v>
      </c>
      <c r="H73">
        <f t="shared" si="37"/>
        <v>1.3780804311548262E-2</v>
      </c>
      <c r="I73">
        <v>1.3780804311548E-2</v>
      </c>
      <c r="J73">
        <f t="shared" si="38"/>
        <v>1.3780804311548001</v>
      </c>
    </row>
    <row r="74" spans="1:10" x14ac:dyDescent="0.15">
      <c r="A74" s="4">
        <v>5</v>
      </c>
      <c r="B74">
        <v>6.8718816560928099E-4</v>
      </c>
      <c r="C74">
        <v>6.1675444618396599E-3</v>
      </c>
      <c r="D74">
        <v>5.9920246727555198E-4</v>
      </c>
      <c r="E74">
        <v>8.3917194181071294E-3</v>
      </c>
      <c r="F74">
        <v>9.2396478122802595E-4</v>
      </c>
      <c r="G74">
        <v>2.1326520137117098E-3</v>
      </c>
      <c r="H74">
        <f t="shared" si="37"/>
        <v>1.8902271307771359E-2</v>
      </c>
      <c r="I74">
        <v>1.8902271307771001E-2</v>
      </c>
      <c r="J74">
        <f t="shared" si="38"/>
        <v>1.8902271307771001</v>
      </c>
    </row>
    <row r="75" spans="1:10" ht="14.25" x14ac:dyDescent="0.15">
      <c r="A75" s="6">
        <v>6</v>
      </c>
      <c r="B75">
        <v>1.06632965807255E-3</v>
      </c>
      <c r="C75">
        <v>7.0093177567246302E-3</v>
      </c>
      <c r="D75">
        <v>7.1815745419207997E-4</v>
      </c>
      <c r="E75">
        <v>9.7785776410773597E-3</v>
      </c>
      <c r="F75">
        <v>1.3189367173787399E-3</v>
      </c>
      <c r="G75">
        <v>1.8420972252383499E-3</v>
      </c>
      <c r="H75">
        <f t="shared" si="37"/>
        <v>2.1733416452683708E-2</v>
      </c>
      <c r="I75">
        <v>2.1733416452683198E-2</v>
      </c>
      <c r="J75">
        <f t="shared" si="38"/>
        <v>2.1733416452683199</v>
      </c>
    </row>
    <row r="76" spans="1:10" x14ac:dyDescent="0.15">
      <c r="A76" s="4">
        <v>7</v>
      </c>
      <c r="B76">
        <v>1.46174345011463E-3</v>
      </c>
      <c r="C76">
        <v>7.7074756643297302E-3</v>
      </c>
      <c r="D76">
        <v>8.1125215476145695E-4</v>
      </c>
      <c r="E76">
        <v>9.8219335322405101E-3</v>
      </c>
      <c r="F76">
        <v>1.8623310681860101E-3</v>
      </c>
      <c r="G76">
        <v>2.1866036155594598E-3</v>
      </c>
      <c r="H76">
        <f t="shared" si="37"/>
        <v>2.3851339485191799E-2</v>
      </c>
      <c r="I76">
        <v>2.38513394851913E-2</v>
      </c>
      <c r="J76">
        <f t="shared" si="38"/>
        <v>2.3851339485191301</v>
      </c>
    </row>
    <row r="77" spans="1:10" ht="14.25" x14ac:dyDescent="0.15">
      <c r="A77" s="6">
        <v>8</v>
      </c>
      <c r="B77">
        <v>1.7597781818215E-3</v>
      </c>
      <c r="C77">
        <v>7.6560424330563703E-3</v>
      </c>
      <c r="D77">
        <v>3.1592193474197597E-4</v>
      </c>
      <c r="E77">
        <v>9.8677884883728202E-3</v>
      </c>
      <c r="F77">
        <v>2.2678913035002399E-3</v>
      </c>
      <c r="G77">
        <v>3.2532776091358999E-3</v>
      </c>
      <c r="H77">
        <f t="shared" si="37"/>
        <v>2.5120699950628808E-2</v>
      </c>
      <c r="I77">
        <v>2.5120699950628302E-2</v>
      </c>
      <c r="J77">
        <f t="shared" si="38"/>
        <v>2.5120699950628302</v>
      </c>
    </row>
    <row r="78" spans="1:10" x14ac:dyDescent="0.15">
      <c r="A78" s="4">
        <v>9</v>
      </c>
      <c r="B78">
        <v>2.2996588081222701E-3</v>
      </c>
      <c r="C78">
        <v>7.4964951240717803E-3</v>
      </c>
      <c r="D78">
        <v>6.4379820775481195E-4</v>
      </c>
      <c r="E78">
        <v>9.8081441756874901E-3</v>
      </c>
      <c r="F78">
        <v>2.2783306215700102E-3</v>
      </c>
      <c r="G78">
        <v>3.9487310382100398E-3</v>
      </c>
      <c r="H78">
        <f t="shared" si="37"/>
        <v>2.64751579754164E-2</v>
      </c>
      <c r="I78">
        <v>2.64751579754159E-2</v>
      </c>
      <c r="J78">
        <f t="shared" si="38"/>
        <v>2.6475157975415899</v>
      </c>
    </row>
    <row r="79" spans="1:10" ht="14.25" x14ac:dyDescent="0.15">
      <c r="A79" s="6">
        <v>10</v>
      </c>
      <c r="B79">
        <v>2.7431793226383098E-3</v>
      </c>
      <c r="C79">
        <v>7.5237971287337099E-3</v>
      </c>
      <c r="D79">
        <v>1.0858349158338299E-3</v>
      </c>
      <c r="E79">
        <v>1.29554240605744E-2</v>
      </c>
      <c r="F79">
        <v>2.39559647820217E-3</v>
      </c>
      <c r="G79">
        <v>0</v>
      </c>
      <c r="H79">
        <f t="shared" si="37"/>
        <v>2.6703831905982418E-2</v>
      </c>
      <c r="I79">
        <v>2.6703831905981801E-2</v>
      </c>
      <c r="J79">
        <f t="shared" si="38"/>
        <v>2.6703831905981801</v>
      </c>
    </row>
    <row r="80" spans="1:10" x14ac:dyDescent="0.15">
      <c r="A80" s="4">
        <v>11</v>
      </c>
      <c r="B80">
        <v>3.1864142227879299E-3</v>
      </c>
      <c r="C80">
        <v>9.0276928063281192E-3</v>
      </c>
      <c r="D80">
        <v>1.4845808404378099E-3</v>
      </c>
      <c r="E80">
        <v>1.41035256142124E-2</v>
      </c>
      <c r="F80">
        <v>2.4451043145255701E-3</v>
      </c>
      <c r="G80">
        <v>1.9848143818461499E-3</v>
      </c>
      <c r="H80">
        <f t="shared" si="37"/>
        <v>3.2232132180137978E-2</v>
      </c>
      <c r="I80">
        <v>3.2232132180137298E-2</v>
      </c>
      <c r="J80">
        <f t="shared" si="38"/>
        <v>3.2232132180137296</v>
      </c>
    </row>
    <row r="81" spans="1:10" ht="14.25" x14ac:dyDescent="0.15">
      <c r="A81" s="6">
        <v>12</v>
      </c>
      <c r="B81">
        <v>3.6123655941154701E-3</v>
      </c>
      <c r="C81">
        <v>1.03059845493901E-2</v>
      </c>
      <c r="D81">
        <v>1.8464500782705601E-3</v>
      </c>
      <c r="E81">
        <v>1.4729577926688E-2</v>
      </c>
      <c r="F81">
        <v>3.47378506882108E-3</v>
      </c>
      <c r="G81">
        <v>3.9144315407156502E-4</v>
      </c>
      <c r="H81">
        <f t="shared" si="37"/>
        <v>3.435960637135678E-2</v>
      </c>
      <c r="I81">
        <v>3.4359606371356002E-2</v>
      </c>
      <c r="J81">
        <f t="shared" si="38"/>
        <v>3.4359606371356004</v>
      </c>
    </row>
    <row r="82" spans="1:10" x14ac:dyDescent="0.15">
      <c r="A82" s="4">
        <v>13</v>
      </c>
      <c r="B82">
        <v>4.1463332311005999E-3</v>
      </c>
      <c r="C82">
        <v>1.04980334588458E-2</v>
      </c>
      <c r="D82">
        <v>2.6430680723417699E-3</v>
      </c>
      <c r="E82">
        <v>1.6029858291509901E-2</v>
      </c>
      <c r="F82">
        <v>4.9576154796389001E-3</v>
      </c>
      <c r="G82">
        <v>2.4741841941774601E-3</v>
      </c>
      <c r="H82">
        <f t="shared" si="37"/>
        <v>4.0749092727614435E-2</v>
      </c>
      <c r="I82">
        <v>4.0749092727613699E-2</v>
      </c>
      <c r="J82">
        <f t="shared" si="38"/>
        <v>4.0749092727613698</v>
      </c>
    </row>
    <row r="83" spans="1:10" ht="14.25" x14ac:dyDescent="0.15">
      <c r="A83" s="6">
        <v>14</v>
      </c>
      <c r="B83">
        <v>4.68713245495825E-3</v>
      </c>
      <c r="C83">
        <v>1.0668403130017001E-2</v>
      </c>
      <c r="D83">
        <v>3.1019934873638701E-3</v>
      </c>
      <c r="E83">
        <v>1.7210968885114902E-2</v>
      </c>
      <c r="F83">
        <v>5.22574952388348E-3</v>
      </c>
      <c r="G83">
        <v>2.5477911417718302E-3</v>
      </c>
      <c r="H83">
        <f t="shared" si="37"/>
        <v>4.3442038623109337E-2</v>
      </c>
      <c r="I83">
        <v>4.3442038623108498E-2</v>
      </c>
      <c r="J83">
        <f t="shared" si="38"/>
        <v>4.3442038623108497</v>
      </c>
    </row>
    <row r="84" spans="1:10" x14ac:dyDescent="0.15">
      <c r="A84" s="4">
        <v>15</v>
      </c>
      <c r="B84">
        <v>5.3985978417133203E-3</v>
      </c>
      <c r="C84">
        <v>1.1023447738405299E-2</v>
      </c>
      <c r="D84">
        <v>3.4714943933909898E-3</v>
      </c>
      <c r="E84">
        <v>1.8659843101383501E-2</v>
      </c>
      <c r="F84">
        <v>5.3004351650520103E-3</v>
      </c>
      <c r="G84">
        <v>3.24514032285405E-3</v>
      </c>
      <c r="H84">
        <f t="shared" si="37"/>
        <v>4.7098958562799172E-2</v>
      </c>
      <c r="I84">
        <v>4.7098958562798297E-2</v>
      </c>
      <c r="J84">
        <f t="shared" si="38"/>
        <v>4.7098958562798297</v>
      </c>
    </row>
    <row r="85" spans="1:10" ht="14.25" x14ac:dyDescent="0.15">
      <c r="A85" s="6">
        <v>16</v>
      </c>
      <c r="B85">
        <v>6.0571859741444904E-3</v>
      </c>
      <c r="C85">
        <v>1.11347385965864E-2</v>
      </c>
      <c r="D85">
        <v>4.5282532359743896E-3</v>
      </c>
      <c r="E85">
        <v>1.9363528501749001E-2</v>
      </c>
      <c r="F85">
        <v>5.6159576122028296E-3</v>
      </c>
      <c r="G85">
        <v>3.1154887594704301E-3</v>
      </c>
      <c r="H85">
        <f t="shared" si="37"/>
        <v>4.9815152680127539E-2</v>
      </c>
      <c r="I85">
        <v>4.9815152680126699E-2</v>
      </c>
      <c r="J85">
        <f t="shared" si="38"/>
        <v>4.9815152680126698</v>
      </c>
    </row>
    <row r="86" spans="1:10" x14ac:dyDescent="0.15">
      <c r="A86" s="4">
        <v>17</v>
      </c>
      <c r="B86">
        <v>6.8375693355862696E-3</v>
      </c>
      <c r="C86">
        <v>1.14609190706627E-2</v>
      </c>
      <c r="D86">
        <v>5.3372508444830104E-3</v>
      </c>
      <c r="E86">
        <v>2.00511856517663E-2</v>
      </c>
      <c r="F86">
        <v>5.8827987133837304E-3</v>
      </c>
      <c r="G86">
        <v>4.1652246209747303E-3</v>
      </c>
      <c r="H86">
        <f t="shared" si="37"/>
        <v>5.373494823685674E-2</v>
      </c>
      <c r="I86">
        <v>5.3734948236855803E-2</v>
      </c>
      <c r="J86">
        <f t="shared" si="38"/>
        <v>5.3734948236855802</v>
      </c>
    </row>
    <row r="87" spans="1:10" ht="14.25" x14ac:dyDescent="0.15">
      <c r="A87" s="6">
        <v>18</v>
      </c>
      <c r="B87">
        <v>7.7372391511984799E-3</v>
      </c>
      <c r="C87">
        <v>1.2720919941194E-2</v>
      </c>
      <c r="D87">
        <v>7.6887367604919904E-3</v>
      </c>
      <c r="E87">
        <v>2.3858896555264401E-2</v>
      </c>
      <c r="F87">
        <v>7.1787941159081603E-3</v>
      </c>
      <c r="G87">
        <v>6.4628135421753901E-3</v>
      </c>
      <c r="H87">
        <f t="shared" si="37"/>
        <v>6.5647400066232417E-2</v>
      </c>
      <c r="I87">
        <v>6.5647400066231307E-2</v>
      </c>
      <c r="J87">
        <f t="shared" si="38"/>
        <v>6.564740006623131</v>
      </c>
    </row>
    <row r="88" spans="1:10" x14ac:dyDescent="0.15">
      <c r="A88" s="4">
        <v>19</v>
      </c>
      <c r="B88">
        <v>8.6684577753394308E-3</v>
      </c>
      <c r="C88">
        <v>1.6045736580262201E-2</v>
      </c>
      <c r="D88">
        <v>7.35796511412603E-3</v>
      </c>
      <c r="E88">
        <v>2.5290269070886499E-2</v>
      </c>
      <c r="F88">
        <v>8.1018614634047401E-3</v>
      </c>
      <c r="G88">
        <v>6.6912118363166304E-3</v>
      </c>
      <c r="H88">
        <f t="shared" si="37"/>
        <v>7.2155501840335534E-2</v>
      </c>
      <c r="I88">
        <v>7.2155501840334396E-2</v>
      </c>
      <c r="J88">
        <f t="shared" si="38"/>
        <v>7.2155501840334395</v>
      </c>
    </row>
    <row r="89" spans="1:10" ht="14.25" x14ac:dyDescent="0.15">
      <c r="A89" s="6">
        <v>20</v>
      </c>
      <c r="B89">
        <v>9.7062877512274701E-3</v>
      </c>
      <c r="C89">
        <v>1.81960132956775E-2</v>
      </c>
      <c r="D89">
        <v>7.7972520913747101E-3</v>
      </c>
      <c r="E89">
        <v>2.6534579365545801E-2</v>
      </c>
      <c r="F89">
        <v>7.9515785586606498E-3</v>
      </c>
      <c r="G89">
        <v>5.9856572996938497E-3</v>
      </c>
      <c r="H89">
        <f t="shared" si="37"/>
        <v>7.617136836217997E-2</v>
      </c>
      <c r="I89">
        <v>7.6171368362178707E-2</v>
      </c>
      <c r="J89">
        <f t="shared" si="38"/>
        <v>7.6171368362178704</v>
      </c>
    </row>
    <row r="90" spans="1:10" x14ac:dyDescent="0.15">
      <c r="A90" s="4">
        <v>21</v>
      </c>
      <c r="B90">
        <v>1.03705727323727E-2</v>
      </c>
      <c r="C90">
        <v>1.9187008237566201E-2</v>
      </c>
      <c r="D90">
        <v>8.9075141711314008E-3</v>
      </c>
      <c r="E90">
        <v>2.8070735466002399E-2</v>
      </c>
      <c r="F90">
        <v>9.7604874896432096E-3</v>
      </c>
      <c r="G90">
        <v>9.44434894633377E-3</v>
      </c>
      <c r="H90">
        <f t="shared" si="37"/>
        <v>8.5740667043049681E-2</v>
      </c>
      <c r="I90">
        <v>8.5740667043048405E-2</v>
      </c>
      <c r="J90">
        <f t="shared" si="38"/>
        <v>8.5740667043048404</v>
      </c>
    </row>
    <row r="91" spans="1:10" ht="14.25" x14ac:dyDescent="0.15">
      <c r="A91" s="6">
        <v>22</v>
      </c>
      <c r="B91">
        <v>1.18357203969627E-2</v>
      </c>
      <c r="C91">
        <v>2.0652278346291901E-2</v>
      </c>
      <c r="D91">
        <v>1.1888030143084E-2</v>
      </c>
      <c r="E91">
        <v>3.2333488880268497E-2</v>
      </c>
      <c r="F91">
        <v>9.3734647589951703E-3</v>
      </c>
      <c r="G91">
        <v>1.1483426103781801E-2</v>
      </c>
      <c r="H91">
        <f t="shared" si="37"/>
        <v>9.7566408629384066E-2</v>
      </c>
      <c r="I91">
        <v>9.7566408629382498E-2</v>
      </c>
      <c r="J91">
        <f t="shared" si="38"/>
        <v>9.7566408629382497</v>
      </c>
    </row>
    <row r="92" spans="1:10" x14ac:dyDescent="0.15">
      <c r="A92" s="4">
        <v>23</v>
      </c>
      <c r="B92">
        <v>1.37354341797162E-2</v>
      </c>
      <c r="C92">
        <v>2.1639598306900199E-2</v>
      </c>
      <c r="D92">
        <v>1.33994965932294E-2</v>
      </c>
      <c r="E92">
        <v>3.5138974359084099E-2</v>
      </c>
      <c r="F92">
        <v>1.2329967960859001E-2</v>
      </c>
      <c r="G92">
        <v>1.5197725688858601E-2</v>
      </c>
      <c r="H92">
        <f t="shared" si="37"/>
        <v>0.1114411970886475</v>
      </c>
      <c r="I92">
        <v>0.111441197088646</v>
      </c>
      <c r="J92">
        <f t="shared" si="38"/>
        <v>11.144119708864601</v>
      </c>
    </row>
    <row r="93" spans="1:10" ht="14.25" x14ac:dyDescent="0.15">
      <c r="A93" s="6">
        <v>24</v>
      </c>
      <c r="B93">
        <v>2.0914876192601399E-2</v>
      </c>
      <c r="C93">
        <v>2.3852789381305001E-2</v>
      </c>
      <c r="D93">
        <v>1.56387853353794E-2</v>
      </c>
      <c r="E93">
        <v>3.6510208094620501E-2</v>
      </c>
      <c r="F93">
        <v>1.30098768803289E-2</v>
      </c>
      <c r="G93">
        <v>1.9412526030763599E-2</v>
      </c>
      <c r="H93">
        <f t="shared" si="37"/>
        <v>0.1293390619149988</v>
      </c>
      <c r="I93">
        <v>0.129339061914997</v>
      </c>
      <c r="J93">
        <f t="shared" si="38"/>
        <v>12.9339061914997</v>
      </c>
    </row>
    <row r="94" spans="1:10" x14ac:dyDescent="0.15">
      <c r="A94" s="4">
        <v>25</v>
      </c>
      <c r="B94">
        <v>2.8311724773483499E-2</v>
      </c>
      <c r="C94">
        <v>2.73541116647807E-2</v>
      </c>
      <c r="D94">
        <v>1.8557374106640399E-2</v>
      </c>
      <c r="E94">
        <v>3.6913896796435697E-2</v>
      </c>
      <c r="F94">
        <v>1.6057519266299201E-2</v>
      </c>
      <c r="G94">
        <v>2.24225648581894E-2</v>
      </c>
      <c r="H94">
        <f t="shared" si="37"/>
        <v>0.14961719146582891</v>
      </c>
      <c r="I94">
        <v>0.149617191465827</v>
      </c>
      <c r="J94">
        <f t="shared" si="38"/>
        <v>14.9617191465827</v>
      </c>
    </row>
    <row r="95" spans="1:10" ht="14.25" x14ac:dyDescent="0.15">
      <c r="A95" s="6">
        <v>26</v>
      </c>
      <c r="B95">
        <v>2.9660889847384998E-2</v>
      </c>
      <c r="C95">
        <v>2.9080197400871199E-2</v>
      </c>
      <c r="D95">
        <v>2.2124724582832898E-2</v>
      </c>
      <c r="E95">
        <v>3.7371593621856797E-2</v>
      </c>
      <c r="F95">
        <v>1.9035294840050399E-2</v>
      </c>
      <c r="G95">
        <v>2.9196875830770099E-2</v>
      </c>
      <c r="H95">
        <f t="shared" si="37"/>
        <v>0.16646957612376639</v>
      </c>
      <c r="I95">
        <v>0.16646957612376501</v>
      </c>
      <c r="J95">
        <f t="shared" si="38"/>
        <v>16.6469576123765</v>
      </c>
    </row>
    <row r="96" spans="1:10" x14ac:dyDescent="0.15">
      <c r="A96" s="4">
        <v>27</v>
      </c>
      <c r="B96">
        <v>3.2134279383363301E-2</v>
      </c>
      <c r="C96">
        <v>3.19605273800029E-2</v>
      </c>
      <c r="D96">
        <v>2.4725299992724499E-2</v>
      </c>
      <c r="E96">
        <v>3.7365123178980698E-2</v>
      </c>
      <c r="F96">
        <v>2.4673957880375699E-2</v>
      </c>
      <c r="G96">
        <v>3.1487280435310898E-2</v>
      </c>
      <c r="H96">
        <f t="shared" si="37"/>
        <v>0.18234646825075801</v>
      </c>
      <c r="I96">
        <v>0.18234646825075701</v>
      </c>
      <c r="J96">
        <f t="shared" si="38"/>
        <v>18.2346468250757</v>
      </c>
    </row>
    <row r="97" spans="1:10" ht="14.25" x14ac:dyDescent="0.15">
      <c r="A97" s="6">
        <v>28</v>
      </c>
      <c r="B97">
        <v>3.9559820629109899E-2</v>
      </c>
      <c r="C97">
        <v>3.5636901221785401E-2</v>
      </c>
      <c r="D97">
        <v>2.7917149090950898E-2</v>
      </c>
      <c r="E97">
        <v>3.7125553297017701E-2</v>
      </c>
      <c r="F97">
        <v>2.47539128409437E-2</v>
      </c>
      <c r="G97">
        <v>3.4994257265302503E-2</v>
      </c>
      <c r="H97">
        <f t="shared" si="37"/>
        <v>0.1999875943451101</v>
      </c>
      <c r="I97">
        <v>0.19998759434510899</v>
      </c>
      <c r="J97">
        <f t="shared" si="38"/>
        <v>19.998759434510898</v>
      </c>
    </row>
    <row r="98" spans="1:10" x14ac:dyDescent="0.15">
      <c r="A98" s="4">
        <v>29</v>
      </c>
      <c r="B98">
        <v>4.15218137823576E-2</v>
      </c>
      <c r="C98">
        <v>3.7725243473178897E-2</v>
      </c>
      <c r="D98">
        <v>2.7495444079053799E-2</v>
      </c>
      <c r="E98">
        <v>3.80620108610372E-2</v>
      </c>
      <c r="F98">
        <v>2.8089854926349501E-2</v>
      </c>
      <c r="G98">
        <v>3.5738860866675902E-2</v>
      </c>
      <c r="H98">
        <f t="shared" si="37"/>
        <v>0.20863322798865289</v>
      </c>
      <c r="I98">
        <v>0.208633227988651</v>
      </c>
      <c r="J98">
        <f t="shared" si="38"/>
        <v>20.863322798865099</v>
      </c>
    </row>
    <row r="99" spans="1:10" ht="14.25" x14ac:dyDescent="0.15">
      <c r="A99" s="6">
        <v>30</v>
      </c>
      <c r="B99">
        <v>4.68933940488689E-2</v>
      </c>
      <c r="C99">
        <v>4.0572645680061602E-2</v>
      </c>
      <c r="D99">
        <v>3.05492881483822E-2</v>
      </c>
      <c r="E99">
        <v>4.0493548188777199E-2</v>
      </c>
      <c r="F99">
        <v>2.8804217497335399E-2</v>
      </c>
      <c r="G99">
        <v>3.7262459252040997E-2</v>
      </c>
      <c r="H99">
        <f t="shared" si="37"/>
        <v>0.22457555281546629</v>
      </c>
      <c r="I99">
        <v>0.22457555281546501</v>
      </c>
      <c r="J99">
        <f t="shared" si="38"/>
        <v>22.457555281546501</v>
      </c>
    </row>
    <row r="100" spans="1:10" x14ac:dyDescent="0.15">
      <c r="A100" s="4">
        <v>31</v>
      </c>
      <c r="B100">
        <v>5.5963209482794797E-2</v>
      </c>
      <c r="C100">
        <v>4.4313905675608098E-2</v>
      </c>
      <c r="D100">
        <v>3.4199416008829503E-2</v>
      </c>
      <c r="E100">
        <v>3.8221067858773002E-2</v>
      </c>
      <c r="F100">
        <v>3.3666949756094897E-2</v>
      </c>
      <c r="G100">
        <v>3.8608689060605703E-2</v>
      </c>
      <c r="H100">
        <f t="shared" si="37"/>
        <v>0.24497323784270603</v>
      </c>
      <c r="I100">
        <v>0.244973237842705</v>
      </c>
      <c r="J100">
        <f t="shared" si="38"/>
        <v>24.497323784270499</v>
      </c>
    </row>
    <row r="101" spans="1:10" ht="14.25" x14ac:dyDescent="0.15">
      <c r="A101" s="6">
        <v>32</v>
      </c>
      <c r="B101">
        <v>6.3021157319650203E-2</v>
      </c>
      <c r="C101">
        <v>4.8937224203873697E-2</v>
      </c>
      <c r="D101">
        <v>3.6204797033672798E-2</v>
      </c>
      <c r="E101">
        <v>3.9430127944949302E-2</v>
      </c>
      <c r="F101">
        <v>3.7100774193684197E-2</v>
      </c>
      <c r="G101">
        <v>4.5381235326077698E-2</v>
      </c>
      <c r="H101">
        <f t="shared" si="37"/>
        <v>0.27007531602190787</v>
      </c>
      <c r="I101">
        <v>0.27007531602190699</v>
      </c>
      <c r="J101">
        <f t="shared" si="38"/>
        <v>27.007531602190699</v>
      </c>
    </row>
    <row r="102" spans="1:10" x14ac:dyDescent="0.15">
      <c r="A102" s="4">
        <v>33</v>
      </c>
      <c r="B102">
        <v>7.4182804653937506E-2</v>
      </c>
      <c r="C102">
        <v>5.3423758098141802E-2</v>
      </c>
      <c r="D102">
        <v>3.64766475410176E-2</v>
      </c>
      <c r="E102">
        <v>4.0966901347721102E-2</v>
      </c>
      <c r="F102">
        <v>4.7631121485322697E-2</v>
      </c>
      <c r="G102">
        <v>5.6019469060237602E-2</v>
      </c>
      <c r="H102">
        <f t="shared" si="37"/>
        <v>0.3087007021863783</v>
      </c>
      <c r="I102">
        <v>0.30870070218637702</v>
      </c>
      <c r="J102">
        <f t="shared" si="38"/>
        <v>30.8700702186377</v>
      </c>
    </row>
    <row r="103" spans="1:10" ht="14.25" x14ac:dyDescent="0.15">
      <c r="A103" s="6">
        <v>34</v>
      </c>
      <c r="B103">
        <v>9.5527028713034604E-2</v>
      </c>
      <c r="C103">
        <v>5.8590465150874002E-2</v>
      </c>
      <c r="D103">
        <v>4.1406676066070097E-2</v>
      </c>
      <c r="E103">
        <v>4.1469445996708702E-2</v>
      </c>
      <c r="F103">
        <v>5.5007358116487201E-2</v>
      </c>
      <c r="G103">
        <v>6.3129376296090098E-2</v>
      </c>
      <c r="H103">
        <f t="shared" si="37"/>
        <v>0.35513035033926471</v>
      </c>
      <c r="I103">
        <v>0.35513035033926399</v>
      </c>
      <c r="J103">
        <f t="shared" si="38"/>
        <v>35.5130350339264</v>
      </c>
    </row>
    <row r="104" spans="1:10" x14ac:dyDescent="0.15">
      <c r="A104" s="4">
        <v>35</v>
      </c>
      <c r="B104">
        <v>0.109561485695779</v>
      </c>
      <c r="C104">
        <v>6.3487327436851898E-2</v>
      </c>
      <c r="D104">
        <v>4.5204060168462998E-2</v>
      </c>
      <c r="E104">
        <v>4.2473022605454699E-2</v>
      </c>
      <c r="F104">
        <v>6.5784581269158496E-2</v>
      </c>
      <c r="G104">
        <v>6.9437680492933307E-2</v>
      </c>
      <c r="H104">
        <f t="shared" si="37"/>
        <v>0.39594815766864039</v>
      </c>
      <c r="I104">
        <v>0.39594815766864</v>
      </c>
      <c r="J104">
        <f t="shared" si="38"/>
        <v>39.594815766864002</v>
      </c>
    </row>
    <row r="105" spans="1:10" ht="14.25" x14ac:dyDescent="0.15">
      <c r="A105" s="6">
        <v>36</v>
      </c>
      <c r="B105">
        <v>0.130203021220408</v>
      </c>
      <c r="C105">
        <v>6.46330722540161E-2</v>
      </c>
      <c r="D105">
        <v>4.8721577599056598E-2</v>
      </c>
      <c r="E105">
        <v>4.32704910416132E-2</v>
      </c>
      <c r="F105">
        <v>7.3191697779173295E-2</v>
      </c>
      <c r="G105">
        <v>7.9568894102282198E-2</v>
      </c>
      <c r="H105">
        <f t="shared" si="37"/>
        <v>0.43958875399654934</v>
      </c>
      <c r="I105">
        <v>0.43958875399654901</v>
      </c>
      <c r="J105">
        <f t="shared" si="38"/>
        <v>43.9588753996549</v>
      </c>
    </row>
    <row r="106" spans="1:10" x14ac:dyDescent="0.15">
      <c r="A106" s="4">
        <v>37</v>
      </c>
      <c r="B106">
        <v>0.12507600404462599</v>
      </c>
      <c r="C106">
        <v>7.0007803655449494E-2</v>
      </c>
      <c r="D106">
        <v>4.8653818871752297E-2</v>
      </c>
      <c r="E106">
        <v>4.2826639303400901E-2</v>
      </c>
      <c r="F106">
        <v>8.04294156912473E-2</v>
      </c>
      <c r="G106">
        <v>8.6461154282421404E-2</v>
      </c>
      <c r="H106">
        <f t="shared" si="37"/>
        <v>0.4534548358488974</v>
      </c>
      <c r="I106">
        <v>0.45345483584889601</v>
      </c>
      <c r="J106">
        <f t="shared" si="38"/>
        <v>45.3454835848896</v>
      </c>
    </row>
    <row r="107" spans="1:10" ht="14.25" x14ac:dyDescent="0.15">
      <c r="A107" s="6">
        <v>38</v>
      </c>
      <c r="B107">
        <v>0.133743365678343</v>
      </c>
      <c r="C107">
        <v>7.5760726495100295E-2</v>
      </c>
      <c r="D107">
        <v>5.0653199424656598E-2</v>
      </c>
      <c r="E107">
        <v>4.3246435870786998E-2</v>
      </c>
      <c r="F107">
        <v>8.31078935683916E-2</v>
      </c>
      <c r="G107">
        <v>9.0383977790318801E-2</v>
      </c>
      <c r="H107">
        <f t="shared" si="37"/>
        <v>0.4768955988275973</v>
      </c>
      <c r="I107">
        <v>0.47689559882759602</v>
      </c>
      <c r="J107">
        <f t="shared" si="38"/>
        <v>47.689559882759603</v>
      </c>
    </row>
    <row r="108" spans="1:10" x14ac:dyDescent="0.15">
      <c r="A108" s="4">
        <v>39</v>
      </c>
      <c r="B108">
        <v>0.14182480873761499</v>
      </c>
      <c r="C108">
        <v>7.9154749529299004E-2</v>
      </c>
      <c r="D108">
        <v>5.5859197227598398E-2</v>
      </c>
      <c r="E108">
        <v>4.2900718993302597E-2</v>
      </c>
      <c r="F108">
        <v>9.6186863978119694E-2</v>
      </c>
      <c r="G108">
        <v>0.102548998514711</v>
      </c>
      <c r="H108">
        <f t="shared" si="37"/>
        <v>0.51847533698064574</v>
      </c>
      <c r="I108">
        <v>0.51847533698064496</v>
      </c>
      <c r="J108">
        <f t="shared" si="38"/>
        <v>51.847533698064495</v>
      </c>
    </row>
    <row r="109" spans="1:10" ht="14.25" x14ac:dyDescent="0.15">
      <c r="A109" s="6">
        <v>40</v>
      </c>
      <c r="B109">
        <v>0.14503156333487599</v>
      </c>
      <c r="C109">
        <v>8.4716901974827105E-2</v>
      </c>
      <c r="D109">
        <v>6.2419897694852101E-2</v>
      </c>
      <c r="E109">
        <v>4.2350304554370902E-2</v>
      </c>
      <c r="F109">
        <v>9.6538345849984206E-2</v>
      </c>
      <c r="G109">
        <v>0.128222490045802</v>
      </c>
      <c r="H109">
        <f t="shared" si="37"/>
        <v>0.55927950345471233</v>
      </c>
      <c r="I109">
        <v>0.559279503454712</v>
      </c>
      <c r="J109">
        <f t="shared" si="38"/>
        <v>55.927950345471203</v>
      </c>
    </row>
    <row r="110" spans="1:10" x14ac:dyDescent="0.15">
      <c r="A110" s="4">
        <v>41</v>
      </c>
      <c r="B110">
        <v>0.14708634256067499</v>
      </c>
      <c r="C110">
        <v>8.4655347163832703E-2</v>
      </c>
      <c r="D110">
        <v>7.3528186899406101E-2</v>
      </c>
      <c r="E110">
        <v>4.2036535559672301E-2</v>
      </c>
      <c r="F110">
        <v>0.104483032259474</v>
      </c>
      <c r="G110">
        <v>0.13568424496468101</v>
      </c>
      <c r="H110">
        <f t="shared" si="37"/>
        <v>0.58747368940774114</v>
      </c>
      <c r="I110">
        <v>0.58747368940774103</v>
      </c>
      <c r="J110">
        <f t="shared" si="38"/>
        <v>58.747368940774102</v>
      </c>
    </row>
    <row r="111" spans="1:10" ht="14.25" x14ac:dyDescent="0.15">
      <c r="A111" s="6">
        <v>42</v>
      </c>
      <c r="B111">
        <v>0.15092381087206599</v>
      </c>
      <c r="C111">
        <v>8.6797221992686302E-2</v>
      </c>
      <c r="D111">
        <v>9.1320250328674898E-2</v>
      </c>
      <c r="E111">
        <v>4.1658017494819899E-2</v>
      </c>
      <c r="F111">
        <v>0.10874469497471299</v>
      </c>
      <c r="G111">
        <v>0.14735123441086201</v>
      </c>
      <c r="H111">
        <f t="shared" si="37"/>
        <v>0.6267952300738221</v>
      </c>
      <c r="I111">
        <v>0.62679523007382199</v>
      </c>
      <c r="J111">
        <f t="shared" si="38"/>
        <v>62.679523007382201</v>
      </c>
    </row>
    <row r="112" spans="1:10" x14ac:dyDescent="0.15">
      <c r="A112" s="4">
        <v>43</v>
      </c>
      <c r="B112">
        <v>0.155557070282071</v>
      </c>
      <c r="C112">
        <v>9.1267396292867203E-2</v>
      </c>
      <c r="D112">
        <v>0.116887882590525</v>
      </c>
      <c r="E112">
        <v>4.0933085634945202E-2</v>
      </c>
      <c r="F112">
        <v>0.117578002174521</v>
      </c>
      <c r="G112">
        <v>0.14844921655899901</v>
      </c>
      <c r="H112">
        <f t="shared" si="37"/>
        <v>0.67067265353392835</v>
      </c>
      <c r="I112">
        <v>0.67067265353392902</v>
      </c>
      <c r="J112">
        <f t="shared" si="38"/>
        <v>67.067265353392898</v>
      </c>
    </row>
    <row r="113" spans="1:10" ht="14.25" x14ac:dyDescent="0.15">
      <c r="A113" s="6">
        <v>44</v>
      </c>
      <c r="B113">
        <v>0.158152123818838</v>
      </c>
      <c r="C113">
        <v>9.2147199416495004E-2</v>
      </c>
      <c r="D113">
        <v>0.15072791111011</v>
      </c>
      <c r="E113">
        <v>4.0819917714151402E-2</v>
      </c>
      <c r="F113">
        <v>0.13001864535219801</v>
      </c>
      <c r="G113">
        <v>0.15117645262148999</v>
      </c>
      <c r="H113">
        <f t="shared" si="37"/>
        <v>0.72304225003328226</v>
      </c>
      <c r="I113">
        <v>0.72304225003328304</v>
      </c>
      <c r="J113">
        <f t="shared" si="38"/>
        <v>72.304225003328298</v>
      </c>
    </row>
    <row r="114" spans="1:10" x14ac:dyDescent="0.15">
      <c r="A114" s="4">
        <v>45</v>
      </c>
      <c r="B114">
        <v>0.162641533939161</v>
      </c>
      <c r="C114">
        <v>9.6115590962312494E-2</v>
      </c>
      <c r="D114">
        <v>0.17219260125674701</v>
      </c>
      <c r="E114">
        <v>4.0934425445405397E-2</v>
      </c>
      <c r="F114">
        <v>0.13579409254602201</v>
      </c>
      <c r="G114">
        <v>0.15701864353967401</v>
      </c>
      <c r="H114">
        <f t="shared" si="37"/>
        <v>0.76469688768932187</v>
      </c>
      <c r="I114">
        <v>0.76469688768932198</v>
      </c>
      <c r="J114">
        <f t="shared" si="38"/>
        <v>76.469688768932201</v>
      </c>
    </row>
    <row r="115" spans="1:10" ht="14.25" x14ac:dyDescent="0.15">
      <c r="A115" s="6">
        <v>46</v>
      </c>
      <c r="B115">
        <v>0.161758800283547</v>
      </c>
      <c r="C115">
        <v>9.9895760141044607E-2</v>
      </c>
      <c r="D115">
        <v>0.198040741017497</v>
      </c>
      <c r="E115">
        <v>4.0904450598439397E-2</v>
      </c>
      <c r="F115">
        <v>0.14565727589604499</v>
      </c>
      <c r="G115">
        <v>0.163787520547962</v>
      </c>
      <c r="H115">
        <f t="shared" si="37"/>
        <v>0.81004454848453489</v>
      </c>
      <c r="I115">
        <v>0.810044548484534</v>
      </c>
      <c r="J115">
        <f t="shared" si="38"/>
        <v>81.004454848453406</v>
      </c>
    </row>
    <row r="116" spans="1:10" x14ac:dyDescent="0.15">
      <c r="A116" s="4">
        <v>47</v>
      </c>
      <c r="B116">
        <v>0.16878930598330399</v>
      </c>
      <c r="C116">
        <v>0.103410936008506</v>
      </c>
      <c r="D116">
        <v>0.21379160701271699</v>
      </c>
      <c r="E116">
        <v>4.04794801789451E-2</v>
      </c>
      <c r="F116">
        <v>0.15377911501468899</v>
      </c>
      <c r="G116">
        <v>0.170592735427056</v>
      </c>
      <c r="H116">
        <f t="shared" si="37"/>
        <v>0.85084317962521705</v>
      </c>
      <c r="I116">
        <v>0.85084317962521705</v>
      </c>
      <c r="J116">
        <f t="shared" si="38"/>
        <v>85.084317962521709</v>
      </c>
    </row>
    <row r="117" spans="1:10" ht="14.25" x14ac:dyDescent="0.15">
      <c r="A117" s="6">
        <v>48</v>
      </c>
      <c r="B117">
        <v>0.18079394026043</v>
      </c>
      <c r="C117">
        <v>0.10875322283245301</v>
      </c>
      <c r="D117">
        <v>0.217082743531582</v>
      </c>
      <c r="E117">
        <v>4.1161509670085299E-2</v>
      </c>
      <c r="F117">
        <v>0.16273914837058301</v>
      </c>
      <c r="G117">
        <v>0.181034337447255</v>
      </c>
      <c r="H117">
        <f t="shared" si="37"/>
        <v>0.89156490211238815</v>
      </c>
      <c r="I117">
        <v>0.89156490211238804</v>
      </c>
      <c r="J117">
        <f t="shared" si="38"/>
        <v>89.156490211238804</v>
      </c>
    </row>
    <row r="118" spans="1:10" x14ac:dyDescent="0.15">
      <c r="A118" s="4">
        <v>49</v>
      </c>
      <c r="B118">
        <v>0.183495157429126</v>
      </c>
      <c r="C118">
        <v>0.112954901409641</v>
      </c>
      <c r="D118">
        <v>0.228285834367072</v>
      </c>
      <c r="E118">
        <v>4.0639584401197998E-2</v>
      </c>
      <c r="F118">
        <v>0.17556103416718699</v>
      </c>
      <c r="G118">
        <v>0.18531325393725401</v>
      </c>
      <c r="H118">
        <f t="shared" si="37"/>
        <v>0.92624976571147788</v>
      </c>
      <c r="I118">
        <v>0.92624976571147699</v>
      </c>
      <c r="J118">
        <f t="shared" si="38"/>
        <v>92.624976571147698</v>
      </c>
    </row>
    <row r="119" spans="1:10" ht="14.25" x14ac:dyDescent="0.15">
      <c r="A119" s="6">
        <v>50</v>
      </c>
      <c r="B119">
        <v>0.185220646448362</v>
      </c>
      <c r="C119">
        <v>0.116540380614379</v>
      </c>
      <c r="D119">
        <v>0.241013208194714</v>
      </c>
      <c r="E119">
        <v>4.1470263474440702E-2</v>
      </c>
      <c r="F119">
        <v>0.18671644405277901</v>
      </c>
      <c r="G119">
        <v>0.193235292257464</v>
      </c>
      <c r="H119">
        <f t="shared" si="37"/>
        <v>0.96419623504213869</v>
      </c>
      <c r="I119">
        <v>0.96419623504213903</v>
      </c>
      <c r="J119">
        <f t="shared" si="38"/>
        <v>96.419623504213902</v>
      </c>
    </row>
    <row r="120" spans="1:10" x14ac:dyDescent="0.15">
      <c r="A120" s="4">
        <v>51</v>
      </c>
      <c r="B120">
        <v>0.18874901054152099</v>
      </c>
      <c r="C120">
        <v>0.117385428229049</v>
      </c>
      <c r="D120">
        <v>0.24730713816581801</v>
      </c>
      <c r="E120">
        <v>4.2748770497584E-2</v>
      </c>
      <c r="F120">
        <v>0.204914601711911</v>
      </c>
      <c r="G120">
        <v>0.198373330310087</v>
      </c>
      <c r="H120">
        <f t="shared" si="37"/>
        <v>0.99947827945597001</v>
      </c>
      <c r="I120">
        <v>0.99947827945597001</v>
      </c>
      <c r="J120">
        <f t="shared" si="38"/>
        <v>99.947827945596998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94B-23B5-4461-B2FC-65E49805A95E}">
  <dimension ref="A1:K52"/>
  <sheetViews>
    <sheetView workbookViewId="0">
      <selection activeCell="M3" sqref="M3"/>
    </sheetView>
  </sheetViews>
  <sheetFormatPr defaultRowHeight="13.5" x14ac:dyDescent="0.15"/>
  <cols>
    <col min="9" max="9" width="11" customWidth="1"/>
    <col min="11" max="11" width="12.75" bestFit="1" customWidth="1"/>
  </cols>
  <sheetData>
    <row r="1" spans="1:11" s="13" customFormat="1" ht="81" x14ac:dyDescent="0.15">
      <c r="A1" s="14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2"/>
      <c r="I1" s="11" t="s">
        <v>23</v>
      </c>
      <c r="J1" s="11" t="s">
        <v>24</v>
      </c>
      <c r="K1" s="11" t="s">
        <v>32</v>
      </c>
    </row>
    <row r="2" spans="1:11" x14ac:dyDescent="0.15">
      <c r="B2" s="10">
        <v>1387825</v>
      </c>
      <c r="C2" s="10">
        <v>2562035</v>
      </c>
      <c r="D2" s="10">
        <v>1661458</v>
      </c>
      <c r="E2" s="10">
        <v>61584468</v>
      </c>
      <c r="F2" s="10">
        <v>2883028</v>
      </c>
      <c r="G2" s="10">
        <v>53805182</v>
      </c>
      <c r="I2" s="10">
        <v>7.4394404923507802E-3</v>
      </c>
      <c r="J2" s="10">
        <v>7.4394404923507455E-3</v>
      </c>
      <c r="K2" s="10">
        <f>I2-J2</f>
        <v>3.4694469519536142E-17</v>
      </c>
    </row>
    <row r="3" spans="1:11" x14ac:dyDescent="0.15">
      <c r="B3" s="10">
        <v>1402352</v>
      </c>
      <c r="C3" s="10">
        <v>3054461</v>
      </c>
      <c r="D3" s="10">
        <v>1699962</v>
      </c>
      <c r="E3" s="10">
        <v>68525492</v>
      </c>
      <c r="F3" s="10">
        <v>2855739</v>
      </c>
      <c r="G3" s="10">
        <v>50193159</v>
      </c>
      <c r="I3" s="10">
        <v>8.7674708998014897E-3</v>
      </c>
      <c r="J3" s="10">
        <v>8.7674708998015626E-3</v>
      </c>
      <c r="K3" s="10">
        <f t="shared" ref="K3:K52" si="0">I3-J3</f>
        <v>-7.2858385991025898E-17</v>
      </c>
    </row>
    <row r="4" spans="1:11" x14ac:dyDescent="0.15">
      <c r="B4" s="10">
        <v>1402437</v>
      </c>
      <c r="C4" s="10">
        <v>4676336</v>
      </c>
      <c r="D4" s="10">
        <v>1738185</v>
      </c>
      <c r="E4" s="10">
        <v>76442897</v>
      </c>
      <c r="F4" s="10">
        <v>2997773</v>
      </c>
      <c r="G4" s="10">
        <v>44582534</v>
      </c>
      <c r="I4" s="10">
        <v>1.1329706580350599E-2</v>
      </c>
      <c r="J4" s="10">
        <v>1.1329706580350766E-2</v>
      </c>
      <c r="K4" s="10">
        <f t="shared" si="0"/>
        <v>-1.6653345369377348E-16</v>
      </c>
    </row>
    <row r="5" spans="1:11" x14ac:dyDescent="0.15">
      <c r="B5" s="10">
        <v>1456107</v>
      </c>
      <c r="C5" s="10">
        <v>5906081</v>
      </c>
      <c r="D5" s="10">
        <v>1747067</v>
      </c>
      <c r="E5" s="10">
        <v>83488501</v>
      </c>
      <c r="F5" s="10">
        <v>3131038</v>
      </c>
      <c r="G5" s="10">
        <v>40047432</v>
      </c>
      <c r="I5" s="10">
        <v>1.3780804311548E-2</v>
      </c>
      <c r="J5" s="10">
        <v>1.3780804311548262E-2</v>
      </c>
      <c r="K5" s="10">
        <f t="shared" si="0"/>
        <v>-2.6194324487249787E-16</v>
      </c>
    </row>
    <row r="6" spans="1:11" x14ac:dyDescent="0.15">
      <c r="B6" s="10">
        <v>1476847</v>
      </c>
      <c r="C6" s="10">
        <v>6672074</v>
      </c>
      <c r="D6" s="10">
        <v>1764313</v>
      </c>
      <c r="E6" s="10">
        <v>91097435</v>
      </c>
      <c r="F6" s="10">
        <v>3376698</v>
      </c>
      <c r="G6" s="10">
        <v>42449348</v>
      </c>
      <c r="I6" s="10">
        <v>1.8902271307771001E-2</v>
      </c>
      <c r="J6" s="10">
        <v>1.8902271307771359E-2</v>
      </c>
      <c r="K6" s="10">
        <f t="shared" si="0"/>
        <v>-3.5735303605122226E-16</v>
      </c>
    </row>
    <row r="7" spans="1:11" x14ac:dyDescent="0.15">
      <c r="B7" s="10">
        <v>1525963</v>
      </c>
      <c r="C7" s="10">
        <v>7233030</v>
      </c>
      <c r="D7" s="10">
        <v>1784732</v>
      </c>
      <c r="E7" s="10">
        <v>95974898</v>
      </c>
      <c r="F7" s="10">
        <v>3599395</v>
      </c>
      <c r="G7" s="10">
        <v>41821876</v>
      </c>
      <c r="I7" s="10">
        <v>2.1733416452683198E-2</v>
      </c>
      <c r="J7" s="10">
        <v>2.1733416452683708E-2</v>
      </c>
      <c r="K7" s="10">
        <f t="shared" si="0"/>
        <v>-5.1000870193718129E-16</v>
      </c>
    </row>
    <row r="8" spans="1:11" x14ac:dyDescent="0.15">
      <c r="B8" s="10">
        <v>1577187</v>
      </c>
      <c r="C8" s="10">
        <v>7698281</v>
      </c>
      <c r="D8" s="10">
        <v>1800712</v>
      </c>
      <c r="E8" s="10">
        <v>96127377</v>
      </c>
      <c r="F8" s="10">
        <v>3905777</v>
      </c>
      <c r="G8" s="10">
        <v>42565860</v>
      </c>
      <c r="I8" s="10">
        <v>2.38513394851913E-2</v>
      </c>
      <c r="J8" s="10">
        <v>2.3851339485191799E-2</v>
      </c>
      <c r="K8" s="10">
        <f t="shared" si="0"/>
        <v>-4.9960036108132044E-16</v>
      </c>
    </row>
    <row r="9" spans="1:11" x14ac:dyDescent="0.15">
      <c r="B9" s="10">
        <v>1615796</v>
      </c>
      <c r="C9" s="10">
        <v>7664006</v>
      </c>
      <c r="D9" s="10">
        <v>1715687</v>
      </c>
      <c r="E9" s="10">
        <v>96288645</v>
      </c>
      <c r="F9" s="10">
        <v>4134444</v>
      </c>
      <c r="G9" s="10">
        <v>44869412</v>
      </c>
      <c r="I9" s="10">
        <v>2.5120699950628302E-2</v>
      </c>
      <c r="J9" s="10">
        <v>2.5120699950628808E-2</v>
      </c>
      <c r="K9" s="10">
        <f t="shared" si="0"/>
        <v>-5.0653925498522767E-16</v>
      </c>
    </row>
    <row r="10" spans="1:11" x14ac:dyDescent="0.15">
      <c r="B10" s="10">
        <v>1685735</v>
      </c>
      <c r="C10" s="10">
        <v>7557684</v>
      </c>
      <c r="D10" s="10">
        <v>1771968</v>
      </c>
      <c r="E10" s="10">
        <v>96078881</v>
      </c>
      <c r="F10" s="10">
        <v>4140330</v>
      </c>
      <c r="G10" s="10">
        <v>46371289</v>
      </c>
      <c r="I10" s="10">
        <v>2.64751579754159E-2</v>
      </c>
      <c r="J10" s="10">
        <v>2.64751579754164E-2</v>
      </c>
      <c r="K10" s="10">
        <f t="shared" si="0"/>
        <v>-4.9960036108132044E-16</v>
      </c>
    </row>
    <row r="11" spans="1:11" x14ac:dyDescent="0.15">
      <c r="B11" s="10">
        <v>1743191</v>
      </c>
      <c r="C11" s="10">
        <v>7575878</v>
      </c>
      <c r="D11" s="10">
        <v>1847845</v>
      </c>
      <c r="E11" s="10">
        <v>107147598</v>
      </c>
      <c r="F11" s="10">
        <v>4206448</v>
      </c>
      <c r="G11" s="10">
        <v>37843747</v>
      </c>
      <c r="I11" s="10">
        <v>2.6703831905981801E-2</v>
      </c>
      <c r="J11" s="10">
        <v>2.6703831905982418E-2</v>
      </c>
      <c r="K11" s="10">
        <f t="shared" si="0"/>
        <v>-6.1756155744774333E-16</v>
      </c>
    </row>
    <row r="12" spans="1:11" x14ac:dyDescent="0.15">
      <c r="B12" s="10">
        <v>1800610</v>
      </c>
      <c r="C12" s="10">
        <v>8578071</v>
      </c>
      <c r="D12" s="10">
        <v>1916291</v>
      </c>
      <c r="E12" s="10">
        <v>111185374</v>
      </c>
      <c r="F12" s="10">
        <v>4234362</v>
      </c>
      <c r="G12" s="10">
        <v>42130083</v>
      </c>
      <c r="I12" s="10">
        <v>3.2232132180137298E-2</v>
      </c>
      <c r="J12" s="10">
        <v>3.2232132180137978E-2</v>
      </c>
      <c r="K12" s="10">
        <f t="shared" si="0"/>
        <v>-6.8001160258290838E-16</v>
      </c>
    </row>
    <row r="13" spans="1:11" x14ac:dyDescent="0.15">
      <c r="B13" s="10">
        <v>1855790</v>
      </c>
      <c r="C13" s="10">
        <v>9429922</v>
      </c>
      <c r="D13" s="10">
        <v>1978407</v>
      </c>
      <c r="E13" s="10">
        <v>113387147</v>
      </c>
      <c r="F13" s="10">
        <v>4814363</v>
      </c>
      <c r="G13" s="10">
        <v>38689094</v>
      </c>
      <c r="I13" s="10">
        <v>3.4359606371356002E-2</v>
      </c>
      <c r="J13" s="10">
        <v>3.435960637135678E-2</v>
      </c>
      <c r="K13" s="10">
        <f t="shared" si="0"/>
        <v>-7.7715611723760958E-16</v>
      </c>
    </row>
    <row r="14" spans="1:11" x14ac:dyDescent="0.15">
      <c r="B14" s="10">
        <v>1924963</v>
      </c>
      <c r="C14" s="10">
        <v>9557903</v>
      </c>
      <c r="D14" s="10">
        <v>2115149</v>
      </c>
      <c r="E14" s="10">
        <v>117960123</v>
      </c>
      <c r="F14" s="10">
        <v>5650991</v>
      </c>
      <c r="G14" s="10">
        <v>43186909</v>
      </c>
      <c r="I14" s="10">
        <v>4.0749092727613699E-2</v>
      </c>
      <c r="J14" s="10">
        <v>4.0749092727614435E-2</v>
      </c>
      <c r="K14" s="10">
        <f t="shared" si="0"/>
        <v>-7.3552275381416621E-16</v>
      </c>
    </row>
    <row r="15" spans="1:11" x14ac:dyDescent="0.15">
      <c r="B15" s="10">
        <v>1995021</v>
      </c>
      <c r="C15" s="10">
        <v>9671437</v>
      </c>
      <c r="D15" s="10">
        <v>2193925</v>
      </c>
      <c r="E15" s="10">
        <v>122113989</v>
      </c>
      <c r="F15" s="10">
        <v>5802173</v>
      </c>
      <c r="G15" s="10">
        <v>43345868</v>
      </c>
      <c r="I15" s="10">
        <v>4.3442038623108498E-2</v>
      </c>
      <c r="J15" s="10">
        <v>4.3442038623109337E-2</v>
      </c>
      <c r="K15" s="10">
        <f t="shared" si="0"/>
        <v>-8.3960616237277463E-16</v>
      </c>
    </row>
    <row r="16" spans="1:11" x14ac:dyDescent="0.15">
      <c r="B16" s="10">
        <v>2087188</v>
      </c>
      <c r="C16" s="10">
        <v>9908038</v>
      </c>
      <c r="D16" s="10">
        <v>2257351</v>
      </c>
      <c r="E16" s="10">
        <v>127209557</v>
      </c>
      <c r="F16" s="10">
        <v>5844283</v>
      </c>
      <c r="G16" s="10">
        <v>44851839</v>
      </c>
      <c r="I16" s="10">
        <v>4.7098958562798297E-2</v>
      </c>
      <c r="J16" s="10">
        <v>4.7098958562799172E-2</v>
      </c>
      <c r="K16" s="10">
        <f t="shared" si="0"/>
        <v>-8.7430063189231078E-16</v>
      </c>
    </row>
    <row r="17" spans="2:11" x14ac:dyDescent="0.15">
      <c r="B17" s="10">
        <v>2172505</v>
      </c>
      <c r="C17" s="10">
        <v>9982202</v>
      </c>
      <c r="D17" s="10">
        <v>2438747</v>
      </c>
      <c r="E17" s="10">
        <v>129684359</v>
      </c>
      <c r="F17" s="10">
        <v>6022184</v>
      </c>
      <c r="G17" s="10">
        <v>44571848</v>
      </c>
      <c r="I17" s="10">
        <v>4.9815152680126699E-2</v>
      </c>
      <c r="J17" s="10">
        <v>4.9815152680127539E-2</v>
      </c>
      <c r="K17" s="10">
        <f t="shared" si="0"/>
        <v>-8.3960616237277463E-16</v>
      </c>
    </row>
    <row r="18" spans="2:11" x14ac:dyDescent="0.15">
      <c r="B18" s="10">
        <v>2273600</v>
      </c>
      <c r="C18" s="10">
        <v>10199568</v>
      </c>
      <c r="D18" s="10">
        <v>2577614</v>
      </c>
      <c r="E18" s="10">
        <v>132102791</v>
      </c>
      <c r="F18" s="10">
        <v>6172637</v>
      </c>
      <c r="G18" s="10">
        <v>46838821</v>
      </c>
      <c r="I18" s="10">
        <v>5.3734948236855803E-2</v>
      </c>
      <c r="J18" s="10">
        <v>5.373494823685674E-2</v>
      </c>
      <c r="K18" s="10">
        <f t="shared" si="0"/>
        <v>-9.3675067702747583E-16</v>
      </c>
    </row>
    <row r="19" spans="2:11" x14ac:dyDescent="0.15">
      <c r="B19" s="10">
        <v>2390148</v>
      </c>
      <c r="C19" s="10">
        <v>11039230</v>
      </c>
      <c r="D19" s="10">
        <v>2981254</v>
      </c>
      <c r="E19" s="10">
        <v>145494188</v>
      </c>
      <c r="F19" s="10">
        <v>6903358</v>
      </c>
      <c r="G19" s="10">
        <v>51800614</v>
      </c>
      <c r="I19" s="10">
        <v>6.5647400066231307E-2</v>
      </c>
      <c r="J19" s="10">
        <v>6.5647400066232417E-2</v>
      </c>
      <c r="K19" s="10">
        <f t="shared" si="0"/>
        <v>-1.1102230246251565E-15</v>
      </c>
    </row>
    <row r="20" spans="2:11" x14ac:dyDescent="0.15">
      <c r="B20" s="10">
        <v>2510783</v>
      </c>
      <c r="C20" s="10">
        <v>13254881</v>
      </c>
      <c r="D20" s="10">
        <v>2924476</v>
      </c>
      <c r="E20" s="10">
        <v>150528204</v>
      </c>
      <c r="F20" s="10">
        <v>7423811</v>
      </c>
      <c r="G20" s="10">
        <v>52293855</v>
      </c>
      <c r="I20" s="10">
        <v>7.2155501840334396E-2</v>
      </c>
      <c r="J20" s="10">
        <v>7.2155501840335534E-2</v>
      </c>
      <c r="K20" s="10">
        <f t="shared" si="0"/>
        <v>-1.1379786002407855E-15</v>
      </c>
    </row>
    <row r="21" spans="2:11" x14ac:dyDescent="0.15">
      <c r="B21" s="10">
        <v>2645229</v>
      </c>
      <c r="C21" s="10">
        <v>14687821</v>
      </c>
      <c r="D21" s="10">
        <v>2999881</v>
      </c>
      <c r="E21" s="10">
        <v>154904338</v>
      </c>
      <c r="F21" s="10">
        <v>7339077</v>
      </c>
      <c r="G21" s="10">
        <v>50770164</v>
      </c>
      <c r="I21" s="10">
        <v>7.6171368362178707E-2</v>
      </c>
      <c r="J21" s="10">
        <v>7.617136836217997E-2</v>
      </c>
      <c r="K21" s="10">
        <f t="shared" si="0"/>
        <v>-1.2628786905111156E-15</v>
      </c>
    </row>
    <row r="22" spans="2:11" x14ac:dyDescent="0.15">
      <c r="B22" s="10">
        <v>2731284</v>
      </c>
      <c r="C22" s="10">
        <v>15348218</v>
      </c>
      <c r="D22" s="10">
        <v>3190461</v>
      </c>
      <c r="E22" s="10">
        <v>160306869</v>
      </c>
      <c r="F22" s="10">
        <v>8358994</v>
      </c>
      <c r="G22" s="10">
        <v>58239434</v>
      </c>
      <c r="I22" s="10">
        <v>8.5740667043048405E-2</v>
      </c>
      <c r="J22" s="10">
        <v>8.5740667043049681E-2</v>
      </c>
      <c r="K22" s="10">
        <f t="shared" si="0"/>
        <v>-1.27675647831893E-15</v>
      </c>
    </row>
    <row r="23" spans="2:11" x14ac:dyDescent="0.15">
      <c r="B23" s="10">
        <v>2921087</v>
      </c>
      <c r="C23" s="10">
        <v>16324671</v>
      </c>
      <c r="D23" s="10">
        <v>3702076</v>
      </c>
      <c r="E23" s="10">
        <v>175298612</v>
      </c>
      <c r="F23" s="10">
        <v>8140779</v>
      </c>
      <c r="G23" s="10">
        <v>62642954</v>
      </c>
      <c r="I23" s="10">
        <v>9.7566408629382498E-2</v>
      </c>
      <c r="J23" s="10">
        <v>9.7566408629384066E-2</v>
      </c>
      <c r="K23" s="10">
        <f t="shared" si="0"/>
        <v>-1.5681900222830336E-15</v>
      </c>
    </row>
    <row r="24" spans="2:11" x14ac:dyDescent="0.15">
      <c r="B24" s="10">
        <v>3167186</v>
      </c>
      <c r="C24" s="10">
        <v>16982619</v>
      </c>
      <c r="D24" s="10">
        <v>3961524</v>
      </c>
      <c r="E24" s="10">
        <v>185165267</v>
      </c>
      <c r="F24" s="10">
        <v>9807744</v>
      </c>
      <c r="G24" s="10">
        <v>70664226</v>
      </c>
      <c r="I24" s="10">
        <v>0.111441197088646</v>
      </c>
      <c r="J24" s="10">
        <v>0.1114411970886475</v>
      </c>
      <c r="K24" s="10">
        <f t="shared" si="0"/>
        <v>-1.4988010832439613E-15</v>
      </c>
    </row>
    <row r="25" spans="2:11" x14ac:dyDescent="0.15">
      <c r="B25" s="10">
        <v>4097249</v>
      </c>
      <c r="C25" s="10">
        <v>18457485</v>
      </c>
      <c r="D25" s="10">
        <v>4345905</v>
      </c>
      <c r="E25" s="10">
        <v>189987780</v>
      </c>
      <c r="F25" s="10">
        <v>10191097</v>
      </c>
      <c r="G25" s="10">
        <v>79766362</v>
      </c>
      <c r="I25" s="10">
        <v>0.129339061914997</v>
      </c>
      <c r="J25" s="10">
        <v>0.1293390619149988</v>
      </c>
      <c r="K25" s="10">
        <f t="shared" si="0"/>
        <v>-1.8041124150158794E-15</v>
      </c>
    </row>
    <row r="26" spans="2:11" x14ac:dyDescent="0.15">
      <c r="B26" s="10">
        <v>5055476</v>
      </c>
      <c r="C26" s="10">
        <v>20790759</v>
      </c>
      <c r="D26" s="10">
        <v>4846890</v>
      </c>
      <c r="E26" s="10">
        <v>191407519</v>
      </c>
      <c r="F26" s="10">
        <v>11909449</v>
      </c>
      <c r="G26" s="10">
        <v>86266737</v>
      </c>
      <c r="I26" s="10">
        <v>0.149617191465827</v>
      </c>
      <c r="J26" s="10">
        <v>0.14961719146582891</v>
      </c>
      <c r="K26" s="10">
        <f t="shared" si="0"/>
        <v>-1.915134717478395E-15</v>
      </c>
    </row>
    <row r="27" spans="2:11" x14ac:dyDescent="0.15">
      <c r="B27" s="10">
        <v>5230254</v>
      </c>
      <c r="C27" s="10">
        <v>21941019</v>
      </c>
      <c r="D27" s="10">
        <v>5459237</v>
      </c>
      <c r="E27" s="10">
        <v>193017200</v>
      </c>
      <c r="F27" s="10">
        <v>13588408</v>
      </c>
      <c r="G27" s="10">
        <v>100896303</v>
      </c>
      <c r="I27" s="10">
        <v>0.16646957612376501</v>
      </c>
      <c r="J27" s="10">
        <v>0.16646957612376639</v>
      </c>
      <c r="K27" s="10">
        <f t="shared" si="0"/>
        <v>-1.3877787807814457E-15</v>
      </c>
    </row>
    <row r="28" spans="2:11" x14ac:dyDescent="0.15">
      <c r="B28" s="10">
        <v>5550670</v>
      </c>
      <c r="C28" s="10">
        <v>23860465</v>
      </c>
      <c r="D28" s="10">
        <v>5905634</v>
      </c>
      <c r="E28" s="10">
        <v>192994444</v>
      </c>
      <c r="F28" s="10">
        <v>16767655</v>
      </c>
      <c r="G28" s="10">
        <v>105842581</v>
      </c>
      <c r="I28" s="10">
        <v>0.18234646825075701</v>
      </c>
      <c r="J28" s="10">
        <v>0.18234646825075801</v>
      </c>
      <c r="K28" s="10">
        <f t="shared" si="0"/>
        <v>-9.9920072216264089E-16</v>
      </c>
    </row>
    <row r="29" spans="2:11" x14ac:dyDescent="0.15">
      <c r="B29" s="10">
        <v>6512614</v>
      </c>
      <c r="C29" s="10">
        <v>26310393</v>
      </c>
      <c r="D29" s="10">
        <v>6453525</v>
      </c>
      <c r="E29" s="10">
        <v>192151897</v>
      </c>
      <c r="F29" s="10">
        <v>16812736</v>
      </c>
      <c r="G29" s="10">
        <v>113416126</v>
      </c>
      <c r="I29" s="10">
        <v>0.19998759434510899</v>
      </c>
      <c r="J29" s="10">
        <v>0.1999875943451101</v>
      </c>
      <c r="K29" s="10">
        <f t="shared" si="0"/>
        <v>-1.1102230246251565E-15</v>
      </c>
    </row>
    <row r="30" spans="2:11" x14ac:dyDescent="0.15">
      <c r="B30" s="10">
        <v>6766781</v>
      </c>
      <c r="C30" s="10">
        <v>27702060</v>
      </c>
      <c r="D30" s="10">
        <v>6381138</v>
      </c>
      <c r="E30" s="10">
        <v>195445339</v>
      </c>
      <c r="F30" s="10">
        <v>18693640</v>
      </c>
      <c r="G30" s="10">
        <v>115024146</v>
      </c>
      <c r="I30" s="10">
        <v>0.208633227988651</v>
      </c>
      <c r="J30" s="10">
        <v>0.20863322798865289</v>
      </c>
      <c r="K30" s="10">
        <f t="shared" si="0"/>
        <v>-1.8873791418627661E-15</v>
      </c>
    </row>
    <row r="31" spans="2:11" x14ac:dyDescent="0.15">
      <c r="B31" s="10">
        <v>7462644</v>
      </c>
      <c r="C31" s="10">
        <v>29599563</v>
      </c>
      <c r="D31" s="10">
        <v>6905340</v>
      </c>
      <c r="E31" s="10">
        <v>203996850</v>
      </c>
      <c r="F31" s="10">
        <v>19096419</v>
      </c>
      <c r="G31" s="10">
        <v>118314456</v>
      </c>
      <c r="I31" s="10">
        <v>0.22457555281546501</v>
      </c>
      <c r="J31" s="10">
        <v>0.22457555281546629</v>
      </c>
      <c r="K31" s="10">
        <f t="shared" si="0"/>
        <v>-1.27675647831893E-15</v>
      </c>
    </row>
    <row r="32" spans="2:11" x14ac:dyDescent="0.15">
      <c r="B32" s="10">
        <v>8637596</v>
      </c>
      <c r="C32" s="10">
        <v>32092731</v>
      </c>
      <c r="D32" s="10">
        <v>7531896</v>
      </c>
      <c r="E32" s="10">
        <v>196004729</v>
      </c>
      <c r="F32" s="10">
        <v>21838173</v>
      </c>
      <c r="G32" s="10">
        <v>121221727</v>
      </c>
      <c r="I32" s="10">
        <v>0.244973237842705</v>
      </c>
      <c r="J32" s="10">
        <v>0.24497323784270603</v>
      </c>
      <c r="K32" s="10">
        <f t="shared" si="0"/>
        <v>-1.0269562977782698E-15</v>
      </c>
    </row>
    <row r="33" spans="2:11" x14ac:dyDescent="0.15">
      <c r="B33" s="10">
        <v>9551920</v>
      </c>
      <c r="C33" s="10">
        <v>35173701</v>
      </c>
      <c r="D33" s="10">
        <v>7876126</v>
      </c>
      <c r="E33" s="10">
        <v>200256891</v>
      </c>
      <c r="F33" s="10">
        <v>23774266</v>
      </c>
      <c r="G33" s="10">
        <v>135847482</v>
      </c>
      <c r="I33" s="10">
        <v>0.27007531602190699</v>
      </c>
      <c r="J33" s="10">
        <v>0.27007531602190787</v>
      </c>
      <c r="K33" s="10">
        <f t="shared" si="0"/>
        <v>-8.8817841970012523E-16</v>
      </c>
    </row>
    <row r="34" spans="2:11" x14ac:dyDescent="0.15">
      <c r="B34" s="10">
        <v>10997859</v>
      </c>
      <c r="C34" s="10">
        <v>38163518</v>
      </c>
      <c r="D34" s="10">
        <v>7922790</v>
      </c>
      <c r="E34" s="10">
        <v>205661593</v>
      </c>
      <c r="F34" s="10">
        <v>29711591</v>
      </c>
      <c r="G34" s="10">
        <v>158821441</v>
      </c>
      <c r="I34" s="10">
        <v>0.30870070218637702</v>
      </c>
      <c r="J34" s="10">
        <v>0.3087007021863783</v>
      </c>
      <c r="K34" s="10">
        <f t="shared" si="0"/>
        <v>-1.27675647831893E-15</v>
      </c>
    </row>
    <row r="35" spans="2:11" x14ac:dyDescent="0.15">
      <c r="B35" s="10">
        <v>13762903</v>
      </c>
      <c r="C35" s="10">
        <v>41606601</v>
      </c>
      <c r="D35" s="10">
        <v>8769045</v>
      </c>
      <c r="E35" s="10">
        <v>207429000</v>
      </c>
      <c r="F35" s="10">
        <v>33870534</v>
      </c>
      <c r="G35" s="10">
        <v>174175749</v>
      </c>
      <c r="I35" s="10">
        <v>0.35513035033926399</v>
      </c>
      <c r="J35" s="10">
        <v>0.35513035033926471</v>
      </c>
      <c r="K35" s="10">
        <f t="shared" si="0"/>
        <v>-7.2164496600635175E-16</v>
      </c>
    </row>
    <row r="36" spans="2:11" x14ac:dyDescent="0.15">
      <c r="B36" s="10">
        <v>15581001</v>
      </c>
      <c r="C36" s="10">
        <v>44869860</v>
      </c>
      <c r="D36" s="10">
        <v>9420878</v>
      </c>
      <c r="E36" s="10">
        <v>210958494</v>
      </c>
      <c r="F36" s="10">
        <v>39947055</v>
      </c>
      <c r="G36" s="10">
        <v>187798943</v>
      </c>
      <c r="I36" s="10">
        <v>0.39594815766864</v>
      </c>
      <c r="J36" s="10">
        <v>0.39594815766864039</v>
      </c>
      <c r="K36" s="10">
        <f t="shared" si="0"/>
        <v>0</v>
      </c>
    </row>
    <row r="37" spans="2:11" x14ac:dyDescent="0.15">
      <c r="B37" s="10">
        <v>18255015</v>
      </c>
      <c r="C37" s="10">
        <v>45633382</v>
      </c>
      <c r="D37" s="10">
        <v>10024671</v>
      </c>
      <c r="E37" s="10">
        <v>213763123</v>
      </c>
      <c r="F37" s="10">
        <v>44123409</v>
      </c>
      <c r="G37" s="10">
        <v>209677959</v>
      </c>
      <c r="I37" s="10">
        <v>0.43958875399654901</v>
      </c>
      <c r="J37" s="10">
        <v>0.43958875399654934</v>
      </c>
      <c r="K37" s="10">
        <f t="shared" si="0"/>
        <v>0</v>
      </c>
    </row>
    <row r="38" spans="2:11" x14ac:dyDescent="0.15">
      <c r="B38" s="10">
        <v>17590834</v>
      </c>
      <c r="C38" s="10">
        <v>49215092</v>
      </c>
      <c r="D38" s="10">
        <v>10013040</v>
      </c>
      <c r="E38" s="10">
        <v>212202134</v>
      </c>
      <c r="F38" s="10">
        <v>48204251</v>
      </c>
      <c r="G38" s="10">
        <v>224562244</v>
      </c>
      <c r="I38" s="10">
        <v>0.45345483584889601</v>
      </c>
      <c r="J38" s="10">
        <v>0.4534548358488974</v>
      </c>
      <c r="K38" s="10">
        <f t="shared" si="0"/>
        <v>-1.3877787807814457E-15</v>
      </c>
    </row>
    <row r="39" spans="2:11" x14ac:dyDescent="0.15">
      <c r="B39" s="10">
        <v>18713650</v>
      </c>
      <c r="C39" s="10">
        <v>53048828</v>
      </c>
      <c r="D39" s="10">
        <v>10356240</v>
      </c>
      <c r="E39" s="10">
        <v>213678523</v>
      </c>
      <c r="F39" s="10">
        <v>49714457</v>
      </c>
      <c r="G39" s="10">
        <v>233033837</v>
      </c>
      <c r="I39" s="10">
        <v>0.47689559882759602</v>
      </c>
      <c r="J39" s="10">
        <v>0.4768955988275973</v>
      </c>
      <c r="K39" s="10">
        <f t="shared" si="0"/>
        <v>-1.27675647831893E-15</v>
      </c>
    </row>
    <row r="40" spans="2:11" x14ac:dyDescent="0.15">
      <c r="B40" s="10">
        <v>19760563</v>
      </c>
      <c r="C40" s="10">
        <v>55310598</v>
      </c>
      <c r="D40" s="10">
        <v>11249866</v>
      </c>
      <c r="E40" s="10">
        <v>212462666</v>
      </c>
      <c r="F40" s="10">
        <v>57088772</v>
      </c>
      <c r="G40" s="10">
        <v>259304992</v>
      </c>
      <c r="I40" s="10">
        <v>0.51847533698064496</v>
      </c>
      <c r="J40" s="10">
        <v>0.51847533698064574</v>
      </c>
      <c r="K40" s="10">
        <f t="shared" si="0"/>
        <v>0</v>
      </c>
    </row>
    <row r="41" spans="2:11" x14ac:dyDescent="0.15">
      <c r="B41" s="10">
        <v>20175983</v>
      </c>
      <c r="C41" s="10">
        <v>59017205</v>
      </c>
      <c r="D41" s="10">
        <v>12376031</v>
      </c>
      <c r="E41" s="10">
        <v>210526905</v>
      </c>
      <c r="F41" s="10">
        <v>57286948</v>
      </c>
      <c r="G41" s="10">
        <v>314748570</v>
      </c>
      <c r="I41" s="10">
        <v>0.559279503454712</v>
      </c>
      <c r="J41" s="10">
        <v>0.55927950345471233</v>
      </c>
      <c r="K41" s="10">
        <f t="shared" si="0"/>
        <v>0</v>
      </c>
    </row>
    <row r="42" spans="2:11" x14ac:dyDescent="0.15">
      <c r="B42" s="10">
        <v>20442170</v>
      </c>
      <c r="C42" s="10">
        <v>58976185</v>
      </c>
      <c r="D42" s="10">
        <v>14282804</v>
      </c>
      <c r="E42" s="10">
        <v>209423406</v>
      </c>
      <c r="F42" s="10">
        <v>61766400</v>
      </c>
      <c r="G42" s="10">
        <v>330862716</v>
      </c>
      <c r="I42" s="10">
        <v>0.58747368940774103</v>
      </c>
      <c r="J42" s="10">
        <v>0.58747368940774114</v>
      </c>
      <c r="K42" s="10">
        <f t="shared" si="0"/>
        <v>0</v>
      </c>
    </row>
    <row r="43" spans="2:11" x14ac:dyDescent="0.15">
      <c r="B43" s="10">
        <v>20939296</v>
      </c>
      <c r="C43" s="10">
        <v>60403526</v>
      </c>
      <c r="D43" s="10">
        <v>17336868</v>
      </c>
      <c r="E43" s="10">
        <v>208092190</v>
      </c>
      <c r="F43" s="10">
        <v>64169253</v>
      </c>
      <c r="G43" s="10">
        <v>356058340</v>
      </c>
      <c r="I43" s="10">
        <v>0.62679523007382199</v>
      </c>
      <c r="J43" s="10">
        <v>0.6267952300738221</v>
      </c>
      <c r="K43" s="10">
        <f t="shared" si="0"/>
        <v>0</v>
      </c>
    </row>
    <row r="44" spans="2:11" x14ac:dyDescent="0.15">
      <c r="B44" s="10">
        <v>21539513</v>
      </c>
      <c r="C44" s="10">
        <v>63382441</v>
      </c>
      <c r="D44" s="10">
        <v>21725633</v>
      </c>
      <c r="E44" s="10">
        <v>205542666</v>
      </c>
      <c r="F44" s="10">
        <v>69149736</v>
      </c>
      <c r="G44" s="10">
        <v>358429504</v>
      </c>
      <c r="I44" s="10">
        <v>0.67067265353392902</v>
      </c>
      <c r="J44" s="10">
        <v>0.67067265353392835</v>
      </c>
      <c r="K44" s="10">
        <f t="shared" si="0"/>
        <v>0</v>
      </c>
    </row>
    <row r="45" spans="2:11" x14ac:dyDescent="0.15">
      <c r="B45" s="10">
        <v>21875690</v>
      </c>
      <c r="C45" s="10">
        <v>63968740</v>
      </c>
      <c r="D45" s="10">
        <v>27534381</v>
      </c>
      <c r="E45" s="10">
        <v>205144664</v>
      </c>
      <c r="F45" s="10">
        <v>76164143</v>
      </c>
      <c r="G45" s="10">
        <v>364319148</v>
      </c>
      <c r="I45" s="10">
        <v>0.72304225003328304</v>
      </c>
      <c r="J45" s="10">
        <v>0.72304225003328226</v>
      </c>
      <c r="K45" s="10">
        <f t="shared" si="0"/>
        <v>0</v>
      </c>
    </row>
    <row r="46" spans="2:11" x14ac:dyDescent="0.15">
      <c r="B46" s="10">
        <v>22457272</v>
      </c>
      <c r="C46" s="10">
        <v>66613268</v>
      </c>
      <c r="D46" s="10">
        <v>31218863</v>
      </c>
      <c r="E46" s="10">
        <v>205547378</v>
      </c>
      <c r="F46" s="10">
        <v>79420513</v>
      </c>
      <c r="G46" s="10">
        <v>376935740</v>
      </c>
      <c r="I46" s="10">
        <v>0.76469688768932198</v>
      </c>
      <c r="J46" s="10">
        <v>0.76469688768932187</v>
      </c>
      <c r="K46" s="10">
        <f t="shared" si="0"/>
        <v>0</v>
      </c>
    </row>
    <row r="47" spans="2:11" x14ac:dyDescent="0.15">
      <c r="B47" s="10">
        <v>22342918</v>
      </c>
      <c r="C47" s="10">
        <v>69132365</v>
      </c>
      <c r="D47" s="10">
        <v>35655778</v>
      </c>
      <c r="E47" s="10">
        <v>205441959</v>
      </c>
      <c r="F47" s="10">
        <v>84981671</v>
      </c>
      <c r="G47" s="10">
        <v>391553571</v>
      </c>
      <c r="I47" s="10">
        <v>0.810044548484534</v>
      </c>
      <c r="J47" s="10">
        <v>0.81004454848453489</v>
      </c>
      <c r="K47" s="10">
        <f t="shared" si="0"/>
        <v>-8.8817841970012523E-16</v>
      </c>
    </row>
    <row r="48" spans="2:11" x14ac:dyDescent="0.15">
      <c r="B48" s="10">
        <v>23253687</v>
      </c>
      <c r="C48" s="10">
        <v>71474871</v>
      </c>
      <c r="D48" s="10">
        <v>38359464</v>
      </c>
      <c r="E48" s="10">
        <v>203947374</v>
      </c>
      <c r="F48" s="10">
        <v>89561007</v>
      </c>
      <c r="G48" s="10">
        <v>406249876</v>
      </c>
      <c r="I48" s="10">
        <v>0.85084317962521705</v>
      </c>
      <c r="J48" s="10">
        <v>0.85084317962521705</v>
      </c>
      <c r="K48" s="10">
        <f t="shared" si="0"/>
        <v>0</v>
      </c>
    </row>
    <row r="49" spans="2:11" x14ac:dyDescent="0.15">
      <c r="B49" s="10">
        <v>24808831</v>
      </c>
      <c r="C49" s="10">
        <v>75034960</v>
      </c>
      <c r="D49" s="10">
        <v>38924398</v>
      </c>
      <c r="E49" s="10">
        <v>206346014</v>
      </c>
      <c r="F49" s="10">
        <v>94612942</v>
      </c>
      <c r="G49" s="10">
        <v>428799196</v>
      </c>
      <c r="I49" s="10">
        <v>0.89156490211238804</v>
      </c>
      <c r="J49" s="10">
        <v>0.89156490211238815</v>
      </c>
      <c r="K49" s="10">
        <f t="shared" si="0"/>
        <v>0</v>
      </c>
    </row>
    <row r="50" spans="2:11" x14ac:dyDescent="0.15">
      <c r="B50" s="10">
        <v>25158761</v>
      </c>
      <c r="C50" s="10">
        <v>77834950</v>
      </c>
      <c r="D50" s="10">
        <v>40847444</v>
      </c>
      <c r="E50" s="10">
        <v>204510447</v>
      </c>
      <c r="F50" s="10">
        <v>101842305</v>
      </c>
      <c r="G50" s="10">
        <v>438039795</v>
      </c>
      <c r="I50" s="10">
        <v>0.92624976571147699</v>
      </c>
      <c r="J50" s="10">
        <v>0.92624976571147788</v>
      </c>
      <c r="K50" s="10">
        <f t="shared" si="0"/>
        <v>-8.8817841970012523E-16</v>
      </c>
    </row>
    <row r="51" spans="2:11" x14ac:dyDescent="0.15">
      <c r="B51" s="10">
        <v>25382290</v>
      </c>
      <c r="C51" s="10">
        <v>80224306</v>
      </c>
      <c r="D51" s="10">
        <v>43032138</v>
      </c>
      <c r="E51" s="10">
        <v>207431875</v>
      </c>
      <c r="F51" s="10">
        <v>108132059</v>
      </c>
      <c r="G51" s="10">
        <v>455147953</v>
      </c>
      <c r="I51" s="10">
        <v>0.96419623504213903</v>
      </c>
      <c r="J51" s="10">
        <v>0.96419623504213869</v>
      </c>
      <c r="K51" s="10">
        <f t="shared" si="0"/>
        <v>0</v>
      </c>
    </row>
    <row r="52" spans="2:11" x14ac:dyDescent="0.15">
      <c r="B52" s="10">
        <v>25839373</v>
      </c>
      <c r="C52" s="10">
        <v>80787444</v>
      </c>
      <c r="D52" s="10">
        <v>44112511</v>
      </c>
      <c r="E52" s="10">
        <v>211928276</v>
      </c>
      <c r="F52" s="10">
        <v>118392725</v>
      </c>
      <c r="G52" s="10">
        <v>466243881</v>
      </c>
      <c r="I52" s="10">
        <v>0.99947827945597001</v>
      </c>
      <c r="J52" s="10">
        <v>0.99947827945597001</v>
      </c>
      <c r="K52" s="10">
        <f t="shared" si="0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excel计算熵权法</vt:lpstr>
      <vt:lpstr>matlab计算熵权法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Mo</dc:creator>
  <cp:lastModifiedBy>Young Mo</cp:lastModifiedBy>
  <dcterms:created xsi:type="dcterms:W3CDTF">2006-09-16T00:00:00Z</dcterms:created>
  <dcterms:modified xsi:type="dcterms:W3CDTF">2023-09-19T05:59:46Z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