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itsi\Desktop\2024 Youtube\16. Data Analyst Test 3\"/>
    </mc:Choice>
  </mc:AlternateContent>
  <xr:revisionPtr revIDLastSave="0" documentId="13_ncr:1_{C2F699C7-94A0-459E-BCD6-F0ED747C02BB}" xr6:coauthVersionLast="47" xr6:coauthVersionMax="47" xr10:uidLastSave="{00000000-0000-0000-0000-000000000000}"/>
  <bookViews>
    <workbookView xWindow="-108" yWindow="-108" windowWidth="30936" windowHeight="16896" activeTab="2" xr2:uid="{4F7D4927-FC0E-4E6A-BA77-B0407843A601}"/>
  </bookViews>
  <sheets>
    <sheet name="Youtube" sheetId="16" r:id="rId1"/>
    <sheet name="0.Raw Data - Start Here" sheetId="15" state="hidden" r:id="rId2"/>
    <sheet name="Start Here" sheetId="17" r:id="rId3"/>
    <sheet name="1.Completed" sheetId="1" r:id="rId4"/>
    <sheet name="2.Price" sheetId="4" r:id="rId5"/>
    <sheet name="3.Torque" sheetId="5" r:id="rId6"/>
  </sheets>
  <definedNames>
    <definedName name="_xlnm._FilterDatabase" localSheetId="1" hidden="1">'0.Raw Data - Start Here'!$A$1:$P$1</definedName>
  </definedNam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9" i="15" l="1"/>
  <c r="L19" i="15"/>
  <c r="K19" i="15"/>
  <c r="N19" i="15"/>
  <c r="E19" i="15"/>
  <c r="D19" i="15"/>
  <c r="P3" i="15"/>
  <c r="P7" i="15"/>
  <c r="P11" i="15"/>
  <c r="P15" i="15"/>
  <c r="P2" i="15"/>
  <c r="O3" i="15"/>
  <c r="O4" i="15"/>
  <c r="P4" i="15" s="1"/>
  <c r="O5" i="15"/>
  <c r="P5" i="15" s="1"/>
  <c r="O6" i="15"/>
  <c r="P6" i="15" s="1"/>
  <c r="O7" i="15"/>
  <c r="O8" i="15"/>
  <c r="P8" i="15" s="1"/>
  <c r="O9" i="15"/>
  <c r="P9" i="15" s="1"/>
  <c r="O10" i="15"/>
  <c r="P10" i="15" s="1"/>
  <c r="O11" i="15"/>
  <c r="O12" i="15"/>
  <c r="P12" i="15" s="1"/>
  <c r="O13" i="15"/>
  <c r="P13" i="15" s="1"/>
  <c r="O14" i="15"/>
  <c r="P14" i="15" s="1"/>
  <c r="O15" i="15"/>
  <c r="O16" i="15"/>
  <c r="P16" i="15" s="1"/>
  <c r="O17" i="15"/>
  <c r="P17" i="15" s="1"/>
  <c r="O18" i="15"/>
  <c r="P18" i="15" s="1"/>
  <c r="O2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2" i="15"/>
  <c r="L3" i="15"/>
  <c r="M3" i="15" s="1"/>
  <c r="L4" i="15"/>
  <c r="M4" i="15" s="1"/>
  <c r="L5" i="15"/>
  <c r="M5" i="15" s="1"/>
  <c r="L6" i="15"/>
  <c r="M6" i="15" s="1"/>
  <c r="L7" i="15"/>
  <c r="M7" i="15" s="1"/>
  <c r="L8" i="15"/>
  <c r="M8" i="15" s="1"/>
  <c r="L9" i="15"/>
  <c r="M9" i="15" s="1"/>
  <c r="L10" i="15"/>
  <c r="M10" i="15" s="1"/>
  <c r="L11" i="15"/>
  <c r="M11" i="15" s="1"/>
  <c r="L12" i="15"/>
  <c r="M12" i="15" s="1"/>
  <c r="L13" i="15"/>
  <c r="M13" i="15" s="1"/>
  <c r="L14" i="15"/>
  <c r="M14" i="15" s="1"/>
  <c r="L15" i="15"/>
  <c r="M15" i="15" s="1"/>
  <c r="L16" i="15"/>
  <c r="M16" i="15" s="1"/>
  <c r="L17" i="15"/>
  <c r="M17" i="15" s="1"/>
  <c r="L18" i="15"/>
  <c r="M18" i="15" s="1"/>
  <c r="L2" i="15"/>
  <c r="M2" i="15" s="1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2" i="15"/>
  <c r="Q4" i="1"/>
  <c r="Q12" i="1"/>
  <c r="P3" i="1"/>
  <c r="Q3" i="1" s="1"/>
  <c r="P4" i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2" i="1"/>
  <c r="Q2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" i="1"/>
  <c r="M3" i="1"/>
  <c r="N3" i="1" s="1"/>
  <c r="M9" i="1"/>
  <c r="N9" i="1" s="1"/>
  <c r="M11" i="1"/>
  <c r="N11" i="1" s="1"/>
  <c r="M17" i="1"/>
  <c r="N17" i="1" s="1"/>
  <c r="M2" i="1"/>
  <c r="N2" i="1" s="1"/>
  <c r="L3" i="1"/>
  <c r="L4" i="1"/>
  <c r="M4" i="1" s="1"/>
  <c r="N4" i="1" s="1"/>
  <c r="L5" i="1"/>
  <c r="M5" i="1" s="1"/>
  <c r="N5" i="1" s="1"/>
  <c r="L6" i="1"/>
  <c r="M6" i="1" s="1"/>
  <c r="N6" i="1" s="1"/>
  <c r="L7" i="1"/>
  <c r="M7" i="1" s="1"/>
  <c r="N7" i="1" s="1"/>
  <c r="L8" i="1"/>
  <c r="M8" i="1" s="1"/>
  <c r="N8" i="1" s="1"/>
  <c r="L9" i="1"/>
  <c r="L10" i="1"/>
  <c r="M10" i="1" s="1"/>
  <c r="N10" i="1" s="1"/>
  <c r="L11" i="1"/>
  <c r="L12" i="1"/>
  <c r="M12" i="1" s="1"/>
  <c r="N12" i="1" s="1"/>
  <c r="L13" i="1"/>
  <c r="M13" i="1" s="1"/>
  <c r="N13" i="1" s="1"/>
  <c r="L14" i="1"/>
  <c r="M14" i="1" s="1"/>
  <c r="N14" i="1" s="1"/>
  <c r="L15" i="1"/>
  <c r="M15" i="1" s="1"/>
  <c r="N15" i="1" s="1"/>
  <c r="L16" i="1"/>
  <c r="M16" i="1" s="1"/>
  <c r="N16" i="1" s="1"/>
  <c r="L17" i="1"/>
  <c r="L18" i="1"/>
  <c r="M18" i="1" s="1"/>
  <c r="N18" i="1" s="1"/>
  <c r="L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</calcChain>
</file>

<file path=xl/sharedStrings.xml><?xml version="1.0" encoding="utf-8"?>
<sst xmlns="http://schemas.openxmlformats.org/spreadsheetml/2006/main" count="608" uniqueCount="108">
  <si>
    <t>Make</t>
  </si>
  <si>
    <t>Model</t>
  </si>
  <si>
    <t>MSRP</t>
  </si>
  <si>
    <t>Invoice Price</t>
  </si>
  <si>
    <t>Body Size</t>
  </si>
  <si>
    <t>Body Style</t>
  </si>
  <si>
    <t>Horsepower</t>
  </si>
  <si>
    <t>Torque</t>
  </si>
  <si>
    <t>Highway Fuel Economy</t>
  </si>
  <si>
    <t>Aston Martin</t>
  </si>
  <si>
    <t>DBX707</t>
  </si>
  <si>
    <t>Large</t>
  </si>
  <si>
    <t>SUV</t>
  </si>
  <si>
    <t>697 hp @ 6000 rpm</t>
  </si>
  <si>
    <t>663 ft-lbs. @ 2750 rpm</t>
  </si>
  <si>
    <t>20 mpg</t>
  </si>
  <si>
    <t>Audi</t>
  </si>
  <si>
    <t>Compact</t>
  </si>
  <si>
    <t>Sedan</t>
  </si>
  <si>
    <t>Midsize</t>
  </si>
  <si>
    <t>35 mpg</t>
  </si>
  <si>
    <t>Coupe</t>
  </si>
  <si>
    <t>Convertible</t>
  </si>
  <si>
    <t>335 hp @ 0 rpm</t>
  </si>
  <si>
    <t>89 mpg</t>
  </si>
  <si>
    <t>87 mpg</t>
  </si>
  <si>
    <t>24 mpg</t>
  </si>
  <si>
    <t>19 mpg</t>
  </si>
  <si>
    <t>442 ft-lbs. @ 0 rpm</t>
  </si>
  <si>
    <t>21 mpg</t>
  </si>
  <si>
    <t>SQ8 Sportback e-tron</t>
  </si>
  <si>
    <t>496 hp @ 0 rpm</t>
  </si>
  <si>
    <t>718 ft-lbs. @ 0 rpm</t>
  </si>
  <si>
    <t>75 mpg</t>
  </si>
  <si>
    <t>SQ8 e-tron</t>
  </si>
  <si>
    <t>BMW</t>
  </si>
  <si>
    <t>2 Series</t>
  </si>
  <si>
    <t>255 hp @ 5000 rpm</t>
  </si>
  <si>
    <t>295 ft-lbs. @ 1550 rpm</t>
  </si>
  <si>
    <t>479 ft-lbs. @ 0 rpm</t>
  </si>
  <si>
    <t>17 mpg</t>
  </si>
  <si>
    <t>536 hp @ 0 rpm</t>
  </si>
  <si>
    <t>i7</t>
  </si>
  <si>
    <t>449 hp @ 0 rpm</t>
  </si>
  <si>
    <t>95 mpg</t>
  </si>
  <si>
    <t>549 ft-lbs. @ 0 rpm</t>
  </si>
  <si>
    <t>Bentley</t>
  </si>
  <si>
    <t>568 ft-lbs. @ 2000 rpm</t>
  </si>
  <si>
    <t>542 hp @ 6000 rpm</t>
  </si>
  <si>
    <t>Flying Spur</t>
  </si>
  <si>
    <t>626 hp @ 6000 rpm</t>
  </si>
  <si>
    <t>664 ft-lbs. @ 1350 rpm</t>
  </si>
  <si>
    <t>Ford</t>
  </si>
  <si>
    <t>Bronco</t>
  </si>
  <si>
    <t>Convertible SUV</t>
  </si>
  <si>
    <t>300 hp @ 5700 rpm</t>
  </si>
  <si>
    <t>325 ft-lbs. @ 3400 rpm</t>
  </si>
  <si>
    <t>Cargo Van</t>
  </si>
  <si>
    <t>86 mpg</t>
  </si>
  <si>
    <t>Mercedes-Benz</t>
  </si>
  <si>
    <t>413 ft-lbs. @ 0 rpm</t>
  </si>
  <si>
    <t>Sprinter</t>
  </si>
  <si>
    <t>211 hp @ 3800 rpm</t>
  </si>
  <si>
    <t>332 ft-lbs. @ 1400 rpm</t>
  </si>
  <si>
    <t>Nissan</t>
  </si>
  <si>
    <t>ARIYA</t>
  </si>
  <si>
    <t>389 hp @ 0 rpm</t>
  </si>
  <si>
    <t>DB11</t>
  </si>
  <si>
    <t>528 hp @ 6000 rpm</t>
  </si>
  <si>
    <t>497 ft-lbs. @ 1500 rpm</t>
  </si>
  <si>
    <t>ID - Key</t>
  </si>
  <si>
    <t>Price</t>
  </si>
  <si>
    <t>Row Labels</t>
  </si>
  <si>
    <t>Grand Total</t>
  </si>
  <si>
    <t>1. Create a distinct column per Make &amp; Car and show the average Horsepower</t>
  </si>
  <si>
    <t>Horsepower No</t>
  </si>
  <si>
    <t>Aston Martin-DB11</t>
  </si>
  <si>
    <t>Aston Martin-DBX707</t>
  </si>
  <si>
    <t>Audi-SQ8 e-tron</t>
  </si>
  <si>
    <t>Audi-SQ8 Sportback e-tron</t>
  </si>
  <si>
    <t>Bentley-Flying Spur</t>
  </si>
  <si>
    <t>BMW-2 Series</t>
  </si>
  <si>
    <t>BMW-i7</t>
  </si>
  <si>
    <t>Ford-Bronco</t>
  </si>
  <si>
    <t>Mercedes-Benz-Sprinter</t>
  </si>
  <si>
    <t>Nissan-ARIYA</t>
  </si>
  <si>
    <t>Average of Horsepower No</t>
  </si>
  <si>
    <t>RPM - 1</t>
  </si>
  <si>
    <t>RPM - 2</t>
  </si>
  <si>
    <t>More than 3,000 RPM</t>
  </si>
  <si>
    <t xml:space="preserve">Make &amp; Model </t>
  </si>
  <si>
    <t>Torgue</t>
  </si>
  <si>
    <t>Torgue No</t>
  </si>
  <si>
    <t>3. Show the total Invoice Price per Make and Model and the average Torque in a new summary table</t>
  </si>
  <si>
    <t>Sum of Invoice Price</t>
  </si>
  <si>
    <t>Average of Torgue No</t>
  </si>
  <si>
    <t>4. Create a scatterplot that shows the Price Vs horsepower per make as a legend. Add a regression line</t>
  </si>
  <si>
    <t>1. Create a distinct column per Make &amp; Model and show the average Horsepower</t>
  </si>
  <si>
    <t>Make-Model</t>
  </si>
  <si>
    <t>2. Create a new column that shows if a car has more than 3,000 rpm or not. Conditionally Format this column</t>
  </si>
  <si>
    <t>Horspower RPM</t>
  </si>
  <si>
    <t>More than 3k RPM</t>
  </si>
  <si>
    <t>3. Show the total Invoice Price per Make and Model and the average Torque in a new summary table. Make it presentable</t>
  </si>
  <si>
    <t>Completed</t>
  </si>
  <si>
    <t>Torque No</t>
  </si>
  <si>
    <t>Average of Torque No</t>
  </si>
  <si>
    <t>4. Create a scatterplot that shows the Price Vs horsepower per make as a legend. Make it look nice</t>
  </si>
  <si>
    <t>Totals/Average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</si>
</sst>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[$$-409]* #,##0.00_ ;_-[$$-409]* \-#,##0.00\ ;_-[$$-409]* &quot;-&quot;??_ ;_-@_ "/>
    <numFmt numFmtId="165" formatCode="_-[$$-409]* #,##0_ ;_-[$$-409]* \-#,##0\ ;_-[$$-409]* &quot;-&quot;??_ ;_-@_ "/>
    <numFmt numFmtId="166" formatCode="_-* #,##0_-;\-* #,##0_-;_-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0" fillId="0" borderId="0" xfId="0" applyAlignment="1">
      <alignment horizontal="left"/>
    </xf>
    <xf numFmtId="165" fontId="0" fillId="0" borderId="1" xfId="0" applyNumberFormat="1" applyBorder="1"/>
    <xf numFmtId="0" fontId="0" fillId="0" borderId="2" xfId="0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0" fontId="0" fillId="0" borderId="2" xfId="1" applyNumberFormat="1" applyFont="1" applyBorder="1"/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1" xfId="0" pivotButton="1" applyBorder="1"/>
    <xf numFmtId="0" fontId="2" fillId="3" borderId="1" xfId="0" applyFont="1" applyFill="1" applyBorder="1" applyAlignment="1">
      <alignment horizontal="center"/>
    </xf>
    <xf numFmtId="166" fontId="0" fillId="0" borderId="0" xfId="0" applyNumberFormat="1"/>
    <xf numFmtId="0" fontId="0" fillId="0" borderId="1" xfId="0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/>
    </xf>
    <xf numFmtId="166" fontId="0" fillId="0" borderId="1" xfId="0" applyNumberFormat="1" applyBorder="1"/>
    <xf numFmtId="165" fontId="0" fillId="0" borderId="1" xfId="1" applyNumberFormat="1" applyFont="1" applyBorder="1"/>
    <xf numFmtId="0" fontId="4" fillId="0" borderId="0" xfId="0" applyFont="1"/>
    <xf numFmtId="164" fontId="2" fillId="2" borderId="1" xfId="1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165" fontId="5" fillId="0" borderId="1" xfId="0" applyNumberFormat="1" applyFont="1" applyBorder="1"/>
    <xf numFmtId="166" fontId="0" fillId="0" borderId="1" xfId="1" applyNumberFormat="1" applyFont="1" applyBorder="1"/>
    <xf numFmtId="166" fontId="5" fillId="0" borderId="1" xfId="1" applyNumberFormat="1" applyFont="1" applyBorder="1"/>
  </cellXfs>
  <cellStyles count="2">
    <cellStyle name="Comma" xfId="1" builtinId="3"/>
    <cellStyle name="Normal" xfId="0" builtinId="0"/>
  </cellStyles>
  <dxfs count="23">
    <dxf>
      <numFmt numFmtId="166" formatCode="_-* #,##0_-;\-* #,##0_-;_-* &quot;-&quot;??_-;_-@_-"/>
    </dxf>
    <dxf>
      <numFmt numFmtId="165" formatCode="_-[$$-409]* #,##0_ ;_-[$$-409]* \-#,##0\ ;_-[$$-409]* &quot;-&quot;??_ ;_-@_ "/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numFmt numFmtId="166" formatCode="_-* #,##0_-;\-* #,##0_-;_-* &quot;-&quot;??_-;_-@_-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_-* #,##0_-;\-* #,##0_-;_-* &quot;-&quot;??_-;_-@_-"/>
    </dxf>
    <dxf>
      <numFmt numFmtId="166" formatCode="_-* #,##0_-;\-* #,##0_-;_-* &quot;-&quot;??_-;_-@_-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rgbClr val="002060"/>
                </a:solidFill>
              </a:rPr>
              <a:t>Price Vs horsepower Per Make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'0.Raw Data - Start Here'!$B$2</c:f>
              <c:strCache>
                <c:ptCount val="1"/>
                <c:pt idx="0">
                  <c:v>Audi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'0.Raw Data - Start Here'!$E$2:$E$3</c:f>
              <c:numCache>
                <c:formatCode>_-[$$-409]* #,##0_ ;_-[$$-409]* \-#,##0\ ;_-[$$-409]* "-"??_ ;_-@_ </c:formatCode>
                <c:ptCount val="2"/>
                <c:pt idx="0">
                  <c:v>98600</c:v>
                </c:pt>
                <c:pt idx="1">
                  <c:v>89800</c:v>
                </c:pt>
              </c:numCache>
            </c:numRef>
          </c:xVal>
          <c:yVal>
            <c:numRef>
              <c:f>'0.Raw Data - Start Here'!$K$2:$K$3</c:f>
              <c:numCache>
                <c:formatCode>_-* #,##0_-;\-* #,##0_-;_-* "-"??_-;_-@_-</c:formatCode>
                <c:ptCount val="2"/>
                <c:pt idx="0">
                  <c:v>496</c:v>
                </c:pt>
                <c:pt idx="1">
                  <c:v>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86-4B42-9F64-F58C55B33A72}"/>
            </c:ext>
          </c:extLst>
        </c:ser>
        <c:ser>
          <c:idx val="1"/>
          <c:order val="1"/>
          <c:tx>
            <c:strRef>
              <c:f>'0.Raw Data - Start Here'!$B$4</c:f>
              <c:strCache>
                <c:ptCount val="1"/>
                <c:pt idx="0">
                  <c:v>BMW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'0.Raw Data - Start Here'!$E$4:$E$6</c:f>
              <c:numCache>
                <c:formatCode>_-[$$-409]* #,##0_ ;_-[$$-409]* \-#,##0\ ;_-[$$-409]* "-"??_ ;_-@_ </c:formatCode>
                <c:ptCount val="3"/>
                <c:pt idx="0">
                  <c:v>38800</c:v>
                </c:pt>
                <c:pt idx="1">
                  <c:v>105700</c:v>
                </c:pt>
                <c:pt idx="2">
                  <c:v>124200</c:v>
                </c:pt>
              </c:numCache>
            </c:numRef>
          </c:xVal>
          <c:yVal>
            <c:numRef>
              <c:f>'0.Raw Data - Start Here'!$K$4:$K$6</c:f>
              <c:numCache>
                <c:formatCode>_-* #,##0_-;\-* #,##0_-;_-* "-"??_-;_-@_-</c:formatCode>
                <c:ptCount val="3"/>
                <c:pt idx="0">
                  <c:v>255</c:v>
                </c:pt>
                <c:pt idx="1">
                  <c:v>449</c:v>
                </c:pt>
                <c:pt idx="2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86-4B42-9F64-F58C55B33A72}"/>
            </c:ext>
          </c:extLst>
        </c:ser>
        <c:ser>
          <c:idx val="2"/>
          <c:order val="2"/>
          <c:tx>
            <c:strRef>
              <c:f>'0.Raw Data - Start Here'!$B$7</c:f>
              <c:strCache>
                <c:ptCount val="1"/>
                <c:pt idx="0">
                  <c:v>Bentley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'0.Raw Data - Start Here'!$E$7:$E$8</c:f>
              <c:numCache>
                <c:formatCode>_-[$$-409]* #,##0_ ;_-[$$-409]* \-#,##0\ ;_-[$$-409]* "-"??_ ;_-@_ </c:formatCode>
                <c:ptCount val="2"/>
                <c:pt idx="0">
                  <c:v>300200</c:v>
                </c:pt>
                <c:pt idx="1">
                  <c:v>214900</c:v>
                </c:pt>
              </c:numCache>
            </c:numRef>
          </c:xVal>
          <c:yVal>
            <c:numRef>
              <c:f>'0.Raw Data - Start Here'!$K$7:$K$8</c:f>
              <c:numCache>
                <c:formatCode>_-* #,##0_-;\-* #,##0_-;_-* "-"??_-;_-@_-</c:formatCode>
                <c:ptCount val="2"/>
                <c:pt idx="0">
                  <c:v>626</c:v>
                </c:pt>
                <c:pt idx="1">
                  <c:v>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86-4B42-9F64-F58C55B33A72}"/>
            </c:ext>
          </c:extLst>
        </c:ser>
        <c:ser>
          <c:idx val="3"/>
          <c:order val="3"/>
          <c:tx>
            <c:strRef>
              <c:f>'0.Raw Data - Start Here'!$B$9</c:f>
              <c:strCache>
                <c:ptCount val="1"/>
                <c:pt idx="0">
                  <c:v>Ford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'0.Raw Data - Start Here'!$E$9:$E$11</c:f>
              <c:numCache>
                <c:formatCode>_-[$$-409]* #,##0_ ;_-[$$-409]* \-#,##0\ ;_-[$$-409]* "-"??_ ;_-@_ </c:formatCode>
                <c:ptCount val="3"/>
                <c:pt idx="0">
                  <c:v>50095</c:v>
                </c:pt>
                <c:pt idx="1">
                  <c:v>51385</c:v>
                </c:pt>
                <c:pt idx="2">
                  <c:v>39630</c:v>
                </c:pt>
              </c:numCache>
            </c:numRef>
          </c:xVal>
          <c:yVal>
            <c:numRef>
              <c:f>'0.Raw Data - Start Here'!$K$9:$K$11</c:f>
              <c:numCache>
                <c:formatCode>_-* #,##0_-;\-* #,##0_-;_-* "-"??_-;_-@_-</c:formatCode>
                <c:ptCount val="3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86-4B42-9F64-F58C55B33A72}"/>
            </c:ext>
          </c:extLst>
        </c:ser>
        <c:ser>
          <c:idx val="4"/>
          <c:order val="4"/>
          <c:tx>
            <c:strRef>
              <c:f>'0.Raw Data - Start Here'!$B$12</c:f>
              <c:strCache>
                <c:ptCount val="1"/>
                <c:pt idx="0">
                  <c:v>Mercedes-Benz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'0.Raw Data - Start Here'!$E$12:$E$14</c:f>
              <c:numCache>
                <c:formatCode>_-[$$-409]* #,##0_ ;_-[$$-409]* \-#,##0\ ;_-[$$-409]* "-"??_ ;_-@_ </c:formatCode>
                <c:ptCount val="3"/>
                <c:pt idx="0">
                  <c:v>61000</c:v>
                </c:pt>
                <c:pt idx="1">
                  <c:v>70000</c:v>
                </c:pt>
                <c:pt idx="2">
                  <c:v>67600</c:v>
                </c:pt>
              </c:numCache>
            </c:numRef>
          </c:xVal>
          <c:yVal>
            <c:numRef>
              <c:f>'0.Raw Data - Start Here'!$K$12:$K$14</c:f>
              <c:numCache>
                <c:formatCode>_-* #,##0_-;\-* #,##0_-;_-* "-"??_-;_-@_-</c:formatCode>
                <c:ptCount val="3"/>
                <c:pt idx="0">
                  <c:v>211</c:v>
                </c:pt>
                <c:pt idx="1">
                  <c:v>211</c:v>
                </c:pt>
                <c:pt idx="2">
                  <c:v>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86-4B42-9F64-F58C55B33A72}"/>
            </c:ext>
          </c:extLst>
        </c:ser>
        <c:ser>
          <c:idx val="5"/>
          <c:order val="5"/>
          <c:tx>
            <c:strRef>
              <c:f>'0.Raw Data - Start Here'!$B$15</c:f>
              <c:strCache>
                <c:ptCount val="1"/>
                <c:pt idx="0">
                  <c:v>Nissan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'0.Raw Data - Start Here'!$E$15:$E$16</c:f>
              <c:numCache>
                <c:formatCode>_-[$$-409]* #,##0_ ;_-[$$-409]* \-#,##0\ ;_-[$$-409]* "-"??_ ;_-@_ </c:formatCode>
                <c:ptCount val="2"/>
                <c:pt idx="0">
                  <c:v>43590</c:v>
                </c:pt>
                <c:pt idx="1">
                  <c:v>45190</c:v>
                </c:pt>
              </c:numCache>
            </c:numRef>
          </c:xVal>
          <c:yVal>
            <c:numRef>
              <c:f>'0.Raw Data - Start Here'!$K$15:$K$16</c:f>
              <c:numCache>
                <c:formatCode>_-* #,##0_-;\-* #,##0_-;_-* "-"??_-;_-@_-</c:formatCode>
                <c:ptCount val="2"/>
                <c:pt idx="0">
                  <c:v>335</c:v>
                </c:pt>
                <c:pt idx="1">
                  <c:v>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86-4B42-9F64-F58C55B33A72}"/>
            </c:ext>
          </c:extLst>
        </c:ser>
        <c:ser>
          <c:idx val="6"/>
          <c:order val="6"/>
          <c:tx>
            <c:strRef>
              <c:f>'0.Raw Data - Start Here'!$B$17</c:f>
              <c:strCache>
                <c:ptCount val="1"/>
                <c:pt idx="0">
                  <c:v>Aston Martin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'0.Raw Data - Start Here'!$E$17:$E$18</c:f>
              <c:numCache>
                <c:formatCode>_-[$$-409]* #,##0_ ;_-[$$-409]* \-#,##0\ ;_-[$$-409]* "-"??_ ;_-@_ </c:formatCode>
                <c:ptCount val="2"/>
                <c:pt idx="0">
                  <c:v>233200</c:v>
                </c:pt>
                <c:pt idx="1">
                  <c:v>236000</c:v>
                </c:pt>
              </c:numCache>
            </c:numRef>
          </c:xVal>
          <c:yVal>
            <c:numRef>
              <c:f>'0.Raw Data - Start Here'!$K$17:$K$18</c:f>
              <c:numCache>
                <c:formatCode>_-* #,##0_-;\-* #,##0_-;_-* "-"??_-;_-@_-</c:formatCode>
                <c:ptCount val="2"/>
                <c:pt idx="0">
                  <c:v>528</c:v>
                </c:pt>
                <c:pt idx="1">
                  <c:v>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86-4B42-9F64-F58C55B33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509864"/>
        <c:axId val="602507344"/>
      </c:scatterChart>
      <c:valAx>
        <c:axId val="60250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07344"/>
        <c:crosses val="autoZero"/>
        <c:crossBetween val="midCat"/>
      </c:valAx>
      <c:valAx>
        <c:axId val="60250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Horsepower</a:t>
                </a:r>
                <a:r>
                  <a:rPr lang="en-GB" baseline="0"/>
                  <a:t> No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09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Price</a:t>
            </a:r>
            <a:r>
              <a:rPr lang="en-GB" baseline="0"/>
              <a:t> per HorsePower per Make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'1.Completed'!$B$2</c:f>
              <c:strCache>
                <c:ptCount val="1"/>
                <c:pt idx="0">
                  <c:v>Audi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'1.Completed'!$E$2:$E$3</c:f>
              <c:numCache>
                <c:formatCode>_-[$$-409]* #,##0_ ;_-[$$-409]* \-#,##0\ ;_-[$$-409]* "-"??_ ;_-@_ </c:formatCode>
                <c:ptCount val="2"/>
                <c:pt idx="0">
                  <c:v>98600</c:v>
                </c:pt>
                <c:pt idx="1">
                  <c:v>89800</c:v>
                </c:pt>
              </c:numCache>
            </c:numRef>
          </c:xVal>
          <c:yVal>
            <c:numRef>
              <c:f>'1.Completed'!$K$2:$K$3</c:f>
              <c:numCache>
                <c:formatCode>General</c:formatCode>
                <c:ptCount val="2"/>
                <c:pt idx="0">
                  <c:v>496</c:v>
                </c:pt>
                <c:pt idx="1">
                  <c:v>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C-4207-BCB3-BFD1AED7CC84}"/>
            </c:ext>
          </c:extLst>
        </c:ser>
        <c:ser>
          <c:idx val="1"/>
          <c:order val="1"/>
          <c:tx>
            <c:strRef>
              <c:f>'1.Completed'!$B$4</c:f>
              <c:strCache>
                <c:ptCount val="1"/>
                <c:pt idx="0">
                  <c:v>BMW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'1.Completed'!$E$4:$E$6</c:f>
              <c:numCache>
                <c:formatCode>_-[$$-409]* #,##0_ ;_-[$$-409]* \-#,##0\ ;_-[$$-409]* "-"??_ ;_-@_ </c:formatCode>
                <c:ptCount val="3"/>
                <c:pt idx="0">
                  <c:v>38800</c:v>
                </c:pt>
                <c:pt idx="1">
                  <c:v>105700</c:v>
                </c:pt>
                <c:pt idx="2">
                  <c:v>124200</c:v>
                </c:pt>
              </c:numCache>
            </c:numRef>
          </c:xVal>
          <c:yVal>
            <c:numRef>
              <c:f>'1.Completed'!$K$4:$K$6</c:f>
              <c:numCache>
                <c:formatCode>General</c:formatCode>
                <c:ptCount val="3"/>
                <c:pt idx="0">
                  <c:v>255</c:v>
                </c:pt>
                <c:pt idx="1">
                  <c:v>449</c:v>
                </c:pt>
                <c:pt idx="2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5C-4207-BCB3-BFD1AED7CC84}"/>
            </c:ext>
          </c:extLst>
        </c:ser>
        <c:ser>
          <c:idx val="2"/>
          <c:order val="2"/>
          <c:tx>
            <c:strRef>
              <c:f>'1.Completed'!$B$7</c:f>
              <c:strCache>
                <c:ptCount val="1"/>
                <c:pt idx="0">
                  <c:v>Bentley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'1.Completed'!$E$7:$E$8</c:f>
              <c:numCache>
                <c:formatCode>_-[$$-409]* #,##0_ ;_-[$$-409]* \-#,##0\ ;_-[$$-409]* "-"??_ ;_-@_ </c:formatCode>
                <c:ptCount val="2"/>
                <c:pt idx="0">
                  <c:v>300200</c:v>
                </c:pt>
                <c:pt idx="1">
                  <c:v>214900</c:v>
                </c:pt>
              </c:numCache>
            </c:numRef>
          </c:xVal>
          <c:yVal>
            <c:numRef>
              <c:f>'1.Completed'!$K$7:$K$8</c:f>
              <c:numCache>
                <c:formatCode>General</c:formatCode>
                <c:ptCount val="2"/>
                <c:pt idx="0">
                  <c:v>626</c:v>
                </c:pt>
                <c:pt idx="1">
                  <c:v>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5C-4207-BCB3-BFD1AED7CC84}"/>
            </c:ext>
          </c:extLst>
        </c:ser>
        <c:ser>
          <c:idx val="3"/>
          <c:order val="3"/>
          <c:tx>
            <c:strRef>
              <c:f>'1.Completed'!$B$9</c:f>
              <c:strCache>
                <c:ptCount val="1"/>
                <c:pt idx="0">
                  <c:v>Ford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'1.Completed'!$E$9:$E$11</c:f>
              <c:numCache>
                <c:formatCode>_-[$$-409]* #,##0_ ;_-[$$-409]* \-#,##0\ ;_-[$$-409]* "-"??_ ;_-@_ </c:formatCode>
                <c:ptCount val="3"/>
                <c:pt idx="0">
                  <c:v>50095</c:v>
                </c:pt>
                <c:pt idx="1">
                  <c:v>51385</c:v>
                </c:pt>
                <c:pt idx="2">
                  <c:v>39630</c:v>
                </c:pt>
              </c:numCache>
            </c:numRef>
          </c:xVal>
          <c:yVal>
            <c:numRef>
              <c:f>'1.Completed'!$K$9:$K$11</c:f>
              <c:numCache>
                <c:formatCode>General</c:formatCode>
                <c:ptCount val="3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5C-4207-BCB3-BFD1AED7CC84}"/>
            </c:ext>
          </c:extLst>
        </c:ser>
        <c:ser>
          <c:idx val="4"/>
          <c:order val="4"/>
          <c:tx>
            <c:strRef>
              <c:f>'1.Completed'!$B$12</c:f>
              <c:strCache>
                <c:ptCount val="1"/>
                <c:pt idx="0">
                  <c:v>Mercedes-Benz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'1.Completed'!$E$12:$E$14</c:f>
              <c:numCache>
                <c:formatCode>_-[$$-409]* #,##0_ ;_-[$$-409]* \-#,##0\ ;_-[$$-409]* "-"??_ ;_-@_ </c:formatCode>
                <c:ptCount val="3"/>
                <c:pt idx="0">
                  <c:v>61000</c:v>
                </c:pt>
                <c:pt idx="1">
                  <c:v>70000</c:v>
                </c:pt>
                <c:pt idx="2">
                  <c:v>67600</c:v>
                </c:pt>
              </c:numCache>
            </c:numRef>
          </c:xVal>
          <c:yVal>
            <c:numRef>
              <c:f>'1.Completed'!$K$12:$K$14</c:f>
              <c:numCache>
                <c:formatCode>General</c:formatCode>
                <c:ptCount val="3"/>
                <c:pt idx="0">
                  <c:v>211</c:v>
                </c:pt>
                <c:pt idx="1">
                  <c:v>211</c:v>
                </c:pt>
                <c:pt idx="2">
                  <c:v>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5C-4207-BCB3-BFD1AED7CC84}"/>
            </c:ext>
          </c:extLst>
        </c:ser>
        <c:ser>
          <c:idx val="5"/>
          <c:order val="5"/>
          <c:tx>
            <c:strRef>
              <c:f>'1.Completed'!$B$15</c:f>
              <c:strCache>
                <c:ptCount val="1"/>
                <c:pt idx="0">
                  <c:v>Nissan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'1.Completed'!$E$15:$E$16</c:f>
              <c:numCache>
                <c:formatCode>_-[$$-409]* #,##0_ ;_-[$$-409]* \-#,##0\ ;_-[$$-409]* "-"??_ ;_-@_ </c:formatCode>
                <c:ptCount val="2"/>
                <c:pt idx="0">
                  <c:v>43590</c:v>
                </c:pt>
                <c:pt idx="1">
                  <c:v>45190</c:v>
                </c:pt>
              </c:numCache>
            </c:numRef>
          </c:xVal>
          <c:yVal>
            <c:numRef>
              <c:f>'1.Completed'!$K$15:$K$16</c:f>
              <c:numCache>
                <c:formatCode>General</c:formatCode>
                <c:ptCount val="2"/>
                <c:pt idx="0">
                  <c:v>335</c:v>
                </c:pt>
                <c:pt idx="1">
                  <c:v>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5C-4207-BCB3-BFD1AED7CC84}"/>
            </c:ext>
          </c:extLst>
        </c:ser>
        <c:ser>
          <c:idx val="6"/>
          <c:order val="6"/>
          <c:tx>
            <c:strRef>
              <c:f>'1.Completed'!$B$17</c:f>
              <c:strCache>
                <c:ptCount val="1"/>
                <c:pt idx="0">
                  <c:v>Aston Martin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'1.Completed'!$E$17:$E$18</c:f>
              <c:numCache>
                <c:formatCode>_-[$$-409]* #,##0_ ;_-[$$-409]* \-#,##0\ ;_-[$$-409]* "-"??_ ;_-@_ </c:formatCode>
                <c:ptCount val="2"/>
                <c:pt idx="0">
                  <c:v>233200</c:v>
                </c:pt>
                <c:pt idx="1">
                  <c:v>236000</c:v>
                </c:pt>
              </c:numCache>
            </c:numRef>
          </c:xVal>
          <c:yVal>
            <c:numRef>
              <c:f>'1.Completed'!$K$17:$K$18</c:f>
              <c:numCache>
                <c:formatCode>General</c:formatCode>
                <c:ptCount val="2"/>
                <c:pt idx="0">
                  <c:v>528</c:v>
                </c:pt>
                <c:pt idx="1">
                  <c:v>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5C-4207-BCB3-BFD1AED7C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719519"/>
        <c:axId val="1310716159"/>
      </c:scatterChart>
      <c:valAx>
        <c:axId val="131071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716159"/>
        <c:crosses val="autoZero"/>
        <c:crossBetween val="midCat"/>
      </c:valAx>
      <c:valAx>
        <c:axId val="131071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719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152399</xdr:colOff>
      <xdr:row>0</xdr:row>
      <xdr:rowOff>147145</xdr:rowOff>
    </xdr:from>
    <xdr:to>
      <xdr:col>14</xdr:col>
      <xdr:colOff>451946</xdr:colOff>
      <xdr:row>17</xdr:row>
      <xdr:rowOff>26276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2470C31-556A-499D-88FE-368ABF98A5AC}"/>
            </a:ext>
          </a:extLst>
        </xdr:cNvPr>
        <xdr:cNvSpPr txBox="1"/>
      </xdr:nvSpPr>
      <xdr:spPr>
        <a:xfrm>
          <a:off x="8497613" y="147145"/>
          <a:ext cx="3347547" cy="30059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600" b="1">
              <a:solidFill>
                <a:srgbClr val="00B050"/>
              </a:solidFill>
            </a:rPr>
            <a:t>EXCEL</a:t>
          </a:r>
          <a:r>
            <a:rPr lang="en-GB" sz="1600" b="1" baseline="0">
              <a:solidFill>
                <a:srgbClr val="00B050"/>
              </a:solidFill>
            </a:rPr>
            <a:t> TEST</a:t>
          </a:r>
        </a:p>
        <a:p>
          <a:endParaRPr lang="en-GB" sz="1100" baseline="0"/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Instuctions: Finish the below test in 15 mins and return the final Excel  file back to us.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Create a distinct column per Make &amp; Model and show the average Horsepower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Create a new column that shows if a car has more than 3,000 rpm or not. Conditionally Format this column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Show the total Invoice Price per Make and Model and the average Torque in a new summary table. Make it presentable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Create a scatterplot that shows the Price Vs horsepower per make as a legend. Make it look nice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Make the table and deliverables presentable to the business</a:t>
          </a:r>
          <a:endParaRPr lang="en-GB">
            <a:effectLst/>
          </a:endParaRPr>
        </a:p>
        <a:p>
          <a:endParaRPr lang="en-GB" sz="1100" baseline="0"/>
        </a:p>
        <a:p>
          <a:endParaRPr lang="en-GB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534714</xdr:colOff>
      <xdr:row>19</xdr:row>
      <xdr:rowOff>183930</xdr:rowOff>
    </xdr:from>
    <xdr:to>
      <xdr:col>8</xdr:col>
      <xdr:colOff>583327</xdr:colOff>
      <xdr:row>37</xdr:row>
      <xdr:rowOff>110358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22D127B-092E-40EA-B421-97078400DCEF}"/>
            </a:ext>
          </a:extLst>
        </xdr:cNvPr>
        <xdr:cNvSpPr txBox="1"/>
      </xdr:nvSpPr>
      <xdr:spPr>
        <a:xfrm>
          <a:off x="6431017" y="3899337"/>
          <a:ext cx="3795551" cy="32371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600" b="1">
              <a:solidFill>
                <a:srgbClr val="00B050"/>
              </a:solidFill>
            </a:rPr>
            <a:t>EXCEL</a:t>
          </a:r>
          <a:r>
            <a:rPr lang="en-GB" sz="1600" b="1" baseline="0">
              <a:solidFill>
                <a:srgbClr val="00B050"/>
              </a:solidFill>
            </a:rPr>
            <a:t> TEST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Instuctions: Finish the below test in 15 mins and return the final Excel  file back to us.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Create a distinct column per Make &amp; Model and show the average Horsepower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Create a new column that shows if a car has more than 3,000 rpm or not. Conditionally Format this column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Show the total Invoice Price per Make and Model and the average Torque in a new summary table. Make it presentable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Create a scatterplot that shows the Price Vs horsepower per make as a legend. Make it look nice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Make the table and deliverables presentable to the business</a:t>
          </a:r>
          <a:endParaRPr lang="en-GB">
            <a:effectLst/>
          </a:endParaRPr>
        </a:p>
        <a:p>
          <a:endParaRPr lang="en-GB" sz="1100" baseline="0"/>
        </a:p>
        <a:p>
          <a:endParaRPr lang="en-GB" sz="1100" baseline="0"/>
        </a:p>
      </xdr:txBody>
    </xdr:sp>
    <xdr:clientData/>
  </xdr:twoCellAnchor>
  <xdr:twoCellAnchor>
    <xdr:from>
      <xdr:col>0</xdr:col>
      <xdr:colOff>706822</xdr:colOff>
      <xdr:row>52</xdr:row>
      <xdr:rowOff>57808</xdr:rowOff>
    </xdr:from>
    <xdr:to>
      <xdr:col>4</xdr:col>
      <xdr:colOff>13139</xdr:colOff>
      <xdr:row>67</xdr:row>
      <xdr:rowOff>42042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7B4BCD-74A5-D110-BAC1-C6E9EA58D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152399</xdr:colOff>
      <xdr:row>0</xdr:row>
      <xdr:rowOff>147145</xdr:rowOff>
    </xdr:from>
    <xdr:to>
      <xdr:col>14</xdr:col>
      <xdr:colOff>451946</xdr:colOff>
      <xdr:row>17</xdr:row>
      <xdr:rowOff>26276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FA3814C-EE05-4457-A10A-927502D5519D}"/>
            </a:ext>
          </a:extLst>
        </xdr:cNvPr>
        <xdr:cNvSpPr txBox="1"/>
      </xdr:nvSpPr>
      <xdr:spPr>
        <a:xfrm>
          <a:off x="9113519" y="147145"/>
          <a:ext cx="3347547" cy="29880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600" b="1">
              <a:solidFill>
                <a:srgbClr val="00B050"/>
              </a:solidFill>
            </a:rPr>
            <a:t>EXCEL</a:t>
          </a:r>
          <a:r>
            <a:rPr lang="en-GB" sz="1600" b="1" baseline="0">
              <a:solidFill>
                <a:srgbClr val="00B050"/>
              </a:solidFill>
            </a:rPr>
            <a:t> TEST</a:t>
          </a:r>
        </a:p>
        <a:p>
          <a:endParaRPr lang="en-GB" sz="1100" baseline="0"/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Instuctions: Finish the below test in 15 mins and return the final Excel  file back to us.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Create a distinct column per Make &amp; Model and show the average Horsepower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Create a new column that shows if a car has more than 3,000 rpm or not. Conditionally Format this column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Show the total Invoice Price per Make and Model and the average Torque in a new summary table. Make it presentable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Create a scatterplot that shows the Price Vs horsepower per make as a legend. Make it look nice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Make the table and deliverables presentable to the business</a:t>
          </a:r>
          <a:endParaRPr lang="en-GB">
            <a:effectLst/>
          </a:endParaRPr>
        </a:p>
        <a:p>
          <a:endParaRPr lang="en-GB" sz="1100" baseline="0"/>
        </a:p>
        <a:p>
          <a:endParaRPr lang="en-GB" sz="110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157653</xdr:colOff>
      <xdr:row>19</xdr:row>
      <xdr:rowOff>10511</xdr:rowOff>
    </xdr:from>
    <xdr:to>
      <xdr:col>9</xdr:col>
      <xdr:colOff>924910</xdr:colOff>
      <xdr:row>36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315152-BE50-B9A3-9AE3-BAACDED5ED0D}"/>
            </a:ext>
          </a:extLst>
        </xdr:cNvPr>
        <xdr:cNvSpPr txBox="1"/>
      </xdr:nvSpPr>
      <xdr:spPr>
        <a:xfrm>
          <a:off x="8095153" y="3509361"/>
          <a:ext cx="3351707" cy="32851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600" b="1">
              <a:solidFill>
                <a:srgbClr val="00B050"/>
              </a:solidFill>
            </a:rPr>
            <a:t>EXCEL</a:t>
          </a:r>
          <a:r>
            <a:rPr lang="en-GB" sz="1600" b="1" baseline="0">
              <a:solidFill>
                <a:srgbClr val="00B050"/>
              </a:solidFill>
            </a:rPr>
            <a:t> TEST</a:t>
          </a:r>
        </a:p>
        <a:p>
          <a:endParaRPr lang="en-GB" sz="1100" baseline="0"/>
        </a:p>
        <a:p>
          <a:r>
            <a:rPr lang="en-GB" sz="1100" baseline="0"/>
            <a:t>Instuctions: Finish the below test in 15 mins and return the final Excel  file back to us.</a:t>
          </a:r>
        </a:p>
        <a:p>
          <a:endParaRPr lang="en-GB" sz="1100" baseline="0"/>
        </a:p>
        <a:p>
          <a:r>
            <a:rPr lang="en-GB" sz="1100" baseline="0"/>
            <a:t>Questions:</a:t>
          </a:r>
        </a:p>
        <a:p>
          <a:r>
            <a:rPr lang="en-GB" sz="1100" baseline="0"/>
            <a:t>1. Create a distinct column per Make &amp; Model and show the average Horsepower</a:t>
          </a:r>
        </a:p>
        <a:p>
          <a:r>
            <a:rPr lang="en-GB" sz="1100" baseline="0"/>
            <a:t>2. Create a new column that shows if a car has more than 3,000 rpm or not. Conditionally Format this column</a:t>
          </a:r>
        </a:p>
        <a:p>
          <a:r>
            <a:rPr lang="en-GB" sz="1100" baseline="0"/>
            <a:t>3. Show the total Invoice Price per Make and Model and the average Torque in a new summary table. Make it presentable</a:t>
          </a:r>
        </a:p>
        <a:p>
          <a:r>
            <a:rPr lang="en-GB" sz="1100" baseline="0"/>
            <a:t>4. Create a scatterplot that shows the Price Vs horsepower per make as a legend. Make it look nice</a:t>
          </a:r>
        </a:p>
        <a:p>
          <a:r>
            <a:rPr lang="en-GB" sz="1100" baseline="0"/>
            <a:t>5. Make the table and deliverables presentable to the business</a:t>
          </a:r>
        </a:p>
        <a:p>
          <a:endParaRPr lang="en-GB" sz="1100" baseline="0"/>
        </a:p>
        <a:p>
          <a:endParaRPr lang="en-GB" sz="1100" baseline="0"/>
        </a:p>
      </xdr:txBody>
    </xdr:sp>
    <xdr:clientData/>
  </xdr:twoCellAnchor>
  <xdr:twoCellAnchor>
    <xdr:from>
      <xdr:col>2</xdr:col>
      <xdr:colOff>16191</xdr:colOff>
      <xdr:row>48</xdr:row>
      <xdr:rowOff>95408</xdr:rowOff>
    </xdr:from>
    <xdr:to>
      <xdr:col>6</xdr:col>
      <xdr:colOff>444500</xdr:colOff>
      <xdr:row>63</xdr:row>
      <xdr:rowOff>102075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DC8EDBF-B9D2-A336-738F-8A5AF3765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oannis Pitsillides" refreshedDate="45596.603520717596" createdVersion="8" refreshedVersion="8" minRefreshableVersion="3" recordCount="17" xr:uid="{E9732744-519F-4E7C-A681-CB723BDC0FBA}">
  <cacheSource type="worksheet">
    <worksheetSource ref="B1:K18" sheet="1.Completed"/>
  </cacheSource>
  <cacheFields count="10">
    <cacheField name="Make" numFmtId="0">
      <sharedItems/>
    </cacheField>
    <cacheField name="Model" numFmtId="0">
      <sharedItems/>
    </cacheField>
    <cacheField name="MSRP" numFmtId="0">
      <sharedItems containsSemiMixedTypes="0" containsString="0" containsNumber="1" containsInteger="1" minValue="38800" maxValue="300200"/>
    </cacheField>
    <cacheField name="Price" numFmtId="0">
      <sharedItems containsSemiMixedTypes="0" containsString="0" containsNumber="1" containsInteger="1" minValue="38800" maxValue="300200"/>
    </cacheField>
    <cacheField name="Body Size" numFmtId="0">
      <sharedItems/>
    </cacheField>
    <cacheField name="Body Style" numFmtId="0">
      <sharedItems/>
    </cacheField>
    <cacheField name="Horsepower" numFmtId="0">
      <sharedItems/>
    </cacheField>
    <cacheField name="Highway Fuel Economy" numFmtId="0">
      <sharedItems containsBlank="1"/>
    </cacheField>
    <cacheField name="Make &amp; Car " numFmtId="0">
      <sharedItems count="10">
        <s v="Audi-SQ8 Sportback e-tron"/>
        <s v="Audi-SQ8 e-tron"/>
        <s v="BMW-2 Series"/>
        <s v="BMW-i7"/>
        <s v="Bentley-Flying Spur"/>
        <s v="Ford-Bronco"/>
        <s v="Mercedes-Benz-Sprinter"/>
        <s v="Nissan-ARIYA"/>
        <s v="Aston Martin-DB11"/>
        <s v="Aston Martin-DBX707"/>
      </sharedItems>
    </cacheField>
    <cacheField name="Horsepower No" numFmtId="0">
      <sharedItems containsSemiMixedTypes="0" containsString="0" containsNumber="1" containsInteger="1" minValue="211" maxValue="6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oannis Pitsillides" refreshedDate="45596.616374421297" createdVersion="8" refreshedVersion="8" minRefreshableVersion="3" recordCount="17" xr:uid="{6990C49F-30E6-41D4-A961-FADA9922149B}">
  <cacheSource type="worksheet">
    <worksheetSource ref="A1:Q18" sheet="1.Completed"/>
  </cacheSource>
  <cacheFields count="17">
    <cacheField name="ID - Key" numFmtId="0">
      <sharedItems containsSemiMixedTypes="0" containsString="0" containsNumber="1" containsInteger="1" minValue="1" maxValue="17"/>
    </cacheField>
    <cacheField name="Make" numFmtId="0">
      <sharedItems count="7">
        <s v="Audi"/>
        <s v="BMW"/>
        <s v="Bentley"/>
        <s v="Ford"/>
        <s v="Mercedes-Benz"/>
        <s v="Nissan"/>
        <s v="Aston Martin"/>
      </sharedItems>
    </cacheField>
    <cacheField name="Model" numFmtId="0">
      <sharedItems count="10">
        <s v="SQ8 Sportback e-tron"/>
        <s v="SQ8 e-tron"/>
        <s v="2 Series"/>
        <s v="i7"/>
        <s v="Flying Spur"/>
        <s v="Bronco"/>
        <s v="Sprinter"/>
        <s v="ARIYA"/>
        <s v="DB11"/>
        <s v="DBX707"/>
      </sharedItems>
    </cacheField>
    <cacheField name="MSRP" numFmtId="0">
      <sharedItems containsSemiMixedTypes="0" containsString="0" containsNumber="1" containsInteger="1" minValue="38800" maxValue="300200"/>
    </cacheField>
    <cacheField name="Price" numFmtId="0">
      <sharedItems containsSemiMixedTypes="0" containsString="0" containsNumber="1" containsInteger="1" minValue="38800" maxValue="300200"/>
    </cacheField>
    <cacheField name="Body Size" numFmtId="0">
      <sharedItems/>
    </cacheField>
    <cacheField name="Body Style" numFmtId="0">
      <sharedItems/>
    </cacheField>
    <cacheField name="Horsepower" numFmtId="0">
      <sharedItems/>
    </cacheField>
    <cacheField name="Highway Fuel Economy" numFmtId="0">
      <sharedItems containsBlank="1"/>
    </cacheField>
    <cacheField name="Make &amp; Model " numFmtId="0">
      <sharedItems/>
    </cacheField>
    <cacheField name="Horsepower No" numFmtId="0">
      <sharedItems containsSemiMixedTypes="0" containsString="0" containsNumber="1" containsInteger="1" minValue="211" maxValue="697"/>
    </cacheField>
    <cacheField name="RPM - 1" numFmtId="0">
      <sharedItems/>
    </cacheField>
    <cacheField name="RPM - 2" numFmtId="0">
      <sharedItems containsSemiMixedTypes="0" containsString="0" containsNumber="1" containsInteger="1" minValue="0" maxValue="6000"/>
    </cacheField>
    <cacheField name="More than 3,000 RPM" numFmtId="0">
      <sharedItems/>
    </cacheField>
    <cacheField name="Invoice Price" numFmtId="165">
      <sharedItems containsSemiMixedTypes="0" containsString="0" containsNumber="1" containsInteger="1" minValue="0" maxValue="205216"/>
    </cacheField>
    <cacheField name="Torgue" numFmtId="0">
      <sharedItems/>
    </cacheField>
    <cacheField name="Torgue No" numFmtId="0">
      <sharedItems containsSemiMixedTypes="0" containsString="0" containsNumber="1" containsInteger="1" minValue="295" maxValue="7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oannis Pitsillides" refreshedDate="45603.308578009259" createdVersion="8" refreshedVersion="8" minRefreshableVersion="3" recordCount="17" xr:uid="{8E0336E7-2098-45F4-BD21-D655663E18C0}">
  <cacheSource type="worksheet">
    <worksheetSource ref="A1:P18" sheet="0.Raw Data - Start Here"/>
  </cacheSource>
  <cacheFields count="16">
    <cacheField name="ID - Key" numFmtId="0">
      <sharedItems containsSemiMixedTypes="0" containsString="0" containsNumber="1" containsInteger="1" minValue="1" maxValue="17"/>
    </cacheField>
    <cacheField name="Make" numFmtId="0">
      <sharedItems count="7">
        <s v="Audi"/>
        <s v="BMW"/>
        <s v="Bentley"/>
        <s v="Ford"/>
        <s v="Mercedes-Benz"/>
        <s v="Nissan"/>
        <s v="Aston Martin"/>
      </sharedItems>
    </cacheField>
    <cacheField name="Model" numFmtId="0">
      <sharedItems count="10">
        <s v="SQ8 Sportback e-tron"/>
        <s v="SQ8 e-tron"/>
        <s v="2 Series"/>
        <s v="i7"/>
        <s v="Flying Spur"/>
        <s v="Bronco"/>
        <s v="Sprinter"/>
        <s v="ARIYA"/>
        <s v="DB11"/>
        <s v="DBX707"/>
      </sharedItems>
    </cacheField>
    <cacheField name="MSRP" numFmtId="0">
      <sharedItems containsSemiMixedTypes="0" containsString="0" containsNumber="1" containsInteger="1" minValue="38800" maxValue="300200"/>
    </cacheField>
    <cacheField name="Price" numFmtId="0">
      <sharedItems containsSemiMixedTypes="0" containsString="0" containsNumber="1" containsInteger="1" minValue="38800" maxValue="300200"/>
    </cacheField>
    <cacheField name="Body Size" numFmtId="0">
      <sharedItems/>
    </cacheField>
    <cacheField name="Body Style" numFmtId="0">
      <sharedItems/>
    </cacheField>
    <cacheField name="Horsepower" numFmtId="0">
      <sharedItems/>
    </cacheField>
    <cacheField name="Highway Fuel Economy" numFmtId="0">
      <sharedItems containsBlank="1"/>
    </cacheField>
    <cacheField name="Make-Model" numFmtId="0">
      <sharedItems count="10">
        <s v="Audi-SQ8 Sportback e-tron"/>
        <s v="Audi-SQ8 e-tron"/>
        <s v="BMW-2 Series"/>
        <s v="BMW-i7"/>
        <s v="Bentley-Flying Spur"/>
        <s v="Ford-Bronco"/>
        <s v="Mercedes-Benz-Sprinter"/>
        <s v="Nissan-ARIYA"/>
        <s v="Aston Martin-DB11"/>
        <s v="Aston Martin-DBX707"/>
      </sharedItems>
    </cacheField>
    <cacheField name="Horsepower No" numFmtId="0">
      <sharedItems containsSemiMixedTypes="0" containsString="0" containsNumber="1" containsInteger="1" minValue="211" maxValue="697"/>
    </cacheField>
    <cacheField name="Horspower RPM" numFmtId="0">
      <sharedItems containsSemiMixedTypes="0" containsString="0" containsNumber="1" containsInteger="1" minValue="0" maxValue="6000"/>
    </cacheField>
    <cacheField name="More than 3k RPM" numFmtId="0">
      <sharedItems/>
    </cacheField>
    <cacheField name="Invoice Price" numFmtId="165">
      <sharedItems containsSemiMixedTypes="0" containsString="0" containsNumber="1" containsInteger="1" minValue="0" maxValue="205216"/>
    </cacheField>
    <cacheField name="Torque" numFmtId="0">
      <sharedItems/>
    </cacheField>
    <cacheField name="Torque No" numFmtId="0">
      <sharedItems containsSemiMixedTypes="0" containsString="0" containsNumber="1" containsInteger="1" minValue="295" maxValue="7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Audi"/>
    <s v="SQ8 Sportback e-tron"/>
    <n v="98600"/>
    <n v="98600"/>
    <s v="Midsize"/>
    <s v="SUV"/>
    <s v="496 hp @ 0 rpm"/>
    <s v="75 mpg"/>
    <x v="0"/>
    <n v="496"/>
  </r>
  <r>
    <s v="Audi"/>
    <s v="SQ8 e-tron"/>
    <n v="89800"/>
    <n v="89800"/>
    <s v="Midsize"/>
    <s v="SUV"/>
    <s v="496 hp @ 0 rpm"/>
    <s v="75 mpg"/>
    <x v="1"/>
    <n v="496"/>
  </r>
  <r>
    <s v="BMW"/>
    <s v="2 Series"/>
    <n v="38800"/>
    <n v="38800"/>
    <s v="Compact"/>
    <s v="Coupe"/>
    <s v="255 hp @ 5000 rpm"/>
    <s v="35 mpg"/>
    <x v="2"/>
    <n v="255"/>
  </r>
  <r>
    <s v="BMW"/>
    <s v="i7"/>
    <n v="105700"/>
    <n v="105700"/>
    <s v="Large"/>
    <s v="Sedan"/>
    <s v="449 hp @ 0 rpm"/>
    <s v="95 mpg"/>
    <x v="3"/>
    <n v="449"/>
  </r>
  <r>
    <s v="BMW"/>
    <s v="i7"/>
    <n v="124200"/>
    <n v="124200"/>
    <s v="Large"/>
    <s v="Sedan"/>
    <s v="536 hp @ 0 rpm"/>
    <s v="87 mpg"/>
    <x v="3"/>
    <n v="536"/>
  </r>
  <r>
    <s v="Bentley"/>
    <s v="Flying Spur"/>
    <n v="300200"/>
    <n v="300200"/>
    <s v="Large"/>
    <s v="Sedan"/>
    <s v="626 hp @ 6000 rpm"/>
    <s v="19 mpg"/>
    <x v="4"/>
    <n v="626"/>
  </r>
  <r>
    <s v="Bentley"/>
    <s v="Flying Spur"/>
    <n v="214900"/>
    <n v="214900"/>
    <s v="Large"/>
    <s v="Sedan"/>
    <s v="542 hp @ 6000 rpm"/>
    <s v="20 mpg"/>
    <x v="4"/>
    <n v="542"/>
  </r>
  <r>
    <s v="Ford"/>
    <s v="Bronco"/>
    <n v="50095"/>
    <n v="50095"/>
    <s v="Compact"/>
    <s v="Convertible SUV"/>
    <s v="300 hp @ 5700 rpm"/>
    <s v="17 mpg"/>
    <x v="5"/>
    <n v="300"/>
  </r>
  <r>
    <s v="Ford"/>
    <s v="Bronco"/>
    <n v="51385"/>
    <n v="51385"/>
    <s v="Midsize"/>
    <s v="Convertible SUV"/>
    <s v="300 hp @ 5700 rpm"/>
    <s v="17 mpg"/>
    <x v="5"/>
    <n v="300"/>
  </r>
  <r>
    <s v="Ford"/>
    <s v="Bronco"/>
    <n v="39630"/>
    <n v="39630"/>
    <s v="Compact"/>
    <s v="Convertible SUV"/>
    <s v="300 hp @ 5700 rpm"/>
    <s v="21 mpg"/>
    <x v="5"/>
    <n v="300"/>
  </r>
  <r>
    <s v="Mercedes-Benz"/>
    <s v="Sprinter"/>
    <n v="61000"/>
    <n v="61000"/>
    <s v="Midsize"/>
    <s v="Cargo Van"/>
    <s v="211 hp @ 3800 rpm"/>
    <m/>
    <x v="6"/>
    <n v="211"/>
  </r>
  <r>
    <s v="Mercedes-Benz"/>
    <s v="Sprinter"/>
    <n v="70000"/>
    <n v="70000"/>
    <s v="Large"/>
    <s v="Cargo Van"/>
    <s v="211 hp @ 3800 rpm"/>
    <m/>
    <x v="6"/>
    <n v="211"/>
  </r>
  <r>
    <s v="Mercedes-Benz"/>
    <s v="Sprinter"/>
    <n v="67600"/>
    <n v="67600"/>
    <s v="Large"/>
    <s v="Cargo Van"/>
    <s v="211 hp @ 3800 rpm"/>
    <m/>
    <x v="6"/>
    <n v="211"/>
  </r>
  <r>
    <s v="Nissan"/>
    <s v="ARIYA"/>
    <n v="43590"/>
    <n v="43590"/>
    <s v="Midsize"/>
    <s v="SUV"/>
    <s v="335 hp @ 0 rpm"/>
    <s v="89 mpg"/>
    <x v="7"/>
    <n v="335"/>
  </r>
  <r>
    <s v="Nissan"/>
    <s v="ARIYA"/>
    <n v="45190"/>
    <n v="45190"/>
    <s v="Midsize"/>
    <s v="SUV"/>
    <s v="389 hp @ 0 rpm"/>
    <s v="86 mpg"/>
    <x v="7"/>
    <n v="389"/>
  </r>
  <r>
    <s v="Aston Martin"/>
    <s v="DB11"/>
    <n v="233200"/>
    <n v="233200"/>
    <s v="Midsize"/>
    <s v="Convertible"/>
    <s v="528 hp @ 6000 rpm"/>
    <s v="24 mpg"/>
    <x v="8"/>
    <n v="528"/>
  </r>
  <r>
    <s v="Aston Martin"/>
    <s v="DBX707"/>
    <n v="236000"/>
    <n v="236000"/>
    <s v="Large"/>
    <s v="SUV"/>
    <s v="697 hp @ 6000 rpm"/>
    <s v="20 mpg"/>
    <x v="9"/>
    <n v="69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n v="1"/>
    <x v="0"/>
    <x v="0"/>
    <n v="98600"/>
    <n v="98600"/>
    <s v="Midsize"/>
    <s v="SUV"/>
    <s v="496 hp @ 0 rpm"/>
    <s v="75 mpg"/>
    <s v="Audi-SQ8 Sportback e-tron"/>
    <n v="496"/>
    <s v=" 0 rp"/>
    <n v="0"/>
    <s v="No"/>
    <n v="92685"/>
    <s v="718 ft-lbs. @ 0 rpm"/>
    <n v="718"/>
  </r>
  <r>
    <n v="2"/>
    <x v="0"/>
    <x v="1"/>
    <n v="89800"/>
    <n v="89800"/>
    <s v="Midsize"/>
    <s v="SUV"/>
    <s v="496 hp @ 0 rpm"/>
    <s v="75 mpg"/>
    <s v="Audi-SQ8 e-tron"/>
    <n v="496"/>
    <s v=" 0 rp"/>
    <n v="0"/>
    <s v="No"/>
    <n v="84413"/>
    <s v="718 ft-lbs. @ 0 rpm"/>
    <n v="718"/>
  </r>
  <r>
    <n v="3"/>
    <x v="1"/>
    <x v="2"/>
    <n v="38800"/>
    <n v="38800"/>
    <s v="Compact"/>
    <s v="Coupe"/>
    <s v="255 hp @ 5000 rpm"/>
    <s v="35 mpg"/>
    <s v="BMW-2 Series"/>
    <n v="255"/>
    <s v=" 5000"/>
    <n v="5000"/>
    <s v="Yes"/>
    <n v="36585"/>
    <s v="295 ft-lbs. @ 1550 rpm"/>
    <n v="295"/>
  </r>
  <r>
    <n v="4"/>
    <x v="1"/>
    <x v="3"/>
    <n v="105700"/>
    <n v="105700"/>
    <s v="Large"/>
    <s v="Sedan"/>
    <s v="449 hp @ 0 rpm"/>
    <s v="95 mpg"/>
    <s v="BMW-i7"/>
    <n v="449"/>
    <s v=" 0 rp"/>
    <n v="0"/>
    <s v="No"/>
    <n v="98800"/>
    <s v="479 ft-lbs. @ 0 rpm"/>
    <n v="479"/>
  </r>
  <r>
    <n v="5"/>
    <x v="1"/>
    <x v="3"/>
    <n v="124200"/>
    <n v="124200"/>
    <s v="Large"/>
    <s v="Sedan"/>
    <s v="536 hp @ 0 rpm"/>
    <s v="87 mpg"/>
    <s v="BMW-i7"/>
    <n v="536"/>
    <s v=" 0 rp"/>
    <n v="0"/>
    <s v="No"/>
    <n v="116005"/>
    <s v="549 ft-lbs. @ 0 rpm"/>
    <n v="549"/>
  </r>
  <r>
    <n v="6"/>
    <x v="2"/>
    <x v="4"/>
    <n v="300200"/>
    <n v="300200"/>
    <s v="Large"/>
    <s v="Sedan"/>
    <s v="626 hp @ 6000 rpm"/>
    <s v="19 mpg"/>
    <s v="Bentley-Flying Spur"/>
    <n v="626"/>
    <s v=" 6000"/>
    <n v="6000"/>
    <s v="Yes"/>
    <n v="133210"/>
    <s v="664 ft-lbs. @ 1350 rpm"/>
    <n v="664"/>
  </r>
  <r>
    <n v="7"/>
    <x v="2"/>
    <x v="4"/>
    <n v="214900"/>
    <n v="214900"/>
    <s v="Large"/>
    <s v="Sedan"/>
    <s v="542 hp @ 6000 rpm"/>
    <s v="20 mpg"/>
    <s v="Bentley-Flying Spur"/>
    <n v="542"/>
    <s v=" 6000"/>
    <n v="6000"/>
    <s v="Yes"/>
    <n v="150415"/>
    <s v="568 ft-lbs. @ 2000 rpm"/>
    <n v="568"/>
  </r>
  <r>
    <n v="8"/>
    <x v="3"/>
    <x v="5"/>
    <n v="50095"/>
    <n v="50095"/>
    <s v="Compact"/>
    <s v="Convertible SUV"/>
    <s v="300 hp @ 5700 rpm"/>
    <s v="17 mpg"/>
    <s v="Ford-Bronco"/>
    <n v="300"/>
    <s v=" 5700"/>
    <n v="5700"/>
    <s v="Yes"/>
    <n v="48342"/>
    <s v="325 ft-lbs. @ 3400 rpm"/>
    <n v="325"/>
  </r>
  <r>
    <n v="9"/>
    <x v="3"/>
    <x v="5"/>
    <n v="51385"/>
    <n v="51385"/>
    <s v="Midsize"/>
    <s v="Convertible SUV"/>
    <s v="300 hp @ 5700 rpm"/>
    <s v="17 mpg"/>
    <s v="Ford-Bronco"/>
    <n v="300"/>
    <s v=" 5700"/>
    <n v="5700"/>
    <s v="Yes"/>
    <n v="49587"/>
    <s v="325 ft-lbs. @ 3400 rpm"/>
    <n v="325"/>
  </r>
  <r>
    <n v="10"/>
    <x v="3"/>
    <x v="5"/>
    <n v="39630"/>
    <n v="39630"/>
    <s v="Compact"/>
    <s v="Convertible SUV"/>
    <s v="300 hp @ 5700 rpm"/>
    <s v="21 mpg"/>
    <s v="Ford-Bronco"/>
    <n v="300"/>
    <s v=" 5700"/>
    <n v="5700"/>
    <s v="Yes"/>
    <n v="38640"/>
    <s v="325 ft-lbs. @ 3400 rpm"/>
    <n v="325"/>
  </r>
  <r>
    <n v="11"/>
    <x v="4"/>
    <x v="6"/>
    <n v="61000"/>
    <n v="61000"/>
    <s v="Midsize"/>
    <s v="Cargo Van"/>
    <s v="211 hp @ 3800 rpm"/>
    <m/>
    <s v="Mercedes-Benz-Sprinter"/>
    <n v="211"/>
    <s v=" 3800"/>
    <n v="3800"/>
    <s v="Yes"/>
    <n v="50832"/>
    <s v="332 ft-lbs. @ 1400 rpm"/>
    <n v="332"/>
  </r>
  <r>
    <n v="12"/>
    <x v="4"/>
    <x v="6"/>
    <n v="70000"/>
    <n v="70000"/>
    <s v="Large"/>
    <s v="Cargo Van"/>
    <s v="211 hp @ 3800 rpm"/>
    <m/>
    <s v="Mercedes-Benz-Sprinter"/>
    <n v="211"/>
    <s v=" 3800"/>
    <n v="3800"/>
    <s v="Yes"/>
    <n v="52077"/>
    <s v="332 ft-lbs. @ 1400 rpm"/>
    <n v="332"/>
  </r>
  <r>
    <n v="13"/>
    <x v="4"/>
    <x v="6"/>
    <n v="67600"/>
    <n v="67600"/>
    <s v="Large"/>
    <s v="Cargo Van"/>
    <s v="211 hp @ 3800 rpm"/>
    <m/>
    <s v="Mercedes-Benz-Sprinter"/>
    <n v="211"/>
    <s v=" 3800"/>
    <n v="3800"/>
    <s v="Yes"/>
    <n v="53322"/>
    <s v="332 ft-lbs. @ 1400 rpm"/>
    <n v="332"/>
  </r>
  <r>
    <n v="14"/>
    <x v="5"/>
    <x v="7"/>
    <n v="43590"/>
    <n v="43590"/>
    <s v="Midsize"/>
    <s v="SUV"/>
    <s v="335 hp @ 0 rpm"/>
    <s v="89 mpg"/>
    <s v="Nissan-ARIYA"/>
    <n v="335"/>
    <s v=" 0 rp"/>
    <n v="0"/>
    <s v="No"/>
    <n v="35821"/>
    <s v="413 ft-lbs. @ 0 rpm"/>
    <n v="413"/>
  </r>
  <r>
    <n v="15"/>
    <x v="5"/>
    <x v="7"/>
    <n v="45190"/>
    <n v="45190"/>
    <s v="Midsize"/>
    <s v="SUV"/>
    <s v="389 hp @ 0 rpm"/>
    <s v="86 mpg"/>
    <s v="Nissan-ARIYA"/>
    <n v="389"/>
    <s v=" 0 rp"/>
    <n v="0"/>
    <s v="No"/>
    <n v="30970"/>
    <s v="442 ft-lbs. @ 0 rpm"/>
    <n v="442"/>
  </r>
  <r>
    <n v="16"/>
    <x v="6"/>
    <x v="8"/>
    <n v="233200"/>
    <n v="233200"/>
    <s v="Midsize"/>
    <s v="Convertible"/>
    <s v="528 hp @ 6000 rpm"/>
    <s v="24 mpg"/>
    <s v="Aston Martin-DB11"/>
    <n v="528"/>
    <s v=" 6000"/>
    <n v="6000"/>
    <s v="Yes"/>
    <n v="205216"/>
    <s v="497 ft-lbs. @ 1500 rpm"/>
    <n v="497"/>
  </r>
  <r>
    <n v="17"/>
    <x v="6"/>
    <x v="9"/>
    <n v="236000"/>
    <n v="236000"/>
    <s v="Large"/>
    <s v="SUV"/>
    <s v="697 hp @ 6000 rpm"/>
    <s v="20 mpg"/>
    <s v="Aston Martin-DBX707"/>
    <n v="697"/>
    <s v=" 6000"/>
    <n v="6000"/>
    <s v="Yes"/>
    <n v="0"/>
    <s v="663 ft-lbs. @ 2750 rpm"/>
    <n v="66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n v="1"/>
    <x v="0"/>
    <x v="0"/>
    <n v="98600"/>
    <n v="98600"/>
    <s v="Midsize"/>
    <s v="SUV"/>
    <s v="496 hp @ 0 rpm"/>
    <s v="75 mpg"/>
    <x v="0"/>
    <n v="496"/>
    <n v="0"/>
    <s v="No"/>
    <n v="92685"/>
    <s v="718 ft-lbs. @ 0 rpm"/>
    <n v="718"/>
  </r>
  <r>
    <n v="2"/>
    <x v="0"/>
    <x v="1"/>
    <n v="89800"/>
    <n v="89800"/>
    <s v="Midsize"/>
    <s v="SUV"/>
    <s v="496 hp @ 0 rpm"/>
    <s v="75 mpg"/>
    <x v="1"/>
    <n v="496"/>
    <n v="0"/>
    <s v="No"/>
    <n v="84413"/>
    <s v="718 ft-lbs. @ 0 rpm"/>
    <n v="718"/>
  </r>
  <r>
    <n v="3"/>
    <x v="1"/>
    <x v="2"/>
    <n v="38800"/>
    <n v="38800"/>
    <s v="Compact"/>
    <s v="Coupe"/>
    <s v="255 hp @ 5000 rpm"/>
    <s v="35 mpg"/>
    <x v="2"/>
    <n v="255"/>
    <n v="5000"/>
    <s v="Yes"/>
    <n v="36585"/>
    <s v="295 ft-lbs. @ 1550 rpm"/>
    <n v="295"/>
  </r>
  <r>
    <n v="4"/>
    <x v="1"/>
    <x v="3"/>
    <n v="105700"/>
    <n v="105700"/>
    <s v="Large"/>
    <s v="Sedan"/>
    <s v="449 hp @ 0 rpm"/>
    <s v="95 mpg"/>
    <x v="3"/>
    <n v="449"/>
    <n v="0"/>
    <s v="No"/>
    <n v="98800"/>
    <s v="479 ft-lbs. @ 0 rpm"/>
    <n v="479"/>
  </r>
  <r>
    <n v="5"/>
    <x v="1"/>
    <x v="3"/>
    <n v="124200"/>
    <n v="124200"/>
    <s v="Large"/>
    <s v="Sedan"/>
    <s v="536 hp @ 0 rpm"/>
    <s v="87 mpg"/>
    <x v="3"/>
    <n v="536"/>
    <n v="0"/>
    <s v="No"/>
    <n v="116005"/>
    <s v="549 ft-lbs. @ 0 rpm"/>
    <n v="549"/>
  </r>
  <r>
    <n v="6"/>
    <x v="2"/>
    <x v="4"/>
    <n v="300200"/>
    <n v="300200"/>
    <s v="Large"/>
    <s v="Sedan"/>
    <s v="626 hp @ 6000 rpm"/>
    <s v="19 mpg"/>
    <x v="4"/>
    <n v="626"/>
    <n v="6000"/>
    <s v="Yes"/>
    <n v="133210"/>
    <s v="664 ft-lbs. @ 1350 rpm"/>
    <n v="664"/>
  </r>
  <r>
    <n v="7"/>
    <x v="2"/>
    <x v="4"/>
    <n v="214900"/>
    <n v="214900"/>
    <s v="Large"/>
    <s v="Sedan"/>
    <s v="542 hp @ 6000 rpm"/>
    <s v="20 mpg"/>
    <x v="4"/>
    <n v="542"/>
    <n v="6000"/>
    <s v="Yes"/>
    <n v="150415"/>
    <s v="568 ft-lbs. @ 2000 rpm"/>
    <n v="568"/>
  </r>
  <r>
    <n v="8"/>
    <x v="3"/>
    <x v="5"/>
    <n v="50095"/>
    <n v="50095"/>
    <s v="Compact"/>
    <s v="Convertible SUV"/>
    <s v="300 hp @ 5700 rpm"/>
    <s v="17 mpg"/>
    <x v="5"/>
    <n v="300"/>
    <n v="5700"/>
    <s v="Yes"/>
    <n v="48342"/>
    <s v="325 ft-lbs. @ 3400 rpm"/>
    <n v="325"/>
  </r>
  <r>
    <n v="9"/>
    <x v="3"/>
    <x v="5"/>
    <n v="51385"/>
    <n v="51385"/>
    <s v="Midsize"/>
    <s v="Convertible SUV"/>
    <s v="300 hp @ 5700 rpm"/>
    <s v="17 mpg"/>
    <x v="5"/>
    <n v="300"/>
    <n v="5700"/>
    <s v="Yes"/>
    <n v="49587"/>
    <s v="325 ft-lbs. @ 3400 rpm"/>
    <n v="325"/>
  </r>
  <r>
    <n v="10"/>
    <x v="3"/>
    <x v="5"/>
    <n v="39630"/>
    <n v="39630"/>
    <s v="Compact"/>
    <s v="Convertible SUV"/>
    <s v="300 hp @ 5700 rpm"/>
    <s v="21 mpg"/>
    <x v="5"/>
    <n v="300"/>
    <n v="5700"/>
    <s v="Yes"/>
    <n v="38640"/>
    <s v="325 ft-lbs. @ 3400 rpm"/>
    <n v="325"/>
  </r>
  <r>
    <n v="11"/>
    <x v="4"/>
    <x v="6"/>
    <n v="61000"/>
    <n v="61000"/>
    <s v="Midsize"/>
    <s v="Cargo Van"/>
    <s v="211 hp @ 3800 rpm"/>
    <m/>
    <x v="6"/>
    <n v="211"/>
    <n v="3800"/>
    <s v="Yes"/>
    <n v="50832"/>
    <s v="332 ft-lbs. @ 1400 rpm"/>
    <n v="332"/>
  </r>
  <r>
    <n v="12"/>
    <x v="4"/>
    <x v="6"/>
    <n v="70000"/>
    <n v="70000"/>
    <s v="Large"/>
    <s v="Cargo Van"/>
    <s v="211 hp @ 3800 rpm"/>
    <m/>
    <x v="6"/>
    <n v="211"/>
    <n v="3800"/>
    <s v="Yes"/>
    <n v="52077"/>
    <s v="332 ft-lbs. @ 1400 rpm"/>
    <n v="332"/>
  </r>
  <r>
    <n v="13"/>
    <x v="4"/>
    <x v="6"/>
    <n v="67600"/>
    <n v="67600"/>
    <s v="Large"/>
    <s v="Cargo Van"/>
    <s v="211 hp @ 3800 rpm"/>
    <m/>
    <x v="6"/>
    <n v="211"/>
    <n v="3800"/>
    <s v="Yes"/>
    <n v="53322"/>
    <s v="332 ft-lbs. @ 1400 rpm"/>
    <n v="332"/>
  </r>
  <r>
    <n v="14"/>
    <x v="5"/>
    <x v="7"/>
    <n v="43590"/>
    <n v="43590"/>
    <s v="Midsize"/>
    <s v="SUV"/>
    <s v="335 hp @ 0 rpm"/>
    <s v="89 mpg"/>
    <x v="7"/>
    <n v="335"/>
    <n v="0"/>
    <s v="No"/>
    <n v="35821"/>
    <s v="413 ft-lbs. @ 0 rpm"/>
    <n v="413"/>
  </r>
  <r>
    <n v="15"/>
    <x v="5"/>
    <x v="7"/>
    <n v="45190"/>
    <n v="45190"/>
    <s v="Midsize"/>
    <s v="SUV"/>
    <s v="389 hp @ 0 rpm"/>
    <s v="86 mpg"/>
    <x v="7"/>
    <n v="389"/>
    <n v="0"/>
    <s v="No"/>
    <n v="30970"/>
    <s v="442 ft-lbs. @ 0 rpm"/>
    <n v="442"/>
  </r>
  <r>
    <n v="16"/>
    <x v="6"/>
    <x v="8"/>
    <n v="233200"/>
    <n v="233200"/>
    <s v="Midsize"/>
    <s v="Convertible"/>
    <s v="528 hp @ 6000 rpm"/>
    <s v="24 mpg"/>
    <x v="8"/>
    <n v="528"/>
    <n v="6000"/>
    <s v="Yes"/>
    <n v="205216"/>
    <s v="497 ft-lbs. @ 1500 rpm"/>
    <n v="497"/>
  </r>
  <r>
    <n v="17"/>
    <x v="6"/>
    <x v="9"/>
    <n v="236000"/>
    <n v="236000"/>
    <s v="Large"/>
    <s v="SUV"/>
    <s v="697 hp @ 6000 rpm"/>
    <s v="20 mpg"/>
    <x v="9"/>
    <n v="697"/>
    <n v="6000"/>
    <s v="Yes"/>
    <n v="0"/>
    <s v="663 ft-lbs. @ 2750 rpm"/>
    <n v="6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B840E2-5468-4529-BE31-56874EEA1E65}" name="PivotTable3" cacheId="2" applyNumberFormats="0" applyBorderFormats="0" applyFontFormats="0" applyPatternFormats="0" applyAlignmentFormats="0" applyWidthHeightFormats="1" dataCaption="Values" updatedVersion="8" minRefreshableVersion="3" itemPrintTitles="1" createdVersion="8" indent="0" compact="0" compactData="0" multipleFieldFilters="0">
  <location ref="A39:D50" firstHeaderRow="0" firstDataRow="1" firstDataCol="2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6"/>
        <item x="0"/>
        <item x="2"/>
        <item x="1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2"/>
        <item x="7"/>
        <item x="5"/>
        <item x="8"/>
        <item x="9"/>
        <item x="4"/>
        <item x="3"/>
        <item x="6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0">
        <item x="8"/>
        <item x="9"/>
        <item x="1"/>
        <item x="0"/>
        <item x="4"/>
        <item x="2"/>
        <item x="3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11">
    <i>
      <x/>
      <x v="3"/>
    </i>
    <i r="1">
      <x v="4"/>
    </i>
    <i>
      <x v="1"/>
      <x v="8"/>
    </i>
    <i r="1">
      <x v="9"/>
    </i>
    <i>
      <x v="2"/>
      <x v="5"/>
    </i>
    <i>
      <x v="3"/>
      <x/>
    </i>
    <i r="1">
      <x v="6"/>
    </i>
    <i>
      <x v="4"/>
      <x v="2"/>
    </i>
    <i>
      <x v="5"/>
      <x v="7"/>
    </i>
    <i>
      <x v="6"/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voice Price" fld="13" baseField="0" baseItem="0" numFmtId="165"/>
    <dataField name="Average of Torque No" fld="15" subtotal="average" baseField="1" baseItem="0"/>
  </dataFields>
  <formats count="1">
    <format dxfId="19">
      <pivotArea outline="0" collapsedLevelsAreSubtotals="1" fieldPosition="0"/>
    </format>
  </formats>
  <conditionalFormats count="1">
    <conditionalFormat priority="2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  <reference field="2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45A6E8-0016-4BEC-B8C5-0F50D62CD872}" name="PivotTable1" cacheId="2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A22:B33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8"/>
        <item x="9"/>
        <item x="1"/>
        <item x="0"/>
        <item x="4"/>
        <item x="2"/>
        <item x="3"/>
        <item x="5"/>
        <item x="6"/>
        <item x="7"/>
        <item t="default"/>
      </items>
    </pivotField>
    <pivotField dataField="1" showAll="0"/>
    <pivotField showAll="0"/>
    <pivotField showAll="0"/>
    <pivotField numFmtId="165" showAll="0"/>
    <pivotField showAll="0"/>
    <pivotField showAll="0"/>
  </pivotFields>
  <rowFields count="1">
    <field x="9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Horsepower No" fld="10" subtotal="average" baseField="9" baseItem="0" numFmtId="166"/>
  </dataFields>
  <formats count="1">
    <format dxfId="20">
      <pivotArea outline="0" collapsedLevelsAreSubtotals="1" fieldPosition="0"/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8AF228-07A5-47CF-8F90-F304EE8F7459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35:F46" firstHeaderRow="0" firstDataRow="1" firstDataCol="2"/>
  <pivotFields count="1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6"/>
        <item x="0"/>
        <item x="2"/>
        <item x="1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2"/>
        <item x="7"/>
        <item x="5"/>
        <item x="8"/>
        <item x="9"/>
        <item x="4"/>
        <item x="3"/>
        <item x="6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11">
    <i>
      <x/>
      <x v="3"/>
    </i>
    <i r="1">
      <x v="4"/>
    </i>
    <i>
      <x v="1"/>
      <x v="8"/>
    </i>
    <i r="1">
      <x v="9"/>
    </i>
    <i>
      <x v="2"/>
      <x v="5"/>
    </i>
    <i>
      <x v="3"/>
      <x/>
    </i>
    <i r="1">
      <x v="6"/>
    </i>
    <i>
      <x v="4"/>
      <x v="2"/>
    </i>
    <i>
      <x v="5"/>
      <x v="7"/>
    </i>
    <i>
      <x v="6"/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voice Price" fld="14" baseField="0" baseItem="0" numFmtId="165"/>
    <dataField name="Average of Torgue No" fld="16" subtotal="average" baseField="1" baseItem="0" numFmtId="166"/>
  </dataFields>
  <formats count="16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1" type="button" dataOnly="0" labelOnly="1" outline="0" axis="axisRow" fieldPosition="0"/>
    </format>
    <format dxfId="12">
      <pivotArea field="2" type="button" dataOnly="0" labelOnly="1" outline="0" axis="axisRow" fieldPosition="1"/>
    </format>
    <format dxfId="11">
      <pivotArea dataOnly="0" labelOnly="1" outline="0" fieldPosition="0">
        <references count="1">
          <reference field="1" count="0"/>
        </references>
      </pivotArea>
    </format>
    <format dxfId="10">
      <pivotArea dataOnly="0" labelOnly="1" grandRow="1" outline="0" fieldPosition="0"/>
    </format>
    <format dxfId="9">
      <pivotArea dataOnly="0" labelOnly="1" outline="0" fieldPosition="0">
        <references count="2">
          <reference field="1" count="1" selected="0">
            <x v="0"/>
          </reference>
          <reference field="2" count="2">
            <x v="3"/>
            <x v="4"/>
          </reference>
        </references>
      </pivotArea>
    </format>
    <format dxfId="8">
      <pivotArea dataOnly="0" labelOnly="1" outline="0" fieldPosition="0">
        <references count="2">
          <reference field="1" count="1" selected="0">
            <x v="1"/>
          </reference>
          <reference field="2" count="2">
            <x v="8"/>
            <x v="9"/>
          </reference>
        </references>
      </pivotArea>
    </format>
    <format dxfId="7">
      <pivotArea dataOnly="0" labelOnly="1" outline="0" fieldPosition="0">
        <references count="2">
          <reference field="1" count="1" selected="0">
            <x v="2"/>
          </reference>
          <reference field="2" count="1">
            <x v="5"/>
          </reference>
        </references>
      </pivotArea>
    </format>
    <format dxfId="6">
      <pivotArea dataOnly="0" labelOnly="1" outline="0" fieldPosition="0">
        <references count="2">
          <reference field="1" count="1" selected="0">
            <x v="3"/>
          </reference>
          <reference field="2" count="2">
            <x v="0"/>
            <x v="6"/>
          </reference>
        </references>
      </pivotArea>
    </format>
    <format dxfId="5">
      <pivotArea dataOnly="0" labelOnly="1" outline="0" fieldPosition="0">
        <references count="2">
          <reference field="1" count="1" selected="0">
            <x v="4"/>
          </reference>
          <reference field="2" count="1">
            <x v="2"/>
          </reference>
        </references>
      </pivotArea>
    </format>
    <format dxfId="4">
      <pivotArea dataOnly="0" labelOnly="1" outline="0" fieldPosition="0">
        <references count="2">
          <reference field="1" count="1" selected="0">
            <x v="5"/>
          </reference>
          <reference field="2" count="1">
            <x v="7"/>
          </reference>
        </references>
      </pivotArea>
    </format>
    <format dxfId="3">
      <pivotArea dataOnly="0" labelOnly="1" outline="0" fieldPosition="0">
        <references count="2">
          <reference field="1" count="1" selected="0">
            <x v="6"/>
          </reference>
          <reference field="2" count="1">
            <x v="1"/>
          </reference>
        </references>
      </pivotArea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fieldPosition="0">
        <references count="1">
          <reference field="4294967294" count="1" selected="0">
            <x v="0"/>
          </reference>
        </references>
      </pivotArea>
    </format>
    <format dxfId="0">
      <pivotArea outline="0" fieldPosition="0">
        <references count="1">
          <reference field="4294967294" count="1" selected="0">
            <x v="1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  <reference field="2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9D1BAB-1BF7-4A03-941F-2567BD3B11C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21:D32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8"/>
        <item x="9"/>
        <item x="1"/>
        <item x="0"/>
        <item x="4"/>
        <item x="2"/>
        <item x="3"/>
        <item x="5"/>
        <item x="6"/>
        <item x="7"/>
        <item t="default"/>
      </items>
    </pivotField>
    <pivotField dataField="1"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Horsepower No" fld="9" subtotal="average" baseField="8" baseItem="0" numFmtId="166"/>
  </dataFields>
  <formats count="1">
    <format dxfId="1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A6696-BC21-4222-B30A-33F5D560CC82}">
  <dimension ref="A1:I18"/>
  <sheetViews>
    <sheetView showGridLines="0" zoomScale="115" zoomScaleNormal="115" workbookViewId="0">
      <selection activeCell="D34" sqref="D34"/>
    </sheetView>
  </sheetViews>
  <sheetFormatPr defaultRowHeight="14.4" x14ac:dyDescent="0.3"/>
  <cols>
    <col min="2" max="2" width="13.6640625" bestFit="1" customWidth="1"/>
    <col min="3" max="3" width="18.77734375" bestFit="1" customWidth="1"/>
    <col min="4" max="4" width="12.5546875" bestFit="1" customWidth="1"/>
    <col min="5" max="5" width="15.6640625" bestFit="1" customWidth="1"/>
    <col min="6" max="6" width="9.109375" bestFit="1" customWidth="1"/>
    <col min="7" max="7" width="14.33203125" bestFit="1" customWidth="1"/>
    <col min="8" max="8" width="17.109375" bestFit="1" customWidth="1"/>
    <col min="9" max="9" width="20.5546875" bestFit="1" customWidth="1"/>
  </cols>
  <sheetData>
    <row r="1" spans="1:9" x14ac:dyDescent="0.3">
      <c r="A1" s="9" t="s">
        <v>70</v>
      </c>
      <c r="B1" s="9" t="s">
        <v>0</v>
      </c>
      <c r="C1" s="9" t="s">
        <v>1</v>
      </c>
      <c r="D1" s="10" t="s">
        <v>2</v>
      </c>
      <c r="E1" s="10" t="s">
        <v>71</v>
      </c>
      <c r="F1" s="9" t="s">
        <v>4</v>
      </c>
      <c r="G1" s="9" t="s">
        <v>5</v>
      </c>
      <c r="H1" s="9" t="s">
        <v>6</v>
      </c>
      <c r="I1" s="9" t="s">
        <v>8</v>
      </c>
    </row>
    <row r="2" spans="1:9" x14ac:dyDescent="0.3">
      <c r="A2" s="7">
        <v>1</v>
      </c>
      <c r="B2" s="7" t="s">
        <v>16</v>
      </c>
      <c r="C2" s="7" t="s">
        <v>30</v>
      </c>
      <c r="D2" s="11">
        <v>98600</v>
      </c>
      <c r="E2" s="11">
        <v>98600</v>
      </c>
      <c r="F2" s="7" t="s">
        <v>19</v>
      </c>
      <c r="G2" s="7" t="s">
        <v>12</v>
      </c>
      <c r="H2" s="7" t="s">
        <v>31</v>
      </c>
      <c r="I2" s="7" t="s">
        <v>33</v>
      </c>
    </row>
    <row r="3" spans="1:9" x14ac:dyDescent="0.3">
      <c r="A3" s="7">
        <v>2</v>
      </c>
      <c r="B3" s="7" t="s">
        <v>16</v>
      </c>
      <c r="C3" s="7" t="s">
        <v>34</v>
      </c>
      <c r="D3" s="11">
        <v>89800</v>
      </c>
      <c r="E3" s="11">
        <v>89800</v>
      </c>
      <c r="F3" s="7" t="s">
        <v>19</v>
      </c>
      <c r="G3" s="7" t="s">
        <v>12</v>
      </c>
      <c r="H3" s="7" t="s">
        <v>31</v>
      </c>
      <c r="I3" s="7" t="s">
        <v>33</v>
      </c>
    </row>
    <row r="4" spans="1:9" x14ac:dyDescent="0.3">
      <c r="A4" s="7">
        <v>3</v>
      </c>
      <c r="B4" s="7" t="s">
        <v>35</v>
      </c>
      <c r="C4" s="7" t="s">
        <v>36</v>
      </c>
      <c r="D4" s="11">
        <v>38800</v>
      </c>
      <c r="E4" s="11">
        <v>38800</v>
      </c>
      <c r="F4" s="7" t="s">
        <v>17</v>
      </c>
      <c r="G4" s="7" t="s">
        <v>21</v>
      </c>
      <c r="H4" s="7" t="s">
        <v>37</v>
      </c>
      <c r="I4" s="7" t="s">
        <v>20</v>
      </c>
    </row>
    <row r="5" spans="1:9" x14ac:dyDescent="0.3">
      <c r="A5" s="7">
        <v>4</v>
      </c>
      <c r="B5" s="7" t="s">
        <v>35</v>
      </c>
      <c r="C5" s="7" t="s">
        <v>42</v>
      </c>
      <c r="D5" s="11">
        <v>105700</v>
      </c>
      <c r="E5" s="11">
        <v>105700</v>
      </c>
      <c r="F5" s="7" t="s">
        <v>11</v>
      </c>
      <c r="G5" s="7" t="s">
        <v>18</v>
      </c>
      <c r="H5" s="7" t="s">
        <v>43</v>
      </c>
      <c r="I5" s="7" t="s">
        <v>44</v>
      </c>
    </row>
    <row r="6" spans="1:9" x14ac:dyDescent="0.3">
      <c r="A6" s="7">
        <v>5</v>
      </c>
      <c r="B6" s="7" t="s">
        <v>35</v>
      </c>
      <c r="C6" s="7" t="s">
        <v>42</v>
      </c>
      <c r="D6" s="11">
        <v>124200</v>
      </c>
      <c r="E6" s="11">
        <v>124200</v>
      </c>
      <c r="F6" s="7" t="s">
        <v>11</v>
      </c>
      <c r="G6" s="7" t="s">
        <v>18</v>
      </c>
      <c r="H6" s="7" t="s">
        <v>41</v>
      </c>
      <c r="I6" s="7" t="s">
        <v>25</v>
      </c>
    </row>
    <row r="7" spans="1:9" x14ac:dyDescent="0.3">
      <c r="A7" s="7">
        <v>6</v>
      </c>
      <c r="B7" s="7" t="s">
        <v>46</v>
      </c>
      <c r="C7" s="7" t="s">
        <v>49</v>
      </c>
      <c r="D7" s="11">
        <v>300200</v>
      </c>
      <c r="E7" s="11">
        <v>300200</v>
      </c>
      <c r="F7" s="7" t="s">
        <v>11</v>
      </c>
      <c r="G7" s="7" t="s">
        <v>18</v>
      </c>
      <c r="H7" s="7" t="s">
        <v>50</v>
      </c>
      <c r="I7" s="7" t="s">
        <v>27</v>
      </c>
    </row>
    <row r="8" spans="1:9" x14ac:dyDescent="0.3">
      <c r="A8" s="7">
        <v>7</v>
      </c>
      <c r="B8" s="7" t="s">
        <v>46</v>
      </c>
      <c r="C8" s="7" t="s">
        <v>49</v>
      </c>
      <c r="D8" s="11">
        <v>214900</v>
      </c>
      <c r="E8" s="11">
        <v>214900</v>
      </c>
      <c r="F8" s="7" t="s">
        <v>11</v>
      </c>
      <c r="G8" s="7" t="s">
        <v>18</v>
      </c>
      <c r="H8" s="7" t="s">
        <v>48</v>
      </c>
      <c r="I8" s="7" t="s">
        <v>15</v>
      </c>
    </row>
    <row r="9" spans="1:9" x14ac:dyDescent="0.3">
      <c r="A9" s="7">
        <v>8</v>
      </c>
      <c r="B9" s="7" t="s">
        <v>52</v>
      </c>
      <c r="C9" s="7" t="s">
        <v>53</v>
      </c>
      <c r="D9" s="11">
        <v>50095</v>
      </c>
      <c r="E9" s="11">
        <v>50095</v>
      </c>
      <c r="F9" s="7" t="s">
        <v>17</v>
      </c>
      <c r="G9" s="7" t="s">
        <v>54</v>
      </c>
      <c r="H9" s="7" t="s">
        <v>55</v>
      </c>
      <c r="I9" s="7" t="s">
        <v>40</v>
      </c>
    </row>
    <row r="10" spans="1:9" x14ac:dyDescent="0.3">
      <c r="A10" s="7">
        <v>9</v>
      </c>
      <c r="B10" s="7" t="s">
        <v>52</v>
      </c>
      <c r="C10" s="7" t="s">
        <v>53</v>
      </c>
      <c r="D10" s="11">
        <v>51385</v>
      </c>
      <c r="E10" s="11">
        <v>51385</v>
      </c>
      <c r="F10" s="7" t="s">
        <v>19</v>
      </c>
      <c r="G10" s="7" t="s">
        <v>54</v>
      </c>
      <c r="H10" s="7" t="s">
        <v>55</v>
      </c>
      <c r="I10" s="7" t="s">
        <v>40</v>
      </c>
    </row>
    <row r="11" spans="1:9" x14ac:dyDescent="0.3">
      <c r="A11" s="7">
        <v>10</v>
      </c>
      <c r="B11" s="7" t="s">
        <v>52</v>
      </c>
      <c r="C11" s="7" t="s">
        <v>53</v>
      </c>
      <c r="D11" s="11">
        <v>39630</v>
      </c>
      <c r="E11" s="11">
        <v>39630</v>
      </c>
      <c r="F11" s="7" t="s">
        <v>17</v>
      </c>
      <c r="G11" s="7" t="s">
        <v>54</v>
      </c>
      <c r="H11" s="7" t="s">
        <v>55</v>
      </c>
      <c r="I11" s="7" t="s">
        <v>29</v>
      </c>
    </row>
    <row r="12" spans="1:9" x14ac:dyDescent="0.3">
      <c r="A12" s="7">
        <v>11</v>
      </c>
      <c r="B12" s="7" t="s">
        <v>59</v>
      </c>
      <c r="C12" s="7" t="s">
        <v>61</v>
      </c>
      <c r="D12" s="11">
        <v>61000</v>
      </c>
      <c r="E12" s="11">
        <v>61000</v>
      </c>
      <c r="F12" s="7" t="s">
        <v>19</v>
      </c>
      <c r="G12" s="7" t="s">
        <v>57</v>
      </c>
      <c r="H12" s="7" t="s">
        <v>62</v>
      </c>
      <c r="I12" s="7"/>
    </row>
    <row r="13" spans="1:9" x14ac:dyDescent="0.3">
      <c r="A13" s="7">
        <v>12</v>
      </c>
      <c r="B13" s="7" t="s">
        <v>59</v>
      </c>
      <c r="C13" s="7" t="s">
        <v>61</v>
      </c>
      <c r="D13" s="11">
        <v>70000</v>
      </c>
      <c r="E13" s="11">
        <v>70000</v>
      </c>
      <c r="F13" s="7" t="s">
        <v>11</v>
      </c>
      <c r="G13" s="7" t="s">
        <v>57</v>
      </c>
      <c r="H13" s="7" t="s">
        <v>62</v>
      </c>
      <c r="I13" s="7"/>
    </row>
    <row r="14" spans="1:9" x14ac:dyDescent="0.3">
      <c r="A14" s="7">
        <v>13</v>
      </c>
      <c r="B14" s="7" t="s">
        <v>59</v>
      </c>
      <c r="C14" s="7" t="s">
        <v>61</v>
      </c>
      <c r="D14" s="11">
        <v>67600</v>
      </c>
      <c r="E14" s="11">
        <v>67600</v>
      </c>
      <c r="F14" s="7" t="s">
        <v>11</v>
      </c>
      <c r="G14" s="7" t="s">
        <v>57</v>
      </c>
      <c r="H14" s="7" t="s">
        <v>62</v>
      </c>
      <c r="I14" s="7"/>
    </row>
    <row r="15" spans="1:9" x14ac:dyDescent="0.3">
      <c r="A15" s="7">
        <v>14</v>
      </c>
      <c r="B15" s="7" t="s">
        <v>64</v>
      </c>
      <c r="C15" s="7" t="s">
        <v>65</v>
      </c>
      <c r="D15" s="11">
        <v>43590</v>
      </c>
      <c r="E15" s="11">
        <v>43590</v>
      </c>
      <c r="F15" s="7" t="s">
        <v>19</v>
      </c>
      <c r="G15" s="7" t="s">
        <v>12</v>
      </c>
      <c r="H15" s="7" t="s">
        <v>23</v>
      </c>
      <c r="I15" s="7" t="s">
        <v>24</v>
      </c>
    </row>
    <row r="16" spans="1:9" x14ac:dyDescent="0.3">
      <c r="A16" s="7">
        <v>15</v>
      </c>
      <c r="B16" s="7" t="s">
        <v>64</v>
      </c>
      <c r="C16" s="7" t="s">
        <v>65</v>
      </c>
      <c r="D16" s="11">
        <v>45190</v>
      </c>
      <c r="E16" s="11">
        <v>45190</v>
      </c>
      <c r="F16" s="7" t="s">
        <v>19</v>
      </c>
      <c r="G16" s="7" t="s">
        <v>12</v>
      </c>
      <c r="H16" s="7" t="s">
        <v>66</v>
      </c>
      <c r="I16" s="7" t="s">
        <v>58</v>
      </c>
    </row>
    <row r="17" spans="1:9" x14ac:dyDescent="0.3">
      <c r="A17" s="7">
        <v>16</v>
      </c>
      <c r="B17" s="7" t="s">
        <v>9</v>
      </c>
      <c r="C17" s="7" t="s">
        <v>67</v>
      </c>
      <c r="D17" s="11">
        <v>233200</v>
      </c>
      <c r="E17" s="11">
        <v>233200</v>
      </c>
      <c r="F17" s="7" t="s">
        <v>19</v>
      </c>
      <c r="G17" s="7" t="s">
        <v>22</v>
      </c>
      <c r="H17" s="7" t="s">
        <v>68</v>
      </c>
      <c r="I17" s="7" t="s">
        <v>26</v>
      </c>
    </row>
    <row r="18" spans="1:9" x14ac:dyDescent="0.3">
      <c r="A18" s="7">
        <v>17</v>
      </c>
      <c r="B18" s="7" t="s">
        <v>9</v>
      </c>
      <c r="C18" s="7" t="s">
        <v>10</v>
      </c>
      <c r="D18" s="11">
        <v>236000</v>
      </c>
      <c r="E18" s="11">
        <v>236000</v>
      </c>
      <c r="F18" s="7" t="s">
        <v>11</v>
      </c>
      <c r="G18" s="7" t="s">
        <v>12</v>
      </c>
      <c r="H18" s="7" t="s">
        <v>13</v>
      </c>
      <c r="I18" s="7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9313E-83FD-4992-A533-095D02DD3BC3}">
  <dimension ref="A1:P52"/>
  <sheetViews>
    <sheetView showGridLines="0" zoomScale="115" zoomScaleNormal="115" workbookViewId="0">
      <selection activeCell="D22" sqref="D22"/>
    </sheetView>
  </sheetViews>
  <sheetFormatPr defaultRowHeight="14.4" x14ac:dyDescent="0.3"/>
  <cols>
    <col min="1" max="1" width="23.5546875" customWidth="1"/>
    <col min="2" max="2" width="24" customWidth="1"/>
    <col min="3" max="3" width="18.77734375" bestFit="1" customWidth="1"/>
    <col min="4" max="4" width="19.6640625" customWidth="1"/>
    <col min="5" max="5" width="14.109375" customWidth="1"/>
    <col min="6" max="6" width="9.109375" bestFit="1" customWidth="1"/>
    <col min="7" max="7" width="14.33203125" bestFit="1" customWidth="1"/>
    <col min="8" max="8" width="17.109375" bestFit="1" customWidth="1"/>
    <col min="9" max="9" width="12" customWidth="1"/>
    <col min="10" max="10" width="23.109375" bestFit="1" customWidth="1"/>
    <col min="11" max="11" width="11.6640625" customWidth="1"/>
    <col min="12" max="12" width="10.109375" customWidth="1"/>
    <col min="13" max="13" width="15.109375" customWidth="1"/>
    <col min="14" max="14" width="14.21875" customWidth="1"/>
    <col min="15" max="15" width="20" bestFit="1" customWidth="1"/>
  </cols>
  <sheetData>
    <row r="1" spans="1:16" ht="28.2" customHeight="1" x14ac:dyDescent="0.3">
      <c r="A1" s="8" t="s">
        <v>70</v>
      </c>
      <c r="B1" s="8" t="s">
        <v>0</v>
      </c>
      <c r="C1" s="8" t="s">
        <v>1</v>
      </c>
      <c r="D1" s="22" t="s">
        <v>2</v>
      </c>
      <c r="E1" s="22" t="s">
        <v>71</v>
      </c>
      <c r="F1" s="8" t="s">
        <v>4</v>
      </c>
      <c r="G1" s="8" t="s">
        <v>5</v>
      </c>
      <c r="H1" s="8" t="s">
        <v>6</v>
      </c>
      <c r="I1" s="8" t="s">
        <v>8</v>
      </c>
      <c r="J1" s="23" t="s">
        <v>98</v>
      </c>
      <c r="K1" s="23" t="s">
        <v>75</v>
      </c>
      <c r="L1" s="23" t="s">
        <v>100</v>
      </c>
      <c r="M1" s="23" t="s">
        <v>101</v>
      </c>
      <c r="N1" s="23" t="s">
        <v>3</v>
      </c>
      <c r="O1" s="23" t="s">
        <v>7</v>
      </c>
      <c r="P1" s="23" t="s">
        <v>104</v>
      </c>
    </row>
    <row r="2" spans="1:16" x14ac:dyDescent="0.3">
      <c r="A2" s="3">
        <v>1</v>
      </c>
      <c r="B2" s="3" t="s">
        <v>16</v>
      </c>
      <c r="C2" s="3" t="s">
        <v>30</v>
      </c>
      <c r="D2" s="20">
        <v>98600</v>
      </c>
      <c r="E2" s="20">
        <v>98600</v>
      </c>
      <c r="F2" s="3" t="s">
        <v>19</v>
      </c>
      <c r="G2" s="3" t="s">
        <v>12</v>
      </c>
      <c r="H2" s="3" t="s">
        <v>31</v>
      </c>
      <c r="I2" s="3" t="s">
        <v>33</v>
      </c>
      <c r="J2" s="3" t="str">
        <f>_xlfn.CONCAT(B2,"-",C2)</f>
        <v>Audi-SQ8 Sportback e-tron</v>
      </c>
      <c r="K2" s="26">
        <f>VALUE(LEFT(H2,3))</f>
        <v>496</v>
      </c>
      <c r="L2" s="26">
        <f>VALUE(SUBSTITUTE(MID(H2,9,6), "rpm", ""))</f>
        <v>0</v>
      </c>
      <c r="M2" s="3" t="str">
        <f xml:space="preserve"> IF(L2&gt;3000, "Yes", "No")</f>
        <v>No</v>
      </c>
      <c r="N2" s="6">
        <f>VLOOKUP(A2,'2.Price'!$A$2:$D$18,4,1)</f>
        <v>92685</v>
      </c>
      <c r="O2" s="3" t="str">
        <f>VLOOKUP(A2,'3.Torque'!$A$2:$D$18,4,1)</f>
        <v>718 ft-lbs. @ 0 rpm</v>
      </c>
      <c r="P2" s="3">
        <f>VALUE(LEFT(O2,3))</f>
        <v>718</v>
      </c>
    </row>
    <row r="3" spans="1:16" x14ac:dyDescent="0.3">
      <c r="A3" s="3">
        <v>2</v>
      </c>
      <c r="B3" s="3" t="s">
        <v>16</v>
      </c>
      <c r="C3" s="3" t="s">
        <v>34</v>
      </c>
      <c r="D3" s="20">
        <v>89800</v>
      </c>
      <c r="E3" s="20">
        <v>89800</v>
      </c>
      <c r="F3" s="3" t="s">
        <v>19</v>
      </c>
      <c r="G3" s="3" t="s">
        <v>12</v>
      </c>
      <c r="H3" s="3" t="s">
        <v>31</v>
      </c>
      <c r="I3" s="3" t="s">
        <v>33</v>
      </c>
      <c r="J3" s="3" t="str">
        <f t="shared" ref="J3:J18" si="0">_xlfn.CONCAT(B3,"-",C3)</f>
        <v>Audi-SQ8 e-tron</v>
      </c>
      <c r="K3" s="26">
        <f t="shared" ref="K3:K18" si="1">VALUE(LEFT(H3,3))</f>
        <v>496</v>
      </c>
      <c r="L3" s="26">
        <f t="shared" ref="L3:L18" si="2">VALUE(SUBSTITUTE(MID(H3,9,6), "rpm", ""))</f>
        <v>0</v>
      </c>
      <c r="M3" s="3" t="str">
        <f t="shared" ref="M3:M18" si="3" xml:space="preserve"> IF(L3&gt;3000, "Yes", "No")</f>
        <v>No</v>
      </c>
      <c r="N3" s="6">
        <f>VLOOKUP(A3,'2.Price'!$A$2:$D$18,4,1)</f>
        <v>84413</v>
      </c>
      <c r="O3" s="3" t="str">
        <f>VLOOKUP(A3,'3.Torque'!$A$2:$D$18,4,1)</f>
        <v>718 ft-lbs. @ 0 rpm</v>
      </c>
      <c r="P3" s="3">
        <f t="shared" ref="P3:P18" si="4">VALUE(LEFT(O3,3))</f>
        <v>718</v>
      </c>
    </row>
    <row r="4" spans="1:16" x14ac:dyDescent="0.3">
      <c r="A4" s="3">
        <v>3</v>
      </c>
      <c r="B4" s="3" t="s">
        <v>35</v>
      </c>
      <c r="C4" s="3" t="s">
        <v>36</v>
      </c>
      <c r="D4" s="20">
        <v>38800</v>
      </c>
      <c r="E4" s="20">
        <v>38800</v>
      </c>
      <c r="F4" s="3" t="s">
        <v>17</v>
      </c>
      <c r="G4" s="3" t="s">
        <v>21</v>
      </c>
      <c r="H4" s="3" t="s">
        <v>37</v>
      </c>
      <c r="I4" s="3" t="s">
        <v>20</v>
      </c>
      <c r="J4" s="3" t="str">
        <f t="shared" si="0"/>
        <v>BMW-2 Series</v>
      </c>
      <c r="K4" s="26">
        <f t="shared" si="1"/>
        <v>255</v>
      </c>
      <c r="L4" s="26">
        <f t="shared" si="2"/>
        <v>5000</v>
      </c>
      <c r="M4" s="3" t="str">
        <f t="shared" si="3"/>
        <v>Yes</v>
      </c>
      <c r="N4" s="6">
        <f>VLOOKUP(A4,'2.Price'!$A$2:$D$18,4,1)</f>
        <v>36585</v>
      </c>
      <c r="O4" s="3" t="str">
        <f>VLOOKUP(A4,'3.Torque'!$A$2:$D$18,4,1)</f>
        <v>295 ft-lbs. @ 1550 rpm</v>
      </c>
      <c r="P4" s="3">
        <f t="shared" si="4"/>
        <v>295</v>
      </c>
    </row>
    <row r="5" spans="1:16" x14ac:dyDescent="0.3">
      <c r="A5" s="3">
        <v>4</v>
      </c>
      <c r="B5" s="3" t="s">
        <v>35</v>
      </c>
      <c r="C5" s="3" t="s">
        <v>42</v>
      </c>
      <c r="D5" s="20">
        <v>105700</v>
      </c>
      <c r="E5" s="20">
        <v>105700</v>
      </c>
      <c r="F5" s="3" t="s">
        <v>11</v>
      </c>
      <c r="G5" s="3" t="s">
        <v>18</v>
      </c>
      <c r="H5" s="3" t="s">
        <v>43</v>
      </c>
      <c r="I5" s="3" t="s">
        <v>44</v>
      </c>
      <c r="J5" s="3" t="str">
        <f t="shared" si="0"/>
        <v>BMW-i7</v>
      </c>
      <c r="K5" s="26">
        <f t="shared" si="1"/>
        <v>449</v>
      </c>
      <c r="L5" s="26">
        <f t="shared" si="2"/>
        <v>0</v>
      </c>
      <c r="M5" s="3" t="str">
        <f t="shared" si="3"/>
        <v>No</v>
      </c>
      <c r="N5" s="6">
        <f>VLOOKUP(A5,'2.Price'!$A$2:$D$18,4,1)</f>
        <v>98800</v>
      </c>
      <c r="O5" s="3" t="str">
        <f>VLOOKUP(A5,'3.Torque'!$A$2:$D$18,4,1)</f>
        <v>479 ft-lbs. @ 0 rpm</v>
      </c>
      <c r="P5" s="3">
        <f t="shared" si="4"/>
        <v>479</v>
      </c>
    </row>
    <row r="6" spans="1:16" x14ac:dyDescent="0.3">
      <c r="A6" s="3">
        <v>5</v>
      </c>
      <c r="B6" s="3" t="s">
        <v>35</v>
      </c>
      <c r="C6" s="3" t="s">
        <v>42</v>
      </c>
      <c r="D6" s="20">
        <v>124200</v>
      </c>
      <c r="E6" s="20">
        <v>124200</v>
      </c>
      <c r="F6" s="3" t="s">
        <v>11</v>
      </c>
      <c r="G6" s="3" t="s">
        <v>18</v>
      </c>
      <c r="H6" s="3" t="s">
        <v>41</v>
      </c>
      <c r="I6" s="3" t="s">
        <v>25</v>
      </c>
      <c r="J6" s="3" t="str">
        <f t="shared" si="0"/>
        <v>BMW-i7</v>
      </c>
      <c r="K6" s="26">
        <f t="shared" si="1"/>
        <v>536</v>
      </c>
      <c r="L6" s="26">
        <f t="shared" si="2"/>
        <v>0</v>
      </c>
      <c r="M6" s="3" t="str">
        <f t="shared" si="3"/>
        <v>No</v>
      </c>
      <c r="N6" s="6">
        <f>VLOOKUP(A6,'2.Price'!$A$2:$D$18,4,1)</f>
        <v>116005</v>
      </c>
      <c r="O6" s="3" t="str">
        <f>VLOOKUP(A6,'3.Torque'!$A$2:$D$18,4,1)</f>
        <v>549 ft-lbs. @ 0 rpm</v>
      </c>
      <c r="P6" s="3">
        <f t="shared" si="4"/>
        <v>549</v>
      </c>
    </row>
    <row r="7" spans="1:16" x14ac:dyDescent="0.3">
      <c r="A7" s="3">
        <v>6</v>
      </c>
      <c r="B7" s="3" t="s">
        <v>46</v>
      </c>
      <c r="C7" s="3" t="s">
        <v>49</v>
      </c>
      <c r="D7" s="20">
        <v>300200</v>
      </c>
      <c r="E7" s="20">
        <v>300200</v>
      </c>
      <c r="F7" s="3" t="s">
        <v>11</v>
      </c>
      <c r="G7" s="3" t="s">
        <v>18</v>
      </c>
      <c r="H7" s="3" t="s">
        <v>50</v>
      </c>
      <c r="I7" s="3" t="s">
        <v>27</v>
      </c>
      <c r="J7" s="3" t="str">
        <f t="shared" si="0"/>
        <v>Bentley-Flying Spur</v>
      </c>
      <c r="K7" s="26">
        <f t="shared" si="1"/>
        <v>626</v>
      </c>
      <c r="L7" s="26">
        <f t="shared" si="2"/>
        <v>6000</v>
      </c>
      <c r="M7" s="3" t="str">
        <f t="shared" si="3"/>
        <v>Yes</v>
      </c>
      <c r="N7" s="6">
        <f>VLOOKUP(A7,'2.Price'!$A$2:$D$18,4,1)</f>
        <v>133210</v>
      </c>
      <c r="O7" s="3" t="str">
        <f>VLOOKUP(A7,'3.Torque'!$A$2:$D$18,4,1)</f>
        <v>664 ft-lbs. @ 1350 rpm</v>
      </c>
      <c r="P7" s="3">
        <f t="shared" si="4"/>
        <v>664</v>
      </c>
    </row>
    <row r="8" spans="1:16" x14ac:dyDescent="0.3">
      <c r="A8" s="3">
        <v>7</v>
      </c>
      <c r="B8" s="3" t="s">
        <v>46</v>
      </c>
      <c r="C8" s="3" t="s">
        <v>49</v>
      </c>
      <c r="D8" s="20">
        <v>214900</v>
      </c>
      <c r="E8" s="20">
        <v>214900</v>
      </c>
      <c r="F8" s="3" t="s">
        <v>11</v>
      </c>
      <c r="G8" s="3" t="s">
        <v>18</v>
      </c>
      <c r="H8" s="3" t="s">
        <v>48</v>
      </c>
      <c r="I8" s="3" t="s">
        <v>15</v>
      </c>
      <c r="J8" s="3" t="str">
        <f t="shared" si="0"/>
        <v>Bentley-Flying Spur</v>
      </c>
      <c r="K8" s="26">
        <f t="shared" si="1"/>
        <v>542</v>
      </c>
      <c r="L8" s="26">
        <f t="shared" si="2"/>
        <v>6000</v>
      </c>
      <c r="M8" s="3" t="str">
        <f t="shared" si="3"/>
        <v>Yes</v>
      </c>
      <c r="N8" s="6">
        <f>VLOOKUP(A8,'2.Price'!$A$2:$D$18,4,1)</f>
        <v>150415</v>
      </c>
      <c r="O8" s="3" t="str">
        <f>VLOOKUP(A8,'3.Torque'!$A$2:$D$18,4,1)</f>
        <v>568 ft-lbs. @ 2000 rpm</v>
      </c>
      <c r="P8" s="3">
        <f t="shared" si="4"/>
        <v>568</v>
      </c>
    </row>
    <row r="9" spans="1:16" x14ac:dyDescent="0.3">
      <c r="A9" s="3">
        <v>8</v>
      </c>
      <c r="B9" s="3" t="s">
        <v>52</v>
      </c>
      <c r="C9" s="3" t="s">
        <v>53</v>
      </c>
      <c r="D9" s="20">
        <v>50095</v>
      </c>
      <c r="E9" s="20">
        <v>50095</v>
      </c>
      <c r="F9" s="3" t="s">
        <v>17</v>
      </c>
      <c r="G9" s="3" t="s">
        <v>54</v>
      </c>
      <c r="H9" s="3" t="s">
        <v>55</v>
      </c>
      <c r="I9" s="3" t="s">
        <v>40</v>
      </c>
      <c r="J9" s="3" t="str">
        <f t="shared" si="0"/>
        <v>Ford-Bronco</v>
      </c>
      <c r="K9" s="26">
        <f t="shared" si="1"/>
        <v>300</v>
      </c>
      <c r="L9" s="26">
        <f t="shared" si="2"/>
        <v>5700</v>
      </c>
      <c r="M9" s="3" t="str">
        <f t="shared" si="3"/>
        <v>Yes</v>
      </c>
      <c r="N9" s="6">
        <f>VLOOKUP(A9,'2.Price'!$A$2:$D$18,4,1)</f>
        <v>48342</v>
      </c>
      <c r="O9" s="3" t="str">
        <f>VLOOKUP(A9,'3.Torque'!$A$2:$D$18,4,1)</f>
        <v>325 ft-lbs. @ 3400 rpm</v>
      </c>
      <c r="P9" s="3">
        <f t="shared" si="4"/>
        <v>325</v>
      </c>
    </row>
    <row r="10" spans="1:16" x14ac:dyDescent="0.3">
      <c r="A10" s="3">
        <v>9</v>
      </c>
      <c r="B10" s="3" t="s">
        <v>52</v>
      </c>
      <c r="C10" s="3" t="s">
        <v>53</v>
      </c>
      <c r="D10" s="20">
        <v>51385</v>
      </c>
      <c r="E10" s="20">
        <v>51385</v>
      </c>
      <c r="F10" s="3" t="s">
        <v>19</v>
      </c>
      <c r="G10" s="3" t="s">
        <v>54</v>
      </c>
      <c r="H10" s="3" t="s">
        <v>55</v>
      </c>
      <c r="I10" s="3" t="s">
        <v>40</v>
      </c>
      <c r="J10" s="3" t="str">
        <f t="shared" si="0"/>
        <v>Ford-Bronco</v>
      </c>
      <c r="K10" s="26">
        <f t="shared" si="1"/>
        <v>300</v>
      </c>
      <c r="L10" s="26">
        <f t="shared" si="2"/>
        <v>5700</v>
      </c>
      <c r="M10" s="3" t="str">
        <f t="shared" si="3"/>
        <v>Yes</v>
      </c>
      <c r="N10" s="6">
        <f>VLOOKUP(A10,'2.Price'!$A$2:$D$18,4,1)</f>
        <v>49587</v>
      </c>
      <c r="O10" s="3" t="str">
        <f>VLOOKUP(A10,'3.Torque'!$A$2:$D$18,4,1)</f>
        <v>325 ft-lbs. @ 3400 rpm</v>
      </c>
      <c r="P10" s="3">
        <f t="shared" si="4"/>
        <v>325</v>
      </c>
    </row>
    <row r="11" spans="1:16" x14ac:dyDescent="0.3">
      <c r="A11" s="3">
        <v>10</v>
      </c>
      <c r="B11" s="3" t="s">
        <v>52</v>
      </c>
      <c r="C11" s="3" t="s">
        <v>53</v>
      </c>
      <c r="D11" s="20">
        <v>39630</v>
      </c>
      <c r="E11" s="20">
        <v>39630</v>
      </c>
      <c r="F11" s="3" t="s">
        <v>17</v>
      </c>
      <c r="G11" s="3" t="s">
        <v>54</v>
      </c>
      <c r="H11" s="3" t="s">
        <v>55</v>
      </c>
      <c r="I11" s="3" t="s">
        <v>29</v>
      </c>
      <c r="J11" s="3" t="str">
        <f t="shared" si="0"/>
        <v>Ford-Bronco</v>
      </c>
      <c r="K11" s="26">
        <f t="shared" si="1"/>
        <v>300</v>
      </c>
      <c r="L11" s="26">
        <f t="shared" si="2"/>
        <v>5700</v>
      </c>
      <c r="M11" s="3" t="str">
        <f t="shared" si="3"/>
        <v>Yes</v>
      </c>
      <c r="N11" s="6">
        <f>VLOOKUP(A11,'2.Price'!$A$2:$D$18,4,1)</f>
        <v>38640</v>
      </c>
      <c r="O11" s="3" t="str">
        <f>VLOOKUP(A11,'3.Torque'!$A$2:$D$18,4,1)</f>
        <v>325 ft-lbs. @ 3400 rpm</v>
      </c>
      <c r="P11" s="3">
        <f t="shared" si="4"/>
        <v>325</v>
      </c>
    </row>
    <row r="12" spans="1:16" x14ac:dyDescent="0.3">
      <c r="A12" s="3">
        <v>11</v>
      </c>
      <c r="B12" s="3" t="s">
        <v>59</v>
      </c>
      <c r="C12" s="3" t="s">
        <v>61</v>
      </c>
      <c r="D12" s="20">
        <v>61000</v>
      </c>
      <c r="E12" s="20">
        <v>61000</v>
      </c>
      <c r="F12" s="3" t="s">
        <v>19</v>
      </c>
      <c r="G12" s="3" t="s">
        <v>57</v>
      </c>
      <c r="H12" s="3" t="s">
        <v>62</v>
      </c>
      <c r="I12" s="3"/>
      <c r="J12" s="3" t="str">
        <f t="shared" si="0"/>
        <v>Mercedes-Benz-Sprinter</v>
      </c>
      <c r="K12" s="26">
        <f t="shared" si="1"/>
        <v>211</v>
      </c>
      <c r="L12" s="26">
        <f t="shared" si="2"/>
        <v>3800</v>
      </c>
      <c r="M12" s="3" t="str">
        <f t="shared" si="3"/>
        <v>Yes</v>
      </c>
      <c r="N12" s="6">
        <f>VLOOKUP(A12,'2.Price'!$A$2:$D$18,4,1)</f>
        <v>50832</v>
      </c>
      <c r="O12" s="3" t="str">
        <f>VLOOKUP(A12,'3.Torque'!$A$2:$D$18,4,1)</f>
        <v>332 ft-lbs. @ 1400 rpm</v>
      </c>
      <c r="P12" s="3">
        <f t="shared" si="4"/>
        <v>332</v>
      </c>
    </row>
    <row r="13" spans="1:16" x14ac:dyDescent="0.3">
      <c r="A13" s="3">
        <v>12</v>
      </c>
      <c r="B13" s="3" t="s">
        <v>59</v>
      </c>
      <c r="C13" s="3" t="s">
        <v>61</v>
      </c>
      <c r="D13" s="20">
        <v>70000</v>
      </c>
      <c r="E13" s="20">
        <v>70000</v>
      </c>
      <c r="F13" s="3" t="s">
        <v>11</v>
      </c>
      <c r="G13" s="3" t="s">
        <v>57</v>
      </c>
      <c r="H13" s="3" t="s">
        <v>62</v>
      </c>
      <c r="I13" s="3"/>
      <c r="J13" s="3" t="str">
        <f t="shared" si="0"/>
        <v>Mercedes-Benz-Sprinter</v>
      </c>
      <c r="K13" s="26">
        <f t="shared" si="1"/>
        <v>211</v>
      </c>
      <c r="L13" s="26">
        <f t="shared" si="2"/>
        <v>3800</v>
      </c>
      <c r="M13" s="3" t="str">
        <f t="shared" si="3"/>
        <v>Yes</v>
      </c>
      <c r="N13" s="6">
        <f>VLOOKUP(A13,'2.Price'!$A$2:$D$18,4,1)</f>
        <v>52077</v>
      </c>
      <c r="O13" s="3" t="str">
        <f>VLOOKUP(A13,'3.Torque'!$A$2:$D$18,4,1)</f>
        <v>332 ft-lbs. @ 1400 rpm</v>
      </c>
      <c r="P13" s="3">
        <f t="shared" si="4"/>
        <v>332</v>
      </c>
    </row>
    <row r="14" spans="1:16" x14ac:dyDescent="0.3">
      <c r="A14" s="3">
        <v>13</v>
      </c>
      <c r="B14" s="3" t="s">
        <v>59</v>
      </c>
      <c r="C14" s="3" t="s">
        <v>61</v>
      </c>
      <c r="D14" s="20">
        <v>67600</v>
      </c>
      <c r="E14" s="20">
        <v>67600</v>
      </c>
      <c r="F14" s="3" t="s">
        <v>11</v>
      </c>
      <c r="G14" s="3" t="s">
        <v>57</v>
      </c>
      <c r="H14" s="3" t="s">
        <v>62</v>
      </c>
      <c r="I14" s="3"/>
      <c r="J14" s="3" t="str">
        <f t="shared" si="0"/>
        <v>Mercedes-Benz-Sprinter</v>
      </c>
      <c r="K14" s="26">
        <f t="shared" si="1"/>
        <v>211</v>
      </c>
      <c r="L14" s="26">
        <f t="shared" si="2"/>
        <v>3800</v>
      </c>
      <c r="M14" s="3" t="str">
        <f t="shared" si="3"/>
        <v>Yes</v>
      </c>
      <c r="N14" s="6">
        <f>VLOOKUP(A14,'2.Price'!$A$2:$D$18,4,1)</f>
        <v>53322</v>
      </c>
      <c r="O14" s="3" t="str">
        <f>VLOOKUP(A14,'3.Torque'!$A$2:$D$18,4,1)</f>
        <v>332 ft-lbs. @ 1400 rpm</v>
      </c>
      <c r="P14" s="3">
        <f t="shared" si="4"/>
        <v>332</v>
      </c>
    </row>
    <row r="15" spans="1:16" x14ac:dyDescent="0.3">
      <c r="A15" s="3">
        <v>14</v>
      </c>
      <c r="B15" s="3" t="s">
        <v>64</v>
      </c>
      <c r="C15" s="3" t="s">
        <v>65</v>
      </c>
      <c r="D15" s="20">
        <v>43590</v>
      </c>
      <c r="E15" s="20">
        <v>43590</v>
      </c>
      <c r="F15" s="3" t="s">
        <v>19</v>
      </c>
      <c r="G15" s="3" t="s">
        <v>12</v>
      </c>
      <c r="H15" s="3" t="s">
        <v>23</v>
      </c>
      <c r="I15" s="3" t="s">
        <v>24</v>
      </c>
      <c r="J15" s="3" t="str">
        <f t="shared" si="0"/>
        <v>Nissan-ARIYA</v>
      </c>
      <c r="K15" s="26">
        <f t="shared" si="1"/>
        <v>335</v>
      </c>
      <c r="L15" s="26">
        <f t="shared" si="2"/>
        <v>0</v>
      </c>
      <c r="M15" s="3" t="str">
        <f t="shared" si="3"/>
        <v>No</v>
      </c>
      <c r="N15" s="6">
        <f>VLOOKUP(A15,'2.Price'!$A$2:$D$18,4,1)</f>
        <v>35821</v>
      </c>
      <c r="O15" s="3" t="str">
        <f>VLOOKUP(A15,'3.Torque'!$A$2:$D$18,4,1)</f>
        <v>413 ft-lbs. @ 0 rpm</v>
      </c>
      <c r="P15" s="3">
        <f t="shared" si="4"/>
        <v>413</v>
      </c>
    </row>
    <row r="16" spans="1:16" x14ac:dyDescent="0.3">
      <c r="A16" s="3">
        <v>15</v>
      </c>
      <c r="B16" s="3" t="s">
        <v>64</v>
      </c>
      <c r="C16" s="3" t="s">
        <v>65</v>
      </c>
      <c r="D16" s="20">
        <v>45190</v>
      </c>
      <c r="E16" s="20">
        <v>45190</v>
      </c>
      <c r="F16" s="3" t="s">
        <v>19</v>
      </c>
      <c r="G16" s="3" t="s">
        <v>12</v>
      </c>
      <c r="H16" s="3" t="s">
        <v>66</v>
      </c>
      <c r="I16" s="3" t="s">
        <v>58</v>
      </c>
      <c r="J16" s="3" t="str">
        <f t="shared" si="0"/>
        <v>Nissan-ARIYA</v>
      </c>
      <c r="K16" s="26">
        <f t="shared" si="1"/>
        <v>389</v>
      </c>
      <c r="L16" s="26">
        <f t="shared" si="2"/>
        <v>0</v>
      </c>
      <c r="M16" s="3" t="str">
        <f t="shared" si="3"/>
        <v>No</v>
      </c>
      <c r="N16" s="6">
        <f>VLOOKUP(A16,'2.Price'!$A$2:$D$18,4,1)</f>
        <v>30970</v>
      </c>
      <c r="O16" s="3" t="str">
        <f>VLOOKUP(A16,'3.Torque'!$A$2:$D$18,4,1)</f>
        <v>442 ft-lbs. @ 0 rpm</v>
      </c>
      <c r="P16" s="3">
        <f t="shared" si="4"/>
        <v>442</v>
      </c>
    </row>
    <row r="17" spans="1:16" x14ac:dyDescent="0.3">
      <c r="A17" s="3">
        <v>16</v>
      </c>
      <c r="B17" s="3" t="s">
        <v>9</v>
      </c>
      <c r="C17" s="3" t="s">
        <v>67</v>
      </c>
      <c r="D17" s="20">
        <v>233200</v>
      </c>
      <c r="E17" s="20">
        <v>233200</v>
      </c>
      <c r="F17" s="3" t="s">
        <v>19</v>
      </c>
      <c r="G17" s="3" t="s">
        <v>22</v>
      </c>
      <c r="H17" s="3" t="s">
        <v>68</v>
      </c>
      <c r="I17" s="3" t="s">
        <v>26</v>
      </c>
      <c r="J17" s="3" t="str">
        <f t="shared" si="0"/>
        <v>Aston Martin-DB11</v>
      </c>
      <c r="K17" s="26">
        <f t="shared" si="1"/>
        <v>528</v>
      </c>
      <c r="L17" s="26">
        <f t="shared" si="2"/>
        <v>6000</v>
      </c>
      <c r="M17" s="3" t="str">
        <f t="shared" si="3"/>
        <v>Yes</v>
      </c>
      <c r="N17" s="6">
        <f>VLOOKUP(A17,'2.Price'!$A$2:$D$18,4,1)</f>
        <v>205216</v>
      </c>
      <c r="O17" s="3" t="str">
        <f>VLOOKUP(A17,'3.Torque'!$A$2:$D$18,4,1)</f>
        <v>497 ft-lbs. @ 1500 rpm</v>
      </c>
      <c r="P17" s="3">
        <f t="shared" si="4"/>
        <v>497</v>
      </c>
    </row>
    <row r="18" spans="1:16" x14ac:dyDescent="0.3">
      <c r="A18" s="3">
        <v>17</v>
      </c>
      <c r="B18" s="3" t="s">
        <v>9</v>
      </c>
      <c r="C18" s="3" t="s">
        <v>10</v>
      </c>
      <c r="D18" s="20">
        <v>236000</v>
      </c>
      <c r="E18" s="20">
        <v>236000</v>
      </c>
      <c r="F18" s="3" t="s">
        <v>11</v>
      </c>
      <c r="G18" s="3" t="s">
        <v>12</v>
      </c>
      <c r="H18" s="3" t="s">
        <v>13</v>
      </c>
      <c r="I18" s="3" t="s">
        <v>15</v>
      </c>
      <c r="J18" s="3" t="str">
        <f t="shared" si="0"/>
        <v>Aston Martin-DBX707</v>
      </c>
      <c r="K18" s="26">
        <f t="shared" si="1"/>
        <v>697</v>
      </c>
      <c r="L18" s="26">
        <f t="shared" si="2"/>
        <v>6000</v>
      </c>
      <c r="M18" s="3" t="str">
        <f t="shared" si="3"/>
        <v>Yes</v>
      </c>
      <c r="N18" s="6">
        <f>VLOOKUP(A18,'2.Price'!$A$2:$D$18,4,1)</f>
        <v>0</v>
      </c>
      <c r="O18" s="3" t="str">
        <f>VLOOKUP(A18,'3.Torque'!$A$2:$D$18,4,1)</f>
        <v>663 ft-lbs. @ 2750 rpm</v>
      </c>
      <c r="P18" s="3">
        <f t="shared" si="4"/>
        <v>663</v>
      </c>
    </row>
    <row r="19" spans="1:16" ht="18" x14ac:dyDescent="0.35">
      <c r="A19" s="24" t="s">
        <v>107</v>
      </c>
      <c r="B19" s="24"/>
      <c r="C19" s="24"/>
      <c r="D19" s="25">
        <f>SUM(D2:D18)</f>
        <v>1869890</v>
      </c>
      <c r="E19" s="25">
        <f>SUM(E2:E18)</f>
        <v>1869890</v>
      </c>
      <c r="F19" s="24"/>
      <c r="G19" s="24"/>
      <c r="H19" s="24"/>
      <c r="I19" s="24"/>
      <c r="J19" s="24"/>
      <c r="K19" s="27">
        <f>AVERAGE(K2:K18)</f>
        <v>404.8235294117647</v>
      </c>
      <c r="L19" s="27">
        <f>AVERAGE(L2:L18)</f>
        <v>3382.3529411764707</v>
      </c>
      <c r="M19" s="24"/>
      <c r="N19" s="25">
        <f>SUM(N2:N18)</f>
        <v>1276920</v>
      </c>
      <c r="O19" s="24"/>
      <c r="P19" s="27">
        <f>AVERAGE(P2:P18)</f>
        <v>469.23529411764707</v>
      </c>
    </row>
    <row r="21" spans="1:16" x14ac:dyDescent="0.3">
      <c r="A21" s="21" t="s">
        <v>97</v>
      </c>
    </row>
    <row r="22" spans="1:16" x14ac:dyDescent="0.3">
      <c r="A22" s="13" t="s">
        <v>72</v>
      </c>
      <c r="B22" t="s">
        <v>86</v>
      </c>
    </row>
    <row r="23" spans="1:16" x14ac:dyDescent="0.3">
      <c r="A23" s="5" t="s">
        <v>76</v>
      </c>
      <c r="B23" s="16">
        <v>528</v>
      </c>
    </row>
    <row r="24" spans="1:16" x14ac:dyDescent="0.3">
      <c r="A24" s="5" t="s">
        <v>77</v>
      </c>
      <c r="B24" s="16">
        <v>697</v>
      </c>
    </row>
    <row r="25" spans="1:16" x14ac:dyDescent="0.3">
      <c r="A25" s="5" t="s">
        <v>78</v>
      </c>
      <c r="B25" s="16">
        <v>496</v>
      </c>
    </row>
    <row r="26" spans="1:16" x14ac:dyDescent="0.3">
      <c r="A26" s="5" t="s">
        <v>79</v>
      </c>
      <c r="B26" s="16">
        <v>496</v>
      </c>
    </row>
    <row r="27" spans="1:16" x14ac:dyDescent="0.3">
      <c r="A27" s="5" t="s">
        <v>80</v>
      </c>
      <c r="B27" s="16">
        <v>584</v>
      </c>
    </row>
    <row r="28" spans="1:16" x14ac:dyDescent="0.3">
      <c r="A28" s="5" t="s">
        <v>81</v>
      </c>
      <c r="B28" s="16">
        <v>255</v>
      </c>
    </row>
    <row r="29" spans="1:16" x14ac:dyDescent="0.3">
      <c r="A29" s="5" t="s">
        <v>82</v>
      </c>
      <c r="B29" s="16">
        <v>492.5</v>
      </c>
    </row>
    <row r="30" spans="1:16" x14ac:dyDescent="0.3">
      <c r="A30" s="5" t="s">
        <v>83</v>
      </c>
      <c r="B30" s="16">
        <v>300</v>
      </c>
    </row>
    <row r="31" spans="1:16" x14ac:dyDescent="0.3">
      <c r="A31" s="5" t="s">
        <v>84</v>
      </c>
      <c r="B31" s="16">
        <v>211</v>
      </c>
    </row>
    <row r="32" spans="1:16" x14ac:dyDescent="0.3">
      <c r="A32" s="5" t="s">
        <v>85</v>
      </c>
      <c r="B32" s="16">
        <v>362</v>
      </c>
    </row>
    <row r="33" spans="1:4" x14ac:dyDescent="0.3">
      <c r="A33" s="5" t="s">
        <v>73</v>
      </c>
      <c r="B33" s="16">
        <v>404.8235294117647</v>
      </c>
    </row>
    <row r="35" spans="1:4" x14ac:dyDescent="0.3">
      <c r="A35" s="5" t="s">
        <v>99</v>
      </c>
    </row>
    <row r="36" spans="1:4" x14ac:dyDescent="0.3">
      <c r="A36" s="5" t="s">
        <v>103</v>
      </c>
    </row>
    <row r="37" spans="1:4" x14ac:dyDescent="0.3">
      <c r="A37" s="5"/>
    </row>
    <row r="38" spans="1:4" x14ac:dyDescent="0.3">
      <c r="A38" s="5" t="s">
        <v>102</v>
      </c>
    </row>
    <row r="39" spans="1:4" x14ac:dyDescent="0.3">
      <c r="A39" s="13" t="s">
        <v>0</v>
      </c>
      <c r="B39" s="13" t="s">
        <v>1</v>
      </c>
      <c r="C39" t="s">
        <v>94</v>
      </c>
      <c r="D39" t="s">
        <v>105</v>
      </c>
    </row>
    <row r="40" spans="1:4" x14ac:dyDescent="0.3">
      <c r="A40" t="s">
        <v>9</v>
      </c>
      <c r="B40" t="s">
        <v>67</v>
      </c>
      <c r="C40" s="16">
        <v>205216</v>
      </c>
      <c r="D40" s="16">
        <v>497</v>
      </c>
    </row>
    <row r="41" spans="1:4" x14ac:dyDescent="0.3">
      <c r="A41" t="s">
        <v>9</v>
      </c>
      <c r="B41" t="s">
        <v>10</v>
      </c>
      <c r="C41" s="16">
        <v>0</v>
      </c>
      <c r="D41" s="16">
        <v>663</v>
      </c>
    </row>
    <row r="42" spans="1:4" x14ac:dyDescent="0.3">
      <c r="A42" t="s">
        <v>16</v>
      </c>
      <c r="B42" t="s">
        <v>34</v>
      </c>
      <c r="C42" s="16">
        <v>84413</v>
      </c>
      <c r="D42" s="16">
        <v>718</v>
      </c>
    </row>
    <row r="43" spans="1:4" x14ac:dyDescent="0.3">
      <c r="A43" t="s">
        <v>16</v>
      </c>
      <c r="B43" t="s">
        <v>30</v>
      </c>
      <c r="C43" s="16">
        <v>92685</v>
      </c>
      <c r="D43" s="16">
        <v>718</v>
      </c>
    </row>
    <row r="44" spans="1:4" x14ac:dyDescent="0.3">
      <c r="A44" t="s">
        <v>46</v>
      </c>
      <c r="B44" t="s">
        <v>49</v>
      </c>
      <c r="C44" s="16">
        <v>283625</v>
      </c>
      <c r="D44" s="16">
        <v>616</v>
      </c>
    </row>
    <row r="45" spans="1:4" x14ac:dyDescent="0.3">
      <c r="A45" t="s">
        <v>35</v>
      </c>
      <c r="B45" t="s">
        <v>36</v>
      </c>
      <c r="C45" s="16">
        <v>36585</v>
      </c>
      <c r="D45" s="16">
        <v>295</v>
      </c>
    </row>
    <row r="46" spans="1:4" x14ac:dyDescent="0.3">
      <c r="A46" t="s">
        <v>35</v>
      </c>
      <c r="B46" t="s">
        <v>42</v>
      </c>
      <c r="C46" s="16">
        <v>214805</v>
      </c>
      <c r="D46" s="16">
        <v>514</v>
      </c>
    </row>
    <row r="47" spans="1:4" x14ac:dyDescent="0.3">
      <c r="A47" t="s">
        <v>52</v>
      </c>
      <c r="B47" t="s">
        <v>53</v>
      </c>
      <c r="C47" s="16">
        <v>136569</v>
      </c>
      <c r="D47" s="16">
        <v>325</v>
      </c>
    </row>
    <row r="48" spans="1:4" x14ac:dyDescent="0.3">
      <c r="A48" t="s">
        <v>59</v>
      </c>
      <c r="B48" t="s">
        <v>61</v>
      </c>
      <c r="C48" s="16">
        <v>156231</v>
      </c>
      <c r="D48" s="16">
        <v>332</v>
      </c>
    </row>
    <row r="49" spans="1:4" x14ac:dyDescent="0.3">
      <c r="A49" t="s">
        <v>64</v>
      </c>
      <c r="B49" t="s">
        <v>65</v>
      </c>
      <c r="C49" s="16">
        <v>66791</v>
      </c>
      <c r="D49" s="16">
        <v>427.5</v>
      </c>
    </row>
    <row r="50" spans="1:4" x14ac:dyDescent="0.3">
      <c r="A50" t="s">
        <v>73</v>
      </c>
      <c r="C50" s="16">
        <v>1276920</v>
      </c>
      <c r="D50" s="16">
        <v>469.23529411764707</v>
      </c>
    </row>
    <row r="52" spans="1:4" x14ac:dyDescent="0.3">
      <c r="A52" s="21" t="s">
        <v>106</v>
      </c>
    </row>
  </sheetData>
  <autoFilter ref="A1:P1" xr:uid="{3419313E-83FD-4992-A533-095D02DD3BC3}"/>
  <conditionalFormatting sqref="M2:M18">
    <cfRule type="cellIs" dxfId="22" priority="3" operator="equal">
      <formula>"Yes"</formula>
    </cfRule>
    <cfRule type="cellIs" dxfId="21" priority="4" operator="equal">
      <formula>"No"</formula>
    </cfRule>
  </conditionalFormatting>
  <conditionalFormatting pivot="1" sqref="C40:C4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{6ACB02C6-30FB-477B-81C7-F92E45319920}</x14:id>
        </ext>
      </extLst>
    </cfRule>
  </conditionalFormatting>
  <conditionalFormatting sqref="E1:E1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{28909C7A-0781-4A4B-A5F0-D1ABEF92C379}</x14:id>
        </ext>
      </extLst>
    </cfRule>
  </conditionalFormatting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6ACB02C6-30FB-477B-81C7-F92E453199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C40:C49</xm:sqref>
        </x14:conditionalFormatting>
        <x14:conditionalFormatting xmlns:xm="http://schemas.microsoft.com/office/excel/2006/main">
          <x14:cfRule type="dataBar" id="{28909C7A-0781-4A4B-A5F0-D1ABEF92C3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E1:E18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DD4CE-3AE3-4070-A829-696790F81B33}">
  <dimension ref="A1:I18"/>
  <sheetViews>
    <sheetView showGridLines="0" tabSelected="1" zoomScale="115" zoomScaleNormal="115" workbookViewId="0">
      <selection activeCell="H23" sqref="H23"/>
    </sheetView>
  </sheetViews>
  <sheetFormatPr defaultRowHeight="14.4" x14ac:dyDescent="0.3"/>
  <cols>
    <col min="2" max="2" width="13.6640625" bestFit="1" customWidth="1"/>
    <col min="3" max="3" width="18.77734375" bestFit="1" customWidth="1"/>
    <col min="4" max="4" width="12.5546875" bestFit="1" customWidth="1"/>
    <col min="5" max="5" width="15.6640625" bestFit="1" customWidth="1"/>
    <col min="6" max="6" width="9.109375" bestFit="1" customWidth="1"/>
    <col min="7" max="7" width="14.33203125" bestFit="1" customWidth="1"/>
    <col min="8" max="8" width="17.109375" bestFit="1" customWidth="1"/>
    <col min="9" max="9" width="20.5546875" bestFit="1" customWidth="1"/>
  </cols>
  <sheetData>
    <row r="1" spans="1:9" x14ac:dyDescent="0.3">
      <c r="A1" s="9" t="s">
        <v>70</v>
      </c>
      <c r="B1" s="9" t="s">
        <v>0</v>
      </c>
      <c r="C1" s="9" t="s">
        <v>1</v>
      </c>
      <c r="D1" s="10" t="s">
        <v>2</v>
      </c>
      <c r="E1" s="10" t="s">
        <v>71</v>
      </c>
      <c r="F1" s="9" t="s">
        <v>4</v>
      </c>
      <c r="G1" s="9" t="s">
        <v>5</v>
      </c>
      <c r="H1" s="9" t="s">
        <v>6</v>
      </c>
      <c r="I1" s="9" t="s">
        <v>8</v>
      </c>
    </row>
    <row r="2" spans="1:9" x14ac:dyDescent="0.3">
      <c r="A2" s="7">
        <v>1</v>
      </c>
      <c r="B2" s="7" t="s">
        <v>16</v>
      </c>
      <c r="C2" s="7" t="s">
        <v>30</v>
      </c>
      <c r="D2" s="11">
        <v>98600</v>
      </c>
      <c r="E2" s="11">
        <v>98600</v>
      </c>
      <c r="F2" s="7" t="s">
        <v>19</v>
      </c>
      <c r="G2" s="7" t="s">
        <v>12</v>
      </c>
      <c r="H2" s="7" t="s">
        <v>31</v>
      </c>
      <c r="I2" s="7" t="s">
        <v>33</v>
      </c>
    </row>
    <row r="3" spans="1:9" x14ac:dyDescent="0.3">
      <c r="A3" s="7">
        <v>2</v>
      </c>
      <c r="B3" s="7" t="s">
        <v>16</v>
      </c>
      <c r="C3" s="7" t="s">
        <v>34</v>
      </c>
      <c r="D3" s="11">
        <v>89800</v>
      </c>
      <c r="E3" s="11">
        <v>89800</v>
      </c>
      <c r="F3" s="7" t="s">
        <v>19</v>
      </c>
      <c r="G3" s="7" t="s">
        <v>12</v>
      </c>
      <c r="H3" s="7" t="s">
        <v>31</v>
      </c>
      <c r="I3" s="7" t="s">
        <v>33</v>
      </c>
    </row>
    <row r="4" spans="1:9" x14ac:dyDescent="0.3">
      <c r="A4" s="7">
        <v>3</v>
      </c>
      <c r="B4" s="7" t="s">
        <v>35</v>
      </c>
      <c r="C4" s="7" t="s">
        <v>36</v>
      </c>
      <c r="D4" s="11">
        <v>38800</v>
      </c>
      <c r="E4" s="11">
        <v>38800</v>
      </c>
      <c r="F4" s="7" t="s">
        <v>17</v>
      </c>
      <c r="G4" s="7" t="s">
        <v>21</v>
      </c>
      <c r="H4" s="7" t="s">
        <v>37</v>
      </c>
      <c r="I4" s="7" t="s">
        <v>20</v>
      </c>
    </row>
    <row r="5" spans="1:9" x14ac:dyDescent="0.3">
      <c r="A5" s="7">
        <v>4</v>
      </c>
      <c r="B5" s="7" t="s">
        <v>35</v>
      </c>
      <c r="C5" s="7" t="s">
        <v>42</v>
      </c>
      <c r="D5" s="11">
        <v>105700</v>
      </c>
      <c r="E5" s="11">
        <v>105700</v>
      </c>
      <c r="F5" s="7" t="s">
        <v>11</v>
      </c>
      <c r="G5" s="7" t="s">
        <v>18</v>
      </c>
      <c r="H5" s="7" t="s">
        <v>43</v>
      </c>
      <c r="I5" s="7" t="s">
        <v>44</v>
      </c>
    </row>
    <row r="6" spans="1:9" x14ac:dyDescent="0.3">
      <c r="A6" s="7">
        <v>5</v>
      </c>
      <c r="B6" s="7" t="s">
        <v>35</v>
      </c>
      <c r="C6" s="7" t="s">
        <v>42</v>
      </c>
      <c r="D6" s="11">
        <v>124200</v>
      </c>
      <c r="E6" s="11">
        <v>124200</v>
      </c>
      <c r="F6" s="7" t="s">
        <v>11</v>
      </c>
      <c r="G6" s="7" t="s">
        <v>18</v>
      </c>
      <c r="H6" s="7" t="s">
        <v>41</v>
      </c>
      <c r="I6" s="7" t="s">
        <v>25</v>
      </c>
    </row>
    <row r="7" spans="1:9" x14ac:dyDescent="0.3">
      <c r="A7" s="7">
        <v>6</v>
      </c>
      <c r="B7" s="7" t="s">
        <v>46</v>
      </c>
      <c r="C7" s="7" t="s">
        <v>49</v>
      </c>
      <c r="D7" s="11">
        <v>300200</v>
      </c>
      <c r="E7" s="11">
        <v>300200</v>
      </c>
      <c r="F7" s="7" t="s">
        <v>11</v>
      </c>
      <c r="G7" s="7" t="s">
        <v>18</v>
      </c>
      <c r="H7" s="7" t="s">
        <v>50</v>
      </c>
      <c r="I7" s="7" t="s">
        <v>27</v>
      </c>
    </row>
    <row r="8" spans="1:9" x14ac:dyDescent="0.3">
      <c r="A8" s="7">
        <v>7</v>
      </c>
      <c r="B8" s="7" t="s">
        <v>46</v>
      </c>
      <c r="C8" s="7" t="s">
        <v>49</v>
      </c>
      <c r="D8" s="11">
        <v>214900</v>
      </c>
      <c r="E8" s="11">
        <v>214900</v>
      </c>
      <c r="F8" s="7" t="s">
        <v>11</v>
      </c>
      <c r="G8" s="7" t="s">
        <v>18</v>
      </c>
      <c r="H8" s="7" t="s">
        <v>48</v>
      </c>
      <c r="I8" s="7" t="s">
        <v>15</v>
      </c>
    </row>
    <row r="9" spans="1:9" x14ac:dyDescent="0.3">
      <c r="A9" s="7">
        <v>8</v>
      </c>
      <c r="B9" s="7" t="s">
        <v>52</v>
      </c>
      <c r="C9" s="7" t="s">
        <v>53</v>
      </c>
      <c r="D9" s="11">
        <v>50095</v>
      </c>
      <c r="E9" s="11">
        <v>50095</v>
      </c>
      <c r="F9" s="7" t="s">
        <v>17</v>
      </c>
      <c r="G9" s="7" t="s">
        <v>54</v>
      </c>
      <c r="H9" s="7" t="s">
        <v>55</v>
      </c>
      <c r="I9" s="7" t="s">
        <v>40</v>
      </c>
    </row>
    <row r="10" spans="1:9" x14ac:dyDescent="0.3">
      <c r="A10" s="7">
        <v>9</v>
      </c>
      <c r="B10" s="7" t="s">
        <v>52</v>
      </c>
      <c r="C10" s="7" t="s">
        <v>53</v>
      </c>
      <c r="D10" s="11">
        <v>51385</v>
      </c>
      <c r="E10" s="11">
        <v>51385</v>
      </c>
      <c r="F10" s="7" t="s">
        <v>19</v>
      </c>
      <c r="G10" s="7" t="s">
        <v>54</v>
      </c>
      <c r="H10" s="7" t="s">
        <v>55</v>
      </c>
      <c r="I10" s="7" t="s">
        <v>40</v>
      </c>
    </row>
    <row r="11" spans="1:9" x14ac:dyDescent="0.3">
      <c r="A11" s="7">
        <v>10</v>
      </c>
      <c r="B11" s="7" t="s">
        <v>52</v>
      </c>
      <c r="C11" s="7" t="s">
        <v>53</v>
      </c>
      <c r="D11" s="11">
        <v>39630</v>
      </c>
      <c r="E11" s="11">
        <v>39630</v>
      </c>
      <c r="F11" s="7" t="s">
        <v>17</v>
      </c>
      <c r="G11" s="7" t="s">
        <v>54</v>
      </c>
      <c r="H11" s="7" t="s">
        <v>55</v>
      </c>
      <c r="I11" s="7" t="s">
        <v>29</v>
      </c>
    </row>
    <row r="12" spans="1:9" x14ac:dyDescent="0.3">
      <c r="A12" s="7">
        <v>11</v>
      </c>
      <c r="B12" s="7" t="s">
        <v>59</v>
      </c>
      <c r="C12" s="7" t="s">
        <v>61</v>
      </c>
      <c r="D12" s="11">
        <v>61000</v>
      </c>
      <c r="E12" s="11">
        <v>61000</v>
      </c>
      <c r="F12" s="7" t="s">
        <v>19</v>
      </c>
      <c r="G12" s="7" t="s">
        <v>57</v>
      </c>
      <c r="H12" s="7" t="s">
        <v>62</v>
      </c>
      <c r="I12" s="7"/>
    </row>
    <row r="13" spans="1:9" x14ac:dyDescent="0.3">
      <c r="A13" s="7">
        <v>12</v>
      </c>
      <c r="B13" s="7" t="s">
        <v>59</v>
      </c>
      <c r="C13" s="7" t="s">
        <v>61</v>
      </c>
      <c r="D13" s="11">
        <v>70000</v>
      </c>
      <c r="E13" s="11">
        <v>70000</v>
      </c>
      <c r="F13" s="7" t="s">
        <v>11</v>
      </c>
      <c r="G13" s="7" t="s">
        <v>57</v>
      </c>
      <c r="H13" s="7" t="s">
        <v>62</v>
      </c>
      <c r="I13" s="7"/>
    </row>
    <row r="14" spans="1:9" x14ac:dyDescent="0.3">
      <c r="A14" s="7">
        <v>13</v>
      </c>
      <c r="B14" s="7" t="s">
        <v>59</v>
      </c>
      <c r="C14" s="7" t="s">
        <v>61</v>
      </c>
      <c r="D14" s="11">
        <v>67600</v>
      </c>
      <c r="E14" s="11">
        <v>67600</v>
      </c>
      <c r="F14" s="7" t="s">
        <v>11</v>
      </c>
      <c r="G14" s="7" t="s">
        <v>57</v>
      </c>
      <c r="H14" s="7" t="s">
        <v>62</v>
      </c>
      <c r="I14" s="7"/>
    </row>
    <row r="15" spans="1:9" x14ac:dyDescent="0.3">
      <c r="A15" s="7">
        <v>14</v>
      </c>
      <c r="B15" s="7" t="s">
        <v>64</v>
      </c>
      <c r="C15" s="7" t="s">
        <v>65</v>
      </c>
      <c r="D15" s="11">
        <v>43590</v>
      </c>
      <c r="E15" s="11">
        <v>43590</v>
      </c>
      <c r="F15" s="7" t="s">
        <v>19</v>
      </c>
      <c r="G15" s="7" t="s">
        <v>12</v>
      </c>
      <c r="H15" s="7" t="s">
        <v>23</v>
      </c>
      <c r="I15" s="7" t="s">
        <v>24</v>
      </c>
    </row>
    <row r="16" spans="1:9" x14ac:dyDescent="0.3">
      <c r="A16" s="7">
        <v>15</v>
      </c>
      <c r="B16" s="7" t="s">
        <v>64</v>
      </c>
      <c r="C16" s="7" t="s">
        <v>65</v>
      </c>
      <c r="D16" s="11">
        <v>45190</v>
      </c>
      <c r="E16" s="11">
        <v>45190</v>
      </c>
      <c r="F16" s="7" t="s">
        <v>19</v>
      </c>
      <c r="G16" s="7" t="s">
        <v>12</v>
      </c>
      <c r="H16" s="7" t="s">
        <v>66</v>
      </c>
      <c r="I16" s="7" t="s">
        <v>58</v>
      </c>
    </row>
    <row r="17" spans="1:9" x14ac:dyDescent="0.3">
      <c r="A17" s="7">
        <v>16</v>
      </c>
      <c r="B17" s="7" t="s">
        <v>9</v>
      </c>
      <c r="C17" s="7" t="s">
        <v>67</v>
      </c>
      <c r="D17" s="11">
        <v>233200</v>
      </c>
      <c r="E17" s="11">
        <v>233200</v>
      </c>
      <c r="F17" s="7" t="s">
        <v>19</v>
      </c>
      <c r="G17" s="7" t="s">
        <v>22</v>
      </c>
      <c r="H17" s="7" t="s">
        <v>68</v>
      </c>
      <c r="I17" s="7" t="s">
        <v>26</v>
      </c>
    </row>
    <row r="18" spans="1:9" x14ac:dyDescent="0.3">
      <c r="A18" s="7">
        <v>17</v>
      </c>
      <c r="B18" s="7" t="s">
        <v>9</v>
      </c>
      <c r="C18" s="7" t="s">
        <v>10</v>
      </c>
      <c r="D18" s="11">
        <v>236000</v>
      </c>
      <c r="E18" s="11">
        <v>236000</v>
      </c>
      <c r="F18" s="7" t="s">
        <v>11</v>
      </c>
      <c r="G18" s="7" t="s">
        <v>12</v>
      </c>
      <c r="H18" s="7" t="s">
        <v>13</v>
      </c>
      <c r="I18" s="7" t="s">
        <v>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449E-1D8B-4D62-8205-24B4ED9106B9}">
  <dimension ref="A1:Q48"/>
  <sheetViews>
    <sheetView showGridLines="0" zoomScale="115" zoomScaleNormal="115" workbookViewId="0">
      <selection activeCell="F29" sqref="F29"/>
    </sheetView>
  </sheetViews>
  <sheetFormatPr defaultRowHeight="14.4" x14ac:dyDescent="0.3"/>
  <cols>
    <col min="2" max="2" width="13.6640625" bestFit="1" customWidth="1"/>
    <col min="3" max="3" width="22.77734375" bestFit="1" customWidth="1"/>
    <col min="4" max="4" width="18.77734375" bestFit="1" customWidth="1"/>
    <col min="5" max="5" width="18.44140625" bestFit="1" customWidth="1"/>
    <col min="6" max="6" width="18.77734375" bestFit="1" customWidth="1"/>
    <col min="7" max="7" width="14.33203125" bestFit="1" customWidth="1"/>
    <col min="8" max="8" width="17.109375" bestFit="1" customWidth="1"/>
    <col min="9" max="9" width="20.5546875" bestFit="1" customWidth="1"/>
    <col min="10" max="10" width="23.109375" bestFit="1" customWidth="1"/>
    <col min="11" max="11" width="15.21875" bestFit="1" customWidth="1"/>
    <col min="14" max="14" width="19" bestFit="1" customWidth="1"/>
    <col min="15" max="15" width="12.5546875" bestFit="1" customWidth="1"/>
    <col min="16" max="16" width="20" bestFit="1" customWidth="1"/>
    <col min="17" max="17" width="12.109375" customWidth="1"/>
  </cols>
  <sheetData>
    <row r="1" spans="1:17" x14ac:dyDescent="0.3">
      <c r="A1" s="1" t="s">
        <v>70</v>
      </c>
      <c r="B1" s="1" t="s">
        <v>0</v>
      </c>
      <c r="C1" s="1" t="s">
        <v>1</v>
      </c>
      <c r="D1" s="2" t="s">
        <v>2</v>
      </c>
      <c r="E1" s="2" t="s">
        <v>71</v>
      </c>
      <c r="F1" s="1" t="s">
        <v>4</v>
      </c>
      <c r="G1" s="1" t="s">
        <v>5</v>
      </c>
      <c r="H1" s="1" t="s">
        <v>6</v>
      </c>
      <c r="I1" s="1" t="s">
        <v>8</v>
      </c>
      <c r="J1" s="15" t="s">
        <v>90</v>
      </c>
      <c r="K1" s="15" t="s">
        <v>75</v>
      </c>
      <c r="L1" s="15" t="s">
        <v>87</v>
      </c>
      <c r="M1" s="15" t="s">
        <v>88</v>
      </c>
      <c r="N1" s="15" t="s">
        <v>89</v>
      </c>
      <c r="O1" s="18" t="s">
        <v>3</v>
      </c>
      <c r="P1" s="15" t="s">
        <v>91</v>
      </c>
      <c r="Q1" s="15" t="s">
        <v>92</v>
      </c>
    </row>
    <row r="2" spans="1:17" x14ac:dyDescent="0.3">
      <c r="A2" s="12">
        <v>1</v>
      </c>
      <c r="B2" s="3" t="s">
        <v>16</v>
      </c>
      <c r="C2" s="3" t="s">
        <v>30</v>
      </c>
      <c r="D2" s="20">
        <v>98600</v>
      </c>
      <c r="E2" s="20">
        <v>98600</v>
      </c>
      <c r="F2" s="3" t="s">
        <v>19</v>
      </c>
      <c r="G2" s="3" t="s">
        <v>12</v>
      </c>
      <c r="H2" s="3" t="s">
        <v>31</v>
      </c>
      <c r="I2" s="3" t="s">
        <v>33</v>
      </c>
      <c r="J2" s="3" t="str">
        <f>_xlfn.CONCAT(B2, "-", C2)</f>
        <v>Audi-SQ8 Sportback e-tron</v>
      </c>
      <c r="K2" s="12">
        <f>VALUE(LEFT(H2,3))</f>
        <v>496</v>
      </c>
      <c r="L2" s="3" t="str">
        <f>MID(H2,9,5)</f>
        <v xml:space="preserve"> 0 rp</v>
      </c>
      <c r="M2" s="12">
        <f>VALUE(SUBSTITUTE(L2, "rp", ""))</f>
        <v>0</v>
      </c>
      <c r="N2" s="12" t="str">
        <f>IF(M2&gt;=3000, "Yes", "No")</f>
        <v>No</v>
      </c>
      <c r="O2" s="6">
        <f>VLOOKUP(A2,'2.Price'!$A$1:$D$18,4,1)</f>
        <v>92685</v>
      </c>
      <c r="P2" s="3" t="str">
        <f>VLOOKUP('1.Completed'!A2,'3.Torque'!$A$1:$D$18,4,1)</f>
        <v>718 ft-lbs. @ 0 rpm</v>
      </c>
      <c r="Q2" s="17">
        <f>VALUE(LEFT(P2,3))</f>
        <v>718</v>
      </c>
    </row>
    <row r="3" spans="1:17" x14ac:dyDescent="0.3">
      <c r="A3" s="12">
        <v>2</v>
      </c>
      <c r="B3" s="3" t="s">
        <v>16</v>
      </c>
      <c r="C3" s="3" t="s">
        <v>34</v>
      </c>
      <c r="D3" s="20">
        <v>89800</v>
      </c>
      <c r="E3" s="20">
        <v>89800</v>
      </c>
      <c r="F3" s="3" t="s">
        <v>19</v>
      </c>
      <c r="G3" s="3" t="s">
        <v>12</v>
      </c>
      <c r="H3" s="3" t="s">
        <v>31</v>
      </c>
      <c r="I3" s="3" t="s">
        <v>33</v>
      </c>
      <c r="J3" s="3" t="str">
        <f t="shared" ref="J3:J18" si="0">_xlfn.CONCAT(B3, "-", C3)</f>
        <v>Audi-SQ8 e-tron</v>
      </c>
      <c r="K3" s="12">
        <f t="shared" ref="K3:K18" si="1">VALUE(LEFT(H3,3))</f>
        <v>496</v>
      </c>
      <c r="L3" s="3" t="str">
        <f t="shared" ref="L3:L18" si="2">MID(H3,9,5)</f>
        <v xml:space="preserve"> 0 rp</v>
      </c>
      <c r="M3" s="12">
        <f t="shared" ref="M3:M18" si="3">VALUE(SUBSTITUTE(L3, "rp", ""))</f>
        <v>0</v>
      </c>
      <c r="N3" s="12" t="str">
        <f t="shared" ref="N3:N18" si="4">IF(M3&gt;=3000, "Yes", "No")</f>
        <v>No</v>
      </c>
      <c r="O3" s="6">
        <f>VLOOKUP(A3,'2.Price'!$A$1:$D$18,4,1)</f>
        <v>84413</v>
      </c>
      <c r="P3" s="3" t="str">
        <f>VLOOKUP('1.Completed'!A3,'3.Torque'!$A$1:$D$18,4,1)</f>
        <v>718 ft-lbs. @ 0 rpm</v>
      </c>
      <c r="Q3" s="17">
        <f t="shared" ref="Q3:Q18" si="5">VALUE(LEFT(P3,3))</f>
        <v>718</v>
      </c>
    </row>
    <row r="4" spans="1:17" x14ac:dyDescent="0.3">
      <c r="A4" s="12">
        <v>3</v>
      </c>
      <c r="B4" s="3" t="s">
        <v>35</v>
      </c>
      <c r="C4" s="3" t="s">
        <v>36</v>
      </c>
      <c r="D4" s="20">
        <v>38800</v>
      </c>
      <c r="E4" s="20">
        <v>38800</v>
      </c>
      <c r="F4" s="3" t="s">
        <v>17</v>
      </c>
      <c r="G4" s="3" t="s">
        <v>21</v>
      </c>
      <c r="H4" s="3" t="s">
        <v>37</v>
      </c>
      <c r="I4" s="3" t="s">
        <v>20</v>
      </c>
      <c r="J4" s="3" t="str">
        <f t="shared" si="0"/>
        <v>BMW-2 Series</v>
      </c>
      <c r="K4" s="12">
        <f t="shared" si="1"/>
        <v>255</v>
      </c>
      <c r="L4" s="3" t="str">
        <f t="shared" si="2"/>
        <v xml:space="preserve"> 5000</v>
      </c>
      <c r="M4" s="12">
        <f t="shared" si="3"/>
        <v>5000</v>
      </c>
      <c r="N4" s="12" t="str">
        <f t="shared" si="4"/>
        <v>Yes</v>
      </c>
      <c r="O4" s="6">
        <f>VLOOKUP(A4,'2.Price'!$A$1:$D$18,4,1)</f>
        <v>36585</v>
      </c>
      <c r="P4" s="3" t="str">
        <f>VLOOKUP('1.Completed'!A4,'3.Torque'!$A$1:$D$18,4,1)</f>
        <v>295 ft-lbs. @ 1550 rpm</v>
      </c>
      <c r="Q4" s="17">
        <f t="shared" si="5"/>
        <v>295</v>
      </c>
    </row>
    <row r="5" spans="1:17" x14ac:dyDescent="0.3">
      <c r="A5" s="12">
        <v>4</v>
      </c>
      <c r="B5" s="3" t="s">
        <v>35</v>
      </c>
      <c r="C5" s="3" t="s">
        <v>42</v>
      </c>
      <c r="D5" s="20">
        <v>105700</v>
      </c>
      <c r="E5" s="20">
        <v>105700</v>
      </c>
      <c r="F5" s="3" t="s">
        <v>11</v>
      </c>
      <c r="G5" s="3" t="s">
        <v>18</v>
      </c>
      <c r="H5" s="3" t="s">
        <v>43</v>
      </c>
      <c r="I5" s="3" t="s">
        <v>44</v>
      </c>
      <c r="J5" s="3" t="str">
        <f t="shared" si="0"/>
        <v>BMW-i7</v>
      </c>
      <c r="K5" s="12">
        <f t="shared" si="1"/>
        <v>449</v>
      </c>
      <c r="L5" s="3" t="str">
        <f t="shared" si="2"/>
        <v xml:space="preserve"> 0 rp</v>
      </c>
      <c r="M5" s="12">
        <f t="shared" si="3"/>
        <v>0</v>
      </c>
      <c r="N5" s="12" t="str">
        <f t="shared" si="4"/>
        <v>No</v>
      </c>
      <c r="O5" s="6">
        <f>VLOOKUP(A5,'2.Price'!$A$1:$D$18,4,1)</f>
        <v>98800</v>
      </c>
      <c r="P5" s="3" t="str">
        <f>VLOOKUP('1.Completed'!A5,'3.Torque'!$A$1:$D$18,4,1)</f>
        <v>479 ft-lbs. @ 0 rpm</v>
      </c>
      <c r="Q5" s="17">
        <f t="shared" si="5"/>
        <v>479</v>
      </c>
    </row>
    <row r="6" spans="1:17" x14ac:dyDescent="0.3">
      <c r="A6" s="12">
        <v>5</v>
      </c>
      <c r="B6" s="3" t="s">
        <v>35</v>
      </c>
      <c r="C6" s="3" t="s">
        <v>42</v>
      </c>
      <c r="D6" s="20">
        <v>124200</v>
      </c>
      <c r="E6" s="20">
        <v>124200</v>
      </c>
      <c r="F6" s="3" t="s">
        <v>11</v>
      </c>
      <c r="G6" s="3" t="s">
        <v>18</v>
      </c>
      <c r="H6" s="3" t="s">
        <v>41</v>
      </c>
      <c r="I6" s="3" t="s">
        <v>25</v>
      </c>
      <c r="J6" s="3" t="str">
        <f t="shared" si="0"/>
        <v>BMW-i7</v>
      </c>
      <c r="K6" s="12">
        <f t="shared" si="1"/>
        <v>536</v>
      </c>
      <c r="L6" s="3" t="str">
        <f t="shared" si="2"/>
        <v xml:space="preserve"> 0 rp</v>
      </c>
      <c r="M6" s="12">
        <f t="shared" si="3"/>
        <v>0</v>
      </c>
      <c r="N6" s="12" t="str">
        <f t="shared" si="4"/>
        <v>No</v>
      </c>
      <c r="O6" s="6">
        <f>VLOOKUP(A6,'2.Price'!$A$1:$D$18,4,1)</f>
        <v>116005</v>
      </c>
      <c r="P6" s="3" t="str">
        <f>VLOOKUP('1.Completed'!A6,'3.Torque'!$A$1:$D$18,4,1)</f>
        <v>549 ft-lbs. @ 0 rpm</v>
      </c>
      <c r="Q6" s="17">
        <f t="shared" si="5"/>
        <v>549</v>
      </c>
    </row>
    <row r="7" spans="1:17" x14ac:dyDescent="0.3">
      <c r="A7" s="12">
        <v>6</v>
      </c>
      <c r="B7" s="3" t="s">
        <v>46</v>
      </c>
      <c r="C7" s="3" t="s">
        <v>49</v>
      </c>
      <c r="D7" s="20">
        <v>300200</v>
      </c>
      <c r="E7" s="20">
        <v>300200</v>
      </c>
      <c r="F7" s="3" t="s">
        <v>11</v>
      </c>
      <c r="G7" s="3" t="s">
        <v>18</v>
      </c>
      <c r="H7" s="3" t="s">
        <v>50</v>
      </c>
      <c r="I7" s="3" t="s">
        <v>27</v>
      </c>
      <c r="J7" s="3" t="str">
        <f t="shared" si="0"/>
        <v>Bentley-Flying Spur</v>
      </c>
      <c r="K7" s="12">
        <f t="shared" si="1"/>
        <v>626</v>
      </c>
      <c r="L7" s="3" t="str">
        <f t="shared" si="2"/>
        <v xml:space="preserve"> 6000</v>
      </c>
      <c r="M7" s="12">
        <f t="shared" si="3"/>
        <v>6000</v>
      </c>
      <c r="N7" s="12" t="str">
        <f t="shared" si="4"/>
        <v>Yes</v>
      </c>
      <c r="O7" s="6">
        <f>VLOOKUP(A7,'2.Price'!$A$1:$D$18,4,1)</f>
        <v>133210</v>
      </c>
      <c r="P7" s="3" t="str">
        <f>VLOOKUP('1.Completed'!A7,'3.Torque'!$A$1:$D$18,4,1)</f>
        <v>664 ft-lbs. @ 1350 rpm</v>
      </c>
      <c r="Q7" s="17">
        <f t="shared" si="5"/>
        <v>664</v>
      </c>
    </row>
    <row r="8" spans="1:17" x14ac:dyDescent="0.3">
      <c r="A8" s="12">
        <v>7</v>
      </c>
      <c r="B8" s="3" t="s">
        <v>46</v>
      </c>
      <c r="C8" s="3" t="s">
        <v>49</v>
      </c>
      <c r="D8" s="20">
        <v>214900</v>
      </c>
      <c r="E8" s="20">
        <v>214900</v>
      </c>
      <c r="F8" s="3" t="s">
        <v>11</v>
      </c>
      <c r="G8" s="3" t="s">
        <v>18</v>
      </c>
      <c r="H8" s="3" t="s">
        <v>48</v>
      </c>
      <c r="I8" s="3" t="s">
        <v>15</v>
      </c>
      <c r="J8" s="3" t="str">
        <f t="shared" si="0"/>
        <v>Bentley-Flying Spur</v>
      </c>
      <c r="K8" s="12">
        <f t="shared" si="1"/>
        <v>542</v>
      </c>
      <c r="L8" s="3" t="str">
        <f t="shared" si="2"/>
        <v xml:space="preserve"> 6000</v>
      </c>
      <c r="M8" s="12">
        <f t="shared" si="3"/>
        <v>6000</v>
      </c>
      <c r="N8" s="12" t="str">
        <f t="shared" si="4"/>
        <v>Yes</v>
      </c>
      <c r="O8" s="6">
        <f>VLOOKUP(A8,'2.Price'!$A$1:$D$18,4,1)</f>
        <v>150415</v>
      </c>
      <c r="P8" s="3" t="str">
        <f>VLOOKUP('1.Completed'!A8,'3.Torque'!$A$1:$D$18,4,1)</f>
        <v>568 ft-lbs. @ 2000 rpm</v>
      </c>
      <c r="Q8" s="17">
        <f t="shared" si="5"/>
        <v>568</v>
      </c>
    </row>
    <row r="9" spans="1:17" x14ac:dyDescent="0.3">
      <c r="A9" s="12">
        <v>8</v>
      </c>
      <c r="B9" s="3" t="s">
        <v>52</v>
      </c>
      <c r="C9" s="3" t="s">
        <v>53</v>
      </c>
      <c r="D9" s="20">
        <v>50095</v>
      </c>
      <c r="E9" s="20">
        <v>50095</v>
      </c>
      <c r="F9" s="3" t="s">
        <v>17</v>
      </c>
      <c r="G9" s="3" t="s">
        <v>54</v>
      </c>
      <c r="H9" s="3" t="s">
        <v>55</v>
      </c>
      <c r="I9" s="3" t="s">
        <v>40</v>
      </c>
      <c r="J9" s="3" t="str">
        <f t="shared" si="0"/>
        <v>Ford-Bronco</v>
      </c>
      <c r="K9" s="12">
        <f t="shared" si="1"/>
        <v>300</v>
      </c>
      <c r="L9" s="3" t="str">
        <f t="shared" si="2"/>
        <v xml:space="preserve"> 5700</v>
      </c>
      <c r="M9" s="12">
        <f t="shared" si="3"/>
        <v>5700</v>
      </c>
      <c r="N9" s="12" t="str">
        <f t="shared" si="4"/>
        <v>Yes</v>
      </c>
      <c r="O9" s="6">
        <f>VLOOKUP(A9,'2.Price'!$A$1:$D$18,4,1)</f>
        <v>48342</v>
      </c>
      <c r="P9" s="3" t="str">
        <f>VLOOKUP('1.Completed'!A9,'3.Torque'!$A$1:$D$18,4,1)</f>
        <v>325 ft-lbs. @ 3400 rpm</v>
      </c>
      <c r="Q9" s="17">
        <f t="shared" si="5"/>
        <v>325</v>
      </c>
    </row>
    <row r="10" spans="1:17" x14ac:dyDescent="0.3">
      <c r="A10" s="12">
        <v>9</v>
      </c>
      <c r="B10" s="3" t="s">
        <v>52</v>
      </c>
      <c r="C10" s="3" t="s">
        <v>53</v>
      </c>
      <c r="D10" s="20">
        <v>51385</v>
      </c>
      <c r="E10" s="20">
        <v>51385</v>
      </c>
      <c r="F10" s="3" t="s">
        <v>19</v>
      </c>
      <c r="G10" s="3" t="s">
        <v>54</v>
      </c>
      <c r="H10" s="3" t="s">
        <v>55</v>
      </c>
      <c r="I10" s="3" t="s">
        <v>40</v>
      </c>
      <c r="J10" s="3" t="str">
        <f t="shared" si="0"/>
        <v>Ford-Bronco</v>
      </c>
      <c r="K10" s="12">
        <f t="shared" si="1"/>
        <v>300</v>
      </c>
      <c r="L10" s="3" t="str">
        <f t="shared" si="2"/>
        <v xml:space="preserve"> 5700</v>
      </c>
      <c r="M10" s="12">
        <f t="shared" si="3"/>
        <v>5700</v>
      </c>
      <c r="N10" s="12" t="str">
        <f t="shared" si="4"/>
        <v>Yes</v>
      </c>
      <c r="O10" s="6">
        <f>VLOOKUP(A10,'2.Price'!$A$1:$D$18,4,1)</f>
        <v>49587</v>
      </c>
      <c r="P10" s="3" t="str">
        <f>VLOOKUP('1.Completed'!A10,'3.Torque'!$A$1:$D$18,4,1)</f>
        <v>325 ft-lbs. @ 3400 rpm</v>
      </c>
      <c r="Q10" s="17">
        <f t="shared" si="5"/>
        <v>325</v>
      </c>
    </row>
    <row r="11" spans="1:17" x14ac:dyDescent="0.3">
      <c r="A11" s="12">
        <v>10</v>
      </c>
      <c r="B11" s="3" t="s">
        <v>52</v>
      </c>
      <c r="C11" s="3" t="s">
        <v>53</v>
      </c>
      <c r="D11" s="20">
        <v>39630</v>
      </c>
      <c r="E11" s="20">
        <v>39630</v>
      </c>
      <c r="F11" s="3" t="s">
        <v>17</v>
      </c>
      <c r="G11" s="3" t="s">
        <v>54</v>
      </c>
      <c r="H11" s="3" t="s">
        <v>55</v>
      </c>
      <c r="I11" s="3" t="s">
        <v>29</v>
      </c>
      <c r="J11" s="3" t="str">
        <f t="shared" si="0"/>
        <v>Ford-Bronco</v>
      </c>
      <c r="K11" s="12">
        <f t="shared" si="1"/>
        <v>300</v>
      </c>
      <c r="L11" s="3" t="str">
        <f t="shared" si="2"/>
        <v xml:space="preserve"> 5700</v>
      </c>
      <c r="M11" s="12">
        <f t="shared" si="3"/>
        <v>5700</v>
      </c>
      <c r="N11" s="12" t="str">
        <f t="shared" si="4"/>
        <v>Yes</v>
      </c>
      <c r="O11" s="6">
        <f>VLOOKUP(A11,'2.Price'!$A$1:$D$18,4,1)</f>
        <v>38640</v>
      </c>
      <c r="P11" s="3" t="str">
        <f>VLOOKUP('1.Completed'!A11,'3.Torque'!$A$1:$D$18,4,1)</f>
        <v>325 ft-lbs. @ 3400 rpm</v>
      </c>
      <c r="Q11" s="17">
        <f t="shared" si="5"/>
        <v>325</v>
      </c>
    </row>
    <row r="12" spans="1:17" x14ac:dyDescent="0.3">
      <c r="A12" s="12">
        <v>11</v>
      </c>
      <c r="B12" s="3" t="s">
        <v>59</v>
      </c>
      <c r="C12" s="3" t="s">
        <v>61</v>
      </c>
      <c r="D12" s="20">
        <v>61000</v>
      </c>
      <c r="E12" s="20">
        <v>61000</v>
      </c>
      <c r="F12" s="3" t="s">
        <v>19</v>
      </c>
      <c r="G12" s="3" t="s">
        <v>57</v>
      </c>
      <c r="H12" s="3" t="s">
        <v>62</v>
      </c>
      <c r="I12" s="3"/>
      <c r="J12" s="3" t="str">
        <f t="shared" si="0"/>
        <v>Mercedes-Benz-Sprinter</v>
      </c>
      <c r="K12" s="12">
        <f t="shared" si="1"/>
        <v>211</v>
      </c>
      <c r="L12" s="3" t="str">
        <f t="shared" si="2"/>
        <v xml:space="preserve"> 3800</v>
      </c>
      <c r="M12" s="12">
        <f t="shared" si="3"/>
        <v>3800</v>
      </c>
      <c r="N12" s="12" t="str">
        <f t="shared" si="4"/>
        <v>Yes</v>
      </c>
      <c r="O12" s="6">
        <f>VLOOKUP(A12,'2.Price'!$A$1:$D$18,4,1)</f>
        <v>50832</v>
      </c>
      <c r="P12" s="3" t="str">
        <f>VLOOKUP('1.Completed'!A12,'3.Torque'!$A$1:$D$18,4,1)</f>
        <v>332 ft-lbs. @ 1400 rpm</v>
      </c>
      <c r="Q12" s="17">
        <f t="shared" si="5"/>
        <v>332</v>
      </c>
    </row>
    <row r="13" spans="1:17" x14ac:dyDescent="0.3">
      <c r="A13" s="12">
        <v>12</v>
      </c>
      <c r="B13" s="3" t="s">
        <v>59</v>
      </c>
      <c r="C13" s="3" t="s">
        <v>61</v>
      </c>
      <c r="D13" s="20">
        <v>70000</v>
      </c>
      <c r="E13" s="20">
        <v>70000</v>
      </c>
      <c r="F13" s="3" t="s">
        <v>11</v>
      </c>
      <c r="G13" s="3" t="s">
        <v>57</v>
      </c>
      <c r="H13" s="3" t="s">
        <v>62</v>
      </c>
      <c r="I13" s="3"/>
      <c r="J13" s="3" t="str">
        <f t="shared" si="0"/>
        <v>Mercedes-Benz-Sprinter</v>
      </c>
      <c r="K13" s="12">
        <f t="shared" si="1"/>
        <v>211</v>
      </c>
      <c r="L13" s="3" t="str">
        <f t="shared" si="2"/>
        <v xml:space="preserve"> 3800</v>
      </c>
      <c r="M13" s="12">
        <f t="shared" si="3"/>
        <v>3800</v>
      </c>
      <c r="N13" s="12" t="str">
        <f t="shared" si="4"/>
        <v>Yes</v>
      </c>
      <c r="O13" s="6">
        <f>VLOOKUP(A13,'2.Price'!$A$1:$D$18,4,1)</f>
        <v>52077</v>
      </c>
      <c r="P13" s="3" t="str">
        <f>VLOOKUP('1.Completed'!A13,'3.Torque'!$A$1:$D$18,4,1)</f>
        <v>332 ft-lbs. @ 1400 rpm</v>
      </c>
      <c r="Q13" s="17">
        <f t="shared" si="5"/>
        <v>332</v>
      </c>
    </row>
    <row r="14" spans="1:17" x14ac:dyDescent="0.3">
      <c r="A14" s="12">
        <v>13</v>
      </c>
      <c r="B14" s="3" t="s">
        <v>59</v>
      </c>
      <c r="C14" s="3" t="s">
        <v>61</v>
      </c>
      <c r="D14" s="20">
        <v>67600</v>
      </c>
      <c r="E14" s="20">
        <v>67600</v>
      </c>
      <c r="F14" s="3" t="s">
        <v>11</v>
      </c>
      <c r="G14" s="3" t="s">
        <v>57</v>
      </c>
      <c r="H14" s="3" t="s">
        <v>62</v>
      </c>
      <c r="I14" s="3"/>
      <c r="J14" s="3" t="str">
        <f t="shared" si="0"/>
        <v>Mercedes-Benz-Sprinter</v>
      </c>
      <c r="K14" s="12">
        <f t="shared" si="1"/>
        <v>211</v>
      </c>
      <c r="L14" s="3" t="str">
        <f t="shared" si="2"/>
        <v xml:space="preserve"> 3800</v>
      </c>
      <c r="M14" s="12">
        <f t="shared" si="3"/>
        <v>3800</v>
      </c>
      <c r="N14" s="12" t="str">
        <f t="shared" si="4"/>
        <v>Yes</v>
      </c>
      <c r="O14" s="6">
        <f>VLOOKUP(A14,'2.Price'!$A$1:$D$18,4,1)</f>
        <v>53322</v>
      </c>
      <c r="P14" s="3" t="str">
        <f>VLOOKUP('1.Completed'!A14,'3.Torque'!$A$1:$D$18,4,1)</f>
        <v>332 ft-lbs. @ 1400 rpm</v>
      </c>
      <c r="Q14" s="17">
        <f t="shared" si="5"/>
        <v>332</v>
      </c>
    </row>
    <row r="15" spans="1:17" x14ac:dyDescent="0.3">
      <c r="A15" s="12">
        <v>14</v>
      </c>
      <c r="B15" s="3" t="s">
        <v>64</v>
      </c>
      <c r="C15" s="3" t="s">
        <v>65</v>
      </c>
      <c r="D15" s="20">
        <v>43590</v>
      </c>
      <c r="E15" s="20">
        <v>43590</v>
      </c>
      <c r="F15" s="3" t="s">
        <v>19</v>
      </c>
      <c r="G15" s="3" t="s">
        <v>12</v>
      </c>
      <c r="H15" s="3" t="s">
        <v>23</v>
      </c>
      <c r="I15" s="3" t="s">
        <v>24</v>
      </c>
      <c r="J15" s="3" t="str">
        <f t="shared" si="0"/>
        <v>Nissan-ARIYA</v>
      </c>
      <c r="K15" s="12">
        <f t="shared" si="1"/>
        <v>335</v>
      </c>
      <c r="L15" s="3" t="str">
        <f t="shared" si="2"/>
        <v xml:space="preserve"> 0 rp</v>
      </c>
      <c r="M15" s="12">
        <f t="shared" si="3"/>
        <v>0</v>
      </c>
      <c r="N15" s="12" t="str">
        <f t="shared" si="4"/>
        <v>No</v>
      </c>
      <c r="O15" s="6">
        <f>VLOOKUP(A15,'2.Price'!$A$1:$D$18,4,1)</f>
        <v>35821</v>
      </c>
      <c r="P15" s="3" t="str">
        <f>VLOOKUP('1.Completed'!A15,'3.Torque'!$A$1:$D$18,4,1)</f>
        <v>413 ft-lbs. @ 0 rpm</v>
      </c>
      <c r="Q15" s="17">
        <f t="shared" si="5"/>
        <v>413</v>
      </c>
    </row>
    <row r="16" spans="1:17" x14ac:dyDescent="0.3">
      <c r="A16" s="12">
        <v>15</v>
      </c>
      <c r="B16" s="3" t="s">
        <v>64</v>
      </c>
      <c r="C16" s="3" t="s">
        <v>65</v>
      </c>
      <c r="D16" s="20">
        <v>45190</v>
      </c>
      <c r="E16" s="20">
        <v>45190</v>
      </c>
      <c r="F16" s="3" t="s">
        <v>19</v>
      </c>
      <c r="G16" s="3" t="s">
        <v>12</v>
      </c>
      <c r="H16" s="3" t="s">
        <v>66</v>
      </c>
      <c r="I16" s="3" t="s">
        <v>58</v>
      </c>
      <c r="J16" s="3" t="str">
        <f t="shared" si="0"/>
        <v>Nissan-ARIYA</v>
      </c>
      <c r="K16" s="12">
        <f t="shared" si="1"/>
        <v>389</v>
      </c>
      <c r="L16" s="3" t="str">
        <f t="shared" si="2"/>
        <v xml:space="preserve"> 0 rp</v>
      </c>
      <c r="M16" s="12">
        <f t="shared" si="3"/>
        <v>0</v>
      </c>
      <c r="N16" s="12" t="str">
        <f t="shared" si="4"/>
        <v>No</v>
      </c>
      <c r="O16" s="6">
        <f>VLOOKUP(A16,'2.Price'!$A$1:$D$18,4,1)</f>
        <v>30970</v>
      </c>
      <c r="P16" s="3" t="str">
        <f>VLOOKUP('1.Completed'!A16,'3.Torque'!$A$1:$D$18,4,1)</f>
        <v>442 ft-lbs. @ 0 rpm</v>
      </c>
      <c r="Q16" s="17">
        <f t="shared" si="5"/>
        <v>442</v>
      </c>
    </row>
    <row r="17" spans="1:17" x14ac:dyDescent="0.3">
      <c r="A17" s="12">
        <v>16</v>
      </c>
      <c r="B17" s="3" t="s">
        <v>9</v>
      </c>
      <c r="C17" s="3" t="s">
        <v>67</v>
      </c>
      <c r="D17" s="20">
        <v>233200</v>
      </c>
      <c r="E17" s="20">
        <v>233200</v>
      </c>
      <c r="F17" s="3" t="s">
        <v>19</v>
      </c>
      <c r="G17" s="3" t="s">
        <v>22</v>
      </c>
      <c r="H17" s="3" t="s">
        <v>68</v>
      </c>
      <c r="I17" s="3" t="s">
        <v>26</v>
      </c>
      <c r="J17" s="3" t="str">
        <f t="shared" si="0"/>
        <v>Aston Martin-DB11</v>
      </c>
      <c r="K17" s="12">
        <f t="shared" si="1"/>
        <v>528</v>
      </c>
      <c r="L17" s="3" t="str">
        <f t="shared" si="2"/>
        <v xml:space="preserve"> 6000</v>
      </c>
      <c r="M17" s="12">
        <f t="shared" si="3"/>
        <v>6000</v>
      </c>
      <c r="N17" s="12" t="str">
        <f t="shared" si="4"/>
        <v>Yes</v>
      </c>
      <c r="O17" s="6">
        <f>VLOOKUP(A17,'2.Price'!$A$1:$D$18,4,1)</f>
        <v>205216</v>
      </c>
      <c r="P17" s="3" t="str">
        <f>VLOOKUP('1.Completed'!A17,'3.Torque'!$A$1:$D$18,4,1)</f>
        <v>497 ft-lbs. @ 1500 rpm</v>
      </c>
      <c r="Q17" s="17">
        <f t="shared" si="5"/>
        <v>497</v>
      </c>
    </row>
    <row r="18" spans="1:17" x14ac:dyDescent="0.3">
      <c r="A18" s="12">
        <v>17</v>
      </c>
      <c r="B18" s="3" t="s">
        <v>9</v>
      </c>
      <c r="C18" s="3" t="s">
        <v>10</v>
      </c>
      <c r="D18" s="20">
        <v>236000</v>
      </c>
      <c r="E18" s="20">
        <v>236000</v>
      </c>
      <c r="F18" s="3" t="s">
        <v>11</v>
      </c>
      <c r="G18" s="3" t="s">
        <v>12</v>
      </c>
      <c r="H18" s="3" t="s">
        <v>13</v>
      </c>
      <c r="I18" s="3" t="s">
        <v>15</v>
      </c>
      <c r="J18" s="3" t="str">
        <f t="shared" si="0"/>
        <v>Aston Martin-DBX707</v>
      </c>
      <c r="K18" s="12">
        <f t="shared" si="1"/>
        <v>697</v>
      </c>
      <c r="L18" s="3" t="str">
        <f t="shared" si="2"/>
        <v xml:space="preserve"> 6000</v>
      </c>
      <c r="M18" s="12">
        <f t="shared" si="3"/>
        <v>6000</v>
      </c>
      <c r="N18" s="12" t="str">
        <f t="shared" si="4"/>
        <v>Yes</v>
      </c>
      <c r="O18" s="6">
        <f>VLOOKUP(A18,'2.Price'!$A$1:$D$18,4,1)</f>
        <v>0</v>
      </c>
      <c r="P18" s="3" t="str">
        <f>VLOOKUP('1.Completed'!A18,'3.Torque'!$A$1:$D$18,4,1)</f>
        <v>663 ft-lbs. @ 2750 rpm</v>
      </c>
      <c r="Q18" s="17">
        <f t="shared" si="5"/>
        <v>663</v>
      </c>
    </row>
    <row r="20" spans="1:17" x14ac:dyDescent="0.3">
      <c r="C20" t="s">
        <v>74</v>
      </c>
    </row>
    <row r="21" spans="1:17" x14ac:dyDescent="0.3">
      <c r="C21" s="13" t="s">
        <v>72</v>
      </c>
      <c r="D21" t="s">
        <v>86</v>
      </c>
    </row>
    <row r="22" spans="1:17" x14ac:dyDescent="0.3">
      <c r="C22" s="5" t="s">
        <v>76</v>
      </c>
      <c r="D22" s="16">
        <v>528</v>
      </c>
    </row>
    <row r="23" spans="1:17" x14ac:dyDescent="0.3">
      <c r="C23" s="5" t="s">
        <v>77</v>
      </c>
      <c r="D23" s="16">
        <v>697</v>
      </c>
    </row>
    <row r="24" spans="1:17" x14ac:dyDescent="0.3">
      <c r="C24" s="5" t="s">
        <v>78</v>
      </c>
      <c r="D24" s="16">
        <v>496</v>
      </c>
    </row>
    <row r="25" spans="1:17" x14ac:dyDescent="0.3">
      <c r="C25" s="5" t="s">
        <v>79</v>
      </c>
      <c r="D25" s="16">
        <v>496</v>
      </c>
    </row>
    <row r="26" spans="1:17" x14ac:dyDescent="0.3">
      <c r="C26" s="5" t="s">
        <v>80</v>
      </c>
      <c r="D26" s="16">
        <v>584</v>
      </c>
    </row>
    <row r="27" spans="1:17" x14ac:dyDescent="0.3">
      <c r="C27" s="5" t="s">
        <v>81</v>
      </c>
      <c r="D27" s="16">
        <v>255</v>
      </c>
    </row>
    <row r="28" spans="1:17" x14ac:dyDescent="0.3">
      <c r="C28" s="5" t="s">
        <v>82</v>
      </c>
      <c r="D28" s="16">
        <v>492.5</v>
      </c>
    </row>
    <row r="29" spans="1:17" x14ac:dyDescent="0.3">
      <c r="C29" s="5" t="s">
        <v>83</v>
      </c>
      <c r="D29" s="16">
        <v>300</v>
      </c>
    </row>
    <row r="30" spans="1:17" x14ac:dyDescent="0.3">
      <c r="C30" s="5" t="s">
        <v>84</v>
      </c>
      <c r="D30" s="16">
        <v>211</v>
      </c>
    </row>
    <row r="31" spans="1:17" x14ac:dyDescent="0.3">
      <c r="C31" s="5" t="s">
        <v>85</v>
      </c>
      <c r="D31" s="16">
        <v>362</v>
      </c>
    </row>
    <row r="32" spans="1:17" x14ac:dyDescent="0.3">
      <c r="C32" s="5" t="s">
        <v>73</v>
      </c>
      <c r="D32" s="16">
        <v>404.8235294117647</v>
      </c>
    </row>
    <row r="34" spans="3:6" x14ac:dyDescent="0.3">
      <c r="C34" s="5" t="s">
        <v>93</v>
      </c>
    </row>
    <row r="35" spans="3:6" x14ac:dyDescent="0.3">
      <c r="C35" s="14" t="s">
        <v>0</v>
      </c>
      <c r="D35" s="14" t="s">
        <v>1</v>
      </c>
      <c r="E35" s="3" t="s">
        <v>94</v>
      </c>
      <c r="F35" s="3" t="s">
        <v>95</v>
      </c>
    </row>
    <row r="36" spans="3:6" x14ac:dyDescent="0.3">
      <c r="C36" s="3" t="s">
        <v>9</v>
      </c>
      <c r="D36" s="3" t="s">
        <v>67</v>
      </c>
      <c r="E36" s="6">
        <v>205216</v>
      </c>
      <c r="F36" s="19">
        <v>497</v>
      </c>
    </row>
    <row r="37" spans="3:6" x14ac:dyDescent="0.3">
      <c r="C37" s="3" t="s">
        <v>9</v>
      </c>
      <c r="D37" s="3" t="s">
        <v>10</v>
      </c>
      <c r="E37" s="6">
        <v>0</v>
      </c>
      <c r="F37" s="19">
        <v>663</v>
      </c>
    </row>
    <row r="38" spans="3:6" x14ac:dyDescent="0.3">
      <c r="C38" s="3" t="s">
        <v>16</v>
      </c>
      <c r="D38" s="3" t="s">
        <v>34</v>
      </c>
      <c r="E38" s="6">
        <v>84413</v>
      </c>
      <c r="F38" s="19">
        <v>718</v>
      </c>
    </row>
    <row r="39" spans="3:6" x14ac:dyDescent="0.3">
      <c r="C39" s="3" t="s">
        <v>16</v>
      </c>
      <c r="D39" s="3" t="s">
        <v>30</v>
      </c>
      <c r="E39" s="6">
        <v>92685</v>
      </c>
      <c r="F39" s="19">
        <v>718</v>
      </c>
    </row>
    <row r="40" spans="3:6" x14ac:dyDescent="0.3">
      <c r="C40" s="3" t="s">
        <v>46</v>
      </c>
      <c r="D40" s="3" t="s">
        <v>49</v>
      </c>
      <c r="E40" s="6">
        <v>283625</v>
      </c>
      <c r="F40" s="19">
        <v>616</v>
      </c>
    </row>
    <row r="41" spans="3:6" x14ac:dyDescent="0.3">
      <c r="C41" s="3" t="s">
        <v>35</v>
      </c>
      <c r="D41" s="3" t="s">
        <v>36</v>
      </c>
      <c r="E41" s="6">
        <v>36585</v>
      </c>
      <c r="F41" s="19">
        <v>295</v>
      </c>
    </row>
    <row r="42" spans="3:6" x14ac:dyDescent="0.3">
      <c r="C42" s="3" t="s">
        <v>35</v>
      </c>
      <c r="D42" s="3" t="s">
        <v>42</v>
      </c>
      <c r="E42" s="6">
        <v>214805</v>
      </c>
      <c r="F42" s="19">
        <v>514</v>
      </c>
    </row>
    <row r="43" spans="3:6" x14ac:dyDescent="0.3">
      <c r="C43" s="3" t="s">
        <v>52</v>
      </c>
      <c r="D43" s="3" t="s">
        <v>53</v>
      </c>
      <c r="E43" s="6">
        <v>136569</v>
      </c>
      <c r="F43" s="19">
        <v>325</v>
      </c>
    </row>
    <row r="44" spans="3:6" x14ac:dyDescent="0.3">
      <c r="C44" s="3" t="s">
        <v>59</v>
      </c>
      <c r="D44" s="3" t="s">
        <v>61</v>
      </c>
      <c r="E44" s="6">
        <v>156231</v>
      </c>
      <c r="F44" s="19">
        <v>332</v>
      </c>
    </row>
    <row r="45" spans="3:6" x14ac:dyDescent="0.3">
      <c r="C45" s="3" t="s">
        <v>64</v>
      </c>
      <c r="D45" s="3" t="s">
        <v>65</v>
      </c>
      <c r="E45" s="6">
        <v>66791</v>
      </c>
      <c r="F45" s="19">
        <v>427.5</v>
      </c>
    </row>
    <row r="46" spans="3:6" x14ac:dyDescent="0.3">
      <c r="C46" s="3" t="s">
        <v>73</v>
      </c>
      <c r="D46" s="3"/>
      <c r="E46" s="6">
        <v>1276920</v>
      </c>
      <c r="F46" s="19">
        <v>469.23529411764707</v>
      </c>
    </row>
    <row r="48" spans="3:6" x14ac:dyDescent="0.3">
      <c r="C48" t="s">
        <v>96</v>
      </c>
    </row>
  </sheetData>
  <phoneticPr fontId="3" type="noConversion"/>
  <conditionalFormatting sqref="N2:N18">
    <cfRule type="cellIs" dxfId="18" priority="2" operator="equal">
      <formula>"no"</formula>
    </cfRule>
    <cfRule type="cellIs" dxfId="17" priority="3" operator="equal">
      <formula>"Yes"</formula>
    </cfRule>
  </conditionalFormatting>
  <conditionalFormatting pivot="1" sqref="E36:E4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{C0D7E3FA-5BC7-46B6-99FD-786AB53C1705}</x14:id>
        </ext>
      </extLst>
    </cfRule>
  </conditionalFormatting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C0D7E3FA-5BC7-46B6-99FD-786AB53C1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E36:E45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82342-97F8-4DE1-B924-9A93F4F07CCD}">
  <dimension ref="A1:D18"/>
  <sheetViews>
    <sheetView zoomScale="130" zoomScaleNormal="130" workbookViewId="0">
      <selection activeCell="D1" sqref="D1"/>
    </sheetView>
  </sheetViews>
  <sheetFormatPr defaultRowHeight="14.4" x14ac:dyDescent="0.3"/>
  <cols>
    <col min="2" max="2" width="13.6640625" bestFit="1" customWidth="1"/>
    <col min="3" max="3" width="18.21875" bestFit="1" customWidth="1"/>
    <col min="4" max="4" width="12.6640625" bestFit="1" customWidth="1"/>
  </cols>
  <sheetData>
    <row r="1" spans="1:4" x14ac:dyDescent="0.3">
      <c r="A1" s="1" t="s">
        <v>70</v>
      </c>
      <c r="B1" s="8" t="s">
        <v>0</v>
      </c>
      <c r="C1" s="1" t="s">
        <v>1</v>
      </c>
      <c r="D1" s="2" t="s">
        <v>3</v>
      </c>
    </row>
    <row r="2" spans="1:4" x14ac:dyDescent="0.3">
      <c r="A2" s="3">
        <v>1</v>
      </c>
      <c r="B2" s="3" t="s">
        <v>16</v>
      </c>
      <c r="C2" s="3" t="s">
        <v>30</v>
      </c>
      <c r="D2" s="4">
        <v>92685</v>
      </c>
    </row>
    <row r="3" spans="1:4" x14ac:dyDescent="0.3">
      <c r="A3" s="3">
        <v>2</v>
      </c>
      <c r="B3" s="3" t="s">
        <v>16</v>
      </c>
      <c r="C3" s="3" t="s">
        <v>34</v>
      </c>
      <c r="D3" s="4">
        <v>84413</v>
      </c>
    </row>
    <row r="4" spans="1:4" x14ac:dyDescent="0.3">
      <c r="A4" s="3">
        <v>3</v>
      </c>
      <c r="B4" s="3" t="s">
        <v>35</v>
      </c>
      <c r="C4" s="3" t="s">
        <v>36</v>
      </c>
      <c r="D4" s="4">
        <v>36585</v>
      </c>
    </row>
    <row r="5" spans="1:4" x14ac:dyDescent="0.3">
      <c r="A5" s="3">
        <v>4</v>
      </c>
      <c r="B5" s="3" t="s">
        <v>35</v>
      </c>
      <c r="C5" s="3" t="s">
        <v>42</v>
      </c>
      <c r="D5" s="4">
        <v>98800</v>
      </c>
    </row>
    <row r="6" spans="1:4" x14ac:dyDescent="0.3">
      <c r="A6" s="3">
        <v>5</v>
      </c>
      <c r="B6" s="3" t="s">
        <v>35</v>
      </c>
      <c r="C6" s="3" t="s">
        <v>42</v>
      </c>
      <c r="D6" s="4">
        <v>116005</v>
      </c>
    </row>
    <row r="7" spans="1:4" x14ac:dyDescent="0.3">
      <c r="A7" s="3">
        <v>6</v>
      </c>
      <c r="B7" s="3" t="s">
        <v>46</v>
      </c>
      <c r="C7" s="3" t="s">
        <v>49</v>
      </c>
      <c r="D7" s="4">
        <v>133210</v>
      </c>
    </row>
    <row r="8" spans="1:4" x14ac:dyDescent="0.3">
      <c r="A8" s="3">
        <v>7</v>
      </c>
      <c r="B8" s="3" t="s">
        <v>46</v>
      </c>
      <c r="C8" s="3" t="s">
        <v>49</v>
      </c>
      <c r="D8" s="4">
        <v>150415</v>
      </c>
    </row>
    <row r="9" spans="1:4" x14ac:dyDescent="0.3">
      <c r="A9" s="3">
        <v>8</v>
      </c>
      <c r="B9" s="3" t="s">
        <v>52</v>
      </c>
      <c r="C9" s="3" t="s">
        <v>53</v>
      </c>
      <c r="D9" s="4">
        <v>48342</v>
      </c>
    </row>
    <row r="10" spans="1:4" x14ac:dyDescent="0.3">
      <c r="A10" s="3">
        <v>9</v>
      </c>
      <c r="B10" s="3" t="s">
        <v>52</v>
      </c>
      <c r="C10" s="3" t="s">
        <v>53</v>
      </c>
      <c r="D10" s="4">
        <v>49587</v>
      </c>
    </row>
    <row r="11" spans="1:4" x14ac:dyDescent="0.3">
      <c r="A11" s="3">
        <v>10</v>
      </c>
      <c r="B11" s="3" t="s">
        <v>52</v>
      </c>
      <c r="C11" s="3" t="s">
        <v>53</v>
      </c>
      <c r="D11" s="4">
        <v>38640</v>
      </c>
    </row>
    <row r="12" spans="1:4" x14ac:dyDescent="0.3">
      <c r="A12" s="3">
        <v>11</v>
      </c>
      <c r="B12" s="3" t="s">
        <v>59</v>
      </c>
      <c r="C12" s="3" t="s">
        <v>61</v>
      </c>
      <c r="D12" s="4">
        <v>50832</v>
      </c>
    </row>
    <row r="13" spans="1:4" x14ac:dyDescent="0.3">
      <c r="A13" s="3">
        <v>12</v>
      </c>
      <c r="B13" s="3" t="s">
        <v>59</v>
      </c>
      <c r="C13" s="3" t="s">
        <v>61</v>
      </c>
      <c r="D13" s="4">
        <v>52077</v>
      </c>
    </row>
    <row r="14" spans="1:4" x14ac:dyDescent="0.3">
      <c r="A14" s="3">
        <v>13</v>
      </c>
      <c r="B14" s="3" t="s">
        <v>59</v>
      </c>
      <c r="C14" s="3" t="s">
        <v>61</v>
      </c>
      <c r="D14" s="4">
        <v>53322</v>
      </c>
    </row>
    <row r="15" spans="1:4" x14ac:dyDescent="0.3">
      <c r="A15" s="3">
        <v>14</v>
      </c>
      <c r="B15" s="3" t="s">
        <v>64</v>
      </c>
      <c r="C15" s="3" t="s">
        <v>65</v>
      </c>
      <c r="D15" s="4">
        <v>35821</v>
      </c>
    </row>
    <row r="16" spans="1:4" x14ac:dyDescent="0.3">
      <c r="A16" s="3">
        <v>15</v>
      </c>
      <c r="B16" s="3" t="s">
        <v>64</v>
      </c>
      <c r="C16" s="3" t="s">
        <v>65</v>
      </c>
      <c r="D16" s="4">
        <v>30970</v>
      </c>
    </row>
    <row r="17" spans="1:4" x14ac:dyDescent="0.3">
      <c r="A17" s="3">
        <v>16</v>
      </c>
      <c r="B17" s="3" t="s">
        <v>9</v>
      </c>
      <c r="C17" s="3" t="s">
        <v>67</v>
      </c>
      <c r="D17" s="4">
        <v>205216</v>
      </c>
    </row>
    <row r="18" spans="1:4" x14ac:dyDescent="0.3">
      <c r="A18" s="3">
        <v>17</v>
      </c>
      <c r="B18" s="3" t="s">
        <v>9</v>
      </c>
      <c r="C18" s="3" t="s">
        <v>10</v>
      </c>
      <c r="D18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C7A72-C972-410A-88D8-48382E4244B2}">
  <dimension ref="A1:D18"/>
  <sheetViews>
    <sheetView zoomScale="130" zoomScaleNormal="130" workbookViewId="0">
      <selection activeCell="D1" sqref="D1"/>
    </sheetView>
  </sheetViews>
  <sheetFormatPr defaultRowHeight="14.4" x14ac:dyDescent="0.3"/>
  <cols>
    <col min="3" max="3" width="12.109375" bestFit="1" customWidth="1"/>
    <col min="4" max="4" width="19.21875" bestFit="1" customWidth="1"/>
  </cols>
  <sheetData>
    <row r="1" spans="1:4" x14ac:dyDescent="0.3">
      <c r="A1" s="1" t="s">
        <v>70</v>
      </c>
      <c r="B1" s="1" t="s">
        <v>1</v>
      </c>
      <c r="C1" s="2" t="s">
        <v>2</v>
      </c>
      <c r="D1" s="1" t="s">
        <v>7</v>
      </c>
    </row>
    <row r="2" spans="1:4" x14ac:dyDescent="0.3">
      <c r="A2" s="3">
        <v>1</v>
      </c>
      <c r="B2" s="3" t="s">
        <v>30</v>
      </c>
      <c r="C2" s="4">
        <v>98600</v>
      </c>
      <c r="D2" s="3" t="s">
        <v>32</v>
      </c>
    </row>
    <row r="3" spans="1:4" x14ac:dyDescent="0.3">
      <c r="A3" s="3">
        <v>2</v>
      </c>
      <c r="B3" s="3" t="s">
        <v>34</v>
      </c>
      <c r="C3" s="4">
        <v>89800</v>
      </c>
      <c r="D3" s="3" t="s">
        <v>32</v>
      </c>
    </row>
    <row r="4" spans="1:4" x14ac:dyDescent="0.3">
      <c r="A4" s="3">
        <v>3</v>
      </c>
      <c r="B4" s="3" t="s">
        <v>36</v>
      </c>
      <c r="C4" s="4">
        <v>38800</v>
      </c>
      <c r="D4" s="3" t="s">
        <v>38</v>
      </c>
    </row>
    <row r="5" spans="1:4" x14ac:dyDescent="0.3">
      <c r="A5" s="3">
        <v>4</v>
      </c>
      <c r="B5" s="3" t="s">
        <v>42</v>
      </c>
      <c r="C5" s="4">
        <v>105700</v>
      </c>
      <c r="D5" s="3" t="s">
        <v>39</v>
      </c>
    </row>
    <row r="6" spans="1:4" x14ac:dyDescent="0.3">
      <c r="A6" s="3">
        <v>5</v>
      </c>
      <c r="B6" s="3" t="s">
        <v>42</v>
      </c>
      <c r="C6" s="4">
        <v>124200</v>
      </c>
      <c r="D6" s="3" t="s">
        <v>45</v>
      </c>
    </row>
    <row r="7" spans="1:4" x14ac:dyDescent="0.3">
      <c r="A7" s="3">
        <v>6</v>
      </c>
      <c r="B7" s="3" t="s">
        <v>49</v>
      </c>
      <c r="C7" s="4">
        <v>300200</v>
      </c>
      <c r="D7" s="3" t="s">
        <v>51</v>
      </c>
    </row>
    <row r="8" spans="1:4" x14ac:dyDescent="0.3">
      <c r="A8" s="3">
        <v>7</v>
      </c>
      <c r="B8" s="3" t="s">
        <v>49</v>
      </c>
      <c r="C8" s="4">
        <v>214900</v>
      </c>
      <c r="D8" s="3" t="s">
        <v>47</v>
      </c>
    </row>
    <row r="9" spans="1:4" x14ac:dyDescent="0.3">
      <c r="A9" s="3">
        <v>8</v>
      </c>
      <c r="B9" s="3" t="s">
        <v>53</v>
      </c>
      <c r="C9" s="4">
        <v>50095</v>
      </c>
      <c r="D9" s="3" t="s">
        <v>56</v>
      </c>
    </row>
    <row r="10" spans="1:4" x14ac:dyDescent="0.3">
      <c r="A10" s="3">
        <v>9</v>
      </c>
      <c r="B10" s="3" t="s">
        <v>53</v>
      </c>
      <c r="C10" s="4">
        <v>51385</v>
      </c>
      <c r="D10" s="3" t="s">
        <v>56</v>
      </c>
    </row>
    <row r="11" spans="1:4" x14ac:dyDescent="0.3">
      <c r="A11" s="3">
        <v>10</v>
      </c>
      <c r="B11" s="3" t="s">
        <v>53</v>
      </c>
      <c r="C11" s="4">
        <v>39630</v>
      </c>
      <c r="D11" s="3" t="s">
        <v>56</v>
      </c>
    </row>
    <row r="12" spans="1:4" x14ac:dyDescent="0.3">
      <c r="A12" s="3">
        <v>11</v>
      </c>
      <c r="B12" s="3" t="s">
        <v>61</v>
      </c>
      <c r="C12" s="4">
        <v>61000</v>
      </c>
      <c r="D12" s="3" t="s">
        <v>63</v>
      </c>
    </row>
    <row r="13" spans="1:4" x14ac:dyDescent="0.3">
      <c r="A13" s="3">
        <v>12</v>
      </c>
      <c r="B13" s="3" t="s">
        <v>61</v>
      </c>
      <c r="C13" s="4">
        <v>70000</v>
      </c>
      <c r="D13" s="3" t="s">
        <v>63</v>
      </c>
    </row>
    <row r="14" spans="1:4" x14ac:dyDescent="0.3">
      <c r="A14" s="3">
        <v>13</v>
      </c>
      <c r="B14" s="3" t="s">
        <v>61</v>
      </c>
      <c r="C14" s="4">
        <v>67600</v>
      </c>
      <c r="D14" s="3" t="s">
        <v>63</v>
      </c>
    </row>
    <row r="15" spans="1:4" x14ac:dyDescent="0.3">
      <c r="A15" s="3">
        <v>14</v>
      </c>
      <c r="B15" s="3" t="s">
        <v>65</v>
      </c>
      <c r="C15" s="4">
        <v>43590</v>
      </c>
      <c r="D15" s="3" t="s">
        <v>60</v>
      </c>
    </row>
    <row r="16" spans="1:4" x14ac:dyDescent="0.3">
      <c r="A16" s="3">
        <v>15</v>
      </c>
      <c r="B16" s="3" t="s">
        <v>65</v>
      </c>
      <c r="C16" s="4">
        <v>45190</v>
      </c>
      <c r="D16" s="3" t="s">
        <v>28</v>
      </c>
    </row>
    <row r="17" spans="1:4" x14ac:dyDescent="0.3">
      <c r="A17" s="3">
        <v>16</v>
      </c>
      <c r="B17" s="3" t="s">
        <v>67</v>
      </c>
      <c r="C17" s="4">
        <v>233200</v>
      </c>
      <c r="D17" s="3" t="s">
        <v>69</v>
      </c>
    </row>
    <row r="18" spans="1:4" x14ac:dyDescent="0.3">
      <c r="A18" s="3">
        <v>17</v>
      </c>
      <c r="B18" s="3" t="s">
        <v>10</v>
      </c>
      <c r="C18" s="4">
        <v>236000</v>
      </c>
      <c r="D18" s="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Youtube</vt:lpstr>
      <vt:lpstr>0.Raw Data - Start Here</vt:lpstr>
      <vt:lpstr>Start Here</vt:lpstr>
      <vt:lpstr>1.Completed</vt:lpstr>
      <vt:lpstr>2.Price</vt:lpstr>
      <vt:lpstr>3.Torque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Yiannis Pitsillides</dc:creator>
  <cp:lastModifiedBy>Yiannis Pitsillides</cp:lastModifiedBy>
  <dcterms:created xsi:type="dcterms:W3CDTF">2024-10-29T12:09:24Z</dcterms:created>
  <dcterms:modified xsi:type="dcterms:W3CDTF">2024-11-08T12:16:03Z</dcterms:modified>
</cp:coreProperties>
</file>