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pitsi\Desktop\2024 Youtube\13. Top 10  most used Excel Formulas\"/>
    </mc:Choice>
  </mc:AlternateContent>
  <xr:revisionPtr revIDLastSave="0" documentId="13_ncr:1_{2616A85C-133B-4DDE-A149-AC00CB6D7D94}" xr6:coauthVersionLast="47" xr6:coauthVersionMax="47" xr10:uidLastSave="{00000000-0000-0000-0000-000000000000}"/>
  <bookViews>
    <workbookView xWindow="-108" yWindow="-108" windowWidth="30936" windowHeight="16896" xr2:uid="{4F7D4927-FC0E-4E6A-BA77-B0407843A601}"/>
  </bookViews>
  <sheets>
    <sheet name="Landing Page" sheetId="12" r:id="rId1"/>
    <sheet name="0.Raw Data" sheetId="1" r:id="rId2"/>
    <sheet name="1.Aggregation Formulas" sheetId="2" r:id="rId3"/>
    <sheet name="1.Aggregation Formulas-Empty" sheetId="19" r:id="rId4"/>
    <sheet name="2.V-Lookups" sheetId="3" r:id="rId5"/>
    <sheet name="2.V-Lookups-Empty" sheetId="20" r:id="rId6"/>
    <sheet name="2.1.V-Lookups-Price" sheetId="4" r:id="rId7"/>
    <sheet name="2.2.V-Lookups-Torque" sheetId="5" r:id="rId8"/>
    <sheet name="3.IF Statements" sheetId="13" r:id="rId9"/>
    <sheet name="3.IF Statements-Empty" sheetId="21" r:id="rId10"/>
    <sheet name="4.IFERROR" sheetId="14" r:id="rId11"/>
    <sheet name="4.IFERROR-Empty" sheetId="22" r:id="rId12"/>
    <sheet name="5.LEFT RIGHT MID" sheetId="16" r:id="rId13"/>
    <sheet name="5.LEFT RIGHT MID-Empty" sheetId="23" r:id="rId14"/>
    <sheet name="6.Joining Text" sheetId="17" r:id="rId15"/>
    <sheet name="6.Joining Text-Empty" sheetId="24" r:id="rId16"/>
    <sheet name="7.RANK" sheetId="18" r:id="rId17"/>
    <sheet name="7.RANK-Empty" sheetId="25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4" l="1"/>
  <c r="D20" i="21"/>
  <c r="D20" i="25"/>
  <c r="D20" i="24"/>
  <c r="J20" i="24"/>
  <c r="D20" i="23"/>
  <c r="D20" i="22"/>
  <c r="K3" i="18"/>
  <c r="K4" i="18"/>
  <c r="K5" i="18"/>
  <c r="K6" i="18"/>
  <c r="K7" i="18"/>
  <c r="K8" i="18"/>
  <c r="K9" i="18"/>
  <c r="K10" i="18"/>
  <c r="K11" i="18"/>
  <c r="K12" i="18"/>
  <c r="K13" i="18"/>
  <c r="K14" i="18"/>
  <c r="K15" i="18"/>
  <c r="K16" i="18"/>
  <c r="K17" i="18"/>
  <c r="K18" i="18"/>
  <c r="K2" i="18"/>
  <c r="J3" i="18"/>
  <c r="J4" i="18"/>
  <c r="J5" i="18"/>
  <c r="J6" i="18"/>
  <c r="J7" i="18"/>
  <c r="J8" i="18"/>
  <c r="J9" i="18"/>
  <c r="J10" i="18"/>
  <c r="J11" i="18"/>
  <c r="J12" i="18"/>
  <c r="J13" i="18"/>
  <c r="J14" i="18"/>
  <c r="J15" i="18"/>
  <c r="J16" i="18"/>
  <c r="J17" i="18"/>
  <c r="J18" i="18"/>
  <c r="J2" i="18"/>
  <c r="D20" i="18"/>
  <c r="L3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2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2" i="17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2" i="17"/>
  <c r="D20" i="17"/>
  <c r="L6" i="16"/>
  <c r="M6" i="16" s="1"/>
  <c r="L8" i="16"/>
  <c r="M8" i="16" s="1"/>
  <c r="L14" i="16"/>
  <c r="M14" i="16" s="1"/>
  <c r="L16" i="16"/>
  <c r="M16" i="16" s="1"/>
  <c r="K3" i="16"/>
  <c r="L3" i="16" s="1"/>
  <c r="M3" i="16" s="1"/>
  <c r="K4" i="16"/>
  <c r="L4" i="16" s="1"/>
  <c r="M4" i="16" s="1"/>
  <c r="K5" i="16"/>
  <c r="L5" i="16" s="1"/>
  <c r="M5" i="16" s="1"/>
  <c r="K6" i="16"/>
  <c r="K7" i="16"/>
  <c r="L7" i="16" s="1"/>
  <c r="M7" i="16" s="1"/>
  <c r="K8" i="16"/>
  <c r="K9" i="16"/>
  <c r="L9" i="16" s="1"/>
  <c r="M9" i="16" s="1"/>
  <c r="K10" i="16"/>
  <c r="L10" i="16" s="1"/>
  <c r="M10" i="16" s="1"/>
  <c r="K11" i="16"/>
  <c r="L11" i="16" s="1"/>
  <c r="M11" i="16" s="1"/>
  <c r="K12" i="16"/>
  <c r="L12" i="16" s="1"/>
  <c r="M12" i="16" s="1"/>
  <c r="K13" i="16"/>
  <c r="L13" i="16" s="1"/>
  <c r="M13" i="16" s="1"/>
  <c r="K14" i="16"/>
  <c r="K15" i="16"/>
  <c r="L15" i="16" s="1"/>
  <c r="M15" i="16" s="1"/>
  <c r="K16" i="16"/>
  <c r="K17" i="16"/>
  <c r="L17" i="16" s="1"/>
  <c r="M17" i="16" s="1"/>
  <c r="K18" i="16"/>
  <c r="L18" i="16" s="1"/>
  <c r="M18" i="16" s="1"/>
  <c r="K2" i="16"/>
  <c r="L2" i="16" s="1"/>
  <c r="M2" i="16" s="1"/>
  <c r="J3" i="16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2" i="16"/>
  <c r="D20" i="16"/>
  <c r="J3" i="14"/>
  <c r="J4" i="14"/>
  <c r="J5" i="14"/>
  <c r="J6" i="14"/>
  <c r="J7" i="14"/>
  <c r="J8" i="14"/>
  <c r="J9" i="14"/>
  <c r="J10" i="14"/>
  <c r="J11" i="14"/>
  <c r="J12" i="14"/>
  <c r="J14" i="14"/>
  <c r="J15" i="14"/>
  <c r="J16" i="14"/>
  <c r="J17" i="14"/>
  <c r="J18" i="14"/>
  <c r="J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2" i="14"/>
  <c r="D20" i="14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2" i="13"/>
  <c r="D20" i="13"/>
  <c r="I2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D17" i="2"/>
  <c r="I21" i="2"/>
  <c r="J3" i="3"/>
  <c r="K3" i="3" s="1"/>
  <c r="J4" i="3"/>
  <c r="K4" i="3" s="1"/>
  <c r="J5" i="3"/>
  <c r="K5" i="3" s="1"/>
  <c r="J6" i="3"/>
  <c r="K6" i="3" s="1"/>
  <c r="J7" i="3"/>
  <c r="K7" i="3" s="1"/>
  <c r="J8" i="3"/>
  <c r="K8" i="3" s="1"/>
  <c r="J9" i="3"/>
  <c r="K9" i="3" s="1"/>
  <c r="J10" i="3"/>
  <c r="K10" i="3" s="1"/>
  <c r="J11" i="3"/>
  <c r="K11" i="3" s="1"/>
  <c r="J12" i="3"/>
  <c r="K12" i="3" s="1"/>
  <c r="J13" i="3"/>
  <c r="K13" i="3" s="1"/>
  <c r="J14" i="3"/>
  <c r="K14" i="3" s="1"/>
  <c r="J15" i="3"/>
  <c r="K15" i="3" s="1"/>
  <c r="J16" i="3"/>
  <c r="K16" i="3" s="1"/>
  <c r="J17" i="3"/>
  <c r="K17" i="3" s="1"/>
  <c r="J18" i="3"/>
  <c r="K18" i="3" s="1"/>
  <c r="J2" i="3"/>
  <c r="K2" i="3" s="1"/>
  <c r="D24" i="2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2" i="3"/>
  <c r="D29" i="2"/>
  <c r="D28" i="2"/>
  <c r="D27" i="2"/>
  <c r="D26" i="2"/>
  <c r="D25" i="2"/>
  <c r="I20" i="2"/>
  <c r="F18" i="2"/>
  <c r="J21" i="2"/>
  <c r="J20" i="2"/>
  <c r="C19" i="2"/>
  <c r="D19" i="2"/>
  <c r="B19" i="2"/>
  <c r="E18" i="2"/>
  <c r="D18" i="2"/>
  <c r="F17" i="2"/>
  <c r="E17" i="2"/>
  <c r="J20" i="18" l="1"/>
  <c r="J20" i="17"/>
  <c r="M20" i="16"/>
  <c r="J20" i="16"/>
  <c r="I23" i="3"/>
  <c r="K26" i="3" a="1"/>
  <c r="K2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<sst xmlns="http://schemas.openxmlformats.org/spreadsheetml/2006/main" count="1498" uniqueCount="152">
  <si>
    <t>Make</t>
  </si>
  <si>
    <t>Model</t>
  </si>
  <si>
    <t>MSRP</t>
  </si>
  <si>
    <t>Invoice Price</t>
  </si>
  <si>
    <t>Used/New Price</t>
  </si>
  <si>
    <t>Body Size</t>
  </si>
  <si>
    <t>Body Style</t>
  </si>
  <si>
    <t>Horsepower</t>
  </si>
  <si>
    <t>Torque</t>
  </si>
  <si>
    <t>Highway Fuel Economy</t>
  </si>
  <si>
    <t>Aston Martin</t>
  </si>
  <si>
    <t>DBX707</t>
  </si>
  <si>
    <t>Large</t>
  </si>
  <si>
    <t>SUV</t>
  </si>
  <si>
    <t>697 hp @ 6000 rpm</t>
  </si>
  <si>
    <t>663 ft-lbs. @ 2750 rpm</t>
  </si>
  <si>
    <t>20 mpg</t>
  </si>
  <si>
    <t>Audi</t>
  </si>
  <si>
    <t>Compact</t>
  </si>
  <si>
    <t>Sedan</t>
  </si>
  <si>
    <t>Midsize</t>
  </si>
  <si>
    <t>35 mpg</t>
  </si>
  <si>
    <t>Coupe</t>
  </si>
  <si>
    <t>Convertible</t>
  </si>
  <si>
    <t>335 hp @ 0 rpm</t>
  </si>
  <si>
    <t>89 mpg</t>
  </si>
  <si>
    <t>87 mpg</t>
  </si>
  <si>
    <t>24 mpg</t>
  </si>
  <si>
    <t>19 mpg</t>
  </si>
  <si>
    <t>442 ft-lbs. @ 0 rpm</t>
  </si>
  <si>
    <t>21 mpg</t>
  </si>
  <si>
    <t>SQ8 Sportback e-tron</t>
  </si>
  <si>
    <t>496 hp @ 0 rpm</t>
  </si>
  <si>
    <t>718 ft-lbs. @ 0 rpm</t>
  </si>
  <si>
    <t>75 mpg</t>
  </si>
  <si>
    <t>SQ8 e-tron</t>
  </si>
  <si>
    <t>BMW</t>
  </si>
  <si>
    <t>2 Series</t>
  </si>
  <si>
    <t>255 hp @ 5000 rpm</t>
  </si>
  <si>
    <t>295 ft-lbs. @ 1550 rpm</t>
  </si>
  <si>
    <t>479 ft-lbs. @ 0 rpm</t>
  </si>
  <si>
    <t>17 mpg</t>
  </si>
  <si>
    <t>536 hp @ 0 rpm</t>
  </si>
  <si>
    <t>i7</t>
  </si>
  <si>
    <t>449 hp @ 0 rpm</t>
  </si>
  <si>
    <t>95 mpg</t>
  </si>
  <si>
    <t>549 ft-lbs. @ 0 rpm</t>
  </si>
  <si>
    <t>Bentley</t>
  </si>
  <si>
    <t>568 ft-lbs. @ 2000 rpm</t>
  </si>
  <si>
    <t>542 hp @ 6000 rpm</t>
  </si>
  <si>
    <t>Flying Spur</t>
  </si>
  <si>
    <t>626 hp @ 6000 rpm</t>
  </si>
  <si>
    <t>664 ft-lbs. @ 1350 rpm</t>
  </si>
  <si>
    <t>Ford</t>
  </si>
  <si>
    <t>Bronco</t>
  </si>
  <si>
    <t>Convertible SUV</t>
  </si>
  <si>
    <t>300 hp @ 5700 rpm</t>
  </si>
  <si>
    <t>325 ft-lbs. @ 3400 rpm</t>
  </si>
  <si>
    <t>Cargo Van</t>
  </si>
  <si>
    <t>86 mpg</t>
  </si>
  <si>
    <t>Mercedes-Benz</t>
  </si>
  <si>
    <t>413 ft-lbs. @ 0 rpm</t>
  </si>
  <si>
    <t>Sprinter</t>
  </si>
  <si>
    <t>211 hp @ 3800 rpm</t>
  </si>
  <si>
    <t>332 ft-lbs. @ 1400 rpm</t>
  </si>
  <si>
    <t>Nissan</t>
  </si>
  <si>
    <t>ARIYA</t>
  </si>
  <si>
    <t>389 hp @ 0 rpm</t>
  </si>
  <si>
    <t>DB11</t>
  </si>
  <si>
    <t>528 hp @ 6000 rpm</t>
  </si>
  <si>
    <t>497 ft-lbs. @ 1500 rpm</t>
  </si>
  <si>
    <t>Totals (Sum)</t>
  </si>
  <si>
    <t>Average (Average)</t>
  </si>
  <si>
    <t>Count (Count)</t>
  </si>
  <si>
    <t>Minimum (Min)</t>
  </si>
  <si>
    <t>Maximum (Max)</t>
  </si>
  <si>
    <t>Horsepower No.</t>
  </si>
  <si>
    <t>Answer the following Questions:</t>
  </si>
  <si>
    <t>What is the total MSRP for all cars?</t>
  </si>
  <si>
    <t>How many car Makes we have?</t>
  </si>
  <si>
    <t>How many Audi cars we have?</t>
  </si>
  <si>
    <t>Answer</t>
  </si>
  <si>
    <t>What is the Min Horsepower for all cars?</t>
  </si>
  <si>
    <t>What is the Max Horseower for Sedan cars?</t>
  </si>
  <si>
    <t>What is the average Inv Price for all cars?</t>
  </si>
  <si>
    <t>*Hold CTRL to select</t>
  </si>
  <si>
    <t>ID - Key</t>
  </si>
  <si>
    <t>Join the Price and find the most expensive car</t>
  </si>
  <si>
    <t>.=VLOOKUP(A2,'2.1.V-Lookups-Price'!A2:B18,2,1)</t>
  </si>
  <si>
    <t>Step 3</t>
  </si>
  <si>
    <t>Step 2</t>
  </si>
  <si>
    <t>Step 1</t>
  </si>
  <si>
    <t>. =MAX(K2:K18)</t>
  </si>
  <si>
    <t>Formula</t>
  </si>
  <si>
    <t>. =SUM(D2:D15)</t>
  </si>
  <si>
    <t>. =AVERAGE(E2:E15)</t>
  </si>
  <si>
    <t>. =COUNTA(B2:B15)</t>
  </si>
  <si>
    <t>. =COUNTA(C2:C3)</t>
  </si>
  <si>
    <t>. =MIN(I2:I15)</t>
  </si>
  <si>
    <t>. =MAX(I4:I7)</t>
  </si>
  <si>
    <t>Aston Martin - DB11</t>
  </si>
  <si>
    <t>Step 4</t>
  </si>
  <si>
    <t>Join the Torque and find the least torque car</t>
  </si>
  <si>
    <t>Formulas</t>
  </si>
  <si>
    <t>Torque No</t>
  </si>
  <si>
    <t>.=VLOOKUP(A2,'2.2.V-Lookups-Torque'!A1:E18,5,1)</t>
  </si>
  <si>
    <t>. =MIN(VALUE(M2:M18))</t>
  </si>
  <si>
    <t>. =LEFT(L2,3) - and then drag down</t>
  </si>
  <si>
    <t>BMW - 2 Series</t>
  </si>
  <si>
    <t>If Horsepower is more than 400, then create a new column saying yes, otherwise no</t>
  </si>
  <si>
    <t>Horsepower &gt; 400</t>
  </si>
  <si>
    <t>. =IF(H2&gt;400,  "Yes", "No")</t>
  </si>
  <si>
    <t>If the MSRP is higher than the average MSRP, creatte a new column saying Above or Below average</t>
  </si>
  <si>
    <t>Average</t>
  </si>
  <si>
    <t>Above or below  Avg  MSRP</t>
  </si>
  <si>
    <t>. =IF(D2&gt;$D$20, "Above", "Below")</t>
  </si>
  <si>
    <t>If the MSRP is above average and the Horsepower is more than 300 then say "Good Deal", otherwwise, nothing</t>
  </si>
  <si>
    <t>Good Deal</t>
  </si>
  <si>
    <t>. =IF(AND(D2&lt;$D$20, H2&lt;300), "Good Deal", "")</t>
  </si>
  <si>
    <t>Horsepower per Invoice Price</t>
  </si>
  <si>
    <t>What is the Horsepower by Invoice Price Calculation</t>
  </si>
  <si>
    <t>.  =IFERROR(I2/E2, 0)</t>
  </si>
  <si>
    <t>Create a new  column with just the Horsepower Number</t>
  </si>
  <si>
    <t>.  =LEFT(H2,3)</t>
  </si>
  <si>
    <t>Calculate the total  horsepower</t>
  </si>
  <si>
    <t>. =VALUE(LEFT(H2,3))</t>
  </si>
  <si>
    <t>. =SUM(J2:J18)</t>
  </si>
  <si>
    <t>Extract the RPM from Horsepower</t>
  </si>
  <si>
    <t>. =MID(H2, 8,7)</t>
  </si>
  <si>
    <t>RPM - Step 1</t>
  </si>
  <si>
    <t>RPM - Step 2</t>
  </si>
  <si>
    <t>. = RIGHT(K2,5)</t>
  </si>
  <si>
    <t>RPM - Step 3</t>
  </si>
  <si>
    <t>. =VALUE(SUBSTITUTE(L2, "rpm", ""))</t>
  </si>
  <si>
    <t>Join Make and Model Together</t>
  </si>
  <si>
    <t>Make - Model</t>
  </si>
  <si>
    <t>. =CONCAT(B2,"-", C2)</t>
  </si>
  <si>
    <t>Join ID, Make and  Model together</t>
  </si>
  <si>
    <t>ID - Make - Model</t>
  </si>
  <si>
    <t>ID - Make - Model - Body Size</t>
  </si>
  <si>
    <t>. =CONCAT(A2, "-", B2,"-", C2)</t>
  </si>
  <si>
    <t>Join ID - Make - Model - Body Size</t>
  </si>
  <si>
    <t>. = A2&amp; "-" &amp; B2 &amp; "-" &amp; C2 &amp; "-" &amp; G2</t>
  </si>
  <si>
    <t>Create an MSRP rank Column Desc</t>
  </si>
  <si>
    <t>MSRP Rank Desc</t>
  </si>
  <si>
    <t>Create a Used/New Price rank column Asc</t>
  </si>
  <si>
    <t>Used/New Price Rank Asc</t>
  </si>
  <si>
    <t>. =RANK(D2,$D$2:$D$18,0)</t>
  </si>
  <si>
    <t>. =RANK(F2,$F$2:$F$18,1)</t>
  </si>
  <si>
    <t>What is the Max Horsepower for Sedan cars?</t>
  </si>
  <si>
    <t>Torque no</t>
  </si>
  <si>
    <t>If the MSRP is above average and the Horsepower is more than 300 then say "Good Deal", otherwise,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</si>
</sst>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[$$-409]* #,##0.00_ ;_-[$$-409]* \-#,##0.00\ ;_-[$$-409]* &quot;-&quot;??_ ;_-@_ "/>
    <numFmt numFmtId="165" formatCode="0.0000"/>
    <numFmt numFmtId="166" formatCode="_-[$$-409]* #,##0_ ;_-[$$-409]* \-#,##0\ ;_-[$$-409]* &quot;-&quot;??_ ;_-@_ 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9">
    <xf numFmtId="0" fontId="0" fillId="0" borderId="0" xfId="0"/>
    <xf numFmtId="164" fontId="0" fillId="0" borderId="0" xfId="1" applyNumberFormat="1" applyFont="1"/>
    <xf numFmtId="0" fontId="3" fillId="2" borderId="0" xfId="0" applyFont="1" applyFill="1" applyAlignment="1">
      <alignment horizontal="left" vertical="center"/>
    </xf>
    <xf numFmtId="164" fontId="0" fillId="2" borderId="0" xfId="2" applyNumberFormat="1" applyFont="1" applyFill="1"/>
    <xf numFmtId="0" fontId="3" fillId="3" borderId="0" xfId="0" applyFont="1" applyFill="1" applyAlignment="1">
      <alignment horizontal="left" vertical="center"/>
    </xf>
    <xf numFmtId="164" fontId="0" fillId="3" borderId="0" xfId="1" applyNumberFormat="1" applyFont="1" applyFill="1"/>
    <xf numFmtId="0" fontId="3" fillId="4" borderId="0" xfId="0" applyFont="1" applyFill="1" applyAlignment="1">
      <alignment horizontal="left" vertical="center"/>
    </xf>
    <xf numFmtId="0" fontId="0" fillId="4" borderId="0" xfId="0" applyFill="1"/>
    <xf numFmtId="0" fontId="3" fillId="5" borderId="0" xfId="0" applyFont="1" applyFill="1" applyAlignment="1">
      <alignment horizontal="left" vertical="center"/>
    </xf>
    <xf numFmtId="0" fontId="0" fillId="5" borderId="0" xfId="0" applyFill="1"/>
    <xf numFmtId="0" fontId="3" fillId="6" borderId="0" xfId="0" applyFont="1" applyFill="1" applyAlignment="1">
      <alignment horizontal="left" vertical="center"/>
    </xf>
    <xf numFmtId="0" fontId="0" fillId="6" borderId="0" xfId="0" applyFill="1"/>
    <xf numFmtId="0" fontId="2" fillId="7" borderId="2" xfId="0" applyFont="1" applyFill="1" applyBorder="1" applyAlignment="1">
      <alignment horizontal="center"/>
    </xf>
    <xf numFmtId="164" fontId="2" fillId="7" borderId="2" xfId="1" applyNumberFormat="1" applyFont="1" applyFill="1" applyBorder="1" applyAlignment="1">
      <alignment horizontal="center"/>
    </xf>
    <xf numFmtId="0" fontId="0" fillId="0" borderId="2" xfId="0" applyBorder="1"/>
    <xf numFmtId="164" fontId="0" fillId="0" borderId="2" xfId="1" applyNumberFormat="1" applyFont="1" applyBorder="1"/>
    <xf numFmtId="0" fontId="0" fillId="0" borderId="2" xfId="0" applyBorder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164" fontId="0" fillId="0" borderId="2" xfId="0" applyNumberFormat="1" applyBorder="1"/>
    <xf numFmtId="0" fontId="0" fillId="0" borderId="2" xfId="0" applyBorder="1" applyAlignment="1">
      <alignment horizontal="center"/>
    </xf>
    <xf numFmtId="164" fontId="0" fillId="3" borderId="0" xfId="0" applyNumberFormat="1" applyFill="1"/>
    <xf numFmtId="0" fontId="0" fillId="0" borderId="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2" fillId="8" borderId="2" xfId="0" applyFont="1" applyFill="1" applyBorder="1" applyAlignment="1">
      <alignment horizontal="center"/>
    </xf>
    <xf numFmtId="2" fontId="0" fillId="0" borderId="0" xfId="0" applyNumberFormat="1"/>
    <xf numFmtId="2" fontId="0" fillId="0" borderId="2" xfId="1" applyNumberFormat="1" applyFont="1" applyBorder="1"/>
    <xf numFmtId="2" fontId="2" fillId="8" borderId="2" xfId="0" applyNumberFormat="1" applyFont="1" applyFill="1" applyBorder="1" applyAlignment="1">
      <alignment horizontal="center"/>
    </xf>
    <xf numFmtId="0" fontId="0" fillId="8" borderId="2" xfId="0" applyFill="1" applyBorder="1"/>
    <xf numFmtId="2" fontId="0" fillId="8" borderId="0" xfId="0" applyNumberFormat="1" applyFill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0" fillId="0" borderId="2" xfId="0" applyNumberFormat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6" fontId="2" fillId="3" borderId="2" xfId="0" applyNumberFormat="1" applyFont="1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/>
    <xf numFmtId="0" fontId="2" fillId="2" borderId="0" xfId="0" applyFont="1" applyFill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2" fillId="0" borderId="2" xfId="1" applyNumberFormat="1" applyFont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8" borderId="3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3.IF Statements'!A1"/><Relationship Id="rId7" Type="http://schemas.openxmlformats.org/officeDocument/2006/relationships/hyperlink" Target="#'7.RANK'!A1"/><Relationship Id="rId2" Type="http://schemas.openxmlformats.org/officeDocument/2006/relationships/hyperlink" Target="#'2.V-Lookups'!A1"/><Relationship Id="rId1" Type="http://schemas.openxmlformats.org/officeDocument/2006/relationships/hyperlink" Target="#'1.Aggregation Formulas'!A1"/><Relationship Id="rId6" Type="http://schemas.openxmlformats.org/officeDocument/2006/relationships/hyperlink" Target="#'6.Joining Text'!A1"/><Relationship Id="rId5" Type="http://schemas.openxmlformats.org/officeDocument/2006/relationships/hyperlink" Target="#'5.LEFT RIGHT MID'!A1"/><Relationship Id="rId4" Type="http://schemas.openxmlformats.org/officeDocument/2006/relationships/hyperlink" Target="#'4.IFERROR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99192</xdr:colOff>
      <xdr:row>0</xdr:row>
      <xdr:rowOff>144955</xdr:rowOff>
    </xdr:from>
    <xdr:to>
      <xdr:col>8</xdr:col>
      <xdr:colOff>730250</xdr:colOff>
      <xdr:row>4</xdr:row>
      <xdr:rowOff>12700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AF4EB1-AF76-1C81-A94C-B9E0223CBE7B}"/>
            </a:ext>
          </a:extLst>
        </xdr:cNvPr>
        <xdr:cNvSpPr/>
      </xdr:nvSpPr>
      <xdr:spPr>
        <a:xfrm>
          <a:off x="99192" y="144955"/>
          <a:ext cx="8289158" cy="604345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800"/>
            <a:t>1. Aggregation</a:t>
          </a:r>
          <a:r>
            <a:rPr lang="en-GB" sz="2800" baseline="0"/>
            <a:t> Formulas </a:t>
          </a:r>
          <a:r>
            <a:rPr lang="en-GB" sz="2400" baseline="0"/>
            <a:t>(=sum(),=average(),=count(),=max())</a:t>
          </a:r>
          <a:endParaRPr lang="en-GB" sz="2400"/>
        </a:p>
      </xdr:txBody>
    </xdr:sp>
    <xdr:clientData/>
  </xdr:twoCellAnchor>
  <xdr:twoCellAnchor>
    <xdr:from>
      <xdr:col>8</xdr:col>
      <xdr:colOff>1073150</xdr:colOff>
      <xdr:row>1</xdr:row>
      <xdr:rowOff>0</xdr:rowOff>
    </xdr:from>
    <xdr:to>
      <xdr:col>17</xdr:col>
      <xdr:colOff>95250</xdr:colOff>
      <xdr:row>30</xdr:row>
      <xdr:rowOff>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337915DA-6D54-4D4C-8E9A-0085B88B3E23}"/>
            </a:ext>
          </a:extLst>
        </xdr:cNvPr>
        <xdr:cNvSpPr/>
      </xdr:nvSpPr>
      <xdr:spPr>
        <a:xfrm>
          <a:off x="8731250" y="184150"/>
          <a:ext cx="6635750" cy="534035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500"/>
            <a:t>Most Used Formulas</a:t>
          </a:r>
        </a:p>
      </xdr:txBody>
    </xdr:sp>
    <xdr:clientData/>
  </xdr:twoCellAnchor>
  <xdr:twoCellAnchor>
    <xdr:from>
      <xdr:col>0</xdr:col>
      <xdr:colOff>99192</xdr:colOff>
      <xdr:row>5</xdr:row>
      <xdr:rowOff>17955</xdr:rowOff>
    </xdr:from>
    <xdr:to>
      <xdr:col>8</xdr:col>
      <xdr:colOff>730250</xdr:colOff>
      <xdr:row>8</xdr:row>
      <xdr:rowOff>69850</xdr:rowOff>
    </xdr:to>
    <xdr:sp macro="" textlink="">
      <xdr:nvSpPr>
        <xdr:cNvPr id="9" name="Rectangle: Rounded Corners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BEA96D-FA7C-4D1E-A811-A128CE5CE09D}"/>
            </a:ext>
          </a:extLst>
        </xdr:cNvPr>
        <xdr:cNvSpPr/>
      </xdr:nvSpPr>
      <xdr:spPr>
        <a:xfrm>
          <a:off x="99192" y="938705"/>
          <a:ext cx="8289158" cy="604345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800"/>
            <a:t>2. VLookup </a:t>
          </a:r>
          <a:r>
            <a:rPr lang="en-GB" sz="2400" baseline="0"/>
            <a:t>(=VLOOKUP())</a:t>
          </a:r>
          <a:endParaRPr lang="en-GB" sz="2800" baseline="0"/>
        </a:p>
        <a:p>
          <a:pPr algn="l"/>
          <a:r>
            <a:rPr lang="en-GB" sz="3200" baseline="0"/>
            <a:t>)</a:t>
          </a:r>
          <a:endParaRPr lang="en-GB" sz="3200"/>
        </a:p>
      </xdr:txBody>
    </xdr:sp>
    <xdr:clientData/>
  </xdr:twoCellAnchor>
  <xdr:twoCellAnchor>
    <xdr:from>
      <xdr:col>0</xdr:col>
      <xdr:colOff>99192</xdr:colOff>
      <xdr:row>9</xdr:row>
      <xdr:rowOff>75105</xdr:rowOff>
    </xdr:from>
    <xdr:to>
      <xdr:col>8</xdr:col>
      <xdr:colOff>730250</xdr:colOff>
      <xdr:row>12</xdr:row>
      <xdr:rowOff>127000</xdr:rowOff>
    </xdr:to>
    <xdr:sp macro="" textlink="">
      <xdr:nvSpPr>
        <xdr:cNvPr id="10" name="Rectangle: Rounded Corners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85FFA6A-D1F0-4C53-9A2E-907AA4A8B525}"/>
            </a:ext>
          </a:extLst>
        </xdr:cNvPr>
        <xdr:cNvSpPr/>
      </xdr:nvSpPr>
      <xdr:spPr>
        <a:xfrm>
          <a:off x="99192" y="1732455"/>
          <a:ext cx="8289158" cy="604345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800"/>
            <a:t>3. IF</a:t>
          </a:r>
          <a:r>
            <a:rPr lang="en-GB" sz="2800" baseline="0"/>
            <a:t> Statements </a:t>
          </a:r>
          <a:r>
            <a:rPr lang="en-GB" sz="2200" baseline="0"/>
            <a:t>(=If(a&lt;b, 1,0), =IF(AND(D2&lt;$D$20, H2&lt;300), 1,0)</a:t>
          </a:r>
          <a:endParaRPr lang="en-GB" sz="2200"/>
        </a:p>
      </xdr:txBody>
    </xdr:sp>
    <xdr:clientData/>
  </xdr:twoCellAnchor>
  <xdr:twoCellAnchor>
    <xdr:from>
      <xdr:col>0</xdr:col>
      <xdr:colOff>99192</xdr:colOff>
      <xdr:row>13</xdr:row>
      <xdr:rowOff>132255</xdr:rowOff>
    </xdr:from>
    <xdr:to>
      <xdr:col>8</xdr:col>
      <xdr:colOff>730250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D174FB4-1041-42A7-BDEA-718F8708C0C0}"/>
            </a:ext>
          </a:extLst>
        </xdr:cNvPr>
        <xdr:cNvSpPr/>
      </xdr:nvSpPr>
      <xdr:spPr>
        <a:xfrm>
          <a:off x="99192" y="2526205"/>
          <a:ext cx="8289158" cy="604345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800"/>
            <a:t>4. IFERROR </a:t>
          </a:r>
          <a:r>
            <a:rPr lang="en-GB" sz="2400"/>
            <a:t>(=IFERROR(I2/E2, 0))</a:t>
          </a:r>
          <a:endParaRPr lang="en-GB" sz="3200"/>
        </a:p>
      </xdr:txBody>
    </xdr:sp>
    <xdr:clientData/>
  </xdr:twoCellAnchor>
  <xdr:twoCellAnchor>
    <xdr:from>
      <xdr:col>0</xdr:col>
      <xdr:colOff>99192</xdr:colOff>
      <xdr:row>18</xdr:row>
      <xdr:rowOff>5255</xdr:rowOff>
    </xdr:from>
    <xdr:to>
      <xdr:col>8</xdr:col>
      <xdr:colOff>730250</xdr:colOff>
      <xdr:row>21</xdr:row>
      <xdr:rowOff>57150</xdr:rowOff>
    </xdr:to>
    <xdr:sp macro="" textlink="">
      <xdr:nvSpPr>
        <xdr:cNvPr id="12" name="Rectangle: Rounded Corners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50DA190-C9FB-4962-97FC-1F3BAE68770F}"/>
            </a:ext>
          </a:extLst>
        </xdr:cNvPr>
        <xdr:cNvSpPr/>
      </xdr:nvSpPr>
      <xdr:spPr>
        <a:xfrm>
          <a:off x="99192" y="3319955"/>
          <a:ext cx="8289158" cy="604345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800"/>
            <a:t>5. LEFT/RIGHT/MID/VALUE/SUBSTITUTE</a:t>
          </a:r>
          <a:endParaRPr lang="en-GB" sz="3200"/>
        </a:p>
      </xdr:txBody>
    </xdr:sp>
    <xdr:clientData/>
  </xdr:twoCellAnchor>
  <xdr:twoCellAnchor>
    <xdr:from>
      <xdr:col>0</xdr:col>
      <xdr:colOff>99192</xdr:colOff>
      <xdr:row>22</xdr:row>
      <xdr:rowOff>62405</xdr:rowOff>
    </xdr:from>
    <xdr:to>
      <xdr:col>8</xdr:col>
      <xdr:colOff>730250</xdr:colOff>
      <xdr:row>25</xdr:row>
      <xdr:rowOff>114300</xdr:rowOff>
    </xdr:to>
    <xdr:sp macro="" textlink="">
      <xdr:nvSpPr>
        <xdr:cNvPr id="13" name="Rectangle: Rounded Corners 1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29A0F9F-235E-4C8B-842C-223A9C1EB6F4}"/>
            </a:ext>
          </a:extLst>
        </xdr:cNvPr>
        <xdr:cNvSpPr/>
      </xdr:nvSpPr>
      <xdr:spPr>
        <a:xfrm>
          <a:off x="99192" y="4113705"/>
          <a:ext cx="8289158" cy="604345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800"/>
            <a:t>6. Joining Text (concat(),</a:t>
          </a:r>
          <a:r>
            <a:rPr lang="en-GB" sz="2800" baseline="0"/>
            <a:t> &amp; )</a:t>
          </a:r>
          <a:endParaRPr lang="en-GB" sz="3200"/>
        </a:p>
      </xdr:txBody>
    </xdr:sp>
    <xdr:clientData/>
  </xdr:twoCellAnchor>
  <xdr:twoCellAnchor>
    <xdr:from>
      <xdr:col>0</xdr:col>
      <xdr:colOff>99192</xdr:colOff>
      <xdr:row>26</xdr:row>
      <xdr:rowOff>119555</xdr:rowOff>
    </xdr:from>
    <xdr:to>
      <xdr:col>8</xdr:col>
      <xdr:colOff>730250</xdr:colOff>
      <xdr:row>29</xdr:row>
      <xdr:rowOff>171450</xdr:rowOff>
    </xdr:to>
    <xdr:sp macro="" textlink="">
      <xdr:nvSpPr>
        <xdr:cNvPr id="14" name="Rectangle: Rounded Corners 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F92509B-7D75-468B-BC53-42A5A8C955A3}"/>
            </a:ext>
          </a:extLst>
        </xdr:cNvPr>
        <xdr:cNvSpPr/>
      </xdr:nvSpPr>
      <xdr:spPr>
        <a:xfrm>
          <a:off x="99192" y="4907455"/>
          <a:ext cx="8289158" cy="604345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800"/>
            <a:t>7. Ranking (=RANK(D2,$D$2:$D$18,0)</a:t>
          </a:r>
          <a:endParaRPr lang="en-GB" sz="3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1</xdr:row>
      <xdr:rowOff>88900</xdr:rowOff>
    </xdr:from>
    <xdr:to>
      <xdr:col>18</xdr:col>
      <xdr:colOff>393700</xdr:colOff>
      <xdr:row>18</xdr:row>
      <xdr:rowOff>44450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EA59636-7CEC-41B2-9212-76CE628CC40C}"/>
            </a:ext>
          </a:extLst>
        </xdr:cNvPr>
        <xdr:cNvSpPr/>
      </xdr:nvSpPr>
      <xdr:spPr>
        <a:xfrm>
          <a:off x="10687050" y="273050"/>
          <a:ext cx="4584700" cy="34290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3200"/>
            <a:t>1. Aggregation</a:t>
          </a:r>
          <a:r>
            <a:rPr lang="en-GB" sz="3200" baseline="0"/>
            <a:t> Formulas</a:t>
          </a:r>
        </a:p>
        <a:p>
          <a:pPr algn="l"/>
          <a:r>
            <a:rPr lang="en-GB" sz="3200" baseline="0"/>
            <a:t>- =sum()</a:t>
          </a:r>
        </a:p>
        <a:p>
          <a:pPr algn="l"/>
          <a:r>
            <a:rPr lang="en-GB" sz="3200" baseline="0"/>
            <a:t>- =average()</a:t>
          </a:r>
        </a:p>
        <a:p>
          <a:pPr algn="l"/>
          <a:r>
            <a:rPr lang="en-GB" sz="3200" baseline="0"/>
            <a:t>- =count()</a:t>
          </a:r>
        </a:p>
        <a:p>
          <a:pPr algn="l"/>
          <a:r>
            <a:rPr lang="en-GB" sz="3200" baseline="0"/>
            <a:t>- =min()</a:t>
          </a:r>
        </a:p>
        <a:p>
          <a:pPr algn="l"/>
          <a:r>
            <a:rPr lang="en-GB" sz="3200" baseline="0"/>
            <a:t>- =max()</a:t>
          </a:r>
          <a:endParaRPr lang="en-GB" sz="3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1</xdr:row>
      <xdr:rowOff>88900</xdr:rowOff>
    </xdr:from>
    <xdr:to>
      <xdr:col>18</xdr:col>
      <xdr:colOff>393700</xdr:colOff>
      <xdr:row>18</xdr:row>
      <xdr:rowOff>44450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0F27568-0F91-4770-A4D5-8B451CC330A7}"/>
            </a:ext>
          </a:extLst>
        </xdr:cNvPr>
        <xdr:cNvSpPr/>
      </xdr:nvSpPr>
      <xdr:spPr>
        <a:xfrm>
          <a:off x="10683240" y="271780"/>
          <a:ext cx="4584700" cy="341503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3200"/>
            <a:t>1. Aggregation</a:t>
          </a:r>
          <a:r>
            <a:rPr lang="en-GB" sz="3200" baseline="0"/>
            <a:t> Formulas</a:t>
          </a:r>
        </a:p>
        <a:p>
          <a:pPr algn="l"/>
          <a:r>
            <a:rPr lang="en-GB" sz="3200" baseline="0"/>
            <a:t>- =sum()</a:t>
          </a:r>
        </a:p>
        <a:p>
          <a:pPr algn="l"/>
          <a:r>
            <a:rPr lang="en-GB" sz="3200" baseline="0"/>
            <a:t>- =average()</a:t>
          </a:r>
        </a:p>
        <a:p>
          <a:pPr algn="l"/>
          <a:r>
            <a:rPr lang="en-GB" sz="3200" baseline="0"/>
            <a:t>- =count()</a:t>
          </a:r>
        </a:p>
        <a:p>
          <a:pPr algn="l"/>
          <a:r>
            <a:rPr lang="en-GB" sz="3200" baseline="0"/>
            <a:t>- =min()</a:t>
          </a:r>
        </a:p>
        <a:p>
          <a:pPr algn="l"/>
          <a:r>
            <a:rPr lang="en-GB" sz="3200" baseline="0"/>
            <a:t>- =max()</a:t>
          </a:r>
          <a:endParaRPr lang="en-GB" sz="3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427892</xdr:colOff>
      <xdr:row>0</xdr:row>
      <xdr:rowOff>105508</xdr:rowOff>
    </xdr:from>
    <xdr:to>
      <xdr:col>18</xdr:col>
      <xdr:colOff>440592</xdr:colOff>
      <xdr:row>14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FDBA9D2-2E25-4E09-BA49-F280DF6C19C8}"/>
            </a:ext>
          </a:extLst>
        </xdr:cNvPr>
        <xdr:cNvSpPr/>
      </xdr:nvSpPr>
      <xdr:spPr>
        <a:xfrm>
          <a:off x="10245969" y="105508"/>
          <a:ext cx="4279900" cy="25908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3200"/>
            <a:t>2. VLookup </a:t>
          </a:r>
          <a:r>
            <a:rPr lang="en-GB" sz="3200" baseline="0"/>
            <a:t>Formula</a:t>
          </a:r>
        </a:p>
        <a:p>
          <a:pPr algn="l"/>
          <a:endParaRPr lang="en-GB" sz="3200" baseline="0"/>
        </a:p>
        <a:p>
          <a:pPr algn="l"/>
          <a:r>
            <a:rPr lang="en-GB" sz="3200" baseline="0"/>
            <a:t>=VLOOKUP()</a:t>
          </a:r>
          <a:endParaRPr lang="en-GB" sz="3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46892</xdr:colOff>
      <xdr:row>0</xdr:row>
      <xdr:rowOff>169985</xdr:rowOff>
    </xdr:from>
    <xdr:to>
      <xdr:col>18</xdr:col>
      <xdr:colOff>59592</xdr:colOff>
      <xdr:row>15</xdr:row>
      <xdr:rowOff>35170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F30C4B2-ED68-4903-8D26-F511D9FB86FF}"/>
            </a:ext>
          </a:extLst>
        </xdr:cNvPr>
        <xdr:cNvSpPr/>
      </xdr:nvSpPr>
      <xdr:spPr>
        <a:xfrm>
          <a:off x="8639907" y="169985"/>
          <a:ext cx="4279900" cy="25908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3200"/>
            <a:t>2. VLookup </a:t>
          </a:r>
          <a:r>
            <a:rPr lang="en-GB" sz="3200" baseline="0"/>
            <a:t>Formula</a:t>
          </a:r>
        </a:p>
        <a:p>
          <a:pPr algn="l"/>
          <a:endParaRPr lang="en-GB" sz="3200" baseline="0"/>
        </a:p>
        <a:p>
          <a:pPr algn="l"/>
          <a:r>
            <a:rPr lang="en-GB" sz="3200" baseline="0"/>
            <a:t>=VLOOKUP()</a:t>
          </a:r>
          <a:endParaRPr lang="en-GB" sz="3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240323</xdr:colOff>
      <xdr:row>2</xdr:row>
      <xdr:rowOff>58616</xdr:rowOff>
    </xdr:from>
    <xdr:to>
      <xdr:col>18</xdr:col>
      <xdr:colOff>41031</xdr:colOff>
      <xdr:row>16</xdr:row>
      <xdr:rowOff>105508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0E7C537-5C5E-45B0-911C-072065C9EF8E}"/>
            </a:ext>
          </a:extLst>
        </xdr:cNvPr>
        <xdr:cNvSpPr/>
      </xdr:nvSpPr>
      <xdr:spPr>
        <a:xfrm>
          <a:off x="10920046" y="422031"/>
          <a:ext cx="3458308" cy="25908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3200"/>
            <a:t>3. IF Statements</a:t>
          </a:r>
          <a:endParaRPr lang="en-GB" sz="3200" baseline="0"/>
        </a:p>
        <a:p>
          <a:pPr algn="l"/>
          <a:endParaRPr lang="en-GB" sz="3200" baseline="0"/>
        </a:p>
        <a:p>
          <a:pPr algn="l"/>
          <a:r>
            <a:rPr lang="en-GB" sz="3200" baseline="0"/>
            <a:t>=IF(H2&gt;400,  "Yes", "No")</a:t>
          </a:r>
          <a:endParaRPr lang="en-GB" sz="32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257908</xdr:colOff>
      <xdr:row>0</xdr:row>
      <xdr:rowOff>140677</xdr:rowOff>
    </xdr:from>
    <xdr:to>
      <xdr:col>18</xdr:col>
      <xdr:colOff>58616</xdr:colOff>
      <xdr:row>15</xdr:row>
      <xdr:rowOff>5862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9DF4602-CB3D-4EAD-B82F-DEB7E7654698}"/>
            </a:ext>
          </a:extLst>
        </xdr:cNvPr>
        <xdr:cNvSpPr/>
      </xdr:nvSpPr>
      <xdr:spPr>
        <a:xfrm>
          <a:off x="9460523" y="140677"/>
          <a:ext cx="3458308" cy="25908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3200"/>
            <a:t>3. IF Statements</a:t>
          </a:r>
          <a:endParaRPr lang="en-GB" sz="3200" baseline="0"/>
        </a:p>
        <a:p>
          <a:pPr algn="l"/>
          <a:endParaRPr lang="en-GB" sz="3200" baseline="0"/>
        </a:p>
        <a:p>
          <a:pPr algn="l"/>
          <a:r>
            <a:rPr lang="en-GB" sz="3200" baseline="0"/>
            <a:t>=IF(H2&gt;400,  "Yes", "No")</a:t>
          </a:r>
          <a:endParaRPr lang="en-GB" sz="32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216877</xdr:colOff>
      <xdr:row>1</xdr:row>
      <xdr:rowOff>46892</xdr:rowOff>
    </xdr:from>
    <xdr:to>
      <xdr:col>16</xdr:col>
      <xdr:colOff>17585</xdr:colOff>
      <xdr:row>15</xdr:row>
      <xdr:rowOff>93785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88B5B7D-E81D-492B-B948-54F77C198D3A}"/>
            </a:ext>
          </a:extLst>
        </xdr:cNvPr>
        <xdr:cNvSpPr/>
      </xdr:nvSpPr>
      <xdr:spPr>
        <a:xfrm>
          <a:off x="11641015" y="228600"/>
          <a:ext cx="3458308" cy="25908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3200"/>
            <a:t>4. IFERROR</a:t>
          </a:r>
          <a:endParaRPr lang="en-GB" sz="3200" baseline="0"/>
        </a:p>
        <a:p>
          <a:pPr algn="l"/>
          <a:endParaRPr lang="en-GB" sz="3200" baseline="0"/>
        </a:p>
        <a:p>
          <a:pPr algn="l"/>
          <a:r>
            <a:rPr lang="en-GB" sz="3200" baseline="0"/>
            <a:t> =IFERROR(I2/E2, 0)</a:t>
          </a:r>
          <a:endParaRPr lang="en-GB" sz="32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216877</xdr:colOff>
      <xdr:row>1</xdr:row>
      <xdr:rowOff>46892</xdr:rowOff>
    </xdr:from>
    <xdr:to>
      <xdr:col>16</xdr:col>
      <xdr:colOff>17585</xdr:colOff>
      <xdr:row>15</xdr:row>
      <xdr:rowOff>93785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779282C-14C3-44A5-967E-AB36B7F753BF}"/>
            </a:ext>
          </a:extLst>
        </xdr:cNvPr>
        <xdr:cNvSpPr/>
      </xdr:nvSpPr>
      <xdr:spPr>
        <a:xfrm>
          <a:off x="10648657" y="229772"/>
          <a:ext cx="3458308" cy="2607213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3200"/>
            <a:t>4. IFERROR</a:t>
          </a:r>
          <a:endParaRPr lang="en-GB" sz="3200" baseline="0"/>
        </a:p>
        <a:p>
          <a:pPr algn="l"/>
          <a:endParaRPr lang="en-GB" sz="3200" baseline="0"/>
        </a:p>
        <a:p>
          <a:pPr algn="l"/>
          <a:r>
            <a:rPr lang="en-GB" sz="3200" baseline="0"/>
            <a:t> =IFERROR(I2/E2, 0)</a:t>
          </a:r>
          <a:endParaRPr lang="en-GB" sz="32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140675</xdr:colOff>
      <xdr:row>1</xdr:row>
      <xdr:rowOff>70339</xdr:rowOff>
    </xdr:from>
    <xdr:to>
      <xdr:col>19</xdr:col>
      <xdr:colOff>70336</xdr:colOff>
      <xdr:row>17</xdr:row>
      <xdr:rowOff>99646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87418C0-7128-4236-B4F6-A90CFA70A981}"/>
            </a:ext>
          </a:extLst>
        </xdr:cNvPr>
        <xdr:cNvSpPr/>
      </xdr:nvSpPr>
      <xdr:spPr>
        <a:xfrm>
          <a:off x="11969260" y="252047"/>
          <a:ext cx="3587261" cy="293663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3200"/>
            <a:t>5. LEFT/RIGHT/MID</a:t>
          </a:r>
          <a:endParaRPr lang="en-GB" sz="3200" baseline="0"/>
        </a:p>
        <a:p>
          <a:pPr algn="l"/>
          <a:r>
            <a:rPr lang="en-GB" sz="2400" baseline="0"/>
            <a:t>=LEFT(H2,3)</a:t>
          </a:r>
        </a:p>
        <a:p>
          <a:pPr algn="l"/>
          <a:r>
            <a:rPr lang="en-GB" sz="2400" baseline="0"/>
            <a:t>=RIGHT(H2,3)</a:t>
          </a:r>
        </a:p>
        <a:p>
          <a:pPr algn="l"/>
          <a:r>
            <a:rPr lang="en-GB" sz="2400" baseline="0"/>
            <a:t>=VALUE()</a:t>
          </a:r>
        </a:p>
        <a:p>
          <a:pPr algn="l"/>
          <a:r>
            <a:rPr lang="en-GB" sz="2400" baseline="0"/>
            <a:t>= SUBSTITUTE(L2, "rpm", ""))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140675</xdr:colOff>
      <xdr:row>1</xdr:row>
      <xdr:rowOff>70339</xdr:rowOff>
    </xdr:from>
    <xdr:to>
      <xdr:col>19</xdr:col>
      <xdr:colOff>70336</xdr:colOff>
      <xdr:row>17</xdr:row>
      <xdr:rowOff>99646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FA54785-9125-42AE-8609-F7208CFC5BCE}"/>
            </a:ext>
          </a:extLst>
        </xdr:cNvPr>
        <xdr:cNvSpPr/>
      </xdr:nvSpPr>
      <xdr:spPr>
        <a:xfrm>
          <a:off x="12203135" y="253219"/>
          <a:ext cx="3587261" cy="2955387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3200"/>
            <a:t>5. LEFT/RIGHT/MID</a:t>
          </a:r>
          <a:endParaRPr lang="en-GB" sz="3200" baseline="0"/>
        </a:p>
        <a:p>
          <a:pPr algn="l"/>
          <a:r>
            <a:rPr lang="en-GB" sz="2400" baseline="0"/>
            <a:t>=LEFT(H2,3)</a:t>
          </a:r>
        </a:p>
        <a:p>
          <a:pPr algn="l"/>
          <a:r>
            <a:rPr lang="en-GB" sz="2400" baseline="0"/>
            <a:t>=RIGHT(H2,3)</a:t>
          </a:r>
        </a:p>
        <a:p>
          <a:pPr algn="l"/>
          <a:r>
            <a:rPr lang="en-GB" sz="2400" baseline="0"/>
            <a:t>=VALUE()</a:t>
          </a:r>
        </a:p>
        <a:p>
          <a:pPr algn="l"/>
          <a:r>
            <a:rPr lang="en-GB" sz="2400" baseline="0"/>
            <a:t>= SUBSTITUTE(L2, "rpm", ""))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111368</xdr:colOff>
      <xdr:row>19</xdr:row>
      <xdr:rowOff>105508</xdr:rowOff>
    </xdr:from>
    <xdr:to>
      <xdr:col>10</xdr:col>
      <xdr:colOff>580290</xdr:colOff>
      <xdr:row>31</xdr:row>
      <xdr:rowOff>134815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E7360EB-7F4B-4E2C-8B54-D71A3069EDE4}"/>
            </a:ext>
          </a:extLst>
        </xdr:cNvPr>
        <xdr:cNvSpPr/>
      </xdr:nvSpPr>
      <xdr:spPr>
        <a:xfrm>
          <a:off x="7268306" y="3557954"/>
          <a:ext cx="3587261" cy="293663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3200"/>
            <a:t>6. Joining Text</a:t>
          </a:r>
          <a:endParaRPr lang="en-GB" sz="3200" baseline="0"/>
        </a:p>
        <a:p>
          <a:pPr algn="l"/>
          <a:r>
            <a:rPr lang="en-GB" sz="2400" baseline="0"/>
            <a:t>=CONCAT(B2,"-", C2)</a:t>
          </a:r>
        </a:p>
        <a:p>
          <a:pPr algn="l"/>
          <a:r>
            <a:rPr lang="en-GB" sz="2400" baseline="0"/>
            <a:t>= A2&amp; "-" &amp; B2 &amp; "-" &amp; C2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111368</xdr:colOff>
      <xdr:row>19</xdr:row>
      <xdr:rowOff>105508</xdr:rowOff>
    </xdr:from>
    <xdr:to>
      <xdr:col>10</xdr:col>
      <xdr:colOff>580290</xdr:colOff>
      <xdr:row>31</xdr:row>
      <xdr:rowOff>134815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EAEAB59-7236-480B-8843-BC43D5B10DE4}"/>
            </a:ext>
          </a:extLst>
        </xdr:cNvPr>
        <xdr:cNvSpPr/>
      </xdr:nvSpPr>
      <xdr:spPr>
        <a:xfrm>
          <a:off x="7266548" y="3580228"/>
          <a:ext cx="3585502" cy="2223867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3200"/>
            <a:t>6. Joining Text</a:t>
          </a:r>
          <a:endParaRPr lang="en-GB" sz="3200" baseline="0"/>
        </a:p>
        <a:p>
          <a:pPr algn="l"/>
          <a:r>
            <a:rPr lang="en-GB" sz="2400" baseline="0"/>
            <a:t>=CONCAT(B2,"-", C2)</a:t>
          </a:r>
        </a:p>
        <a:p>
          <a:pPr algn="l"/>
          <a:r>
            <a:rPr lang="en-GB" sz="2400" baseline="0"/>
            <a:t>= A2&amp; "-" &amp; B2 &amp; "-" &amp; C2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111368</xdr:colOff>
      <xdr:row>19</xdr:row>
      <xdr:rowOff>105508</xdr:rowOff>
    </xdr:from>
    <xdr:to>
      <xdr:col>10</xdr:col>
      <xdr:colOff>832338</xdr:colOff>
      <xdr:row>30</xdr:row>
      <xdr:rowOff>134815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E385642-7761-4D5C-8263-00DD318CEC35}"/>
            </a:ext>
          </a:extLst>
        </xdr:cNvPr>
        <xdr:cNvSpPr/>
      </xdr:nvSpPr>
      <xdr:spPr>
        <a:xfrm>
          <a:off x="7268306" y="3557954"/>
          <a:ext cx="3839309" cy="2028092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3200"/>
            <a:t>7. RANK</a:t>
          </a:r>
          <a:endParaRPr lang="en-GB" sz="3200" baseline="0"/>
        </a:p>
        <a:p>
          <a:pPr algn="l"/>
          <a:r>
            <a:rPr lang="en-GB" sz="2400" baseline="0"/>
            <a:t>=RANK(D2,$D$2:$D$18,0)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527537</xdr:colOff>
      <xdr:row>21</xdr:row>
      <xdr:rowOff>76199</xdr:rowOff>
    </xdr:from>
    <xdr:to>
      <xdr:col>12</xdr:col>
      <xdr:colOff>351692</xdr:colOff>
      <xdr:row>32</xdr:row>
      <xdr:rowOff>105507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26DA21C-EEA7-4CD1-A79F-F63BFFEFCEAB}"/>
            </a:ext>
          </a:extLst>
        </xdr:cNvPr>
        <xdr:cNvSpPr/>
      </xdr:nvSpPr>
      <xdr:spPr>
        <a:xfrm>
          <a:off x="9056075" y="3892061"/>
          <a:ext cx="3839309" cy="2028092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3200"/>
            <a:t>7. RANK</a:t>
          </a:r>
          <a:endParaRPr lang="en-GB" sz="3200" baseline="0"/>
        </a:p>
        <a:p>
          <a:pPr algn="l"/>
          <a:r>
            <a:rPr lang="en-GB" sz="2400" baseline="0"/>
            <a:t>=RANK(D2,$D$2:$D$18,0)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22E-18C4-481C-BCF1-4643B045B79A}">
  <dimension ref="A1"/>
  <sheetViews>
    <sheetView showGridLines="0" tabSelected="1" zoomScale="120" zoomScaleNormal="120" workbookViewId="0">
      <selection activeCell="B34" sqref="B34"/>
    </sheetView>
  </sheetViews>
  <sheetFormatPr defaultRowHeight="14.4" x14ac:dyDescent="0.3"/>
  <cols>
    <col min="1" max="1" width="13.6640625" bestFit="1" customWidth="1"/>
    <col min="2" max="2" width="18.77734375" bestFit="1" customWidth="1"/>
    <col min="3" max="3" width="12.5546875" bestFit="1" customWidth="1"/>
    <col min="4" max="4" width="12.88671875" bestFit="1" customWidth="1"/>
    <col min="5" max="5" width="15.6640625" bestFit="1" customWidth="1"/>
    <col min="6" max="6" width="9.109375" bestFit="1" customWidth="1"/>
    <col min="7" max="7" width="14.33203125" bestFit="1" customWidth="1"/>
    <col min="8" max="8" width="14.6640625" bestFit="1" customWidth="1"/>
    <col min="9" max="9" width="17.109375" bestFit="1" customWidth="1"/>
    <col min="10" max="10" width="20" bestFit="1" customWidth="1"/>
    <col min="11" max="11" width="20.5546875" bestFit="1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449E-1D8B-4D62-8205-24B4ED9106B9}">
  <dimension ref="A1:K18"/>
  <sheetViews>
    <sheetView showGridLines="0" zoomScale="145" zoomScaleNormal="145" workbookViewId="0">
      <selection activeCell="C29" sqref="C29"/>
    </sheetView>
  </sheetViews>
  <sheetFormatPr defaultRowHeight="14.4" x14ac:dyDescent="0.3"/>
  <cols>
    <col min="1" max="1" width="13.6640625" bestFit="1" customWidth="1"/>
    <col min="2" max="2" width="18.77734375" bestFit="1" customWidth="1"/>
    <col min="3" max="3" width="12.5546875" bestFit="1" customWidth="1"/>
    <col min="4" max="4" width="12.88671875" bestFit="1" customWidth="1"/>
    <col min="5" max="5" width="15.6640625" bestFit="1" customWidth="1"/>
    <col min="6" max="6" width="9.109375" bestFit="1" customWidth="1"/>
    <col min="7" max="7" width="14.33203125" bestFit="1" customWidth="1"/>
    <col min="8" max="8" width="14.6640625" bestFit="1" customWidth="1"/>
    <col min="9" max="9" width="17.109375" bestFit="1" customWidth="1"/>
    <col min="10" max="10" width="20" bestFit="1" customWidth="1"/>
    <col min="11" max="11" width="20.5546875" bestFit="1" customWidth="1"/>
  </cols>
  <sheetData>
    <row r="1" spans="1:11" x14ac:dyDescent="0.3">
      <c r="A1" s="12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2" t="s">
        <v>5</v>
      </c>
      <c r="G1" s="12" t="s">
        <v>6</v>
      </c>
      <c r="H1" s="12" t="s">
        <v>76</v>
      </c>
      <c r="I1" s="12" t="s">
        <v>7</v>
      </c>
      <c r="J1" s="12" t="s">
        <v>8</v>
      </c>
      <c r="K1" s="12" t="s">
        <v>9</v>
      </c>
    </row>
    <row r="2" spans="1:11" x14ac:dyDescent="0.3">
      <c r="A2" s="14" t="s">
        <v>17</v>
      </c>
      <c r="B2" s="14" t="s">
        <v>31</v>
      </c>
      <c r="C2" s="15">
        <v>98600</v>
      </c>
      <c r="D2" s="15">
        <v>92685</v>
      </c>
      <c r="E2" s="15">
        <v>98600</v>
      </c>
      <c r="F2" s="14" t="s">
        <v>20</v>
      </c>
      <c r="G2" s="14" t="s">
        <v>13</v>
      </c>
      <c r="H2" s="16">
        <v>496</v>
      </c>
      <c r="I2" s="14" t="s">
        <v>32</v>
      </c>
      <c r="J2" s="14" t="s">
        <v>33</v>
      </c>
      <c r="K2" s="14" t="s">
        <v>34</v>
      </c>
    </row>
    <row r="3" spans="1:11" x14ac:dyDescent="0.3">
      <c r="A3" s="14" t="s">
        <v>17</v>
      </c>
      <c r="B3" s="14" t="s">
        <v>35</v>
      </c>
      <c r="C3" s="15">
        <v>89800</v>
      </c>
      <c r="D3" s="15">
        <v>84413</v>
      </c>
      <c r="E3" s="15">
        <v>89800</v>
      </c>
      <c r="F3" s="14" t="s">
        <v>20</v>
      </c>
      <c r="G3" s="14" t="s">
        <v>13</v>
      </c>
      <c r="H3" s="16">
        <v>496</v>
      </c>
      <c r="I3" s="14" t="s">
        <v>32</v>
      </c>
      <c r="J3" s="14" t="s">
        <v>33</v>
      </c>
      <c r="K3" s="14" t="s">
        <v>34</v>
      </c>
    </row>
    <row r="4" spans="1:11" x14ac:dyDescent="0.3">
      <c r="A4" s="14" t="s">
        <v>36</v>
      </c>
      <c r="B4" s="14" t="s">
        <v>37</v>
      </c>
      <c r="C4" s="15">
        <v>38800</v>
      </c>
      <c r="D4" s="15">
        <v>36585</v>
      </c>
      <c r="E4" s="15">
        <v>38800</v>
      </c>
      <c r="F4" s="14" t="s">
        <v>18</v>
      </c>
      <c r="G4" s="14" t="s">
        <v>22</v>
      </c>
      <c r="H4" s="16">
        <v>255</v>
      </c>
      <c r="I4" s="14" t="s">
        <v>38</v>
      </c>
      <c r="J4" s="14" t="s">
        <v>39</v>
      </c>
      <c r="K4" s="14" t="s">
        <v>21</v>
      </c>
    </row>
    <row r="5" spans="1:11" x14ac:dyDescent="0.3">
      <c r="A5" s="14" t="s">
        <v>36</v>
      </c>
      <c r="B5" s="14" t="s">
        <v>43</v>
      </c>
      <c r="C5" s="15">
        <v>105700</v>
      </c>
      <c r="D5" s="15">
        <v>98800</v>
      </c>
      <c r="E5" s="15">
        <v>105700</v>
      </c>
      <c r="F5" s="14" t="s">
        <v>12</v>
      </c>
      <c r="G5" s="14" t="s">
        <v>19</v>
      </c>
      <c r="H5" s="16">
        <v>449</v>
      </c>
      <c r="I5" s="14" t="s">
        <v>44</v>
      </c>
      <c r="J5" s="14" t="s">
        <v>40</v>
      </c>
      <c r="K5" s="14" t="s">
        <v>45</v>
      </c>
    </row>
    <row r="6" spans="1:11" x14ac:dyDescent="0.3">
      <c r="A6" s="14" t="s">
        <v>36</v>
      </c>
      <c r="B6" s="14" t="s">
        <v>43</v>
      </c>
      <c r="C6" s="15">
        <v>124200</v>
      </c>
      <c r="D6" s="15">
        <v>116005</v>
      </c>
      <c r="E6" s="15">
        <v>124200</v>
      </c>
      <c r="F6" s="14" t="s">
        <v>12</v>
      </c>
      <c r="G6" s="14" t="s">
        <v>19</v>
      </c>
      <c r="H6" s="16">
        <v>536</v>
      </c>
      <c r="I6" s="14" t="s">
        <v>42</v>
      </c>
      <c r="J6" s="14" t="s">
        <v>46</v>
      </c>
      <c r="K6" s="14" t="s">
        <v>26</v>
      </c>
    </row>
    <row r="7" spans="1:11" x14ac:dyDescent="0.3">
      <c r="A7" s="14" t="s">
        <v>47</v>
      </c>
      <c r="B7" s="14" t="s">
        <v>50</v>
      </c>
      <c r="C7" s="15">
        <v>300200</v>
      </c>
      <c r="D7" s="15"/>
      <c r="E7" s="15">
        <v>300200</v>
      </c>
      <c r="F7" s="14" t="s">
        <v>12</v>
      </c>
      <c r="G7" s="14" t="s">
        <v>19</v>
      </c>
      <c r="H7" s="16">
        <v>626</v>
      </c>
      <c r="I7" s="14" t="s">
        <v>51</v>
      </c>
      <c r="J7" s="14" t="s">
        <v>52</v>
      </c>
      <c r="K7" s="14" t="s">
        <v>28</v>
      </c>
    </row>
    <row r="8" spans="1:11" x14ac:dyDescent="0.3">
      <c r="A8" s="14" t="s">
        <v>47</v>
      </c>
      <c r="B8" s="14" t="s">
        <v>50</v>
      </c>
      <c r="C8" s="15">
        <v>214900</v>
      </c>
      <c r="D8" s="15"/>
      <c r="E8" s="15">
        <v>214900</v>
      </c>
      <c r="F8" s="14" t="s">
        <v>12</v>
      </c>
      <c r="G8" s="14" t="s">
        <v>19</v>
      </c>
      <c r="H8" s="16">
        <v>542</v>
      </c>
      <c r="I8" s="14" t="s">
        <v>49</v>
      </c>
      <c r="J8" s="14" t="s">
        <v>48</v>
      </c>
      <c r="K8" s="14" t="s">
        <v>16</v>
      </c>
    </row>
    <row r="9" spans="1:11" x14ac:dyDescent="0.3">
      <c r="A9" s="14" t="s">
        <v>53</v>
      </c>
      <c r="B9" s="14" t="s">
        <v>54</v>
      </c>
      <c r="C9" s="15">
        <v>50095</v>
      </c>
      <c r="D9" s="15">
        <v>48342</v>
      </c>
      <c r="E9" s="15">
        <v>50095</v>
      </c>
      <c r="F9" s="14" t="s">
        <v>18</v>
      </c>
      <c r="G9" s="14" t="s">
        <v>55</v>
      </c>
      <c r="H9" s="16">
        <v>300</v>
      </c>
      <c r="I9" s="14" t="s">
        <v>56</v>
      </c>
      <c r="J9" s="14" t="s">
        <v>57</v>
      </c>
      <c r="K9" s="14" t="s">
        <v>41</v>
      </c>
    </row>
    <row r="10" spans="1:11" x14ac:dyDescent="0.3">
      <c r="A10" s="14" t="s">
        <v>53</v>
      </c>
      <c r="B10" s="14" t="s">
        <v>54</v>
      </c>
      <c r="C10" s="15">
        <v>51385</v>
      </c>
      <c r="D10" s="15">
        <v>49587</v>
      </c>
      <c r="E10" s="15">
        <v>51385</v>
      </c>
      <c r="F10" s="14" t="s">
        <v>20</v>
      </c>
      <c r="G10" s="14" t="s">
        <v>55</v>
      </c>
      <c r="H10" s="16">
        <v>300</v>
      </c>
      <c r="I10" s="14" t="s">
        <v>56</v>
      </c>
      <c r="J10" s="14" t="s">
        <v>57</v>
      </c>
      <c r="K10" s="14" t="s">
        <v>41</v>
      </c>
    </row>
    <row r="11" spans="1:11" x14ac:dyDescent="0.3">
      <c r="A11" s="14" t="s">
        <v>53</v>
      </c>
      <c r="B11" s="14" t="s">
        <v>54</v>
      </c>
      <c r="C11" s="15">
        <v>39630</v>
      </c>
      <c r="D11" s="15">
        <v>38640</v>
      </c>
      <c r="E11" s="15">
        <v>39630</v>
      </c>
      <c r="F11" s="14" t="s">
        <v>18</v>
      </c>
      <c r="G11" s="14" t="s">
        <v>55</v>
      </c>
      <c r="H11" s="16">
        <v>300</v>
      </c>
      <c r="I11" s="14" t="s">
        <v>56</v>
      </c>
      <c r="J11" s="14" t="s">
        <v>57</v>
      </c>
      <c r="K11" s="14" t="s">
        <v>30</v>
      </c>
    </row>
    <row r="12" spans="1:11" x14ac:dyDescent="0.3">
      <c r="A12" s="14" t="s">
        <v>60</v>
      </c>
      <c r="B12" s="14" t="s">
        <v>62</v>
      </c>
      <c r="C12" s="15">
        <v>61000</v>
      </c>
      <c r="D12" s="15"/>
      <c r="E12" s="15">
        <v>61000</v>
      </c>
      <c r="F12" s="14" t="s">
        <v>20</v>
      </c>
      <c r="G12" s="14" t="s">
        <v>58</v>
      </c>
      <c r="H12" s="16">
        <v>211</v>
      </c>
      <c r="I12" s="14" t="s">
        <v>63</v>
      </c>
      <c r="J12" s="14" t="s">
        <v>64</v>
      </c>
      <c r="K12" s="14"/>
    </row>
    <row r="13" spans="1:11" x14ac:dyDescent="0.3">
      <c r="A13" s="14" t="s">
        <v>60</v>
      </c>
      <c r="B13" s="14" t="s">
        <v>62</v>
      </c>
      <c r="C13" s="15">
        <v>70000</v>
      </c>
      <c r="D13" s="15"/>
      <c r="E13" s="15">
        <v>70000</v>
      </c>
      <c r="F13" s="14" t="s">
        <v>12</v>
      </c>
      <c r="G13" s="14" t="s">
        <v>58</v>
      </c>
      <c r="H13" s="16">
        <v>211</v>
      </c>
      <c r="I13" s="14" t="s">
        <v>63</v>
      </c>
      <c r="J13" s="14" t="s">
        <v>64</v>
      </c>
      <c r="K13" s="14"/>
    </row>
    <row r="14" spans="1:11" x14ac:dyDescent="0.3">
      <c r="A14" s="14" t="s">
        <v>60</v>
      </c>
      <c r="B14" s="14" t="s">
        <v>62</v>
      </c>
      <c r="C14" s="15">
        <v>67600</v>
      </c>
      <c r="D14" s="15"/>
      <c r="E14" s="15">
        <v>67600</v>
      </c>
      <c r="F14" s="14" t="s">
        <v>12</v>
      </c>
      <c r="G14" s="14" t="s">
        <v>58</v>
      </c>
      <c r="H14" s="16">
        <v>211</v>
      </c>
      <c r="I14" s="14" t="s">
        <v>63</v>
      </c>
      <c r="J14" s="14" t="s">
        <v>64</v>
      </c>
      <c r="K14" s="14"/>
    </row>
    <row r="15" spans="1:11" x14ac:dyDescent="0.3">
      <c r="A15" s="14" t="s">
        <v>65</v>
      </c>
      <c r="B15" s="14" t="s">
        <v>66</v>
      </c>
      <c r="C15" s="15">
        <v>43590</v>
      </c>
      <c r="D15" s="15"/>
      <c r="E15" s="15">
        <v>43590</v>
      </c>
      <c r="F15" s="14" t="s">
        <v>20</v>
      </c>
      <c r="G15" s="14" t="s">
        <v>13</v>
      </c>
      <c r="H15" s="16">
        <v>335</v>
      </c>
      <c r="I15" s="14" t="s">
        <v>24</v>
      </c>
      <c r="J15" s="14" t="s">
        <v>61</v>
      </c>
      <c r="K15" s="14" t="s">
        <v>25</v>
      </c>
    </row>
    <row r="16" spans="1:11" x14ac:dyDescent="0.3">
      <c r="A16" s="14" t="s">
        <v>65</v>
      </c>
      <c r="B16" s="14" t="s">
        <v>66</v>
      </c>
      <c r="C16" s="15">
        <v>45190</v>
      </c>
      <c r="D16" s="15"/>
      <c r="E16" s="15">
        <v>45190</v>
      </c>
      <c r="F16" s="14" t="s">
        <v>20</v>
      </c>
      <c r="G16" s="14" t="s">
        <v>13</v>
      </c>
      <c r="H16" s="16">
        <v>389</v>
      </c>
      <c r="I16" s="14" t="s">
        <v>67</v>
      </c>
      <c r="J16" s="14" t="s">
        <v>29</v>
      </c>
      <c r="K16" s="14" t="s">
        <v>59</v>
      </c>
    </row>
    <row r="17" spans="1:11" x14ac:dyDescent="0.3">
      <c r="A17" s="14" t="s">
        <v>10</v>
      </c>
      <c r="B17" s="14" t="s">
        <v>68</v>
      </c>
      <c r="C17" s="15">
        <v>233200</v>
      </c>
      <c r="D17" s="15">
        <v>205216</v>
      </c>
      <c r="E17" s="15">
        <v>233200</v>
      </c>
      <c r="F17" s="14" t="s">
        <v>20</v>
      </c>
      <c r="G17" s="14" t="s">
        <v>23</v>
      </c>
      <c r="H17" s="16">
        <v>528</v>
      </c>
      <c r="I17" s="14" t="s">
        <v>69</v>
      </c>
      <c r="J17" s="14" t="s">
        <v>70</v>
      </c>
      <c r="K17" s="14" t="s">
        <v>27</v>
      </c>
    </row>
    <row r="18" spans="1:11" x14ac:dyDescent="0.3">
      <c r="A18" s="14" t="s">
        <v>10</v>
      </c>
      <c r="B18" s="14" t="s">
        <v>11</v>
      </c>
      <c r="C18" s="15">
        <v>236000</v>
      </c>
      <c r="D18" s="15"/>
      <c r="E18" s="15">
        <v>236000</v>
      </c>
      <c r="F18" s="14" t="s">
        <v>12</v>
      </c>
      <c r="G18" s="14" t="s">
        <v>13</v>
      </c>
      <c r="H18" s="16">
        <v>697</v>
      </c>
      <c r="I18" s="14" t="s">
        <v>14</v>
      </c>
      <c r="J18" s="14" t="s">
        <v>15</v>
      </c>
      <c r="K18" s="1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DBA9-1488-4AAA-A58D-3E1EBADA87A9}">
  <dimension ref="A1:J29"/>
  <sheetViews>
    <sheetView showGridLines="0" zoomScale="120" zoomScaleNormal="120" workbookViewId="0">
      <selection activeCell="E21" sqref="E21"/>
    </sheetView>
  </sheetViews>
  <sheetFormatPr defaultRowHeight="14.4" x14ac:dyDescent="0.3"/>
  <cols>
    <col min="1" max="1" width="18.21875" customWidth="1"/>
    <col min="2" max="2" width="13.6640625" bestFit="1" customWidth="1"/>
    <col min="3" max="3" width="18.21875" bestFit="1" customWidth="1"/>
    <col min="4" max="4" width="14.109375" style="1" customWidth="1"/>
    <col min="5" max="5" width="12.5546875" style="1" customWidth="1"/>
    <col min="6" max="6" width="15.33203125" style="1" customWidth="1"/>
    <col min="7" max="7" width="8.44140625" bestFit="1" customWidth="1"/>
    <col min="8" max="8" width="14" bestFit="1" customWidth="1"/>
    <col min="9" max="9" width="14.88671875" bestFit="1" customWidth="1"/>
    <col min="10" max="10" width="16.33203125" bestFit="1" customWidth="1"/>
  </cols>
  <sheetData>
    <row r="1" spans="2:10" x14ac:dyDescent="0.3">
      <c r="B1" s="12" t="s">
        <v>0</v>
      </c>
      <c r="C1" s="12" t="s">
        <v>1</v>
      </c>
      <c r="D1" s="13" t="s">
        <v>2</v>
      </c>
      <c r="E1" s="13" t="s">
        <v>3</v>
      </c>
      <c r="F1" s="13" t="s">
        <v>4</v>
      </c>
      <c r="G1" s="12" t="s">
        <v>5</v>
      </c>
      <c r="H1" s="12" t="s">
        <v>6</v>
      </c>
      <c r="I1" s="12" t="s">
        <v>76</v>
      </c>
      <c r="J1" s="12" t="s">
        <v>7</v>
      </c>
    </row>
    <row r="2" spans="2:10" x14ac:dyDescent="0.3">
      <c r="B2" s="14" t="s">
        <v>17</v>
      </c>
      <c r="C2" s="14" t="s">
        <v>31</v>
      </c>
      <c r="D2" s="15">
        <v>98600</v>
      </c>
      <c r="E2" s="15">
        <v>92685</v>
      </c>
      <c r="F2" s="15">
        <v>98600</v>
      </c>
      <c r="G2" s="14" t="s">
        <v>20</v>
      </c>
      <c r="H2" s="14" t="s">
        <v>13</v>
      </c>
      <c r="I2" s="16">
        <v>496</v>
      </c>
      <c r="J2" s="14" t="s">
        <v>32</v>
      </c>
    </row>
    <row r="3" spans="2:10" x14ac:dyDescent="0.3">
      <c r="B3" s="14" t="s">
        <v>17</v>
      </c>
      <c r="C3" s="14" t="s">
        <v>35</v>
      </c>
      <c r="D3" s="15">
        <v>89800</v>
      </c>
      <c r="E3" s="15">
        <v>84413</v>
      </c>
      <c r="F3" s="15">
        <v>89800</v>
      </c>
      <c r="G3" s="14" t="s">
        <v>20</v>
      </c>
      <c r="H3" s="14" t="s">
        <v>13</v>
      </c>
      <c r="I3" s="16">
        <v>496</v>
      </c>
      <c r="J3" s="14" t="s">
        <v>32</v>
      </c>
    </row>
    <row r="4" spans="2:10" x14ac:dyDescent="0.3">
      <c r="B4" s="14" t="s">
        <v>36</v>
      </c>
      <c r="C4" s="14" t="s">
        <v>43</v>
      </c>
      <c r="D4" s="15">
        <v>105700</v>
      </c>
      <c r="E4" s="15">
        <v>98800</v>
      </c>
      <c r="F4" s="15">
        <v>105700</v>
      </c>
      <c r="G4" s="14" t="s">
        <v>12</v>
      </c>
      <c r="H4" s="14" t="s">
        <v>19</v>
      </c>
      <c r="I4" s="16">
        <v>449</v>
      </c>
      <c r="J4" s="14" t="s">
        <v>44</v>
      </c>
    </row>
    <row r="5" spans="2:10" x14ac:dyDescent="0.3">
      <c r="B5" s="14" t="s">
        <v>36</v>
      </c>
      <c r="C5" s="14" t="s">
        <v>43</v>
      </c>
      <c r="D5" s="15">
        <v>124200</v>
      </c>
      <c r="E5" s="15">
        <v>116005</v>
      </c>
      <c r="F5" s="15">
        <v>124200</v>
      </c>
      <c r="G5" s="14" t="s">
        <v>12</v>
      </c>
      <c r="H5" s="14" t="s">
        <v>19</v>
      </c>
      <c r="I5" s="16">
        <v>536</v>
      </c>
      <c r="J5" s="14" t="s">
        <v>42</v>
      </c>
    </row>
    <row r="6" spans="2:10" x14ac:dyDescent="0.3">
      <c r="B6" s="14" t="s">
        <v>47</v>
      </c>
      <c r="C6" s="14" t="s">
        <v>50</v>
      </c>
      <c r="D6" s="15">
        <v>300200</v>
      </c>
      <c r="E6" s="15"/>
      <c r="F6" s="15">
        <v>300200</v>
      </c>
      <c r="G6" s="14" t="s">
        <v>12</v>
      </c>
      <c r="H6" s="14" t="s">
        <v>19</v>
      </c>
      <c r="I6" s="16">
        <v>626</v>
      </c>
      <c r="J6" s="14" t="s">
        <v>51</v>
      </c>
    </row>
    <row r="7" spans="2:10" x14ac:dyDescent="0.3">
      <c r="B7" s="14" t="s">
        <v>47</v>
      </c>
      <c r="C7" s="14" t="s">
        <v>50</v>
      </c>
      <c r="D7" s="15">
        <v>214900</v>
      </c>
      <c r="E7" s="15"/>
      <c r="F7" s="15">
        <v>214900</v>
      </c>
      <c r="G7" s="14" t="s">
        <v>12</v>
      </c>
      <c r="H7" s="14" t="s">
        <v>19</v>
      </c>
      <c r="I7" s="16">
        <v>542</v>
      </c>
      <c r="J7" s="14" t="s">
        <v>49</v>
      </c>
    </row>
    <row r="8" spans="2:10" x14ac:dyDescent="0.3">
      <c r="B8" s="14" t="s">
        <v>53</v>
      </c>
      <c r="C8" s="14" t="s">
        <v>54</v>
      </c>
      <c r="D8" s="15">
        <v>51385</v>
      </c>
      <c r="E8" s="15">
        <v>49587</v>
      </c>
      <c r="F8" s="15">
        <v>51385</v>
      </c>
      <c r="G8" s="14" t="s">
        <v>20</v>
      </c>
      <c r="H8" s="14" t="s">
        <v>55</v>
      </c>
      <c r="I8" s="16">
        <v>300</v>
      </c>
      <c r="J8" s="14" t="s">
        <v>56</v>
      </c>
    </row>
    <row r="9" spans="2:10" x14ac:dyDescent="0.3">
      <c r="B9" s="14" t="s">
        <v>53</v>
      </c>
      <c r="C9" s="14" t="s">
        <v>54</v>
      </c>
      <c r="D9" s="15">
        <v>39630</v>
      </c>
      <c r="E9" s="15">
        <v>38640</v>
      </c>
      <c r="F9" s="15">
        <v>39630</v>
      </c>
      <c r="G9" s="14" t="s">
        <v>18</v>
      </c>
      <c r="H9" s="14" t="s">
        <v>55</v>
      </c>
      <c r="I9" s="16">
        <v>300</v>
      </c>
      <c r="J9" s="14" t="s">
        <v>56</v>
      </c>
    </row>
    <row r="10" spans="2:10" x14ac:dyDescent="0.3">
      <c r="B10" s="14" t="s">
        <v>60</v>
      </c>
      <c r="C10" s="14" t="s">
        <v>62</v>
      </c>
      <c r="D10" s="15">
        <v>61000</v>
      </c>
      <c r="E10" s="15"/>
      <c r="F10" s="15">
        <v>61000</v>
      </c>
      <c r="G10" s="14" t="s">
        <v>20</v>
      </c>
      <c r="H10" s="14" t="s">
        <v>58</v>
      </c>
      <c r="I10" s="16">
        <v>211</v>
      </c>
      <c r="J10" s="14" t="s">
        <v>63</v>
      </c>
    </row>
    <row r="11" spans="2:10" x14ac:dyDescent="0.3">
      <c r="B11" s="14" t="s">
        <v>60</v>
      </c>
      <c r="C11" s="14" t="s">
        <v>62</v>
      </c>
      <c r="D11" s="15">
        <v>70000</v>
      </c>
      <c r="E11" s="15"/>
      <c r="F11" s="15">
        <v>70000</v>
      </c>
      <c r="G11" s="14" t="s">
        <v>12</v>
      </c>
      <c r="H11" s="14" t="s">
        <v>58</v>
      </c>
      <c r="I11" s="16">
        <v>211</v>
      </c>
      <c r="J11" s="14" t="s">
        <v>63</v>
      </c>
    </row>
    <row r="12" spans="2:10" x14ac:dyDescent="0.3">
      <c r="B12" s="14" t="s">
        <v>65</v>
      </c>
      <c r="C12" s="14" t="s">
        <v>66</v>
      </c>
      <c r="D12" s="15">
        <v>43590</v>
      </c>
      <c r="E12" s="15"/>
      <c r="F12" s="15">
        <v>43590</v>
      </c>
      <c r="G12" s="14" t="s">
        <v>20</v>
      </c>
      <c r="H12" s="14" t="s">
        <v>13</v>
      </c>
      <c r="I12" s="16">
        <v>335</v>
      </c>
      <c r="J12" s="14" t="s">
        <v>24</v>
      </c>
    </row>
    <row r="13" spans="2:10" x14ac:dyDescent="0.3">
      <c r="B13" s="14" t="s">
        <v>65</v>
      </c>
      <c r="C13" s="14" t="s">
        <v>66</v>
      </c>
      <c r="D13" s="15">
        <v>45190</v>
      </c>
      <c r="E13" s="15"/>
      <c r="F13" s="15">
        <v>45190</v>
      </c>
      <c r="G13" s="14" t="s">
        <v>20</v>
      </c>
      <c r="H13" s="14" t="s">
        <v>13</v>
      </c>
      <c r="I13" s="16">
        <v>389</v>
      </c>
      <c r="J13" s="14" t="s">
        <v>67</v>
      </c>
    </row>
    <row r="14" spans="2:10" x14ac:dyDescent="0.3">
      <c r="B14" s="14" t="s">
        <v>10</v>
      </c>
      <c r="C14" s="14" t="s">
        <v>68</v>
      </c>
      <c r="D14" s="15">
        <v>233200</v>
      </c>
      <c r="E14" s="15">
        <v>205216</v>
      </c>
      <c r="F14" s="15">
        <v>233200</v>
      </c>
      <c r="G14" s="14" t="s">
        <v>20</v>
      </c>
      <c r="H14" s="14" t="s">
        <v>23</v>
      </c>
      <c r="I14" s="16">
        <v>528</v>
      </c>
      <c r="J14" s="14" t="s">
        <v>69</v>
      </c>
    </row>
    <row r="15" spans="2:10" x14ac:dyDescent="0.3">
      <c r="B15" s="14" t="s">
        <v>10</v>
      </c>
      <c r="C15" s="14" t="s">
        <v>11</v>
      </c>
      <c r="D15" s="15">
        <v>236000</v>
      </c>
      <c r="E15" s="15"/>
      <c r="F15" s="15">
        <v>236000</v>
      </c>
      <c r="G15" s="14" t="s">
        <v>12</v>
      </c>
      <c r="H15" s="14" t="s">
        <v>13</v>
      </c>
      <c r="I15" s="16">
        <v>697</v>
      </c>
      <c r="J15" s="14" t="s">
        <v>14</v>
      </c>
    </row>
    <row r="17" spans="1:10" ht="28.2" customHeight="1" x14ac:dyDescent="0.3">
      <c r="A17" s="2" t="s">
        <v>71</v>
      </c>
      <c r="D17" s="3">
        <f>SUM(D2:D15)</f>
        <v>1713395</v>
      </c>
      <c r="E17" s="3">
        <f>SUM(E2:E15)</f>
        <v>685346</v>
      </c>
      <c r="F17" s="3">
        <f>SUM(F2:F15)</f>
        <v>1713395</v>
      </c>
    </row>
    <row r="18" spans="1:10" ht="28.2" customHeight="1" x14ac:dyDescent="0.3">
      <c r="A18" s="4" t="s">
        <v>72</v>
      </c>
      <c r="D18" s="5">
        <f>AVERAGE(D2:D15)</f>
        <v>122385.35714285714</v>
      </c>
      <c r="E18" s="5">
        <f>AVERAGE(E2:E15)</f>
        <v>97906.571428571435</v>
      </c>
      <c r="F18" s="5">
        <f>AVERAGE(F2:F15)</f>
        <v>122385.35714285714</v>
      </c>
    </row>
    <row r="19" spans="1:10" ht="28.2" customHeight="1" x14ac:dyDescent="0.3">
      <c r="A19" s="6" t="s">
        <v>73</v>
      </c>
      <c r="B19" s="7">
        <f>COUNTA(B2:B15)</f>
        <v>14</v>
      </c>
      <c r="C19" s="7">
        <f>COUNT(C2:C15)</f>
        <v>0</v>
      </c>
      <c r="D19" s="7">
        <f>COUNT(D2:D15)</f>
        <v>14</v>
      </c>
    </row>
    <row r="20" spans="1:10" ht="28.2" customHeight="1" x14ac:dyDescent="0.3">
      <c r="A20" s="8" t="s">
        <v>74</v>
      </c>
      <c r="I20" s="9">
        <f>MIN(I2:I15)</f>
        <v>211</v>
      </c>
      <c r="J20" s="9">
        <f>MIN(J2:J15)</f>
        <v>0</v>
      </c>
    </row>
    <row r="21" spans="1:10" ht="28.2" customHeight="1" x14ac:dyDescent="0.3">
      <c r="A21" s="10" t="s">
        <v>75</v>
      </c>
      <c r="I21" s="11">
        <f>MAX(I2:I15)</f>
        <v>697</v>
      </c>
      <c r="J21" s="11">
        <f t="shared" ref="J21" si="0">MAX(J2:J15)</f>
        <v>0</v>
      </c>
    </row>
    <row r="23" spans="1:10" x14ac:dyDescent="0.3">
      <c r="A23" s="53" t="s">
        <v>77</v>
      </c>
      <c r="B23" s="53"/>
      <c r="C23" s="53"/>
      <c r="D23" s="19" t="s">
        <v>81</v>
      </c>
      <c r="E23" s="51" t="s">
        <v>93</v>
      </c>
      <c r="F23" s="51"/>
    </row>
    <row r="24" spans="1:10" x14ac:dyDescent="0.3">
      <c r="A24" s="48" t="s">
        <v>78</v>
      </c>
      <c r="B24" s="49"/>
      <c r="C24" s="50"/>
      <c r="D24" s="20">
        <f>SUM(D2:D15)</f>
        <v>1713395</v>
      </c>
      <c r="E24" s="52" t="s">
        <v>94</v>
      </c>
      <c r="F24" s="52"/>
    </row>
    <row r="25" spans="1:10" x14ac:dyDescent="0.3">
      <c r="A25" s="48" t="s">
        <v>84</v>
      </c>
      <c r="B25" s="49"/>
      <c r="C25" s="50"/>
      <c r="D25" s="20">
        <f>AVERAGE(E2:E15)</f>
        <v>97906.571428571435</v>
      </c>
      <c r="E25" s="52" t="s">
        <v>95</v>
      </c>
      <c r="F25" s="52"/>
    </row>
    <row r="26" spans="1:10" x14ac:dyDescent="0.3">
      <c r="A26" s="48" t="s">
        <v>79</v>
      </c>
      <c r="B26" s="49"/>
      <c r="C26" s="50"/>
      <c r="D26" s="14">
        <f>COUNTA(B2:B15)</f>
        <v>14</v>
      </c>
      <c r="E26" s="52" t="s">
        <v>96</v>
      </c>
      <c r="F26" s="52"/>
    </row>
    <row r="27" spans="1:10" x14ac:dyDescent="0.3">
      <c r="A27" s="48" t="s">
        <v>80</v>
      </c>
      <c r="B27" s="49"/>
      <c r="C27" s="50"/>
      <c r="D27" s="14">
        <f>COUNTA(C2:C3)</f>
        <v>2</v>
      </c>
      <c r="E27" s="52" t="s">
        <v>97</v>
      </c>
      <c r="F27" s="52"/>
      <c r="G27" s="1" t="s">
        <v>85</v>
      </c>
    </row>
    <row r="28" spans="1:10" x14ac:dyDescent="0.3">
      <c r="A28" s="48" t="s">
        <v>82</v>
      </c>
      <c r="B28" s="49"/>
      <c r="C28" s="50"/>
      <c r="D28" s="14">
        <f>MIN(I2:I15)</f>
        <v>211</v>
      </c>
      <c r="E28" s="52" t="s">
        <v>98</v>
      </c>
      <c r="F28" s="52"/>
      <c r="G28" s="1"/>
    </row>
    <row r="29" spans="1:10" x14ac:dyDescent="0.3">
      <c r="A29" s="48" t="s">
        <v>83</v>
      </c>
      <c r="B29" s="49"/>
      <c r="C29" s="50"/>
      <c r="D29" s="14">
        <f>MAX(I4:I7)</f>
        <v>626</v>
      </c>
      <c r="E29" s="52" t="s">
        <v>99</v>
      </c>
      <c r="F29" s="52"/>
      <c r="G29" s="1" t="s">
        <v>85</v>
      </c>
    </row>
  </sheetData>
  <mergeCells count="14">
    <mergeCell ref="A29:C29"/>
    <mergeCell ref="E23:F23"/>
    <mergeCell ref="E24:F24"/>
    <mergeCell ref="E25:F25"/>
    <mergeCell ref="E26:F26"/>
    <mergeCell ref="E27:F27"/>
    <mergeCell ref="E28:F28"/>
    <mergeCell ref="E29:F29"/>
    <mergeCell ref="A23:C23"/>
    <mergeCell ref="A24:C24"/>
    <mergeCell ref="A25:C25"/>
    <mergeCell ref="A26:C26"/>
    <mergeCell ref="A27:C27"/>
    <mergeCell ref="A28:C28"/>
  </mergeCells>
  <pageMargins left="0.7" right="0.7" top="0.75" bottom="0.75" header="0.3" footer="0.3"/>
  <ignoredErrors>
    <ignoredError sqref="D29" formulaRange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AE49-A02B-43B0-8D72-F6A2B25B4DBC}">
  <dimension ref="A1:J28"/>
  <sheetViews>
    <sheetView showGridLines="0" zoomScale="120" zoomScaleNormal="120" workbookViewId="0">
      <selection activeCell="D24" sqref="D24:D28"/>
    </sheetView>
  </sheetViews>
  <sheetFormatPr defaultRowHeight="14.4" x14ac:dyDescent="0.3"/>
  <cols>
    <col min="1" max="1" width="18.21875" customWidth="1"/>
    <col min="2" max="2" width="13.6640625" bestFit="1" customWidth="1"/>
    <col min="3" max="3" width="18.21875" bestFit="1" customWidth="1"/>
    <col min="4" max="4" width="14.109375" style="1" customWidth="1"/>
    <col min="5" max="5" width="12.5546875" style="1" customWidth="1"/>
    <col min="6" max="6" width="15.33203125" style="1" customWidth="1"/>
    <col min="7" max="7" width="8.44140625" bestFit="1" customWidth="1"/>
    <col min="8" max="8" width="14" bestFit="1" customWidth="1"/>
    <col min="9" max="9" width="14.88671875" bestFit="1" customWidth="1"/>
    <col min="10" max="10" width="16.33203125" bestFit="1" customWidth="1"/>
  </cols>
  <sheetData>
    <row r="1" spans="2:10" x14ac:dyDescent="0.3">
      <c r="B1" s="12" t="s">
        <v>0</v>
      </c>
      <c r="C1" s="12" t="s">
        <v>1</v>
      </c>
      <c r="D1" s="13" t="s">
        <v>2</v>
      </c>
      <c r="E1" s="13" t="s">
        <v>3</v>
      </c>
      <c r="F1" s="13" t="s">
        <v>4</v>
      </c>
      <c r="G1" s="12" t="s">
        <v>5</v>
      </c>
      <c r="H1" s="12" t="s">
        <v>6</v>
      </c>
      <c r="I1" s="12" t="s">
        <v>76</v>
      </c>
      <c r="J1" s="12" t="s">
        <v>7</v>
      </c>
    </row>
    <row r="2" spans="2:10" x14ac:dyDescent="0.3">
      <c r="B2" s="14" t="s">
        <v>17</v>
      </c>
      <c r="C2" s="14" t="s">
        <v>31</v>
      </c>
      <c r="D2" s="15">
        <v>98600</v>
      </c>
      <c r="E2" s="15">
        <v>92685</v>
      </c>
      <c r="F2" s="15">
        <v>98600</v>
      </c>
      <c r="G2" s="14" t="s">
        <v>20</v>
      </c>
      <c r="H2" s="14" t="s">
        <v>13</v>
      </c>
      <c r="I2" s="16">
        <v>496</v>
      </c>
      <c r="J2" s="14" t="s">
        <v>32</v>
      </c>
    </row>
    <row r="3" spans="2:10" x14ac:dyDescent="0.3">
      <c r="B3" s="14" t="s">
        <v>17</v>
      </c>
      <c r="C3" s="14" t="s">
        <v>35</v>
      </c>
      <c r="D3" s="15">
        <v>89800</v>
      </c>
      <c r="E3" s="15">
        <v>84413</v>
      </c>
      <c r="F3" s="15">
        <v>89800</v>
      </c>
      <c r="G3" s="14" t="s">
        <v>20</v>
      </c>
      <c r="H3" s="14" t="s">
        <v>13</v>
      </c>
      <c r="I3" s="16">
        <v>496</v>
      </c>
      <c r="J3" s="14" t="s">
        <v>32</v>
      </c>
    </row>
    <row r="4" spans="2:10" x14ac:dyDescent="0.3">
      <c r="B4" s="14" t="s">
        <v>36</v>
      </c>
      <c r="C4" s="14" t="s">
        <v>43</v>
      </c>
      <c r="D4" s="15">
        <v>105700</v>
      </c>
      <c r="E4" s="15">
        <v>98800</v>
      </c>
      <c r="F4" s="15">
        <v>105700</v>
      </c>
      <c r="G4" s="14" t="s">
        <v>12</v>
      </c>
      <c r="H4" s="14" t="s">
        <v>19</v>
      </c>
      <c r="I4" s="16">
        <v>449</v>
      </c>
      <c r="J4" s="14" t="s">
        <v>44</v>
      </c>
    </row>
    <row r="5" spans="2:10" x14ac:dyDescent="0.3">
      <c r="B5" s="14" t="s">
        <v>36</v>
      </c>
      <c r="C5" s="14" t="s">
        <v>43</v>
      </c>
      <c r="D5" s="15">
        <v>124200</v>
      </c>
      <c r="E5" s="15">
        <v>116005</v>
      </c>
      <c r="F5" s="15">
        <v>124200</v>
      </c>
      <c r="G5" s="14" t="s">
        <v>12</v>
      </c>
      <c r="H5" s="14" t="s">
        <v>19</v>
      </c>
      <c r="I5" s="16">
        <v>536</v>
      </c>
      <c r="J5" s="14" t="s">
        <v>42</v>
      </c>
    </row>
    <row r="6" spans="2:10" x14ac:dyDescent="0.3">
      <c r="B6" s="14" t="s">
        <v>47</v>
      </c>
      <c r="C6" s="14" t="s">
        <v>50</v>
      </c>
      <c r="D6" s="15">
        <v>300200</v>
      </c>
      <c r="E6" s="15"/>
      <c r="F6" s="15">
        <v>300200</v>
      </c>
      <c r="G6" s="14" t="s">
        <v>12</v>
      </c>
      <c r="H6" s="14" t="s">
        <v>19</v>
      </c>
      <c r="I6" s="16">
        <v>626</v>
      </c>
      <c r="J6" s="14" t="s">
        <v>51</v>
      </c>
    </row>
    <row r="7" spans="2:10" x14ac:dyDescent="0.3">
      <c r="B7" s="14" t="s">
        <v>47</v>
      </c>
      <c r="C7" s="14" t="s">
        <v>50</v>
      </c>
      <c r="D7" s="15">
        <v>214900</v>
      </c>
      <c r="E7" s="15"/>
      <c r="F7" s="15">
        <v>214900</v>
      </c>
      <c r="G7" s="14" t="s">
        <v>12</v>
      </c>
      <c r="H7" s="14" t="s">
        <v>19</v>
      </c>
      <c r="I7" s="16">
        <v>542</v>
      </c>
      <c r="J7" s="14" t="s">
        <v>49</v>
      </c>
    </row>
    <row r="8" spans="2:10" x14ac:dyDescent="0.3">
      <c r="B8" s="14" t="s">
        <v>53</v>
      </c>
      <c r="C8" s="14" t="s">
        <v>54</v>
      </c>
      <c r="D8" s="15">
        <v>51385</v>
      </c>
      <c r="E8" s="15">
        <v>49587</v>
      </c>
      <c r="F8" s="15">
        <v>51385</v>
      </c>
      <c r="G8" s="14" t="s">
        <v>20</v>
      </c>
      <c r="H8" s="14" t="s">
        <v>55</v>
      </c>
      <c r="I8" s="16">
        <v>300</v>
      </c>
      <c r="J8" s="14" t="s">
        <v>56</v>
      </c>
    </row>
    <row r="9" spans="2:10" x14ac:dyDescent="0.3">
      <c r="B9" s="14" t="s">
        <v>53</v>
      </c>
      <c r="C9" s="14" t="s">
        <v>54</v>
      </c>
      <c r="D9" s="15">
        <v>39630</v>
      </c>
      <c r="E9" s="15">
        <v>38640</v>
      </c>
      <c r="F9" s="15">
        <v>39630</v>
      </c>
      <c r="G9" s="14" t="s">
        <v>18</v>
      </c>
      <c r="H9" s="14" t="s">
        <v>55</v>
      </c>
      <c r="I9" s="16">
        <v>300</v>
      </c>
      <c r="J9" s="14" t="s">
        <v>56</v>
      </c>
    </row>
    <row r="10" spans="2:10" x14ac:dyDescent="0.3">
      <c r="B10" s="14" t="s">
        <v>60</v>
      </c>
      <c r="C10" s="14" t="s">
        <v>62</v>
      </c>
      <c r="D10" s="15">
        <v>61000</v>
      </c>
      <c r="E10" s="15"/>
      <c r="F10" s="15">
        <v>61000</v>
      </c>
      <c r="G10" s="14" t="s">
        <v>20</v>
      </c>
      <c r="H10" s="14" t="s">
        <v>58</v>
      </c>
      <c r="I10" s="16">
        <v>211</v>
      </c>
      <c r="J10" s="14" t="s">
        <v>63</v>
      </c>
    </row>
    <row r="11" spans="2:10" x14ac:dyDescent="0.3">
      <c r="B11" s="14" t="s">
        <v>60</v>
      </c>
      <c r="C11" s="14" t="s">
        <v>62</v>
      </c>
      <c r="D11" s="15">
        <v>70000</v>
      </c>
      <c r="E11" s="15"/>
      <c r="F11" s="15">
        <v>70000</v>
      </c>
      <c r="G11" s="14" t="s">
        <v>12</v>
      </c>
      <c r="H11" s="14" t="s">
        <v>58</v>
      </c>
      <c r="I11" s="16">
        <v>211</v>
      </c>
      <c r="J11" s="14" t="s">
        <v>63</v>
      </c>
    </row>
    <row r="12" spans="2:10" x14ac:dyDescent="0.3">
      <c r="B12" s="14" t="s">
        <v>65</v>
      </c>
      <c r="C12" s="14" t="s">
        <v>66</v>
      </c>
      <c r="D12" s="15">
        <v>43590</v>
      </c>
      <c r="E12" s="15"/>
      <c r="F12" s="15">
        <v>43590</v>
      </c>
      <c r="G12" s="14" t="s">
        <v>20</v>
      </c>
      <c r="H12" s="14" t="s">
        <v>13</v>
      </c>
      <c r="I12" s="16">
        <v>335</v>
      </c>
      <c r="J12" s="14" t="s">
        <v>24</v>
      </c>
    </row>
    <row r="13" spans="2:10" x14ac:dyDescent="0.3">
      <c r="B13" s="14" t="s">
        <v>65</v>
      </c>
      <c r="C13" s="14" t="s">
        <v>66</v>
      </c>
      <c r="D13" s="15">
        <v>45190</v>
      </c>
      <c r="E13" s="15"/>
      <c r="F13" s="15">
        <v>45190</v>
      </c>
      <c r="G13" s="14" t="s">
        <v>20</v>
      </c>
      <c r="H13" s="14" t="s">
        <v>13</v>
      </c>
      <c r="I13" s="16">
        <v>389</v>
      </c>
      <c r="J13" s="14" t="s">
        <v>67</v>
      </c>
    </row>
    <row r="14" spans="2:10" x14ac:dyDescent="0.3">
      <c r="B14" s="14" t="s">
        <v>10</v>
      </c>
      <c r="C14" s="14" t="s">
        <v>68</v>
      </c>
      <c r="D14" s="15">
        <v>233200</v>
      </c>
      <c r="E14" s="15">
        <v>205216</v>
      </c>
      <c r="F14" s="15">
        <v>233200</v>
      </c>
      <c r="G14" s="14" t="s">
        <v>20</v>
      </c>
      <c r="H14" s="14" t="s">
        <v>23</v>
      </c>
      <c r="I14" s="16">
        <v>528</v>
      </c>
      <c r="J14" s="14" t="s">
        <v>69</v>
      </c>
    </row>
    <row r="15" spans="2:10" x14ac:dyDescent="0.3">
      <c r="B15" s="14" t="s">
        <v>10</v>
      </c>
      <c r="C15" s="14" t="s">
        <v>11</v>
      </c>
      <c r="D15" s="15">
        <v>236000</v>
      </c>
      <c r="E15" s="15"/>
      <c r="F15" s="15">
        <v>236000</v>
      </c>
      <c r="G15" s="14" t="s">
        <v>12</v>
      </c>
      <c r="H15" s="14" t="s">
        <v>13</v>
      </c>
      <c r="I15" s="16">
        <v>697</v>
      </c>
      <c r="J15" s="14" t="s">
        <v>14</v>
      </c>
    </row>
    <row r="17" spans="1:10" ht="28.2" customHeight="1" x14ac:dyDescent="0.3">
      <c r="A17" s="2" t="s">
        <v>71</v>
      </c>
      <c r="D17" s="3"/>
      <c r="E17" s="3"/>
      <c r="F17" s="3"/>
    </row>
    <row r="18" spans="1:10" ht="28.2" customHeight="1" x14ac:dyDescent="0.3">
      <c r="A18" s="4" t="s">
        <v>72</v>
      </c>
      <c r="D18" s="5"/>
      <c r="E18" s="5"/>
      <c r="F18" s="5"/>
    </row>
    <row r="19" spans="1:10" ht="28.2" customHeight="1" x14ac:dyDescent="0.3">
      <c r="A19" s="6" t="s">
        <v>73</v>
      </c>
      <c r="B19" s="7"/>
      <c r="C19" s="7"/>
      <c r="D19" s="7"/>
    </row>
    <row r="20" spans="1:10" ht="28.2" customHeight="1" x14ac:dyDescent="0.3">
      <c r="A20" s="8" t="s">
        <v>74</v>
      </c>
      <c r="I20" s="9"/>
      <c r="J20" s="9"/>
    </row>
    <row r="21" spans="1:10" ht="28.2" customHeight="1" x14ac:dyDescent="0.3">
      <c r="A21" s="10" t="s">
        <v>75</v>
      </c>
      <c r="I21" s="11"/>
      <c r="J21" s="11"/>
    </row>
    <row r="23" spans="1:10" x14ac:dyDescent="0.3">
      <c r="A23" s="53" t="s">
        <v>77</v>
      </c>
      <c r="B23" s="53"/>
      <c r="C23" s="53"/>
      <c r="D23" s="19" t="s">
        <v>81</v>
      </c>
      <c r="E23" s="51" t="s">
        <v>93</v>
      </c>
      <c r="F23" s="51"/>
    </row>
    <row r="24" spans="1:10" x14ac:dyDescent="0.3">
      <c r="A24" s="48" t="s">
        <v>78</v>
      </c>
      <c r="B24" s="49"/>
      <c r="C24" s="50"/>
      <c r="D24" s="3"/>
      <c r="E24" s="52"/>
      <c r="F24" s="52"/>
    </row>
    <row r="25" spans="1:10" x14ac:dyDescent="0.3">
      <c r="A25" s="48" t="s">
        <v>84</v>
      </c>
      <c r="B25" s="49"/>
      <c r="C25" s="50"/>
      <c r="D25" s="20"/>
      <c r="E25" s="52"/>
      <c r="F25" s="52"/>
    </row>
    <row r="26" spans="1:10" x14ac:dyDescent="0.3">
      <c r="A26" s="48" t="s">
        <v>80</v>
      </c>
      <c r="B26" s="49"/>
      <c r="C26" s="50"/>
      <c r="D26" s="14"/>
      <c r="E26" s="52"/>
      <c r="F26" s="52"/>
      <c r="G26" s="1"/>
    </row>
    <row r="27" spans="1:10" x14ac:dyDescent="0.3">
      <c r="A27" s="48" t="s">
        <v>82</v>
      </c>
      <c r="B27" s="49"/>
      <c r="C27" s="50"/>
      <c r="D27" s="14"/>
      <c r="E27" s="52"/>
      <c r="F27" s="52"/>
      <c r="G27" s="1"/>
    </row>
    <row r="28" spans="1:10" x14ac:dyDescent="0.3">
      <c r="A28" s="48" t="s">
        <v>149</v>
      </c>
      <c r="B28" s="49"/>
      <c r="C28" s="50"/>
      <c r="D28" s="14"/>
      <c r="E28" s="52"/>
      <c r="F28" s="52"/>
      <c r="G28" s="1"/>
    </row>
  </sheetData>
  <mergeCells count="12">
    <mergeCell ref="A28:C28"/>
    <mergeCell ref="E28:F28"/>
    <mergeCell ref="A26:C26"/>
    <mergeCell ref="E26:F26"/>
    <mergeCell ref="A27:C27"/>
    <mergeCell ref="E27:F27"/>
    <mergeCell ref="A23:C23"/>
    <mergeCell ref="E23:F23"/>
    <mergeCell ref="A24:C24"/>
    <mergeCell ref="E24:F24"/>
    <mergeCell ref="A25:C25"/>
    <mergeCell ref="E25:F2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C885-4989-4B96-AFF1-D87F37FA3264}">
  <dimension ref="A1:K28"/>
  <sheetViews>
    <sheetView showGridLines="0" zoomScale="130" zoomScaleNormal="130" workbookViewId="0">
      <selection activeCell="F30" sqref="F30"/>
    </sheetView>
  </sheetViews>
  <sheetFormatPr defaultRowHeight="14.4" x14ac:dyDescent="0.3"/>
  <cols>
    <col min="3" max="3" width="11.33203125" customWidth="1"/>
    <col min="4" max="4" width="12.109375" bestFit="1" customWidth="1"/>
    <col min="5" max="5" width="15.33203125" bestFit="1" customWidth="1"/>
    <col min="6" max="6" width="13.6640625" bestFit="1" customWidth="1"/>
    <col min="7" max="7" width="14" bestFit="1" customWidth="1"/>
    <col min="8" max="8" width="14.33203125" bestFit="1" customWidth="1"/>
    <col min="9" max="9" width="14.5546875" customWidth="1"/>
    <col min="10" max="10" width="19.21875" bestFit="1" customWidth="1"/>
    <col min="11" max="11" width="10.77734375" customWidth="1"/>
  </cols>
  <sheetData>
    <row r="1" spans="1:11" x14ac:dyDescent="0.3">
      <c r="A1" s="12" t="s">
        <v>86</v>
      </c>
      <c r="B1" s="12" t="s">
        <v>0</v>
      </c>
      <c r="C1" s="12" t="s">
        <v>1</v>
      </c>
      <c r="D1" s="13" t="s">
        <v>2</v>
      </c>
      <c r="E1" s="13" t="s">
        <v>4</v>
      </c>
      <c r="F1" s="12" t="s">
        <v>5</v>
      </c>
      <c r="G1" s="12" t="s">
        <v>6</v>
      </c>
      <c r="H1" s="12" t="s">
        <v>76</v>
      </c>
      <c r="I1" s="24" t="s">
        <v>3</v>
      </c>
      <c r="J1" s="26" t="s">
        <v>8</v>
      </c>
      <c r="K1" s="29" t="s">
        <v>104</v>
      </c>
    </row>
    <row r="2" spans="1:11" x14ac:dyDescent="0.3">
      <c r="A2" s="14">
        <v>1</v>
      </c>
      <c r="B2" s="14" t="s">
        <v>17</v>
      </c>
      <c r="C2" s="14" t="s">
        <v>31</v>
      </c>
      <c r="D2" s="15">
        <v>98600</v>
      </c>
      <c r="E2" s="15">
        <v>98600</v>
      </c>
      <c r="F2" s="14" t="s">
        <v>20</v>
      </c>
      <c r="G2" s="14" t="s">
        <v>13</v>
      </c>
      <c r="H2" s="16">
        <v>496</v>
      </c>
      <c r="I2" s="20">
        <f>VLOOKUP(A2,'2.1.V-Lookups-Price'!A2:B18,2,1)</f>
        <v>92685</v>
      </c>
      <c r="J2" s="14" t="str">
        <f>VLOOKUP(A2,'2.2.V-Lookups-Torque'!A1:E18,5,1)</f>
        <v>718 ft-lbs. @ 0 rpm</v>
      </c>
      <c r="K2" s="28" t="str">
        <f>LEFT(J2,3)</f>
        <v>718</v>
      </c>
    </row>
    <row r="3" spans="1:11" x14ac:dyDescent="0.3">
      <c r="A3" s="14">
        <v>2</v>
      </c>
      <c r="B3" s="14" t="s">
        <v>17</v>
      </c>
      <c r="C3" s="14" t="s">
        <v>35</v>
      </c>
      <c r="D3" s="15">
        <v>89800</v>
      </c>
      <c r="E3" s="15">
        <v>89800</v>
      </c>
      <c r="F3" s="14" t="s">
        <v>20</v>
      </c>
      <c r="G3" s="14" t="s">
        <v>13</v>
      </c>
      <c r="H3" s="16">
        <v>496</v>
      </c>
      <c r="I3" s="20">
        <f>VLOOKUP(A3,'2.1.V-Lookups-Price'!A3:B19,2,1)</f>
        <v>84413</v>
      </c>
      <c r="J3" s="14" t="str">
        <f>VLOOKUP(A3,'2.2.V-Lookups-Torque'!A2:E19,5,1)</f>
        <v>718 ft-lbs. @ 0 rpm</v>
      </c>
      <c r="K3" s="28" t="str">
        <f t="shared" ref="K3:K18" si="0">LEFT(J3,3)</f>
        <v>718</v>
      </c>
    </row>
    <row r="4" spans="1:11" x14ac:dyDescent="0.3">
      <c r="A4" s="14">
        <v>3</v>
      </c>
      <c r="B4" s="14" t="s">
        <v>36</v>
      </c>
      <c r="C4" s="14" t="s">
        <v>37</v>
      </c>
      <c r="D4" s="15">
        <v>38800</v>
      </c>
      <c r="E4" s="15">
        <v>38800</v>
      </c>
      <c r="F4" s="14" t="s">
        <v>18</v>
      </c>
      <c r="G4" s="14" t="s">
        <v>22</v>
      </c>
      <c r="H4" s="16">
        <v>255</v>
      </c>
      <c r="I4" s="20">
        <f>VLOOKUP(A4,'2.1.V-Lookups-Price'!A4:B20,2,1)</f>
        <v>36585</v>
      </c>
      <c r="J4" s="14" t="str">
        <f>VLOOKUP(A4,'2.2.V-Lookups-Torque'!A3:E20,5,1)</f>
        <v>295 ft-lbs. @ 1550 rpm</v>
      </c>
      <c r="K4" s="28" t="str">
        <f t="shared" si="0"/>
        <v>295</v>
      </c>
    </row>
    <row r="5" spans="1:11" x14ac:dyDescent="0.3">
      <c r="A5" s="14">
        <v>4</v>
      </c>
      <c r="B5" s="14" t="s">
        <v>36</v>
      </c>
      <c r="C5" s="14" t="s">
        <v>43</v>
      </c>
      <c r="D5" s="15">
        <v>105700</v>
      </c>
      <c r="E5" s="15">
        <v>105700</v>
      </c>
      <c r="F5" s="14" t="s">
        <v>12</v>
      </c>
      <c r="G5" s="14" t="s">
        <v>19</v>
      </c>
      <c r="H5" s="16">
        <v>449</v>
      </c>
      <c r="I5" s="20">
        <f>VLOOKUP(A5,'2.1.V-Lookups-Price'!A5:B21,2,1)</f>
        <v>98800</v>
      </c>
      <c r="J5" s="14" t="str">
        <f>VLOOKUP(A5,'2.2.V-Lookups-Torque'!A4:E21,5,1)</f>
        <v>479 ft-lbs. @ 0 rpm</v>
      </c>
      <c r="K5" s="28" t="str">
        <f t="shared" si="0"/>
        <v>479</v>
      </c>
    </row>
    <row r="6" spans="1:11" x14ac:dyDescent="0.3">
      <c r="A6" s="14">
        <v>5</v>
      </c>
      <c r="B6" s="14" t="s">
        <v>36</v>
      </c>
      <c r="C6" s="14" t="s">
        <v>43</v>
      </c>
      <c r="D6" s="15">
        <v>124200</v>
      </c>
      <c r="E6" s="15">
        <v>124200</v>
      </c>
      <c r="F6" s="14" t="s">
        <v>12</v>
      </c>
      <c r="G6" s="14" t="s">
        <v>19</v>
      </c>
      <c r="H6" s="16">
        <v>536</v>
      </c>
      <c r="I6" s="20">
        <f>VLOOKUP(A6,'2.1.V-Lookups-Price'!A6:B22,2,1)</f>
        <v>116005</v>
      </c>
      <c r="J6" s="14" t="str">
        <f>VLOOKUP(A6,'2.2.V-Lookups-Torque'!A5:E22,5,1)</f>
        <v>549 ft-lbs. @ 0 rpm</v>
      </c>
      <c r="K6" s="28" t="str">
        <f t="shared" si="0"/>
        <v>549</v>
      </c>
    </row>
    <row r="7" spans="1:11" x14ac:dyDescent="0.3">
      <c r="A7" s="14">
        <v>6</v>
      </c>
      <c r="B7" s="14" t="s">
        <v>47</v>
      </c>
      <c r="C7" s="14" t="s">
        <v>50</v>
      </c>
      <c r="D7" s="15">
        <v>300200</v>
      </c>
      <c r="E7" s="15">
        <v>300200</v>
      </c>
      <c r="F7" s="14" t="s">
        <v>12</v>
      </c>
      <c r="G7" s="14" t="s">
        <v>19</v>
      </c>
      <c r="H7" s="16">
        <v>626</v>
      </c>
      <c r="I7" s="20">
        <f>VLOOKUP(A7,'2.1.V-Lookups-Price'!A7:B23,2,1)</f>
        <v>0</v>
      </c>
      <c r="J7" s="14" t="str">
        <f>VLOOKUP(A7,'2.2.V-Lookups-Torque'!A6:E23,5,1)</f>
        <v>664 ft-lbs. @ 1350 rpm</v>
      </c>
      <c r="K7" s="28" t="str">
        <f t="shared" si="0"/>
        <v>664</v>
      </c>
    </row>
    <row r="8" spans="1:11" x14ac:dyDescent="0.3">
      <c r="A8" s="14">
        <v>7</v>
      </c>
      <c r="B8" s="14" t="s">
        <v>47</v>
      </c>
      <c r="C8" s="14" t="s">
        <v>50</v>
      </c>
      <c r="D8" s="15">
        <v>214900</v>
      </c>
      <c r="E8" s="15">
        <v>214900</v>
      </c>
      <c r="F8" s="14" t="s">
        <v>12</v>
      </c>
      <c r="G8" s="14" t="s">
        <v>19</v>
      </c>
      <c r="H8" s="16">
        <v>542</v>
      </c>
      <c r="I8" s="20">
        <f>VLOOKUP(A8,'2.1.V-Lookups-Price'!A8:B24,2,1)</f>
        <v>0</v>
      </c>
      <c r="J8" s="14" t="str">
        <f>VLOOKUP(A8,'2.2.V-Lookups-Torque'!A7:E24,5,1)</f>
        <v>568 ft-lbs. @ 2000 rpm</v>
      </c>
      <c r="K8" s="28" t="str">
        <f t="shared" si="0"/>
        <v>568</v>
      </c>
    </row>
    <row r="9" spans="1:11" x14ac:dyDescent="0.3">
      <c r="A9" s="14">
        <v>8</v>
      </c>
      <c r="B9" s="14" t="s">
        <v>53</v>
      </c>
      <c r="C9" s="14" t="s">
        <v>54</v>
      </c>
      <c r="D9" s="15">
        <v>50095</v>
      </c>
      <c r="E9" s="15">
        <v>50095</v>
      </c>
      <c r="F9" s="14" t="s">
        <v>18</v>
      </c>
      <c r="G9" s="14" t="s">
        <v>55</v>
      </c>
      <c r="H9" s="16">
        <v>300</v>
      </c>
      <c r="I9" s="20">
        <f>VLOOKUP(A9,'2.1.V-Lookups-Price'!A9:B25,2,1)</f>
        <v>48342</v>
      </c>
      <c r="J9" s="14" t="str">
        <f>VLOOKUP(A9,'2.2.V-Lookups-Torque'!A8:E25,5,1)</f>
        <v>325 ft-lbs. @ 3400 rpm</v>
      </c>
      <c r="K9" s="28" t="str">
        <f t="shared" si="0"/>
        <v>325</v>
      </c>
    </row>
    <row r="10" spans="1:11" x14ac:dyDescent="0.3">
      <c r="A10" s="14">
        <v>9</v>
      </c>
      <c r="B10" s="14" t="s">
        <v>53</v>
      </c>
      <c r="C10" s="14" t="s">
        <v>54</v>
      </c>
      <c r="D10" s="15">
        <v>51385</v>
      </c>
      <c r="E10" s="15">
        <v>51385</v>
      </c>
      <c r="F10" s="14" t="s">
        <v>20</v>
      </c>
      <c r="G10" s="14" t="s">
        <v>55</v>
      </c>
      <c r="H10" s="16">
        <v>300</v>
      </c>
      <c r="I10" s="20">
        <f>VLOOKUP(A10,'2.1.V-Lookups-Price'!A10:B26,2,1)</f>
        <v>49587</v>
      </c>
      <c r="J10" s="14" t="str">
        <f>VLOOKUP(A10,'2.2.V-Lookups-Torque'!A9:E26,5,1)</f>
        <v>325 ft-lbs. @ 3400 rpm</v>
      </c>
      <c r="K10" s="28" t="str">
        <f t="shared" si="0"/>
        <v>325</v>
      </c>
    </row>
    <row r="11" spans="1:11" x14ac:dyDescent="0.3">
      <c r="A11" s="14">
        <v>10</v>
      </c>
      <c r="B11" s="14" t="s">
        <v>53</v>
      </c>
      <c r="C11" s="14" t="s">
        <v>54</v>
      </c>
      <c r="D11" s="15">
        <v>39630</v>
      </c>
      <c r="E11" s="15">
        <v>39630</v>
      </c>
      <c r="F11" s="14" t="s">
        <v>18</v>
      </c>
      <c r="G11" s="14" t="s">
        <v>55</v>
      </c>
      <c r="H11" s="16">
        <v>300</v>
      </c>
      <c r="I11" s="20">
        <f>VLOOKUP(A11,'2.1.V-Lookups-Price'!A11:B27,2,1)</f>
        <v>38640</v>
      </c>
      <c r="J11" s="14" t="str">
        <f>VLOOKUP(A11,'2.2.V-Lookups-Torque'!A10:E27,5,1)</f>
        <v>325 ft-lbs. @ 3400 rpm</v>
      </c>
      <c r="K11" s="28" t="str">
        <f t="shared" si="0"/>
        <v>325</v>
      </c>
    </row>
    <row r="12" spans="1:11" x14ac:dyDescent="0.3">
      <c r="A12" s="14">
        <v>11</v>
      </c>
      <c r="B12" s="14" t="s">
        <v>60</v>
      </c>
      <c r="C12" s="14" t="s">
        <v>62</v>
      </c>
      <c r="D12" s="15">
        <v>61000</v>
      </c>
      <c r="E12" s="15">
        <v>61000</v>
      </c>
      <c r="F12" s="14" t="s">
        <v>20</v>
      </c>
      <c r="G12" s="14" t="s">
        <v>58</v>
      </c>
      <c r="H12" s="16">
        <v>211</v>
      </c>
      <c r="I12" s="20">
        <f>VLOOKUP(A12,'2.1.V-Lookups-Price'!A12:B28,2,1)</f>
        <v>0</v>
      </c>
      <c r="J12" s="14" t="str">
        <f>VLOOKUP(A12,'2.2.V-Lookups-Torque'!A11:E28,5,1)</f>
        <v>332 ft-lbs. @ 1400 rpm</v>
      </c>
      <c r="K12" s="28" t="str">
        <f t="shared" si="0"/>
        <v>332</v>
      </c>
    </row>
    <row r="13" spans="1:11" x14ac:dyDescent="0.3">
      <c r="A13" s="14">
        <v>12</v>
      </c>
      <c r="B13" s="14" t="s">
        <v>60</v>
      </c>
      <c r="C13" s="14" t="s">
        <v>62</v>
      </c>
      <c r="D13" s="15">
        <v>70000</v>
      </c>
      <c r="E13" s="15">
        <v>70000</v>
      </c>
      <c r="F13" s="14" t="s">
        <v>12</v>
      </c>
      <c r="G13" s="14" t="s">
        <v>58</v>
      </c>
      <c r="H13" s="16">
        <v>211</v>
      </c>
      <c r="I13" s="20">
        <f>VLOOKUP(A13,'2.1.V-Lookups-Price'!A13:B29,2,1)</f>
        <v>0</v>
      </c>
      <c r="J13" s="14" t="str">
        <f>VLOOKUP(A13,'2.2.V-Lookups-Torque'!A12:E29,5,1)</f>
        <v>332 ft-lbs. @ 1400 rpm</v>
      </c>
      <c r="K13" s="28" t="str">
        <f t="shared" si="0"/>
        <v>332</v>
      </c>
    </row>
    <row r="14" spans="1:11" x14ac:dyDescent="0.3">
      <c r="A14" s="14">
        <v>13</v>
      </c>
      <c r="B14" s="14" t="s">
        <v>60</v>
      </c>
      <c r="C14" s="14" t="s">
        <v>62</v>
      </c>
      <c r="D14" s="15">
        <v>67600</v>
      </c>
      <c r="E14" s="15">
        <v>67600</v>
      </c>
      <c r="F14" s="14" t="s">
        <v>12</v>
      </c>
      <c r="G14" s="14" t="s">
        <v>58</v>
      </c>
      <c r="H14" s="16">
        <v>211</v>
      </c>
      <c r="I14" s="20">
        <f>VLOOKUP(A14,'2.1.V-Lookups-Price'!A14:B30,2,1)</f>
        <v>0</v>
      </c>
      <c r="J14" s="14" t="str">
        <f>VLOOKUP(A14,'2.2.V-Lookups-Torque'!A13:E30,5,1)</f>
        <v>332 ft-lbs. @ 1400 rpm</v>
      </c>
      <c r="K14" s="28" t="str">
        <f t="shared" si="0"/>
        <v>332</v>
      </c>
    </row>
    <row r="15" spans="1:11" x14ac:dyDescent="0.3">
      <c r="A15" s="14">
        <v>14</v>
      </c>
      <c r="B15" s="14" t="s">
        <v>65</v>
      </c>
      <c r="C15" s="14" t="s">
        <v>66</v>
      </c>
      <c r="D15" s="15">
        <v>43590</v>
      </c>
      <c r="E15" s="15">
        <v>43590</v>
      </c>
      <c r="F15" s="14" t="s">
        <v>20</v>
      </c>
      <c r="G15" s="14" t="s">
        <v>13</v>
      </c>
      <c r="H15" s="16">
        <v>335</v>
      </c>
      <c r="I15" s="20">
        <f>VLOOKUP(A15,'2.1.V-Lookups-Price'!A15:B31,2,1)</f>
        <v>0</v>
      </c>
      <c r="J15" s="14" t="str">
        <f>VLOOKUP(A15,'2.2.V-Lookups-Torque'!A14:E31,5,1)</f>
        <v>413 ft-lbs. @ 0 rpm</v>
      </c>
      <c r="K15" s="28" t="str">
        <f t="shared" si="0"/>
        <v>413</v>
      </c>
    </row>
    <row r="16" spans="1:11" x14ac:dyDescent="0.3">
      <c r="A16" s="14">
        <v>15</v>
      </c>
      <c r="B16" s="14" t="s">
        <v>65</v>
      </c>
      <c r="C16" s="14" t="s">
        <v>66</v>
      </c>
      <c r="D16" s="15">
        <v>45190</v>
      </c>
      <c r="E16" s="15">
        <v>45190</v>
      </c>
      <c r="F16" s="14" t="s">
        <v>20</v>
      </c>
      <c r="G16" s="14" t="s">
        <v>13</v>
      </c>
      <c r="H16" s="16">
        <v>389</v>
      </c>
      <c r="I16" s="20">
        <f>VLOOKUP(A16,'2.1.V-Lookups-Price'!A16:B32,2,1)</f>
        <v>0</v>
      </c>
      <c r="J16" s="14" t="str">
        <f>VLOOKUP(A16,'2.2.V-Lookups-Torque'!A15:E32,5,1)</f>
        <v>442 ft-lbs. @ 0 rpm</v>
      </c>
      <c r="K16" s="28" t="str">
        <f t="shared" si="0"/>
        <v>442</v>
      </c>
    </row>
    <row r="17" spans="1:11" x14ac:dyDescent="0.3">
      <c r="A17" s="14">
        <v>16</v>
      </c>
      <c r="B17" s="14" t="s">
        <v>10</v>
      </c>
      <c r="C17" s="14" t="s">
        <v>68</v>
      </c>
      <c r="D17" s="15">
        <v>233200</v>
      </c>
      <c r="E17" s="15">
        <v>233200</v>
      </c>
      <c r="F17" s="14" t="s">
        <v>20</v>
      </c>
      <c r="G17" s="14" t="s">
        <v>23</v>
      </c>
      <c r="H17" s="16">
        <v>528</v>
      </c>
      <c r="I17" s="20">
        <f>VLOOKUP(A17,'2.1.V-Lookups-Price'!A17:B33,2,1)</f>
        <v>205216</v>
      </c>
      <c r="J17" s="14" t="str">
        <f>VLOOKUP(A17,'2.2.V-Lookups-Torque'!A16:E33,5,1)</f>
        <v>497 ft-lbs. @ 1500 rpm</v>
      </c>
      <c r="K17" s="28" t="str">
        <f t="shared" si="0"/>
        <v>497</v>
      </c>
    </row>
    <row r="18" spans="1:11" x14ac:dyDescent="0.3">
      <c r="A18" s="14">
        <v>17</v>
      </c>
      <c r="B18" s="14" t="s">
        <v>10</v>
      </c>
      <c r="C18" s="14" t="s">
        <v>11</v>
      </c>
      <c r="D18" s="15">
        <v>236000</v>
      </c>
      <c r="E18" s="15">
        <v>236000</v>
      </c>
      <c r="F18" s="14" t="s">
        <v>12</v>
      </c>
      <c r="G18" s="14" t="s">
        <v>13</v>
      </c>
      <c r="H18" s="16">
        <v>697</v>
      </c>
      <c r="I18" s="20">
        <f>VLOOKUP(A18,'2.1.V-Lookups-Price'!A18:B34,2,1)</f>
        <v>0</v>
      </c>
      <c r="J18" s="14" t="str">
        <f>VLOOKUP(A18,'2.2.V-Lookups-Torque'!A17:E34,5,1)</f>
        <v>663 ft-lbs. @ 2750 rpm</v>
      </c>
      <c r="K18" s="28" t="str">
        <f t="shared" si="0"/>
        <v>663</v>
      </c>
    </row>
    <row r="21" spans="1:11" x14ac:dyDescent="0.3">
      <c r="A21" s="53" t="s">
        <v>77</v>
      </c>
      <c r="B21" s="53"/>
      <c r="C21" s="53"/>
      <c r="D21" s="53"/>
      <c r="E21" s="19" t="s">
        <v>81</v>
      </c>
      <c r="F21" s="60" t="s">
        <v>103</v>
      </c>
      <c r="G21" s="61"/>
      <c r="H21" s="62"/>
    </row>
    <row r="22" spans="1:11" x14ac:dyDescent="0.3">
      <c r="A22" s="59" t="s">
        <v>87</v>
      </c>
      <c r="B22" s="59"/>
      <c r="C22" s="59"/>
      <c r="D22" s="59"/>
      <c r="E22" s="25" t="s">
        <v>91</v>
      </c>
      <c r="F22" s="63" t="s">
        <v>88</v>
      </c>
      <c r="G22" s="63"/>
      <c r="H22" s="63"/>
    </row>
    <row r="23" spans="1:11" x14ac:dyDescent="0.3">
      <c r="A23" s="59"/>
      <c r="B23" s="59"/>
      <c r="C23" s="59"/>
      <c r="D23" s="59"/>
      <c r="E23" s="25" t="s">
        <v>90</v>
      </c>
      <c r="F23" s="63" t="s">
        <v>92</v>
      </c>
      <c r="G23" s="63"/>
      <c r="H23" s="63"/>
      <c r="I23" s="22">
        <f>MAX(I2:I18)</f>
        <v>205216</v>
      </c>
    </row>
    <row r="24" spans="1:11" x14ac:dyDescent="0.3">
      <c r="A24" s="59"/>
      <c r="B24" s="59"/>
      <c r="C24" s="59"/>
      <c r="D24" s="59"/>
      <c r="E24" s="25" t="s">
        <v>89</v>
      </c>
      <c r="F24" s="63" t="s">
        <v>100</v>
      </c>
      <c r="G24" s="63"/>
      <c r="H24" s="63"/>
    </row>
    <row r="25" spans="1:11" x14ac:dyDescent="0.3">
      <c r="A25" s="55" t="s">
        <v>102</v>
      </c>
      <c r="B25" s="55"/>
      <c r="C25" s="55"/>
      <c r="D25" s="56"/>
      <c r="E25" s="30" t="s">
        <v>91</v>
      </c>
      <c r="F25" s="54" t="s">
        <v>105</v>
      </c>
      <c r="G25" s="54"/>
      <c r="H25" s="54"/>
    </row>
    <row r="26" spans="1:11" x14ac:dyDescent="0.3">
      <c r="A26" s="57"/>
      <c r="B26" s="57"/>
      <c r="C26" s="57"/>
      <c r="D26" s="58"/>
      <c r="E26" s="30" t="s">
        <v>90</v>
      </c>
      <c r="F26" s="54" t="s">
        <v>107</v>
      </c>
      <c r="G26" s="54"/>
      <c r="H26" s="54"/>
      <c r="K26" s="31" cm="1">
        <f t="array" ref="K26">MIN(VALUE(K2:K18))</f>
        <v>295</v>
      </c>
    </row>
    <row r="27" spans="1:11" x14ac:dyDescent="0.3">
      <c r="A27" s="57"/>
      <c r="B27" s="57"/>
      <c r="C27" s="57"/>
      <c r="D27" s="58"/>
      <c r="E27" s="30" t="s">
        <v>89</v>
      </c>
      <c r="F27" s="54" t="s">
        <v>106</v>
      </c>
      <c r="G27" s="54"/>
      <c r="H27" s="54"/>
      <c r="K27" s="27"/>
    </row>
    <row r="28" spans="1:11" x14ac:dyDescent="0.3">
      <c r="A28" s="57"/>
      <c r="B28" s="57"/>
      <c r="C28" s="57"/>
      <c r="D28" s="58"/>
      <c r="E28" s="30" t="s">
        <v>101</v>
      </c>
      <c r="F28" s="54" t="s">
        <v>108</v>
      </c>
      <c r="G28" s="54"/>
      <c r="H28" s="54"/>
    </row>
  </sheetData>
  <mergeCells count="11">
    <mergeCell ref="A21:D21"/>
    <mergeCell ref="A22:D24"/>
    <mergeCell ref="F21:H21"/>
    <mergeCell ref="F22:H22"/>
    <mergeCell ref="F23:H23"/>
    <mergeCell ref="F24:H24"/>
    <mergeCell ref="F25:H25"/>
    <mergeCell ref="F27:H27"/>
    <mergeCell ref="F26:H26"/>
    <mergeCell ref="F28:H28"/>
    <mergeCell ref="A25:D28"/>
  </mergeCells>
  <phoneticPr fontId="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1661-0EE0-4395-B169-97287A441409}">
  <dimension ref="A1:K28"/>
  <sheetViews>
    <sheetView showGridLines="0" zoomScale="130" zoomScaleNormal="130" workbookViewId="0">
      <selection activeCell="I2" sqref="I2:K18"/>
    </sheetView>
  </sheetViews>
  <sheetFormatPr defaultRowHeight="14.4" x14ac:dyDescent="0.3"/>
  <cols>
    <col min="3" max="3" width="11.33203125" customWidth="1"/>
    <col min="4" max="4" width="12.109375" bestFit="1" customWidth="1"/>
    <col min="5" max="5" width="15.33203125" bestFit="1" customWidth="1"/>
    <col min="6" max="6" width="13.6640625" bestFit="1" customWidth="1"/>
    <col min="7" max="7" width="14" bestFit="1" customWidth="1"/>
    <col min="8" max="8" width="14.33203125" bestFit="1" customWidth="1"/>
    <col min="9" max="9" width="14.33203125" customWidth="1"/>
    <col min="10" max="10" width="19.21875" bestFit="1" customWidth="1"/>
  </cols>
  <sheetData>
    <row r="1" spans="1:11" x14ac:dyDescent="0.3">
      <c r="A1" s="12" t="s">
        <v>86</v>
      </c>
      <c r="B1" s="12" t="s">
        <v>0</v>
      </c>
      <c r="C1" s="12" t="s">
        <v>1</v>
      </c>
      <c r="D1" s="13" t="s">
        <v>2</v>
      </c>
      <c r="E1" s="13" t="s">
        <v>4</v>
      </c>
      <c r="F1" s="12" t="s">
        <v>5</v>
      </c>
      <c r="G1" s="12" t="s">
        <v>6</v>
      </c>
      <c r="H1" s="12" t="s">
        <v>76</v>
      </c>
      <c r="I1" s="43" t="s">
        <v>3</v>
      </c>
      <c r="J1" s="46" t="s">
        <v>8</v>
      </c>
      <c r="K1" s="46" t="s">
        <v>150</v>
      </c>
    </row>
    <row r="2" spans="1:11" x14ac:dyDescent="0.3">
      <c r="A2" s="14">
        <v>1</v>
      </c>
      <c r="B2" s="14" t="s">
        <v>17</v>
      </c>
      <c r="C2" s="14" t="s">
        <v>31</v>
      </c>
      <c r="D2" s="15">
        <v>98600</v>
      </c>
      <c r="E2" s="15">
        <v>98600</v>
      </c>
      <c r="F2" s="14" t="s">
        <v>20</v>
      </c>
      <c r="G2" s="14" t="s">
        <v>13</v>
      </c>
      <c r="H2" s="16">
        <v>496</v>
      </c>
      <c r="I2" s="44"/>
      <c r="J2" s="14"/>
      <c r="K2" s="21"/>
    </row>
    <row r="3" spans="1:11" x14ac:dyDescent="0.3">
      <c r="A3" s="14">
        <v>2</v>
      </c>
      <c r="B3" s="14" t="s">
        <v>17</v>
      </c>
      <c r="C3" s="14" t="s">
        <v>35</v>
      </c>
      <c r="D3" s="15">
        <v>89800</v>
      </c>
      <c r="E3" s="15">
        <v>89800</v>
      </c>
      <c r="F3" s="14" t="s">
        <v>20</v>
      </c>
      <c r="G3" s="14" t="s">
        <v>13</v>
      </c>
      <c r="H3" s="16">
        <v>496</v>
      </c>
      <c r="I3" s="44"/>
      <c r="J3" s="14"/>
      <c r="K3" s="21"/>
    </row>
    <row r="4" spans="1:11" x14ac:dyDescent="0.3">
      <c r="A4" s="14">
        <v>3</v>
      </c>
      <c r="B4" s="14" t="s">
        <v>36</v>
      </c>
      <c r="C4" s="14" t="s">
        <v>37</v>
      </c>
      <c r="D4" s="15">
        <v>38800</v>
      </c>
      <c r="E4" s="15">
        <v>38800</v>
      </c>
      <c r="F4" s="14" t="s">
        <v>18</v>
      </c>
      <c r="G4" s="14" t="s">
        <v>22</v>
      </c>
      <c r="H4" s="16">
        <v>255</v>
      </c>
      <c r="I4" s="44"/>
      <c r="J4" s="14"/>
      <c r="K4" s="21"/>
    </row>
    <row r="5" spans="1:11" x14ac:dyDescent="0.3">
      <c r="A5" s="14">
        <v>4</v>
      </c>
      <c r="B5" s="14" t="s">
        <v>36</v>
      </c>
      <c r="C5" s="14" t="s">
        <v>43</v>
      </c>
      <c r="D5" s="15">
        <v>105700</v>
      </c>
      <c r="E5" s="15">
        <v>105700</v>
      </c>
      <c r="F5" s="14" t="s">
        <v>12</v>
      </c>
      <c r="G5" s="14" t="s">
        <v>19</v>
      </c>
      <c r="H5" s="16">
        <v>449</v>
      </c>
      <c r="I5" s="44"/>
      <c r="J5" s="14"/>
      <c r="K5" s="21"/>
    </row>
    <row r="6" spans="1:11" x14ac:dyDescent="0.3">
      <c r="A6" s="14">
        <v>5</v>
      </c>
      <c r="B6" s="14" t="s">
        <v>36</v>
      </c>
      <c r="C6" s="14" t="s">
        <v>43</v>
      </c>
      <c r="D6" s="15">
        <v>124200</v>
      </c>
      <c r="E6" s="15">
        <v>124200</v>
      </c>
      <c r="F6" s="14" t="s">
        <v>12</v>
      </c>
      <c r="G6" s="14" t="s">
        <v>19</v>
      </c>
      <c r="H6" s="16">
        <v>536</v>
      </c>
      <c r="I6" s="44"/>
      <c r="J6" s="14"/>
      <c r="K6" s="21"/>
    </row>
    <row r="7" spans="1:11" x14ac:dyDescent="0.3">
      <c r="A7" s="14">
        <v>6</v>
      </c>
      <c r="B7" s="14" t="s">
        <v>47</v>
      </c>
      <c r="C7" s="14" t="s">
        <v>50</v>
      </c>
      <c r="D7" s="15">
        <v>300200</v>
      </c>
      <c r="E7" s="15">
        <v>300200</v>
      </c>
      <c r="F7" s="14" t="s">
        <v>12</v>
      </c>
      <c r="G7" s="14" t="s">
        <v>19</v>
      </c>
      <c r="H7" s="16">
        <v>626</v>
      </c>
      <c r="I7" s="44"/>
      <c r="J7" s="14"/>
      <c r="K7" s="21"/>
    </row>
    <row r="8" spans="1:11" x14ac:dyDescent="0.3">
      <c r="A8" s="14">
        <v>7</v>
      </c>
      <c r="B8" s="14" t="s">
        <v>47</v>
      </c>
      <c r="C8" s="14" t="s">
        <v>50</v>
      </c>
      <c r="D8" s="15">
        <v>214900</v>
      </c>
      <c r="E8" s="15">
        <v>214900</v>
      </c>
      <c r="F8" s="14" t="s">
        <v>12</v>
      </c>
      <c r="G8" s="14" t="s">
        <v>19</v>
      </c>
      <c r="H8" s="16">
        <v>542</v>
      </c>
      <c r="I8" s="44"/>
      <c r="J8" s="14"/>
      <c r="K8" s="21"/>
    </row>
    <row r="9" spans="1:11" x14ac:dyDescent="0.3">
      <c r="A9" s="14">
        <v>8</v>
      </c>
      <c r="B9" s="14" t="s">
        <v>53</v>
      </c>
      <c r="C9" s="14" t="s">
        <v>54</v>
      </c>
      <c r="D9" s="15">
        <v>50095</v>
      </c>
      <c r="E9" s="15">
        <v>50095</v>
      </c>
      <c r="F9" s="14" t="s">
        <v>18</v>
      </c>
      <c r="G9" s="14" t="s">
        <v>55</v>
      </c>
      <c r="H9" s="16">
        <v>300</v>
      </c>
      <c r="I9" s="44"/>
      <c r="J9" s="14"/>
      <c r="K9" s="21"/>
    </row>
    <row r="10" spans="1:11" x14ac:dyDescent="0.3">
      <c r="A10" s="14">
        <v>9</v>
      </c>
      <c r="B10" s="14" t="s">
        <v>53</v>
      </c>
      <c r="C10" s="14" t="s">
        <v>54</v>
      </c>
      <c r="D10" s="15">
        <v>51385</v>
      </c>
      <c r="E10" s="15">
        <v>51385</v>
      </c>
      <c r="F10" s="14" t="s">
        <v>20</v>
      </c>
      <c r="G10" s="14" t="s">
        <v>55</v>
      </c>
      <c r="H10" s="16">
        <v>300</v>
      </c>
      <c r="I10" s="44"/>
      <c r="J10" s="14"/>
      <c r="K10" s="21"/>
    </row>
    <row r="11" spans="1:11" x14ac:dyDescent="0.3">
      <c r="A11" s="14">
        <v>10</v>
      </c>
      <c r="B11" s="14" t="s">
        <v>53</v>
      </c>
      <c r="C11" s="14" t="s">
        <v>54</v>
      </c>
      <c r="D11" s="15">
        <v>39630</v>
      </c>
      <c r="E11" s="15">
        <v>39630</v>
      </c>
      <c r="F11" s="14" t="s">
        <v>18</v>
      </c>
      <c r="G11" s="14" t="s">
        <v>55</v>
      </c>
      <c r="H11" s="16">
        <v>300</v>
      </c>
      <c r="I11" s="44"/>
      <c r="J11" s="14"/>
      <c r="K11" s="21"/>
    </row>
    <row r="12" spans="1:11" x14ac:dyDescent="0.3">
      <c r="A12" s="14">
        <v>11</v>
      </c>
      <c r="B12" s="14" t="s">
        <v>60</v>
      </c>
      <c r="C12" s="14" t="s">
        <v>62</v>
      </c>
      <c r="D12" s="15">
        <v>61000</v>
      </c>
      <c r="E12" s="15">
        <v>61000</v>
      </c>
      <c r="F12" s="14" t="s">
        <v>20</v>
      </c>
      <c r="G12" s="14" t="s">
        <v>58</v>
      </c>
      <c r="H12" s="16">
        <v>211</v>
      </c>
      <c r="I12" s="44"/>
      <c r="J12" s="14"/>
      <c r="K12" s="21"/>
    </row>
    <row r="13" spans="1:11" x14ac:dyDescent="0.3">
      <c r="A13" s="14">
        <v>12</v>
      </c>
      <c r="B13" s="14" t="s">
        <v>60</v>
      </c>
      <c r="C13" s="14" t="s">
        <v>62</v>
      </c>
      <c r="D13" s="15">
        <v>70000</v>
      </c>
      <c r="E13" s="15">
        <v>70000</v>
      </c>
      <c r="F13" s="14" t="s">
        <v>12</v>
      </c>
      <c r="G13" s="14" t="s">
        <v>58</v>
      </c>
      <c r="H13" s="16">
        <v>211</v>
      </c>
      <c r="I13" s="44"/>
      <c r="J13" s="14"/>
      <c r="K13" s="21"/>
    </row>
    <row r="14" spans="1:11" x14ac:dyDescent="0.3">
      <c r="A14" s="14">
        <v>13</v>
      </c>
      <c r="B14" s="14" t="s">
        <v>60</v>
      </c>
      <c r="C14" s="14" t="s">
        <v>62</v>
      </c>
      <c r="D14" s="15">
        <v>67600</v>
      </c>
      <c r="E14" s="15">
        <v>67600</v>
      </c>
      <c r="F14" s="14" t="s">
        <v>12</v>
      </c>
      <c r="G14" s="14" t="s">
        <v>58</v>
      </c>
      <c r="H14" s="16">
        <v>211</v>
      </c>
      <c r="I14" s="44"/>
      <c r="J14" s="14"/>
      <c r="K14" s="21"/>
    </row>
    <row r="15" spans="1:11" x14ac:dyDescent="0.3">
      <c r="A15" s="14">
        <v>14</v>
      </c>
      <c r="B15" s="14" t="s">
        <v>65</v>
      </c>
      <c r="C15" s="14" t="s">
        <v>66</v>
      </c>
      <c r="D15" s="15">
        <v>43590</v>
      </c>
      <c r="E15" s="15">
        <v>43590</v>
      </c>
      <c r="F15" s="14" t="s">
        <v>20</v>
      </c>
      <c r="G15" s="14" t="s">
        <v>13</v>
      </c>
      <c r="H15" s="16">
        <v>335</v>
      </c>
      <c r="I15" s="44"/>
      <c r="J15" s="14"/>
      <c r="K15" s="21"/>
    </row>
    <row r="16" spans="1:11" x14ac:dyDescent="0.3">
      <c r="A16" s="14">
        <v>15</v>
      </c>
      <c r="B16" s="14" t="s">
        <v>65</v>
      </c>
      <c r="C16" s="14" t="s">
        <v>66</v>
      </c>
      <c r="D16" s="15">
        <v>45190</v>
      </c>
      <c r="E16" s="15">
        <v>45190</v>
      </c>
      <c r="F16" s="14" t="s">
        <v>20</v>
      </c>
      <c r="G16" s="14" t="s">
        <v>13</v>
      </c>
      <c r="H16" s="16">
        <v>389</v>
      </c>
      <c r="I16" s="44"/>
      <c r="J16" s="14"/>
      <c r="K16" s="21"/>
    </row>
    <row r="17" spans="1:11" x14ac:dyDescent="0.3">
      <c r="A17" s="14">
        <v>16</v>
      </c>
      <c r="B17" s="14" t="s">
        <v>10</v>
      </c>
      <c r="C17" s="14" t="s">
        <v>68</v>
      </c>
      <c r="D17" s="15">
        <v>233200</v>
      </c>
      <c r="E17" s="15">
        <v>233200</v>
      </c>
      <c r="F17" s="14" t="s">
        <v>20</v>
      </c>
      <c r="G17" s="14" t="s">
        <v>23</v>
      </c>
      <c r="H17" s="16">
        <v>528</v>
      </c>
      <c r="I17" s="44"/>
      <c r="J17" s="14"/>
      <c r="K17" s="21"/>
    </row>
    <row r="18" spans="1:11" x14ac:dyDescent="0.3">
      <c r="A18" s="14">
        <v>17</v>
      </c>
      <c r="B18" s="14" t="s">
        <v>10</v>
      </c>
      <c r="C18" s="14" t="s">
        <v>11</v>
      </c>
      <c r="D18" s="15">
        <v>236000</v>
      </c>
      <c r="E18" s="15">
        <v>236000</v>
      </c>
      <c r="F18" s="14" t="s">
        <v>12</v>
      </c>
      <c r="G18" s="14" t="s">
        <v>13</v>
      </c>
      <c r="H18" s="16">
        <v>697</v>
      </c>
      <c r="I18" s="44"/>
      <c r="J18" s="14"/>
      <c r="K18" s="21"/>
    </row>
    <row r="21" spans="1:11" x14ac:dyDescent="0.3">
      <c r="A21" s="53" t="s">
        <v>77</v>
      </c>
      <c r="B21" s="53"/>
      <c r="C21" s="53"/>
      <c r="D21" s="53"/>
      <c r="E21" s="19" t="s">
        <v>81</v>
      </c>
      <c r="F21" s="60" t="s">
        <v>103</v>
      </c>
      <c r="G21" s="61"/>
      <c r="H21" s="62"/>
    </row>
    <row r="22" spans="1:11" x14ac:dyDescent="0.3">
      <c r="A22" s="59" t="s">
        <v>87</v>
      </c>
      <c r="B22" s="59"/>
      <c r="C22" s="59"/>
      <c r="D22" s="59"/>
      <c r="E22" s="25" t="s">
        <v>91</v>
      </c>
      <c r="F22" s="63"/>
      <c r="G22" s="63"/>
      <c r="H22" s="63"/>
    </row>
    <row r="23" spans="1:11" x14ac:dyDescent="0.3">
      <c r="A23" s="59"/>
      <c r="B23" s="59"/>
      <c r="C23" s="59"/>
      <c r="D23" s="59"/>
      <c r="E23" s="25" t="s">
        <v>90</v>
      </c>
      <c r="F23" s="63"/>
      <c r="G23" s="63"/>
      <c r="H23" s="63"/>
    </row>
    <row r="24" spans="1:11" x14ac:dyDescent="0.3">
      <c r="A24" s="59"/>
      <c r="B24" s="59"/>
      <c r="C24" s="59"/>
      <c r="D24" s="59"/>
      <c r="E24" s="25" t="s">
        <v>89</v>
      </c>
      <c r="F24" s="63"/>
      <c r="G24" s="63"/>
      <c r="H24" s="63"/>
      <c r="I24" s="45"/>
    </row>
    <row r="25" spans="1:11" x14ac:dyDescent="0.3">
      <c r="A25" s="55" t="s">
        <v>102</v>
      </c>
      <c r="B25" s="55"/>
      <c r="C25" s="55"/>
      <c r="D25" s="56"/>
      <c r="E25" s="30" t="s">
        <v>91</v>
      </c>
      <c r="F25" s="54"/>
      <c r="G25" s="54"/>
      <c r="H25" s="54"/>
    </row>
    <row r="26" spans="1:11" x14ac:dyDescent="0.3">
      <c r="A26" s="57"/>
      <c r="B26" s="57"/>
      <c r="C26" s="57"/>
      <c r="D26" s="58"/>
      <c r="E26" s="30" t="s">
        <v>90</v>
      </c>
      <c r="F26" s="54"/>
      <c r="G26" s="54"/>
      <c r="H26" s="54"/>
    </row>
    <row r="27" spans="1:11" x14ac:dyDescent="0.3">
      <c r="A27" s="57"/>
      <c r="B27" s="57"/>
      <c r="C27" s="57"/>
      <c r="D27" s="58"/>
      <c r="E27" s="30" t="s">
        <v>89</v>
      </c>
      <c r="F27" s="54"/>
      <c r="G27" s="54"/>
      <c r="H27" s="54"/>
    </row>
    <row r="28" spans="1:11" x14ac:dyDescent="0.3">
      <c r="A28" s="57"/>
      <c r="B28" s="57"/>
      <c r="C28" s="57"/>
      <c r="D28" s="58"/>
      <c r="E28" s="30" t="s">
        <v>101</v>
      </c>
      <c r="F28" s="54"/>
      <c r="G28" s="54"/>
      <c r="H28" s="54"/>
    </row>
  </sheetData>
  <mergeCells count="11">
    <mergeCell ref="A25:D28"/>
    <mergeCell ref="F25:H25"/>
    <mergeCell ref="F26:H26"/>
    <mergeCell ref="F27:H27"/>
    <mergeCell ref="F28:H28"/>
    <mergeCell ref="A21:D21"/>
    <mergeCell ref="F21:H21"/>
    <mergeCell ref="A22:D24"/>
    <mergeCell ref="F22:H22"/>
    <mergeCell ref="F23:H23"/>
    <mergeCell ref="F24:H2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2342-97F8-4DE1-B924-9A93F4F07CCD}">
  <dimension ref="A1:B18"/>
  <sheetViews>
    <sheetView zoomScale="130" zoomScaleNormal="130" workbookViewId="0">
      <selection activeCell="F24" sqref="F24:H29"/>
    </sheetView>
  </sheetViews>
  <sheetFormatPr defaultRowHeight="14.4" x14ac:dyDescent="0.3"/>
  <cols>
    <col min="2" max="2" width="12.6640625" bestFit="1" customWidth="1"/>
  </cols>
  <sheetData>
    <row r="1" spans="1:2" x14ac:dyDescent="0.3">
      <c r="A1" s="12" t="s">
        <v>86</v>
      </c>
      <c r="B1" s="13" t="s">
        <v>3</v>
      </c>
    </row>
    <row r="2" spans="1:2" x14ac:dyDescent="0.3">
      <c r="A2" s="14">
        <v>1</v>
      </c>
      <c r="B2" s="15">
        <v>92685</v>
      </c>
    </row>
    <row r="3" spans="1:2" x14ac:dyDescent="0.3">
      <c r="A3" s="14">
        <v>2</v>
      </c>
      <c r="B3" s="15">
        <v>84413</v>
      </c>
    </row>
    <row r="4" spans="1:2" x14ac:dyDescent="0.3">
      <c r="A4" s="14">
        <v>3</v>
      </c>
      <c r="B4" s="15">
        <v>36585</v>
      </c>
    </row>
    <row r="5" spans="1:2" x14ac:dyDescent="0.3">
      <c r="A5" s="14">
        <v>4</v>
      </c>
      <c r="B5" s="15">
        <v>98800</v>
      </c>
    </row>
    <row r="6" spans="1:2" x14ac:dyDescent="0.3">
      <c r="A6" s="14">
        <v>5</v>
      </c>
      <c r="B6" s="15">
        <v>116005</v>
      </c>
    </row>
    <row r="7" spans="1:2" x14ac:dyDescent="0.3">
      <c r="A7" s="14">
        <v>6</v>
      </c>
      <c r="B7" s="15"/>
    </row>
    <row r="8" spans="1:2" x14ac:dyDescent="0.3">
      <c r="A8" s="14">
        <v>7</v>
      </c>
      <c r="B8" s="15"/>
    </row>
    <row r="9" spans="1:2" x14ac:dyDescent="0.3">
      <c r="A9" s="14">
        <v>8</v>
      </c>
      <c r="B9" s="15">
        <v>48342</v>
      </c>
    </row>
    <row r="10" spans="1:2" x14ac:dyDescent="0.3">
      <c r="A10" s="14">
        <v>9</v>
      </c>
      <c r="B10" s="15">
        <v>49587</v>
      </c>
    </row>
    <row r="11" spans="1:2" x14ac:dyDescent="0.3">
      <c r="A11" s="14">
        <v>10</v>
      </c>
      <c r="B11" s="15">
        <v>38640</v>
      </c>
    </row>
    <row r="12" spans="1:2" x14ac:dyDescent="0.3">
      <c r="A12" s="14">
        <v>11</v>
      </c>
      <c r="B12" s="15"/>
    </row>
    <row r="13" spans="1:2" x14ac:dyDescent="0.3">
      <c r="A13" s="14">
        <v>12</v>
      </c>
      <c r="B13" s="15"/>
    </row>
    <row r="14" spans="1:2" x14ac:dyDescent="0.3">
      <c r="A14" s="14">
        <v>13</v>
      </c>
      <c r="B14" s="15"/>
    </row>
    <row r="15" spans="1:2" x14ac:dyDescent="0.3">
      <c r="A15" s="14">
        <v>14</v>
      </c>
      <c r="B15" s="15"/>
    </row>
    <row r="16" spans="1:2" x14ac:dyDescent="0.3">
      <c r="A16" s="14">
        <v>15</v>
      </c>
      <c r="B16" s="15"/>
    </row>
    <row r="17" spans="1:2" x14ac:dyDescent="0.3">
      <c r="A17" s="14">
        <v>16</v>
      </c>
      <c r="B17" s="15">
        <v>205216</v>
      </c>
    </row>
    <row r="18" spans="1:2" x14ac:dyDescent="0.3">
      <c r="A18" s="14">
        <v>17</v>
      </c>
      <c r="B18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7A72-C972-410A-88D8-48382E4244B2}">
  <dimension ref="A1:E18"/>
  <sheetViews>
    <sheetView zoomScale="130" zoomScaleNormal="130" workbookViewId="0">
      <selection activeCell="F24" sqref="F24:H29"/>
    </sheetView>
  </sheetViews>
  <sheetFormatPr defaultRowHeight="14.4" x14ac:dyDescent="0.3"/>
  <cols>
    <col min="4" max="4" width="12.109375" bestFit="1" customWidth="1"/>
    <col min="5" max="5" width="19.21875" bestFit="1" customWidth="1"/>
  </cols>
  <sheetData>
    <row r="1" spans="1:5" x14ac:dyDescent="0.3">
      <c r="A1" s="12" t="s">
        <v>86</v>
      </c>
      <c r="B1" s="12" t="s">
        <v>0</v>
      </c>
      <c r="C1" s="12" t="s">
        <v>1</v>
      </c>
      <c r="D1" s="13" t="s">
        <v>2</v>
      </c>
      <c r="E1" s="12" t="s">
        <v>8</v>
      </c>
    </row>
    <row r="2" spans="1:5" x14ac:dyDescent="0.3">
      <c r="A2" s="14">
        <v>1</v>
      </c>
      <c r="B2" s="14" t="s">
        <v>17</v>
      </c>
      <c r="C2" s="14" t="s">
        <v>31</v>
      </c>
      <c r="D2" s="15">
        <v>98600</v>
      </c>
      <c r="E2" s="14" t="s">
        <v>33</v>
      </c>
    </row>
    <row r="3" spans="1:5" x14ac:dyDescent="0.3">
      <c r="A3" s="14">
        <v>2</v>
      </c>
      <c r="B3" s="14" t="s">
        <v>17</v>
      </c>
      <c r="C3" s="14" t="s">
        <v>35</v>
      </c>
      <c r="D3" s="15">
        <v>89800</v>
      </c>
      <c r="E3" s="14" t="s">
        <v>33</v>
      </c>
    </row>
    <row r="4" spans="1:5" x14ac:dyDescent="0.3">
      <c r="A4" s="14">
        <v>3</v>
      </c>
      <c r="B4" s="14" t="s">
        <v>36</v>
      </c>
      <c r="C4" s="14" t="s">
        <v>37</v>
      </c>
      <c r="D4" s="15">
        <v>38800</v>
      </c>
      <c r="E4" s="14" t="s">
        <v>39</v>
      </c>
    </row>
    <row r="5" spans="1:5" x14ac:dyDescent="0.3">
      <c r="A5" s="14">
        <v>4</v>
      </c>
      <c r="B5" s="14" t="s">
        <v>36</v>
      </c>
      <c r="C5" s="14" t="s">
        <v>43</v>
      </c>
      <c r="D5" s="15">
        <v>105700</v>
      </c>
      <c r="E5" s="14" t="s">
        <v>40</v>
      </c>
    </row>
    <row r="6" spans="1:5" x14ac:dyDescent="0.3">
      <c r="A6" s="14">
        <v>5</v>
      </c>
      <c r="B6" s="14" t="s">
        <v>36</v>
      </c>
      <c r="C6" s="14" t="s">
        <v>43</v>
      </c>
      <c r="D6" s="15">
        <v>124200</v>
      </c>
      <c r="E6" s="14" t="s">
        <v>46</v>
      </c>
    </row>
    <row r="7" spans="1:5" x14ac:dyDescent="0.3">
      <c r="A7" s="14">
        <v>6</v>
      </c>
      <c r="B7" s="14" t="s">
        <v>47</v>
      </c>
      <c r="C7" s="14" t="s">
        <v>50</v>
      </c>
      <c r="D7" s="15">
        <v>300200</v>
      </c>
      <c r="E7" s="14" t="s">
        <v>52</v>
      </c>
    </row>
    <row r="8" spans="1:5" x14ac:dyDescent="0.3">
      <c r="A8" s="14">
        <v>7</v>
      </c>
      <c r="B8" s="14" t="s">
        <v>47</v>
      </c>
      <c r="C8" s="14" t="s">
        <v>50</v>
      </c>
      <c r="D8" s="15">
        <v>214900</v>
      </c>
      <c r="E8" s="14" t="s">
        <v>48</v>
      </c>
    </row>
    <row r="9" spans="1:5" x14ac:dyDescent="0.3">
      <c r="A9" s="14">
        <v>8</v>
      </c>
      <c r="B9" s="14" t="s">
        <v>53</v>
      </c>
      <c r="C9" s="14" t="s">
        <v>54</v>
      </c>
      <c r="D9" s="15">
        <v>50095</v>
      </c>
      <c r="E9" s="14" t="s">
        <v>57</v>
      </c>
    </row>
    <row r="10" spans="1:5" x14ac:dyDescent="0.3">
      <c r="A10" s="14">
        <v>9</v>
      </c>
      <c r="B10" s="14" t="s">
        <v>53</v>
      </c>
      <c r="C10" s="14" t="s">
        <v>54</v>
      </c>
      <c r="D10" s="15">
        <v>51385</v>
      </c>
      <c r="E10" s="14" t="s">
        <v>57</v>
      </c>
    </row>
    <row r="11" spans="1:5" x14ac:dyDescent="0.3">
      <c r="A11" s="14">
        <v>10</v>
      </c>
      <c r="B11" s="14" t="s">
        <v>53</v>
      </c>
      <c r="C11" s="14" t="s">
        <v>54</v>
      </c>
      <c r="D11" s="15">
        <v>39630</v>
      </c>
      <c r="E11" s="14" t="s">
        <v>57</v>
      </c>
    </row>
    <row r="12" spans="1:5" x14ac:dyDescent="0.3">
      <c r="A12" s="14">
        <v>11</v>
      </c>
      <c r="B12" s="14" t="s">
        <v>60</v>
      </c>
      <c r="C12" s="14" t="s">
        <v>62</v>
      </c>
      <c r="D12" s="15">
        <v>61000</v>
      </c>
      <c r="E12" s="14" t="s">
        <v>64</v>
      </c>
    </row>
    <row r="13" spans="1:5" x14ac:dyDescent="0.3">
      <c r="A13" s="14">
        <v>12</v>
      </c>
      <c r="B13" s="14" t="s">
        <v>60</v>
      </c>
      <c r="C13" s="14" t="s">
        <v>62</v>
      </c>
      <c r="D13" s="15">
        <v>70000</v>
      </c>
      <c r="E13" s="14" t="s">
        <v>64</v>
      </c>
    </row>
    <row r="14" spans="1:5" x14ac:dyDescent="0.3">
      <c r="A14" s="14">
        <v>13</v>
      </c>
      <c r="B14" s="14" t="s">
        <v>60</v>
      </c>
      <c r="C14" s="14" t="s">
        <v>62</v>
      </c>
      <c r="D14" s="15">
        <v>67600</v>
      </c>
      <c r="E14" s="14" t="s">
        <v>64</v>
      </c>
    </row>
    <row r="15" spans="1:5" x14ac:dyDescent="0.3">
      <c r="A15" s="14">
        <v>14</v>
      </c>
      <c r="B15" s="14" t="s">
        <v>65</v>
      </c>
      <c r="C15" s="14" t="s">
        <v>66</v>
      </c>
      <c r="D15" s="15">
        <v>43590</v>
      </c>
      <c r="E15" s="14" t="s">
        <v>61</v>
      </c>
    </row>
    <row r="16" spans="1:5" x14ac:dyDescent="0.3">
      <c r="A16" s="14">
        <v>15</v>
      </c>
      <c r="B16" s="14" t="s">
        <v>65</v>
      </c>
      <c r="C16" s="14" t="s">
        <v>66</v>
      </c>
      <c r="D16" s="15">
        <v>45190</v>
      </c>
      <c r="E16" s="14" t="s">
        <v>29</v>
      </c>
    </row>
    <row r="17" spans="1:5" x14ac:dyDescent="0.3">
      <c r="A17" s="14">
        <v>16</v>
      </c>
      <c r="B17" s="14" t="s">
        <v>10</v>
      </c>
      <c r="C17" s="14" t="s">
        <v>68</v>
      </c>
      <c r="D17" s="15">
        <v>233200</v>
      </c>
      <c r="E17" s="14" t="s">
        <v>70</v>
      </c>
    </row>
    <row r="18" spans="1:5" x14ac:dyDescent="0.3">
      <c r="A18" s="14">
        <v>17</v>
      </c>
      <c r="B18" s="14" t="s">
        <v>10</v>
      </c>
      <c r="C18" s="14" t="s">
        <v>11</v>
      </c>
      <c r="D18" s="15">
        <v>236000</v>
      </c>
      <c r="E18" s="14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86EF-488D-45C8-97BE-E0E81DEEAC65}">
  <dimension ref="A1:K29"/>
  <sheetViews>
    <sheetView showGridLines="0" zoomScale="130" zoomScaleNormal="130" workbookViewId="0">
      <selection activeCell="J19" sqref="J19"/>
    </sheetView>
  </sheetViews>
  <sheetFormatPr defaultRowHeight="14.4" x14ac:dyDescent="0.3"/>
  <cols>
    <col min="3" max="3" width="11.33203125" customWidth="1"/>
    <col min="4" max="4" width="12.109375" bestFit="1" customWidth="1"/>
    <col min="5" max="5" width="15.33203125" bestFit="1" customWidth="1"/>
    <col min="6" max="6" width="13.6640625" bestFit="1" customWidth="1"/>
    <col min="7" max="7" width="14" bestFit="1" customWidth="1"/>
    <col min="8" max="8" width="14.33203125" bestFit="1" customWidth="1"/>
    <col min="9" max="9" width="16.21875" customWidth="1"/>
    <col min="10" max="10" width="23.109375" bestFit="1" customWidth="1"/>
    <col min="11" max="11" width="13.88671875" customWidth="1"/>
  </cols>
  <sheetData>
    <row r="1" spans="1:11" x14ac:dyDescent="0.3">
      <c r="A1" s="12" t="s">
        <v>86</v>
      </c>
      <c r="B1" s="12" t="s">
        <v>0</v>
      </c>
      <c r="C1" s="12" t="s">
        <v>1</v>
      </c>
      <c r="D1" s="13" t="s">
        <v>2</v>
      </c>
      <c r="E1" s="13" t="s">
        <v>4</v>
      </c>
      <c r="F1" s="12" t="s">
        <v>5</v>
      </c>
      <c r="G1" s="12" t="s">
        <v>6</v>
      </c>
      <c r="H1" s="12" t="s">
        <v>76</v>
      </c>
      <c r="I1" s="24" t="s">
        <v>110</v>
      </c>
      <c r="J1" s="26" t="s">
        <v>114</v>
      </c>
      <c r="K1" s="36" t="s">
        <v>117</v>
      </c>
    </row>
    <row r="2" spans="1:11" x14ac:dyDescent="0.3">
      <c r="A2" s="14">
        <v>1</v>
      </c>
      <c r="B2" s="14" t="s">
        <v>17</v>
      </c>
      <c r="C2" s="14" t="s">
        <v>31</v>
      </c>
      <c r="D2" s="15">
        <v>98600</v>
      </c>
      <c r="E2" s="15">
        <v>98600</v>
      </c>
      <c r="F2" s="14" t="s">
        <v>20</v>
      </c>
      <c r="G2" s="14" t="s">
        <v>13</v>
      </c>
      <c r="H2" s="16">
        <v>496</v>
      </c>
      <c r="I2" s="35" t="str">
        <f>IF(H2&gt;400,  "Yes", "No")</f>
        <v>Yes</v>
      </c>
      <c r="J2" s="21" t="str">
        <f>IF(D2&gt;$D$20, "Above", "Below")</f>
        <v>Below</v>
      </c>
      <c r="K2" s="14" t="str">
        <f>IF(AND(D2&lt;$D$20, H2&lt;300), "Good Deal", "")</f>
        <v/>
      </c>
    </row>
    <row r="3" spans="1:11" x14ac:dyDescent="0.3">
      <c r="A3" s="14">
        <v>2</v>
      </c>
      <c r="B3" s="14" t="s">
        <v>17</v>
      </c>
      <c r="C3" s="14" t="s">
        <v>35</v>
      </c>
      <c r="D3" s="15">
        <v>89800</v>
      </c>
      <c r="E3" s="15">
        <v>89800</v>
      </c>
      <c r="F3" s="14" t="s">
        <v>20</v>
      </c>
      <c r="G3" s="14" t="s">
        <v>13</v>
      </c>
      <c r="H3" s="16">
        <v>496</v>
      </c>
      <c r="I3" s="35" t="str">
        <f t="shared" ref="I3:I18" si="0">IF(H3&gt;400,  "Yes", "No")</f>
        <v>Yes</v>
      </c>
      <c r="J3" s="21" t="str">
        <f t="shared" ref="J3:J18" si="1">IF(D3&gt;$D$20, "Above", "Below")</f>
        <v>Below</v>
      </c>
      <c r="K3" s="14" t="str">
        <f t="shared" ref="K3:K18" si="2">IF(AND(D3&lt;$D$20, H3&lt;300), "Good Deal", "")</f>
        <v/>
      </c>
    </row>
    <row r="4" spans="1:11" x14ac:dyDescent="0.3">
      <c r="A4" s="14">
        <v>3</v>
      </c>
      <c r="B4" s="14" t="s">
        <v>36</v>
      </c>
      <c r="C4" s="14" t="s">
        <v>37</v>
      </c>
      <c r="D4" s="15">
        <v>38800</v>
      </c>
      <c r="E4" s="15">
        <v>38800</v>
      </c>
      <c r="F4" s="14" t="s">
        <v>18</v>
      </c>
      <c r="G4" s="14" t="s">
        <v>22</v>
      </c>
      <c r="H4" s="16">
        <v>255</v>
      </c>
      <c r="I4" s="35" t="str">
        <f t="shared" si="0"/>
        <v>No</v>
      </c>
      <c r="J4" s="21" t="str">
        <f t="shared" si="1"/>
        <v>Below</v>
      </c>
      <c r="K4" s="14" t="str">
        <f t="shared" si="2"/>
        <v>Good Deal</v>
      </c>
    </row>
    <row r="5" spans="1:11" x14ac:dyDescent="0.3">
      <c r="A5" s="14">
        <v>4</v>
      </c>
      <c r="B5" s="14" t="s">
        <v>36</v>
      </c>
      <c r="C5" s="14" t="s">
        <v>43</v>
      </c>
      <c r="D5" s="15">
        <v>105700</v>
      </c>
      <c r="E5" s="15">
        <v>105700</v>
      </c>
      <c r="F5" s="14" t="s">
        <v>12</v>
      </c>
      <c r="G5" s="14" t="s">
        <v>19</v>
      </c>
      <c r="H5" s="16">
        <v>449</v>
      </c>
      <c r="I5" s="35" t="str">
        <f t="shared" si="0"/>
        <v>Yes</v>
      </c>
      <c r="J5" s="21" t="str">
        <f t="shared" si="1"/>
        <v>Below</v>
      </c>
      <c r="K5" s="14" t="str">
        <f t="shared" si="2"/>
        <v/>
      </c>
    </row>
    <row r="6" spans="1:11" x14ac:dyDescent="0.3">
      <c r="A6" s="14">
        <v>5</v>
      </c>
      <c r="B6" s="14" t="s">
        <v>36</v>
      </c>
      <c r="C6" s="14" t="s">
        <v>43</v>
      </c>
      <c r="D6" s="15">
        <v>124200</v>
      </c>
      <c r="E6" s="15">
        <v>124200</v>
      </c>
      <c r="F6" s="14" t="s">
        <v>12</v>
      </c>
      <c r="G6" s="14" t="s">
        <v>19</v>
      </c>
      <c r="H6" s="16">
        <v>536</v>
      </c>
      <c r="I6" s="35" t="str">
        <f t="shared" si="0"/>
        <v>Yes</v>
      </c>
      <c r="J6" s="21" t="str">
        <f t="shared" si="1"/>
        <v>Above</v>
      </c>
      <c r="K6" s="14" t="str">
        <f t="shared" si="2"/>
        <v/>
      </c>
    </row>
    <row r="7" spans="1:11" x14ac:dyDescent="0.3">
      <c r="A7" s="14">
        <v>6</v>
      </c>
      <c r="B7" s="14" t="s">
        <v>47</v>
      </c>
      <c r="C7" s="14" t="s">
        <v>50</v>
      </c>
      <c r="D7" s="15">
        <v>300200</v>
      </c>
      <c r="E7" s="15">
        <v>300200</v>
      </c>
      <c r="F7" s="14" t="s">
        <v>12</v>
      </c>
      <c r="G7" s="14" t="s">
        <v>19</v>
      </c>
      <c r="H7" s="16">
        <v>626</v>
      </c>
      <c r="I7" s="35" t="str">
        <f t="shared" si="0"/>
        <v>Yes</v>
      </c>
      <c r="J7" s="21" t="str">
        <f t="shared" si="1"/>
        <v>Above</v>
      </c>
      <c r="K7" s="14" t="str">
        <f t="shared" si="2"/>
        <v/>
      </c>
    </row>
    <row r="8" spans="1:11" x14ac:dyDescent="0.3">
      <c r="A8" s="14">
        <v>7</v>
      </c>
      <c r="B8" s="14" t="s">
        <v>47</v>
      </c>
      <c r="C8" s="14" t="s">
        <v>50</v>
      </c>
      <c r="D8" s="15">
        <v>214900</v>
      </c>
      <c r="E8" s="15">
        <v>214900</v>
      </c>
      <c r="F8" s="14" t="s">
        <v>12</v>
      </c>
      <c r="G8" s="14" t="s">
        <v>19</v>
      </c>
      <c r="H8" s="16">
        <v>542</v>
      </c>
      <c r="I8" s="35" t="str">
        <f t="shared" si="0"/>
        <v>Yes</v>
      </c>
      <c r="J8" s="21" t="str">
        <f t="shared" si="1"/>
        <v>Above</v>
      </c>
      <c r="K8" s="14" t="str">
        <f t="shared" si="2"/>
        <v/>
      </c>
    </row>
    <row r="9" spans="1:11" x14ac:dyDescent="0.3">
      <c r="A9" s="14">
        <v>8</v>
      </c>
      <c r="B9" s="14" t="s">
        <v>53</v>
      </c>
      <c r="C9" s="14" t="s">
        <v>54</v>
      </c>
      <c r="D9" s="15">
        <v>50095</v>
      </c>
      <c r="E9" s="15">
        <v>50095</v>
      </c>
      <c r="F9" s="14" t="s">
        <v>18</v>
      </c>
      <c r="G9" s="14" t="s">
        <v>55</v>
      </c>
      <c r="H9" s="16">
        <v>300</v>
      </c>
      <c r="I9" s="35" t="str">
        <f t="shared" si="0"/>
        <v>No</v>
      </c>
      <c r="J9" s="21" t="str">
        <f t="shared" si="1"/>
        <v>Below</v>
      </c>
      <c r="K9" s="14" t="str">
        <f t="shared" si="2"/>
        <v/>
      </c>
    </row>
    <row r="10" spans="1:11" x14ac:dyDescent="0.3">
      <c r="A10" s="14">
        <v>9</v>
      </c>
      <c r="B10" s="14" t="s">
        <v>53</v>
      </c>
      <c r="C10" s="14" t="s">
        <v>54</v>
      </c>
      <c r="D10" s="15">
        <v>51385</v>
      </c>
      <c r="E10" s="15">
        <v>51385</v>
      </c>
      <c r="F10" s="14" t="s">
        <v>20</v>
      </c>
      <c r="G10" s="14" t="s">
        <v>55</v>
      </c>
      <c r="H10" s="16">
        <v>300</v>
      </c>
      <c r="I10" s="35" t="str">
        <f t="shared" si="0"/>
        <v>No</v>
      </c>
      <c r="J10" s="21" t="str">
        <f t="shared" si="1"/>
        <v>Below</v>
      </c>
      <c r="K10" s="14" t="str">
        <f t="shared" si="2"/>
        <v/>
      </c>
    </row>
    <row r="11" spans="1:11" x14ac:dyDescent="0.3">
      <c r="A11" s="14">
        <v>10</v>
      </c>
      <c r="B11" s="14" t="s">
        <v>53</v>
      </c>
      <c r="C11" s="14" t="s">
        <v>54</v>
      </c>
      <c r="D11" s="15">
        <v>39630</v>
      </c>
      <c r="E11" s="15">
        <v>39630</v>
      </c>
      <c r="F11" s="14" t="s">
        <v>18</v>
      </c>
      <c r="G11" s="14" t="s">
        <v>55</v>
      </c>
      <c r="H11" s="16">
        <v>300</v>
      </c>
      <c r="I11" s="35" t="str">
        <f t="shared" si="0"/>
        <v>No</v>
      </c>
      <c r="J11" s="21" t="str">
        <f t="shared" si="1"/>
        <v>Below</v>
      </c>
      <c r="K11" s="14" t="str">
        <f t="shared" si="2"/>
        <v/>
      </c>
    </row>
    <row r="12" spans="1:11" x14ac:dyDescent="0.3">
      <c r="A12" s="14">
        <v>11</v>
      </c>
      <c r="B12" s="14" t="s">
        <v>60</v>
      </c>
      <c r="C12" s="14" t="s">
        <v>62</v>
      </c>
      <c r="D12" s="15">
        <v>61000</v>
      </c>
      <c r="E12" s="15">
        <v>61000</v>
      </c>
      <c r="F12" s="14" t="s">
        <v>20</v>
      </c>
      <c r="G12" s="14" t="s">
        <v>58</v>
      </c>
      <c r="H12" s="16">
        <v>211</v>
      </c>
      <c r="I12" s="35" t="str">
        <f t="shared" si="0"/>
        <v>No</v>
      </c>
      <c r="J12" s="21" t="str">
        <f t="shared" si="1"/>
        <v>Below</v>
      </c>
      <c r="K12" s="14" t="str">
        <f t="shared" si="2"/>
        <v>Good Deal</v>
      </c>
    </row>
    <row r="13" spans="1:11" x14ac:dyDescent="0.3">
      <c r="A13" s="14">
        <v>12</v>
      </c>
      <c r="B13" s="14" t="s">
        <v>60</v>
      </c>
      <c r="C13" s="14" t="s">
        <v>62</v>
      </c>
      <c r="D13" s="15">
        <v>70000</v>
      </c>
      <c r="E13" s="15">
        <v>70000</v>
      </c>
      <c r="F13" s="14" t="s">
        <v>12</v>
      </c>
      <c r="G13" s="14" t="s">
        <v>58</v>
      </c>
      <c r="H13" s="16">
        <v>211</v>
      </c>
      <c r="I13" s="35" t="str">
        <f t="shared" si="0"/>
        <v>No</v>
      </c>
      <c r="J13" s="21" t="str">
        <f t="shared" si="1"/>
        <v>Below</v>
      </c>
      <c r="K13" s="14" t="str">
        <f t="shared" si="2"/>
        <v>Good Deal</v>
      </c>
    </row>
    <row r="14" spans="1:11" x14ac:dyDescent="0.3">
      <c r="A14" s="14">
        <v>13</v>
      </c>
      <c r="B14" s="14" t="s">
        <v>60</v>
      </c>
      <c r="C14" s="14" t="s">
        <v>62</v>
      </c>
      <c r="D14" s="15">
        <v>67600</v>
      </c>
      <c r="E14" s="15">
        <v>67600</v>
      </c>
      <c r="F14" s="14" t="s">
        <v>12</v>
      </c>
      <c r="G14" s="14" t="s">
        <v>58</v>
      </c>
      <c r="H14" s="16">
        <v>211</v>
      </c>
      <c r="I14" s="35" t="str">
        <f t="shared" si="0"/>
        <v>No</v>
      </c>
      <c r="J14" s="21" t="str">
        <f t="shared" si="1"/>
        <v>Below</v>
      </c>
      <c r="K14" s="14" t="str">
        <f t="shared" si="2"/>
        <v>Good Deal</v>
      </c>
    </row>
    <row r="15" spans="1:11" x14ac:dyDescent="0.3">
      <c r="A15" s="14">
        <v>14</v>
      </c>
      <c r="B15" s="14" t="s">
        <v>65</v>
      </c>
      <c r="C15" s="14" t="s">
        <v>66</v>
      </c>
      <c r="D15" s="15">
        <v>43590</v>
      </c>
      <c r="E15" s="15">
        <v>43590</v>
      </c>
      <c r="F15" s="14" t="s">
        <v>20</v>
      </c>
      <c r="G15" s="14" t="s">
        <v>13</v>
      </c>
      <c r="H15" s="16">
        <v>335</v>
      </c>
      <c r="I15" s="35" t="str">
        <f t="shared" si="0"/>
        <v>No</v>
      </c>
      <c r="J15" s="21" t="str">
        <f t="shared" si="1"/>
        <v>Below</v>
      </c>
      <c r="K15" s="14" t="str">
        <f t="shared" si="2"/>
        <v/>
      </c>
    </row>
    <row r="16" spans="1:11" x14ac:dyDescent="0.3">
      <c r="A16" s="14">
        <v>15</v>
      </c>
      <c r="B16" s="14" t="s">
        <v>65</v>
      </c>
      <c r="C16" s="14" t="s">
        <v>66</v>
      </c>
      <c r="D16" s="15">
        <v>45190</v>
      </c>
      <c r="E16" s="15">
        <v>45190</v>
      </c>
      <c r="F16" s="14" t="s">
        <v>20</v>
      </c>
      <c r="G16" s="14" t="s">
        <v>13</v>
      </c>
      <c r="H16" s="16">
        <v>389</v>
      </c>
      <c r="I16" s="35" t="str">
        <f t="shared" si="0"/>
        <v>No</v>
      </c>
      <c r="J16" s="21" t="str">
        <f t="shared" si="1"/>
        <v>Below</v>
      </c>
      <c r="K16" s="14" t="str">
        <f t="shared" si="2"/>
        <v/>
      </c>
    </row>
    <row r="17" spans="1:11" x14ac:dyDescent="0.3">
      <c r="A17" s="14">
        <v>16</v>
      </c>
      <c r="B17" s="14" t="s">
        <v>10</v>
      </c>
      <c r="C17" s="14" t="s">
        <v>68</v>
      </c>
      <c r="D17" s="15">
        <v>233200</v>
      </c>
      <c r="E17" s="15">
        <v>233200</v>
      </c>
      <c r="F17" s="14" t="s">
        <v>20</v>
      </c>
      <c r="G17" s="14" t="s">
        <v>23</v>
      </c>
      <c r="H17" s="16">
        <v>528</v>
      </c>
      <c r="I17" s="35" t="str">
        <f t="shared" si="0"/>
        <v>Yes</v>
      </c>
      <c r="J17" s="21" t="str">
        <f t="shared" si="1"/>
        <v>Above</v>
      </c>
      <c r="K17" s="14" t="str">
        <f t="shared" si="2"/>
        <v/>
      </c>
    </row>
    <row r="18" spans="1:11" x14ac:dyDescent="0.3">
      <c r="A18" s="14">
        <v>17</v>
      </c>
      <c r="B18" s="14" t="s">
        <v>10</v>
      </c>
      <c r="C18" s="14" t="s">
        <v>11</v>
      </c>
      <c r="D18" s="15">
        <v>236000</v>
      </c>
      <c r="E18" s="15">
        <v>236000</v>
      </c>
      <c r="F18" s="14" t="s">
        <v>12</v>
      </c>
      <c r="G18" s="14" t="s">
        <v>13</v>
      </c>
      <c r="H18" s="16">
        <v>697</v>
      </c>
      <c r="I18" s="35" t="str">
        <f t="shared" si="0"/>
        <v>Yes</v>
      </c>
      <c r="J18" s="21" t="str">
        <f t="shared" si="1"/>
        <v>Above</v>
      </c>
      <c r="K18" s="14" t="str">
        <f t="shared" si="2"/>
        <v/>
      </c>
    </row>
    <row r="19" spans="1:11" x14ac:dyDescent="0.3">
      <c r="I19" s="18"/>
    </row>
    <row r="20" spans="1:11" x14ac:dyDescent="0.3">
      <c r="A20" t="s">
        <v>113</v>
      </c>
      <c r="D20" s="17">
        <f>AVERAGE(D2:D18)</f>
        <v>109993.5294117647</v>
      </c>
    </row>
    <row r="21" spans="1:11" x14ac:dyDescent="0.3">
      <c r="D21" s="17"/>
    </row>
    <row r="22" spans="1:11" x14ac:dyDescent="0.3">
      <c r="D22" s="17"/>
    </row>
    <row r="23" spans="1:11" x14ac:dyDescent="0.3">
      <c r="A23" s="60" t="s">
        <v>77</v>
      </c>
      <c r="B23" s="61"/>
      <c r="C23" s="61"/>
      <c r="D23" s="61"/>
      <c r="E23" s="62"/>
      <c r="F23" s="32" t="s">
        <v>103</v>
      </c>
      <c r="G23" s="33"/>
      <c r="H23" s="34"/>
    </row>
    <row r="24" spans="1:11" x14ac:dyDescent="0.3">
      <c r="A24" s="65" t="s">
        <v>109</v>
      </c>
      <c r="B24" s="65"/>
      <c r="C24" s="65"/>
      <c r="D24" s="65"/>
      <c r="E24" s="65"/>
      <c r="F24" s="67" t="s">
        <v>111</v>
      </c>
      <c r="G24" s="68"/>
      <c r="H24" s="69"/>
    </row>
    <row r="25" spans="1:11" x14ac:dyDescent="0.3">
      <c r="A25" s="65"/>
      <c r="B25" s="65"/>
      <c r="C25" s="65"/>
      <c r="D25" s="65"/>
      <c r="E25" s="65"/>
      <c r="F25" s="70"/>
      <c r="G25" s="71"/>
      <c r="H25" s="72"/>
    </row>
    <row r="26" spans="1:11" x14ac:dyDescent="0.3">
      <c r="A26" s="66" t="s">
        <v>112</v>
      </c>
      <c r="B26" s="66"/>
      <c r="C26" s="66"/>
      <c r="D26" s="66"/>
      <c r="E26" s="66"/>
      <c r="F26" s="73" t="s">
        <v>115</v>
      </c>
      <c r="G26" s="73"/>
      <c r="H26" s="73"/>
    </row>
    <row r="27" spans="1:11" x14ac:dyDescent="0.3">
      <c r="A27" s="66"/>
      <c r="B27" s="66"/>
      <c r="C27" s="66"/>
      <c r="D27" s="66"/>
      <c r="E27" s="66"/>
      <c r="F27" s="73"/>
      <c r="G27" s="73"/>
      <c r="H27" s="73"/>
    </row>
    <row r="28" spans="1:11" x14ac:dyDescent="0.3">
      <c r="A28" s="74" t="s">
        <v>116</v>
      </c>
      <c r="B28" s="74"/>
      <c r="C28" s="74"/>
      <c r="D28" s="74"/>
      <c r="E28" s="74"/>
      <c r="F28" s="64" t="s">
        <v>118</v>
      </c>
      <c r="G28" s="64"/>
      <c r="H28" s="64"/>
    </row>
    <row r="29" spans="1:11" x14ac:dyDescent="0.3">
      <c r="A29" s="74"/>
      <c r="B29" s="74"/>
      <c r="C29" s="74"/>
      <c r="D29" s="74"/>
      <c r="E29" s="74"/>
      <c r="F29" s="64"/>
      <c r="G29" s="64"/>
      <c r="H29" s="64"/>
    </row>
  </sheetData>
  <mergeCells count="7">
    <mergeCell ref="A23:E23"/>
    <mergeCell ref="F28:H29"/>
    <mergeCell ref="A24:E25"/>
    <mergeCell ref="A26:E27"/>
    <mergeCell ref="F24:H25"/>
    <mergeCell ref="F26:H27"/>
    <mergeCell ref="A28:E2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C3A6-71DA-403E-B98A-E80052BBD6F3}">
  <dimension ref="A1:K29"/>
  <sheetViews>
    <sheetView showGridLines="0" zoomScale="130" zoomScaleNormal="130" workbookViewId="0">
      <selection activeCell="I18" sqref="I2:K18"/>
    </sheetView>
  </sheetViews>
  <sheetFormatPr defaultRowHeight="14.4" x14ac:dyDescent="0.3"/>
  <cols>
    <col min="3" max="3" width="11.33203125" customWidth="1"/>
    <col min="4" max="4" width="12.109375" bestFit="1" customWidth="1"/>
    <col min="5" max="5" width="15.33203125" bestFit="1" customWidth="1"/>
    <col min="6" max="6" width="13.6640625" bestFit="1" customWidth="1"/>
    <col min="7" max="7" width="14" bestFit="1" customWidth="1"/>
    <col min="8" max="8" width="14.33203125" bestFit="1" customWidth="1"/>
    <col min="9" max="9" width="15.88671875" bestFit="1" customWidth="1"/>
    <col min="10" max="10" width="23.109375" bestFit="1" customWidth="1"/>
    <col min="11" max="11" width="9.5546875" bestFit="1" customWidth="1"/>
  </cols>
  <sheetData>
    <row r="1" spans="1:11" x14ac:dyDescent="0.3">
      <c r="A1" s="12" t="s">
        <v>86</v>
      </c>
      <c r="B1" s="12" t="s">
        <v>0</v>
      </c>
      <c r="C1" s="12" t="s">
        <v>1</v>
      </c>
      <c r="D1" s="13" t="s">
        <v>2</v>
      </c>
      <c r="E1" s="13" t="s">
        <v>4</v>
      </c>
      <c r="F1" s="12" t="s">
        <v>5</v>
      </c>
      <c r="G1" s="12" t="s">
        <v>6</v>
      </c>
      <c r="H1" s="12" t="s">
        <v>76</v>
      </c>
      <c r="I1" s="24" t="s">
        <v>110</v>
      </c>
      <c r="J1" s="26" t="s">
        <v>114</v>
      </c>
      <c r="K1" s="47" t="s">
        <v>117</v>
      </c>
    </row>
    <row r="2" spans="1:11" x14ac:dyDescent="0.3">
      <c r="A2" s="14">
        <v>1</v>
      </c>
      <c r="B2" s="14" t="s">
        <v>17</v>
      </c>
      <c r="C2" s="14" t="s">
        <v>31</v>
      </c>
      <c r="D2" s="15">
        <v>98600</v>
      </c>
      <c r="E2" s="15">
        <v>98600</v>
      </c>
      <c r="F2" s="14" t="s">
        <v>20</v>
      </c>
      <c r="G2" s="14" t="s">
        <v>13</v>
      </c>
      <c r="H2" s="16">
        <v>496</v>
      </c>
      <c r="I2" s="14"/>
      <c r="J2" s="14"/>
    </row>
    <row r="3" spans="1:11" x14ac:dyDescent="0.3">
      <c r="A3" s="14">
        <v>2</v>
      </c>
      <c r="B3" s="14" t="s">
        <v>17</v>
      </c>
      <c r="C3" s="14" t="s">
        <v>35</v>
      </c>
      <c r="D3" s="15">
        <v>89800</v>
      </c>
      <c r="E3" s="15">
        <v>89800</v>
      </c>
      <c r="F3" s="14" t="s">
        <v>20</v>
      </c>
      <c r="G3" s="14" t="s">
        <v>13</v>
      </c>
      <c r="H3" s="16">
        <v>496</v>
      </c>
      <c r="I3" s="14"/>
      <c r="J3" s="14"/>
    </row>
    <row r="4" spans="1:11" x14ac:dyDescent="0.3">
      <c r="A4" s="14">
        <v>3</v>
      </c>
      <c r="B4" s="14" t="s">
        <v>36</v>
      </c>
      <c r="C4" s="14" t="s">
        <v>37</v>
      </c>
      <c r="D4" s="15">
        <v>38800</v>
      </c>
      <c r="E4" s="15">
        <v>38800</v>
      </c>
      <c r="F4" s="14" t="s">
        <v>18</v>
      </c>
      <c r="G4" s="14" t="s">
        <v>22</v>
      </c>
      <c r="H4" s="16">
        <v>255</v>
      </c>
      <c r="I4" s="14"/>
      <c r="J4" s="14"/>
    </row>
    <row r="5" spans="1:11" x14ac:dyDescent="0.3">
      <c r="A5" s="14">
        <v>4</v>
      </c>
      <c r="B5" s="14" t="s">
        <v>36</v>
      </c>
      <c r="C5" s="14" t="s">
        <v>43</v>
      </c>
      <c r="D5" s="15">
        <v>105700</v>
      </c>
      <c r="E5" s="15">
        <v>105700</v>
      </c>
      <c r="F5" s="14" t="s">
        <v>12</v>
      </c>
      <c r="G5" s="14" t="s">
        <v>19</v>
      </c>
      <c r="H5" s="16">
        <v>449</v>
      </c>
      <c r="I5" s="14"/>
      <c r="J5" s="14"/>
    </row>
    <row r="6" spans="1:11" x14ac:dyDescent="0.3">
      <c r="A6" s="14">
        <v>5</v>
      </c>
      <c r="B6" s="14" t="s">
        <v>36</v>
      </c>
      <c r="C6" s="14" t="s">
        <v>43</v>
      </c>
      <c r="D6" s="15">
        <v>124200</v>
      </c>
      <c r="E6" s="15">
        <v>124200</v>
      </c>
      <c r="F6" s="14" t="s">
        <v>12</v>
      </c>
      <c r="G6" s="14" t="s">
        <v>19</v>
      </c>
      <c r="H6" s="16">
        <v>536</v>
      </c>
      <c r="I6" s="14"/>
      <c r="J6" s="14"/>
    </row>
    <row r="7" spans="1:11" x14ac:dyDescent="0.3">
      <c r="A7" s="14">
        <v>6</v>
      </c>
      <c r="B7" s="14" t="s">
        <v>47</v>
      </c>
      <c r="C7" s="14" t="s">
        <v>50</v>
      </c>
      <c r="D7" s="15">
        <v>300200</v>
      </c>
      <c r="E7" s="15">
        <v>300200</v>
      </c>
      <c r="F7" s="14" t="s">
        <v>12</v>
      </c>
      <c r="G7" s="14" t="s">
        <v>19</v>
      </c>
      <c r="H7" s="16">
        <v>626</v>
      </c>
      <c r="I7" s="14"/>
      <c r="J7" s="14"/>
    </row>
    <row r="8" spans="1:11" x14ac:dyDescent="0.3">
      <c r="A8" s="14">
        <v>7</v>
      </c>
      <c r="B8" s="14" t="s">
        <v>47</v>
      </c>
      <c r="C8" s="14" t="s">
        <v>50</v>
      </c>
      <c r="D8" s="15">
        <v>214900</v>
      </c>
      <c r="E8" s="15">
        <v>214900</v>
      </c>
      <c r="F8" s="14" t="s">
        <v>12</v>
      </c>
      <c r="G8" s="14" t="s">
        <v>19</v>
      </c>
      <c r="H8" s="16">
        <v>542</v>
      </c>
      <c r="I8" s="14"/>
      <c r="J8" s="14"/>
    </row>
    <row r="9" spans="1:11" x14ac:dyDescent="0.3">
      <c r="A9" s="14">
        <v>8</v>
      </c>
      <c r="B9" s="14" t="s">
        <v>53</v>
      </c>
      <c r="C9" s="14" t="s">
        <v>54</v>
      </c>
      <c r="D9" s="15">
        <v>50095</v>
      </c>
      <c r="E9" s="15">
        <v>50095</v>
      </c>
      <c r="F9" s="14" t="s">
        <v>18</v>
      </c>
      <c r="G9" s="14" t="s">
        <v>55</v>
      </c>
      <c r="H9" s="16">
        <v>300</v>
      </c>
      <c r="I9" s="14"/>
      <c r="J9" s="14"/>
    </row>
    <row r="10" spans="1:11" x14ac:dyDescent="0.3">
      <c r="A10" s="14">
        <v>9</v>
      </c>
      <c r="B10" s="14" t="s">
        <v>53</v>
      </c>
      <c r="C10" s="14" t="s">
        <v>54</v>
      </c>
      <c r="D10" s="15">
        <v>51385</v>
      </c>
      <c r="E10" s="15">
        <v>51385</v>
      </c>
      <c r="F10" s="14" t="s">
        <v>20</v>
      </c>
      <c r="G10" s="14" t="s">
        <v>55</v>
      </c>
      <c r="H10" s="16">
        <v>300</v>
      </c>
      <c r="I10" s="14"/>
      <c r="J10" s="14"/>
    </row>
    <row r="11" spans="1:11" x14ac:dyDescent="0.3">
      <c r="A11" s="14">
        <v>10</v>
      </c>
      <c r="B11" s="14" t="s">
        <v>53</v>
      </c>
      <c r="C11" s="14" t="s">
        <v>54</v>
      </c>
      <c r="D11" s="15">
        <v>39630</v>
      </c>
      <c r="E11" s="15">
        <v>39630</v>
      </c>
      <c r="F11" s="14" t="s">
        <v>18</v>
      </c>
      <c r="G11" s="14" t="s">
        <v>55</v>
      </c>
      <c r="H11" s="16">
        <v>300</v>
      </c>
      <c r="I11" s="14"/>
      <c r="J11" s="14"/>
    </row>
    <row r="12" spans="1:11" x14ac:dyDescent="0.3">
      <c r="A12" s="14">
        <v>11</v>
      </c>
      <c r="B12" s="14" t="s">
        <v>60</v>
      </c>
      <c r="C12" s="14" t="s">
        <v>62</v>
      </c>
      <c r="D12" s="15">
        <v>61000</v>
      </c>
      <c r="E12" s="15">
        <v>61000</v>
      </c>
      <c r="F12" s="14" t="s">
        <v>20</v>
      </c>
      <c r="G12" s="14" t="s">
        <v>58</v>
      </c>
      <c r="H12" s="16">
        <v>211</v>
      </c>
      <c r="I12" s="14"/>
      <c r="J12" s="14"/>
    </row>
    <row r="13" spans="1:11" x14ac:dyDescent="0.3">
      <c r="A13" s="14">
        <v>12</v>
      </c>
      <c r="B13" s="14" t="s">
        <v>60</v>
      </c>
      <c r="C13" s="14" t="s">
        <v>62</v>
      </c>
      <c r="D13" s="15">
        <v>70000</v>
      </c>
      <c r="E13" s="15">
        <v>70000</v>
      </c>
      <c r="F13" s="14" t="s">
        <v>12</v>
      </c>
      <c r="G13" s="14" t="s">
        <v>58</v>
      </c>
      <c r="H13" s="16">
        <v>211</v>
      </c>
      <c r="I13" s="14"/>
      <c r="J13" s="14"/>
    </row>
    <row r="14" spans="1:11" x14ac:dyDescent="0.3">
      <c r="A14" s="14">
        <v>13</v>
      </c>
      <c r="B14" s="14" t="s">
        <v>60</v>
      </c>
      <c r="C14" s="14" t="s">
        <v>62</v>
      </c>
      <c r="D14" s="15">
        <v>67600</v>
      </c>
      <c r="E14" s="15">
        <v>67600</v>
      </c>
      <c r="F14" s="14" t="s">
        <v>12</v>
      </c>
      <c r="G14" s="14" t="s">
        <v>58</v>
      </c>
      <c r="H14" s="16">
        <v>211</v>
      </c>
      <c r="I14" s="14"/>
      <c r="J14" s="14"/>
    </row>
    <row r="15" spans="1:11" x14ac:dyDescent="0.3">
      <c r="A15" s="14">
        <v>14</v>
      </c>
      <c r="B15" s="14" t="s">
        <v>65</v>
      </c>
      <c r="C15" s="14" t="s">
        <v>66</v>
      </c>
      <c r="D15" s="15">
        <v>43590</v>
      </c>
      <c r="E15" s="15">
        <v>43590</v>
      </c>
      <c r="F15" s="14" t="s">
        <v>20</v>
      </c>
      <c r="G15" s="14" t="s">
        <v>13</v>
      </c>
      <c r="H15" s="16">
        <v>335</v>
      </c>
      <c r="I15" s="14"/>
      <c r="J15" s="14"/>
    </row>
    <row r="16" spans="1:11" x14ac:dyDescent="0.3">
      <c r="A16" s="14">
        <v>15</v>
      </c>
      <c r="B16" s="14" t="s">
        <v>65</v>
      </c>
      <c r="C16" s="14" t="s">
        <v>66</v>
      </c>
      <c r="D16" s="15">
        <v>45190</v>
      </c>
      <c r="E16" s="15">
        <v>45190</v>
      </c>
      <c r="F16" s="14" t="s">
        <v>20</v>
      </c>
      <c r="G16" s="14" t="s">
        <v>13</v>
      </c>
      <c r="H16" s="16">
        <v>389</v>
      </c>
      <c r="I16" s="14"/>
      <c r="J16" s="14"/>
    </row>
    <row r="17" spans="1:10" x14ac:dyDescent="0.3">
      <c r="A17" s="14">
        <v>16</v>
      </c>
      <c r="B17" s="14" t="s">
        <v>10</v>
      </c>
      <c r="C17" s="14" t="s">
        <v>68</v>
      </c>
      <c r="D17" s="15">
        <v>233200</v>
      </c>
      <c r="E17" s="15">
        <v>233200</v>
      </c>
      <c r="F17" s="14" t="s">
        <v>20</v>
      </c>
      <c r="G17" s="14" t="s">
        <v>23</v>
      </c>
      <c r="H17" s="16">
        <v>528</v>
      </c>
      <c r="I17" s="14"/>
      <c r="J17" s="14"/>
    </row>
    <row r="18" spans="1:10" x14ac:dyDescent="0.3">
      <c r="A18" s="14">
        <v>17</v>
      </c>
      <c r="B18" s="14" t="s">
        <v>10</v>
      </c>
      <c r="C18" s="14" t="s">
        <v>11</v>
      </c>
      <c r="D18" s="15">
        <v>236000</v>
      </c>
      <c r="E18" s="15">
        <v>236000</v>
      </c>
      <c r="F18" s="14" t="s">
        <v>12</v>
      </c>
      <c r="G18" s="14" t="s">
        <v>13</v>
      </c>
      <c r="H18" s="16">
        <v>697</v>
      </c>
      <c r="I18" s="14"/>
      <c r="J18" s="14"/>
    </row>
    <row r="20" spans="1:10" x14ac:dyDescent="0.3">
      <c r="A20" t="s">
        <v>113</v>
      </c>
      <c r="D20" s="17">
        <f>AVERAGE(D2:D18)</f>
        <v>109993.5294117647</v>
      </c>
    </row>
    <row r="21" spans="1:10" x14ac:dyDescent="0.3">
      <c r="D21" s="17"/>
    </row>
    <row r="22" spans="1:10" x14ac:dyDescent="0.3">
      <c r="D22" s="17"/>
    </row>
    <row r="23" spans="1:10" x14ac:dyDescent="0.3">
      <c r="A23" s="60" t="s">
        <v>77</v>
      </c>
      <c r="B23" s="61"/>
      <c r="C23" s="61"/>
      <c r="D23" s="61"/>
      <c r="E23" s="62"/>
      <c r="F23" s="32" t="s">
        <v>103</v>
      </c>
      <c r="G23" s="33"/>
      <c r="H23" s="34"/>
    </row>
    <row r="24" spans="1:10" x14ac:dyDescent="0.3">
      <c r="A24" s="65" t="s">
        <v>109</v>
      </c>
      <c r="B24" s="65"/>
      <c r="C24" s="65"/>
      <c r="D24" s="65"/>
      <c r="E24" s="65"/>
      <c r="F24" s="67"/>
      <c r="G24" s="68"/>
      <c r="H24" s="69"/>
    </row>
    <row r="25" spans="1:10" x14ac:dyDescent="0.3">
      <c r="A25" s="65"/>
      <c r="B25" s="65"/>
      <c r="C25" s="65"/>
      <c r="D25" s="65"/>
      <c r="E25" s="65"/>
      <c r="F25" s="70"/>
      <c r="G25" s="71"/>
      <c r="H25" s="72"/>
    </row>
    <row r="26" spans="1:10" x14ac:dyDescent="0.3">
      <c r="A26" s="66" t="s">
        <v>112</v>
      </c>
      <c r="B26" s="66"/>
      <c r="C26" s="66"/>
      <c r="D26" s="66"/>
      <c r="E26" s="66"/>
      <c r="F26" s="73"/>
      <c r="G26" s="73"/>
      <c r="H26" s="73"/>
    </row>
    <row r="27" spans="1:10" x14ac:dyDescent="0.3">
      <c r="A27" s="66"/>
      <c r="B27" s="66"/>
      <c r="C27" s="66"/>
      <c r="D27" s="66"/>
      <c r="E27" s="66"/>
      <c r="F27" s="73"/>
      <c r="G27" s="73"/>
      <c r="H27" s="73"/>
    </row>
    <row r="28" spans="1:10" x14ac:dyDescent="0.3">
      <c r="A28" s="74" t="s">
        <v>151</v>
      </c>
      <c r="B28" s="74"/>
      <c r="C28" s="74"/>
      <c r="D28" s="74"/>
      <c r="E28" s="74"/>
      <c r="F28" s="64"/>
      <c r="G28" s="64"/>
      <c r="H28" s="64"/>
    </row>
    <row r="29" spans="1:10" x14ac:dyDescent="0.3">
      <c r="A29" s="74"/>
      <c r="B29" s="74"/>
      <c r="C29" s="74"/>
      <c r="D29" s="74"/>
      <c r="E29" s="74"/>
      <c r="F29" s="64"/>
      <c r="G29" s="64"/>
      <c r="H29" s="64"/>
    </row>
  </sheetData>
  <mergeCells count="7">
    <mergeCell ref="A28:E29"/>
    <mergeCell ref="F28:H29"/>
    <mergeCell ref="A23:E23"/>
    <mergeCell ref="A24:E25"/>
    <mergeCell ref="F24:H25"/>
    <mergeCell ref="A26:E27"/>
    <mergeCell ref="F26:H2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FA27-CC4F-4804-81B9-110EDAE67A10}">
  <dimension ref="A1:J25"/>
  <sheetViews>
    <sheetView showGridLines="0" zoomScale="130" zoomScaleNormal="130" workbookViewId="0">
      <selection activeCell="I13" sqref="I13"/>
    </sheetView>
  </sheetViews>
  <sheetFormatPr defaultRowHeight="14.4" x14ac:dyDescent="0.3"/>
  <cols>
    <col min="3" max="3" width="11.33203125" customWidth="1"/>
    <col min="4" max="4" width="12.109375" bestFit="1" customWidth="1"/>
    <col min="5" max="5" width="15.33203125" bestFit="1" customWidth="1"/>
    <col min="6" max="6" width="13.6640625" bestFit="1" customWidth="1"/>
    <col min="7" max="7" width="14" bestFit="1" customWidth="1"/>
    <col min="8" max="8" width="16.21875" customWidth="1"/>
    <col min="9" max="9" width="26.88671875" customWidth="1"/>
    <col min="10" max="10" width="24.77734375" customWidth="1"/>
  </cols>
  <sheetData>
    <row r="1" spans="1:10" x14ac:dyDescent="0.3">
      <c r="A1" s="12" t="s">
        <v>86</v>
      </c>
      <c r="B1" s="12" t="s">
        <v>0</v>
      </c>
      <c r="C1" s="12" t="s">
        <v>1</v>
      </c>
      <c r="D1" s="13" t="s">
        <v>2</v>
      </c>
      <c r="E1" s="13" t="s">
        <v>3</v>
      </c>
      <c r="F1" s="13" t="s">
        <v>4</v>
      </c>
      <c r="G1" s="12" t="s">
        <v>5</v>
      </c>
      <c r="H1" s="12" t="s">
        <v>76</v>
      </c>
      <c r="I1" s="37" t="s">
        <v>119</v>
      </c>
      <c r="J1" s="37" t="s">
        <v>119</v>
      </c>
    </row>
    <row r="2" spans="1:10" x14ac:dyDescent="0.3">
      <c r="A2" s="14">
        <v>1</v>
      </c>
      <c r="B2" s="14" t="s">
        <v>17</v>
      </c>
      <c r="C2" s="14" t="s">
        <v>31</v>
      </c>
      <c r="D2" s="15">
        <v>98600</v>
      </c>
      <c r="E2" s="15">
        <v>92685</v>
      </c>
      <c r="F2" s="15">
        <v>98600</v>
      </c>
      <c r="G2" s="14" t="s">
        <v>20</v>
      </c>
      <c r="H2" s="16">
        <v>496</v>
      </c>
      <c r="I2" s="38">
        <f t="shared" ref="I2:I18" si="0">H2/E2</f>
        <v>5.3514592436748123E-3</v>
      </c>
      <c r="J2" s="38">
        <f t="shared" ref="J2:J18" si="1">IFERROR(H2/E2, 0)</f>
        <v>5.3514592436748123E-3</v>
      </c>
    </row>
    <row r="3" spans="1:10" x14ac:dyDescent="0.3">
      <c r="A3" s="14">
        <v>2</v>
      </c>
      <c r="B3" s="14" t="s">
        <v>17</v>
      </c>
      <c r="C3" s="14" t="s">
        <v>35</v>
      </c>
      <c r="D3" s="15">
        <v>89800</v>
      </c>
      <c r="E3" s="15">
        <v>84413</v>
      </c>
      <c r="F3" s="15">
        <v>89800</v>
      </c>
      <c r="G3" s="14" t="s">
        <v>20</v>
      </c>
      <c r="H3" s="16">
        <v>496</v>
      </c>
      <c r="I3" s="38">
        <f t="shared" si="0"/>
        <v>5.8758721997796545E-3</v>
      </c>
      <c r="J3" s="38">
        <f t="shared" si="1"/>
        <v>5.8758721997796545E-3</v>
      </c>
    </row>
    <row r="4" spans="1:10" x14ac:dyDescent="0.3">
      <c r="A4" s="14">
        <v>3</v>
      </c>
      <c r="B4" s="14" t="s">
        <v>36</v>
      </c>
      <c r="C4" s="14" t="s">
        <v>37</v>
      </c>
      <c r="D4" s="15">
        <v>38800</v>
      </c>
      <c r="E4" s="15">
        <v>36585</v>
      </c>
      <c r="F4" s="15">
        <v>38800</v>
      </c>
      <c r="G4" s="14" t="s">
        <v>18</v>
      </c>
      <c r="H4" s="16">
        <v>255</v>
      </c>
      <c r="I4" s="38">
        <f t="shared" si="0"/>
        <v>6.9700697006970071E-3</v>
      </c>
      <c r="J4" s="38">
        <f t="shared" si="1"/>
        <v>6.9700697006970071E-3</v>
      </c>
    </row>
    <row r="5" spans="1:10" x14ac:dyDescent="0.3">
      <c r="A5" s="14">
        <v>4</v>
      </c>
      <c r="B5" s="14" t="s">
        <v>36</v>
      </c>
      <c r="C5" s="14" t="s">
        <v>43</v>
      </c>
      <c r="D5" s="15">
        <v>105700</v>
      </c>
      <c r="E5" s="15">
        <v>98800</v>
      </c>
      <c r="F5" s="15">
        <v>105700</v>
      </c>
      <c r="G5" s="14" t="s">
        <v>12</v>
      </c>
      <c r="H5" s="16">
        <v>449</v>
      </c>
      <c r="I5" s="38">
        <f t="shared" si="0"/>
        <v>4.5445344129554652E-3</v>
      </c>
      <c r="J5" s="38">
        <f t="shared" si="1"/>
        <v>4.5445344129554652E-3</v>
      </c>
    </row>
    <row r="6" spans="1:10" x14ac:dyDescent="0.3">
      <c r="A6" s="14">
        <v>5</v>
      </c>
      <c r="B6" s="14" t="s">
        <v>36</v>
      </c>
      <c r="C6" s="14" t="s">
        <v>43</v>
      </c>
      <c r="D6" s="15">
        <v>124200</v>
      </c>
      <c r="E6" s="15">
        <v>116005</v>
      </c>
      <c r="F6" s="15">
        <v>124200</v>
      </c>
      <c r="G6" s="14" t="s">
        <v>12</v>
      </c>
      <c r="H6" s="16">
        <v>536</v>
      </c>
      <c r="I6" s="38">
        <f t="shared" si="0"/>
        <v>4.6204904960993063E-3</v>
      </c>
      <c r="J6" s="38">
        <f t="shared" si="1"/>
        <v>4.6204904960993063E-3</v>
      </c>
    </row>
    <row r="7" spans="1:10" x14ac:dyDescent="0.3">
      <c r="A7" s="14">
        <v>6</v>
      </c>
      <c r="B7" s="14" t="s">
        <v>47</v>
      </c>
      <c r="C7" s="14" t="s">
        <v>50</v>
      </c>
      <c r="D7" s="15">
        <v>300200</v>
      </c>
      <c r="E7" s="15">
        <v>0</v>
      </c>
      <c r="F7" s="15">
        <v>300200</v>
      </c>
      <c r="G7" s="14" t="s">
        <v>12</v>
      </c>
      <c r="H7" s="16">
        <v>626</v>
      </c>
      <c r="I7" s="38" t="e">
        <f t="shared" si="0"/>
        <v>#DIV/0!</v>
      </c>
      <c r="J7" s="38">
        <f t="shared" si="1"/>
        <v>0</v>
      </c>
    </row>
    <row r="8" spans="1:10" x14ac:dyDescent="0.3">
      <c r="A8" s="14">
        <v>7</v>
      </c>
      <c r="B8" s="14" t="s">
        <v>47</v>
      </c>
      <c r="C8" s="14" t="s">
        <v>50</v>
      </c>
      <c r="D8" s="15">
        <v>214900</v>
      </c>
      <c r="E8" s="15">
        <v>0</v>
      </c>
      <c r="F8" s="15">
        <v>214900</v>
      </c>
      <c r="G8" s="14" t="s">
        <v>12</v>
      </c>
      <c r="H8" s="16">
        <v>542</v>
      </c>
      <c r="I8" s="38" t="e">
        <f t="shared" si="0"/>
        <v>#DIV/0!</v>
      </c>
      <c r="J8" s="38">
        <f t="shared" si="1"/>
        <v>0</v>
      </c>
    </row>
    <row r="9" spans="1:10" x14ac:dyDescent="0.3">
      <c r="A9" s="14">
        <v>8</v>
      </c>
      <c r="B9" s="14" t="s">
        <v>53</v>
      </c>
      <c r="C9" s="14" t="s">
        <v>54</v>
      </c>
      <c r="D9" s="15">
        <v>50095</v>
      </c>
      <c r="E9" s="15">
        <v>48342</v>
      </c>
      <c r="F9" s="15">
        <v>50095</v>
      </c>
      <c r="G9" s="14" t="s">
        <v>18</v>
      </c>
      <c r="H9" s="16">
        <v>300</v>
      </c>
      <c r="I9" s="38">
        <f t="shared" si="0"/>
        <v>6.2057837904927393E-3</v>
      </c>
      <c r="J9" s="38">
        <f t="shared" si="1"/>
        <v>6.2057837904927393E-3</v>
      </c>
    </row>
    <row r="10" spans="1:10" x14ac:dyDescent="0.3">
      <c r="A10" s="14">
        <v>9</v>
      </c>
      <c r="B10" s="14" t="s">
        <v>53</v>
      </c>
      <c r="C10" s="14" t="s">
        <v>54</v>
      </c>
      <c r="D10" s="15">
        <v>51385</v>
      </c>
      <c r="E10" s="15">
        <v>49587</v>
      </c>
      <c r="F10" s="15">
        <v>51385</v>
      </c>
      <c r="G10" s="14" t="s">
        <v>20</v>
      </c>
      <c r="H10" s="16">
        <v>300</v>
      </c>
      <c r="I10" s="38">
        <f t="shared" si="0"/>
        <v>6.049972775122512E-3</v>
      </c>
      <c r="J10" s="38">
        <f t="shared" si="1"/>
        <v>6.049972775122512E-3</v>
      </c>
    </row>
    <row r="11" spans="1:10" x14ac:dyDescent="0.3">
      <c r="A11" s="14">
        <v>10</v>
      </c>
      <c r="B11" s="14" t="s">
        <v>53</v>
      </c>
      <c r="C11" s="14" t="s">
        <v>54</v>
      </c>
      <c r="D11" s="15">
        <v>39630</v>
      </c>
      <c r="E11" s="15">
        <v>38640</v>
      </c>
      <c r="F11" s="15">
        <v>39630</v>
      </c>
      <c r="G11" s="14" t="s">
        <v>18</v>
      </c>
      <c r="H11" s="16">
        <v>300</v>
      </c>
      <c r="I11" s="38">
        <f t="shared" si="0"/>
        <v>7.763975155279503E-3</v>
      </c>
      <c r="J11" s="38">
        <f t="shared" si="1"/>
        <v>7.763975155279503E-3</v>
      </c>
    </row>
    <row r="12" spans="1:10" x14ac:dyDescent="0.3">
      <c r="A12" s="14">
        <v>11</v>
      </c>
      <c r="B12" s="14" t="s">
        <v>60</v>
      </c>
      <c r="C12" s="14" t="s">
        <v>62</v>
      </c>
      <c r="D12" s="15">
        <v>61000</v>
      </c>
      <c r="E12" s="15">
        <v>0</v>
      </c>
      <c r="F12" s="15">
        <v>61000</v>
      </c>
      <c r="G12" s="14" t="s">
        <v>20</v>
      </c>
      <c r="H12" s="16">
        <v>211</v>
      </c>
      <c r="I12" s="38" t="e">
        <f t="shared" si="0"/>
        <v>#DIV/0!</v>
      </c>
      <c r="J12" s="38">
        <f t="shared" si="1"/>
        <v>0</v>
      </c>
    </row>
    <row r="13" spans="1:10" x14ac:dyDescent="0.3">
      <c r="A13" s="14">
        <v>12</v>
      </c>
      <c r="B13" s="14" t="s">
        <v>60</v>
      </c>
      <c r="C13" s="14" t="s">
        <v>62</v>
      </c>
      <c r="D13" s="15">
        <v>70000</v>
      </c>
      <c r="E13" s="15">
        <v>0</v>
      </c>
      <c r="F13" s="15">
        <v>70000</v>
      </c>
      <c r="G13" s="14" t="s">
        <v>12</v>
      </c>
      <c r="H13" s="16">
        <v>211</v>
      </c>
      <c r="I13" s="38" t="e">
        <f t="shared" si="0"/>
        <v>#DIV/0!</v>
      </c>
      <c r="J13" s="38">
        <f>IFERROR(H13/E13, 0)</f>
        <v>0</v>
      </c>
    </row>
    <row r="14" spans="1:10" x14ac:dyDescent="0.3">
      <c r="A14" s="14">
        <v>13</v>
      </c>
      <c r="B14" s="14" t="s">
        <v>60</v>
      </c>
      <c r="C14" s="14" t="s">
        <v>62</v>
      </c>
      <c r="D14" s="15">
        <v>67600</v>
      </c>
      <c r="E14" s="15">
        <v>0</v>
      </c>
      <c r="F14" s="15">
        <v>67600</v>
      </c>
      <c r="G14" s="14" t="s">
        <v>12</v>
      </c>
      <c r="H14" s="16">
        <v>211</v>
      </c>
      <c r="I14" s="38" t="e">
        <f t="shared" si="0"/>
        <v>#DIV/0!</v>
      </c>
      <c r="J14" s="38">
        <f t="shared" si="1"/>
        <v>0</v>
      </c>
    </row>
    <row r="15" spans="1:10" x14ac:dyDescent="0.3">
      <c r="A15" s="14">
        <v>14</v>
      </c>
      <c r="B15" s="14" t="s">
        <v>65</v>
      </c>
      <c r="C15" s="14" t="s">
        <v>66</v>
      </c>
      <c r="D15" s="15">
        <v>43590</v>
      </c>
      <c r="E15" s="15">
        <v>0</v>
      </c>
      <c r="F15" s="15">
        <v>43590</v>
      </c>
      <c r="G15" s="14" t="s">
        <v>20</v>
      </c>
      <c r="H15" s="16">
        <v>335</v>
      </c>
      <c r="I15" s="38" t="e">
        <f t="shared" si="0"/>
        <v>#DIV/0!</v>
      </c>
      <c r="J15" s="38">
        <f t="shared" si="1"/>
        <v>0</v>
      </c>
    </row>
    <row r="16" spans="1:10" x14ac:dyDescent="0.3">
      <c r="A16" s="14">
        <v>15</v>
      </c>
      <c r="B16" s="14" t="s">
        <v>65</v>
      </c>
      <c r="C16" s="14" t="s">
        <v>66</v>
      </c>
      <c r="D16" s="15">
        <v>45190</v>
      </c>
      <c r="E16" s="15">
        <v>0</v>
      </c>
      <c r="F16" s="15">
        <v>45190</v>
      </c>
      <c r="G16" s="14" t="s">
        <v>20</v>
      </c>
      <c r="H16" s="16">
        <v>389</v>
      </c>
      <c r="I16" s="38" t="e">
        <f t="shared" si="0"/>
        <v>#DIV/0!</v>
      </c>
      <c r="J16" s="38">
        <f t="shared" si="1"/>
        <v>0</v>
      </c>
    </row>
    <row r="17" spans="1:10" x14ac:dyDescent="0.3">
      <c r="A17" s="14">
        <v>16</v>
      </c>
      <c r="B17" s="14" t="s">
        <v>10</v>
      </c>
      <c r="C17" s="14" t="s">
        <v>68</v>
      </c>
      <c r="D17" s="15">
        <v>233200</v>
      </c>
      <c r="E17" s="15">
        <v>205216</v>
      </c>
      <c r="F17" s="15">
        <v>233200</v>
      </c>
      <c r="G17" s="14" t="s">
        <v>20</v>
      </c>
      <c r="H17" s="16">
        <v>528</v>
      </c>
      <c r="I17" s="38">
        <f t="shared" si="0"/>
        <v>2.5728987993138938E-3</v>
      </c>
      <c r="J17" s="38">
        <f t="shared" si="1"/>
        <v>2.5728987993138938E-3</v>
      </c>
    </row>
    <row r="18" spans="1:10" x14ac:dyDescent="0.3">
      <c r="A18" s="14">
        <v>17</v>
      </c>
      <c r="B18" s="14" t="s">
        <v>10</v>
      </c>
      <c r="C18" s="14" t="s">
        <v>11</v>
      </c>
      <c r="D18" s="15">
        <v>236000</v>
      </c>
      <c r="E18" s="15"/>
      <c r="F18" s="15">
        <v>236000</v>
      </c>
      <c r="G18" s="14" t="s">
        <v>12</v>
      </c>
      <c r="H18" s="16">
        <v>697</v>
      </c>
      <c r="I18" s="38" t="e">
        <f t="shared" si="0"/>
        <v>#DIV/0!</v>
      </c>
      <c r="J18" s="38">
        <f t="shared" si="1"/>
        <v>0</v>
      </c>
    </row>
    <row r="19" spans="1:10" x14ac:dyDescent="0.3">
      <c r="H19" s="18"/>
    </row>
    <row r="20" spans="1:10" x14ac:dyDescent="0.3">
      <c r="A20" t="s">
        <v>113</v>
      </c>
      <c r="D20" s="17">
        <f>AVERAGE(D2:D18)</f>
        <v>109993.5294117647</v>
      </c>
    </row>
    <row r="21" spans="1:10" x14ac:dyDescent="0.3">
      <c r="D21" s="17"/>
    </row>
    <row r="22" spans="1:10" x14ac:dyDescent="0.3">
      <c r="D22" s="17"/>
    </row>
    <row r="23" spans="1:10" x14ac:dyDescent="0.3">
      <c r="A23" s="60" t="s">
        <v>77</v>
      </c>
      <c r="B23" s="61"/>
      <c r="C23" s="61"/>
      <c r="D23" s="61"/>
      <c r="E23" s="62"/>
      <c r="F23" s="60" t="s">
        <v>103</v>
      </c>
      <c r="G23" s="62"/>
    </row>
    <row r="24" spans="1:10" x14ac:dyDescent="0.3">
      <c r="A24" s="65" t="s">
        <v>120</v>
      </c>
      <c r="B24" s="65"/>
      <c r="C24" s="65"/>
      <c r="D24" s="65"/>
      <c r="E24" s="65"/>
      <c r="F24" s="73" t="s">
        <v>121</v>
      </c>
      <c r="G24" s="73"/>
    </row>
    <row r="25" spans="1:10" x14ac:dyDescent="0.3">
      <c r="A25" s="65"/>
      <c r="B25" s="65"/>
      <c r="C25" s="65"/>
      <c r="D25" s="65"/>
      <c r="E25" s="65"/>
      <c r="F25" s="73"/>
      <c r="G25" s="73"/>
    </row>
  </sheetData>
  <mergeCells count="4">
    <mergeCell ref="A23:E23"/>
    <mergeCell ref="A24:E25"/>
    <mergeCell ref="F24:G25"/>
    <mergeCell ref="F23:G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BF4B-8226-4FAA-ADF5-5C8E5879C90B}">
  <dimension ref="A1:J25"/>
  <sheetViews>
    <sheetView showGridLines="0" zoomScale="130" zoomScaleNormal="130" workbookViewId="0">
      <selection activeCell="I18" sqref="I2:J18"/>
    </sheetView>
  </sheetViews>
  <sheetFormatPr defaultRowHeight="14.4" x14ac:dyDescent="0.3"/>
  <cols>
    <col min="3" max="3" width="11.33203125" customWidth="1"/>
    <col min="4" max="4" width="12.109375" bestFit="1" customWidth="1"/>
    <col min="5" max="5" width="15.33203125" bestFit="1" customWidth="1"/>
    <col min="6" max="6" width="13.6640625" bestFit="1" customWidth="1"/>
    <col min="7" max="7" width="14" bestFit="1" customWidth="1"/>
    <col min="8" max="8" width="16.21875" customWidth="1"/>
    <col min="9" max="9" width="26.88671875" customWidth="1"/>
    <col min="10" max="10" width="24.77734375" customWidth="1"/>
  </cols>
  <sheetData>
    <row r="1" spans="1:10" x14ac:dyDescent="0.3">
      <c r="A1" s="12" t="s">
        <v>86</v>
      </c>
      <c r="B1" s="12" t="s">
        <v>0</v>
      </c>
      <c r="C1" s="12" t="s">
        <v>1</v>
      </c>
      <c r="D1" s="13" t="s">
        <v>2</v>
      </c>
      <c r="E1" s="13" t="s">
        <v>3</v>
      </c>
      <c r="F1" s="13" t="s">
        <v>4</v>
      </c>
      <c r="G1" s="12" t="s">
        <v>5</v>
      </c>
      <c r="H1" s="12" t="s">
        <v>76</v>
      </c>
      <c r="I1" s="37" t="s">
        <v>119</v>
      </c>
      <c r="J1" s="37" t="s">
        <v>119</v>
      </c>
    </row>
    <row r="2" spans="1:10" x14ac:dyDescent="0.3">
      <c r="A2" s="14">
        <v>1</v>
      </c>
      <c r="B2" s="14" t="s">
        <v>17</v>
      </c>
      <c r="C2" s="14" t="s">
        <v>31</v>
      </c>
      <c r="D2" s="15">
        <v>98600</v>
      </c>
      <c r="E2" s="15">
        <v>92685</v>
      </c>
      <c r="F2" s="15">
        <v>98600</v>
      </c>
      <c r="G2" s="14" t="s">
        <v>20</v>
      </c>
      <c r="H2" s="16">
        <v>496</v>
      </c>
      <c r="I2" s="38"/>
      <c r="J2" s="38"/>
    </row>
    <row r="3" spans="1:10" x14ac:dyDescent="0.3">
      <c r="A3" s="14">
        <v>2</v>
      </c>
      <c r="B3" s="14" t="s">
        <v>17</v>
      </c>
      <c r="C3" s="14" t="s">
        <v>35</v>
      </c>
      <c r="D3" s="15">
        <v>89800</v>
      </c>
      <c r="E3" s="15">
        <v>84413</v>
      </c>
      <c r="F3" s="15">
        <v>89800</v>
      </c>
      <c r="G3" s="14" t="s">
        <v>20</v>
      </c>
      <c r="H3" s="16">
        <v>496</v>
      </c>
      <c r="I3" s="38"/>
      <c r="J3" s="38"/>
    </row>
    <row r="4" spans="1:10" x14ac:dyDescent="0.3">
      <c r="A4" s="14">
        <v>3</v>
      </c>
      <c r="B4" s="14" t="s">
        <v>36</v>
      </c>
      <c r="C4" s="14" t="s">
        <v>37</v>
      </c>
      <c r="D4" s="15">
        <v>38800</v>
      </c>
      <c r="E4" s="15">
        <v>36585</v>
      </c>
      <c r="F4" s="15">
        <v>38800</v>
      </c>
      <c r="G4" s="14" t="s">
        <v>18</v>
      </c>
      <c r="H4" s="16">
        <v>255</v>
      </c>
      <c r="I4" s="38"/>
      <c r="J4" s="38"/>
    </row>
    <row r="5" spans="1:10" x14ac:dyDescent="0.3">
      <c r="A5" s="14">
        <v>4</v>
      </c>
      <c r="B5" s="14" t="s">
        <v>36</v>
      </c>
      <c r="C5" s="14" t="s">
        <v>43</v>
      </c>
      <c r="D5" s="15">
        <v>105700</v>
      </c>
      <c r="E5" s="15">
        <v>98800</v>
      </c>
      <c r="F5" s="15">
        <v>105700</v>
      </c>
      <c r="G5" s="14" t="s">
        <v>12</v>
      </c>
      <c r="H5" s="16">
        <v>449</v>
      </c>
      <c r="I5" s="38"/>
      <c r="J5" s="38"/>
    </row>
    <row r="6" spans="1:10" x14ac:dyDescent="0.3">
      <c r="A6" s="14">
        <v>5</v>
      </c>
      <c r="B6" s="14" t="s">
        <v>36</v>
      </c>
      <c r="C6" s="14" t="s">
        <v>43</v>
      </c>
      <c r="D6" s="15">
        <v>124200</v>
      </c>
      <c r="E6" s="15">
        <v>116005</v>
      </c>
      <c r="F6" s="15">
        <v>124200</v>
      </c>
      <c r="G6" s="14" t="s">
        <v>12</v>
      </c>
      <c r="H6" s="16">
        <v>536</v>
      </c>
      <c r="I6" s="38"/>
      <c r="J6" s="38"/>
    </row>
    <row r="7" spans="1:10" x14ac:dyDescent="0.3">
      <c r="A7" s="14">
        <v>6</v>
      </c>
      <c r="B7" s="14" t="s">
        <v>47</v>
      </c>
      <c r="C7" s="14" t="s">
        <v>50</v>
      </c>
      <c r="D7" s="15">
        <v>300200</v>
      </c>
      <c r="E7" s="15">
        <v>0</v>
      </c>
      <c r="F7" s="15">
        <v>300200</v>
      </c>
      <c r="G7" s="14" t="s">
        <v>12</v>
      </c>
      <c r="H7" s="16">
        <v>626</v>
      </c>
      <c r="I7" s="38"/>
      <c r="J7" s="38"/>
    </row>
    <row r="8" spans="1:10" x14ac:dyDescent="0.3">
      <c r="A8" s="14">
        <v>7</v>
      </c>
      <c r="B8" s="14" t="s">
        <v>47</v>
      </c>
      <c r="C8" s="14" t="s">
        <v>50</v>
      </c>
      <c r="D8" s="15">
        <v>214900</v>
      </c>
      <c r="E8" s="15">
        <v>0</v>
      </c>
      <c r="F8" s="15">
        <v>214900</v>
      </c>
      <c r="G8" s="14" t="s">
        <v>12</v>
      </c>
      <c r="H8" s="16">
        <v>542</v>
      </c>
      <c r="I8" s="38"/>
      <c r="J8" s="38"/>
    </row>
    <row r="9" spans="1:10" x14ac:dyDescent="0.3">
      <c r="A9" s="14">
        <v>8</v>
      </c>
      <c r="B9" s="14" t="s">
        <v>53</v>
      </c>
      <c r="C9" s="14" t="s">
        <v>54</v>
      </c>
      <c r="D9" s="15">
        <v>50095</v>
      </c>
      <c r="E9" s="15">
        <v>48342</v>
      </c>
      <c r="F9" s="15">
        <v>50095</v>
      </c>
      <c r="G9" s="14" t="s">
        <v>18</v>
      </c>
      <c r="H9" s="16">
        <v>300</v>
      </c>
      <c r="I9" s="38"/>
      <c r="J9" s="38"/>
    </row>
    <row r="10" spans="1:10" x14ac:dyDescent="0.3">
      <c r="A10" s="14">
        <v>9</v>
      </c>
      <c r="B10" s="14" t="s">
        <v>53</v>
      </c>
      <c r="C10" s="14" t="s">
        <v>54</v>
      </c>
      <c r="D10" s="15">
        <v>51385</v>
      </c>
      <c r="E10" s="15">
        <v>49587</v>
      </c>
      <c r="F10" s="15">
        <v>51385</v>
      </c>
      <c r="G10" s="14" t="s">
        <v>20</v>
      </c>
      <c r="H10" s="16">
        <v>300</v>
      </c>
      <c r="I10" s="38"/>
      <c r="J10" s="38"/>
    </row>
    <row r="11" spans="1:10" x14ac:dyDescent="0.3">
      <c r="A11" s="14">
        <v>10</v>
      </c>
      <c r="B11" s="14" t="s">
        <v>53</v>
      </c>
      <c r="C11" s="14" t="s">
        <v>54</v>
      </c>
      <c r="D11" s="15">
        <v>39630</v>
      </c>
      <c r="E11" s="15">
        <v>38640</v>
      </c>
      <c r="F11" s="15">
        <v>39630</v>
      </c>
      <c r="G11" s="14" t="s">
        <v>18</v>
      </c>
      <c r="H11" s="16">
        <v>300</v>
      </c>
      <c r="I11" s="38"/>
      <c r="J11" s="38"/>
    </row>
    <row r="12" spans="1:10" x14ac:dyDescent="0.3">
      <c r="A12" s="14">
        <v>11</v>
      </c>
      <c r="B12" s="14" t="s">
        <v>60</v>
      </c>
      <c r="C12" s="14" t="s">
        <v>62</v>
      </c>
      <c r="D12" s="15">
        <v>61000</v>
      </c>
      <c r="E12" s="15">
        <v>0</v>
      </c>
      <c r="F12" s="15">
        <v>61000</v>
      </c>
      <c r="G12" s="14" t="s">
        <v>20</v>
      </c>
      <c r="H12" s="16">
        <v>211</v>
      </c>
      <c r="I12" s="38"/>
      <c r="J12" s="38"/>
    </row>
    <row r="13" spans="1:10" x14ac:dyDescent="0.3">
      <c r="A13" s="14">
        <v>12</v>
      </c>
      <c r="B13" s="14" t="s">
        <v>60</v>
      </c>
      <c r="C13" s="14" t="s">
        <v>62</v>
      </c>
      <c r="D13" s="15">
        <v>70000</v>
      </c>
      <c r="E13" s="15">
        <v>0</v>
      </c>
      <c r="F13" s="15">
        <v>70000</v>
      </c>
      <c r="G13" s="14" t="s">
        <v>12</v>
      </c>
      <c r="H13" s="16">
        <v>211</v>
      </c>
      <c r="I13" s="38"/>
      <c r="J13" s="38"/>
    </row>
    <row r="14" spans="1:10" x14ac:dyDescent="0.3">
      <c r="A14" s="14">
        <v>13</v>
      </c>
      <c r="B14" s="14" t="s">
        <v>60</v>
      </c>
      <c r="C14" s="14" t="s">
        <v>62</v>
      </c>
      <c r="D14" s="15">
        <v>67600</v>
      </c>
      <c r="E14" s="15">
        <v>0</v>
      </c>
      <c r="F14" s="15">
        <v>67600</v>
      </c>
      <c r="G14" s="14" t="s">
        <v>12</v>
      </c>
      <c r="H14" s="16">
        <v>211</v>
      </c>
      <c r="I14" s="38"/>
      <c r="J14" s="38"/>
    </row>
    <row r="15" spans="1:10" x14ac:dyDescent="0.3">
      <c r="A15" s="14">
        <v>14</v>
      </c>
      <c r="B15" s="14" t="s">
        <v>65</v>
      </c>
      <c r="C15" s="14" t="s">
        <v>66</v>
      </c>
      <c r="D15" s="15">
        <v>43590</v>
      </c>
      <c r="E15" s="15">
        <v>0</v>
      </c>
      <c r="F15" s="15">
        <v>43590</v>
      </c>
      <c r="G15" s="14" t="s">
        <v>20</v>
      </c>
      <c r="H15" s="16">
        <v>335</v>
      </c>
      <c r="I15" s="38"/>
      <c r="J15" s="38"/>
    </row>
    <row r="16" spans="1:10" x14ac:dyDescent="0.3">
      <c r="A16" s="14">
        <v>15</v>
      </c>
      <c r="B16" s="14" t="s">
        <v>65</v>
      </c>
      <c r="C16" s="14" t="s">
        <v>66</v>
      </c>
      <c r="D16" s="15">
        <v>45190</v>
      </c>
      <c r="E16" s="15">
        <v>0</v>
      </c>
      <c r="F16" s="15">
        <v>45190</v>
      </c>
      <c r="G16" s="14" t="s">
        <v>20</v>
      </c>
      <c r="H16" s="16">
        <v>389</v>
      </c>
      <c r="I16" s="38"/>
      <c r="J16" s="38"/>
    </row>
    <row r="17" spans="1:10" x14ac:dyDescent="0.3">
      <c r="A17" s="14">
        <v>16</v>
      </c>
      <c r="B17" s="14" t="s">
        <v>10</v>
      </c>
      <c r="C17" s="14" t="s">
        <v>68</v>
      </c>
      <c r="D17" s="15">
        <v>233200</v>
      </c>
      <c r="E17" s="15">
        <v>205216</v>
      </c>
      <c r="F17" s="15">
        <v>233200</v>
      </c>
      <c r="G17" s="14" t="s">
        <v>20</v>
      </c>
      <c r="H17" s="16">
        <v>528</v>
      </c>
      <c r="I17" s="38"/>
      <c r="J17" s="38"/>
    </row>
    <row r="18" spans="1:10" x14ac:dyDescent="0.3">
      <c r="A18" s="14">
        <v>17</v>
      </c>
      <c r="B18" s="14" t="s">
        <v>10</v>
      </c>
      <c r="C18" s="14" t="s">
        <v>11</v>
      </c>
      <c r="D18" s="15">
        <v>236000</v>
      </c>
      <c r="E18" s="15"/>
      <c r="F18" s="15">
        <v>236000</v>
      </c>
      <c r="G18" s="14" t="s">
        <v>12</v>
      </c>
      <c r="H18" s="16">
        <v>697</v>
      </c>
      <c r="I18" s="38"/>
      <c r="J18" s="38"/>
    </row>
    <row r="19" spans="1:10" x14ac:dyDescent="0.3">
      <c r="H19" s="18"/>
    </row>
    <row r="20" spans="1:10" x14ac:dyDescent="0.3">
      <c r="A20" t="s">
        <v>113</v>
      </c>
      <c r="D20" s="17">
        <f>AVERAGE(D2:D18)</f>
        <v>109993.5294117647</v>
      </c>
    </row>
    <row r="21" spans="1:10" x14ac:dyDescent="0.3">
      <c r="D21" s="17"/>
    </row>
    <row r="22" spans="1:10" x14ac:dyDescent="0.3">
      <c r="D22" s="17"/>
    </row>
    <row r="23" spans="1:10" x14ac:dyDescent="0.3">
      <c r="A23" s="60" t="s">
        <v>77</v>
      </c>
      <c r="B23" s="61"/>
      <c r="C23" s="61"/>
      <c r="D23" s="61"/>
      <c r="E23" s="62"/>
      <c r="F23" s="60" t="s">
        <v>103</v>
      </c>
      <c r="G23" s="62"/>
    </row>
    <row r="24" spans="1:10" x14ac:dyDescent="0.3">
      <c r="A24" s="65" t="s">
        <v>120</v>
      </c>
      <c r="B24" s="65"/>
      <c r="C24" s="65"/>
      <c r="D24" s="65"/>
      <c r="E24" s="65"/>
      <c r="F24" s="73"/>
      <c r="G24" s="73"/>
    </row>
    <row r="25" spans="1:10" x14ac:dyDescent="0.3">
      <c r="A25" s="65"/>
      <c r="B25" s="65"/>
      <c r="C25" s="65"/>
      <c r="D25" s="65"/>
      <c r="E25" s="65"/>
      <c r="F25" s="73"/>
      <c r="G25" s="73"/>
    </row>
  </sheetData>
  <mergeCells count="4">
    <mergeCell ref="A23:E23"/>
    <mergeCell ref="F23:G23"/>
    <mergeCell ref="A24:E25"/>
    <mergeCell ref="F24:G2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5909-ABE0-4EBB-8147-D5511E587D87}">
  <dimension ref="A1:M30"/>
  <sheetViews>
    <sheetView showGridLines="0" zoomScale="130" zoomScaleNormal="130" workbookViewId="0">
      <selection activeCell="F30" sqref="F30:G30"/>
    </sheetView>
  </sheetViews>
  <sheetFormatPr defaultRowHeight="14.4" x14ac:dyDescent="0.3"/>
  <cols>
    <col min="3" max="3" width="11.33203125" customWidth="1"/>
    <col min="4" max="4" width="12.109375" bestFit="1" customWidth="1"/>
    <col min="5" max="5" width="15.33203125" bestFit="1" customWidth="1"/>
    <col min="6" max="6" width="15.5546875" customWidth="1"/>
    <col min="7" max="7" width="15.109375" customWidth="1"/>
    <col min="8" max="8" width="17.109375" bestFit="1" customWidth="1"/>
    <col min="9" max="9" width="20" bestFit="1" customWidth="1"/>
    <col min="10" max="11" width="14.33203125" bestFit="1" customWidth="1"/>
    <col min="12" max="12" width="11.21875" bestFit="1" customWidth="1"/>
    <col min="13" max="13" width="11.6640625" customWidth="1"/>
  </cols>
  <sheetData>
    <row r="1" spans="1:13" x14ac:dyDescent="0.3">
      <c r="A1" s="12" t="s">
        <v>86</v>
      </c>
      <c r="B1" s="12" t="s">
        <v>0</v>
      </c>
      <c r="C1" s="12" t="s">
        <v>1</v>
      </c>
      <c r="D1" s="13" t="s">
        <v>2</v>
      </c>
      <c r="E1" s="13" t="s">
        <v>3</v>
      </c>
      <c r="F1" s="13" t="s">
        <v>4</v>
      </c>
      <c r="G1" s="12" t="s">
        <v>5</v>
      </c>
      <c r="H1" s="12" t="s">
        <v>7</v>
      </c>
      <c r="I1" s="12" t="s">
        <v>8</v>
      </c>
      <c r="J1" s="39" t="s">
        <v>76</v>
      </c>
      <c r="K1" s="41" t="s">
        <v>129</v>
      </c>
      <c r="L1" s="41" t="s">
        <v>130</v>
      </c>
      <c r="M1" s="41" t="s">
        <v>132</v>
      </c>
    </row>
    <row r="2" spans="1:13" x14ac:dyDescent="0.3">
      <c r="A2" s="14">
        <v>1</v>
      </c>
      <c r="B2" s="14" t="s">
        <v>17</v>
      </c>
      <c r="C2" s="14" t="s">
        <v>31</v>
      </c>
      <c r="D2" s="15">
        <v>98600</v>
      </c>
      <c r="E2" s="15">
        <v>92685</v>
      </c>
      <c r="F2" s="15">
        <v>98600</v>
      </c>
      <c r="G2" s="14" t="s">
        <v>20</v>
      </c>
      <c r="H2" s="14" t="s">
        <v>32</v>
      </c>
      <c r="I2" s="14" t="s">
        <v>33</v>
      </c>
      <c r="J2" s="23">
        <f>VALUE(LEFT(H2,3))</f>
        <v>496</v>
      </c>
      <c r="K2" s="14" t="str">
        <f>MID(H2, 8,7)</f>
        <v>@ 0 rpm</v>
      </c>
      <c r="L2" s="14" t="str">
        <f xml:space="preserve"> RIGHT(K2,5)</f>
        <v>0 rpm</v>
      </c>
      <c r="M2" s="14">
        <f>VALUE(SUBSTITUTE(L2, "rpm", ""))</f>
        <v>0</v>
      </c>
    </row>
    <row r="3" spans="1:13" x14ac:dyDescent="0.3">
      <c r="A3" s="14">
        <v>2</v>
      </c>
      <c r="B3" s="14" t="s">
        <v>17</v>
      </c>
      <c r="C3" s="14" t="s">
        <v>35</v>
      </c>
      <c r="D3" s="15">
        <v>89800</v>
      </c>
      <c r="E3" s="15">
        <v>84413</v>
      </c>
      <c r="F3" s="15">
        <v>89800</v>
      </c>
      <c r="G3" s="14" t="s">
        <v>20</v>
      </c>
      <c r="H3" s="14" t="s">
        <v>32</v>
      </c>
      <c r="I3" s="14" t="s">
        <v>33</v>
      </c>
      <c r="J3" s="23">
        <f t="shared" ref="J3:J18" si="0">VALUE(LEFT(H3,3))</f>
        <v>496</v>
      </c>
      <c r="K3" s="14" t="str">
        <f t="shared" ref="K3:K18" si="1">MID(H3, 8,7)</f>
        <v>@ 0 rpm</v>
      </c>
      <c r="L3" s="14" t="str">
        <f t="shared" ref="L3:L18" si="2" xml:space="preserve"> RIGHT(K3,5)</f>
        <v>0 rpm</v>
      </c>
      <c r="M3" s="14">
        <f t="shared" ref="M3:M18" si="3">VALUE(SUBSTITUTE(L3, "rpm", ""))</f>
        <v>0</v>
      </c>
    </row>
    <row r="4" spans="1:13" x14ac:dyDescent="0.3">
      <c r="A4" s="14">
        <v>3</v>
      </c>
      <c r="B4" s="14" t="s">
        <v>36</v>
      </c>
      <c r="C4" s="14" t="s">
        <v>37</v>
      </c>
      <c r="D4" s="15">
        <v>38800</v>
      </c>
      <c r="E4" s="15">
        <v>36585</v>
      </c>
      <c r="F4" s="15">
        <v>38800</v>
      </c>
      <c r="G4" s="14" t="s">
        <v>18</v>
      </c>
      <c r="H4" s="14" t="s">
        <v>38</v>
      </c>
      <c r="I4" s="14" t="s">
        <v>39</v>
      </c>
      <c r="J4" s="23">
        <f t="shared" si="0"/>
        <v>255</v>
      </c>
      <c r="K4" s="14" t="str">
        <f t="shared" si="1"/>
        <v xml:space="preserve">@ 5000 </v>
      </c>
      <c r="L4" s="14" t="str">
        <f t="shared" si="2"/>
        <v xml:space="preserve">5000 </v>
      </c>
      <c r="M4" s="14">
        <f t="shared" si="3"/>
        <v>5000</v>
      </c>
    </row>
    <row r="5" spans="1:13" x14ac:dyDescent="0.3">
      <c r="A5" s="14">
        <v>4</v>
      </c>
      <c r="B5" s="14" t="s">
        <v>36</v>
      </c>
      <c r="C5" s="14" t="s">
        <v>43</v>
      </c>
      <c r="D5" s="15">
        <v>105700</v>
      </c>
      <c r="E5" s="15">
        <v>98800</v>
      </c>
      <c r="F5" s="15">
        <v>105700</v>
      </c>
      <c r="G5" s="14" t="s">
        <v>12</v>
      </c>
      <c r="H5" s="14" t="s">
        <v>44</v>
      </c>
      <c r="I5" s="14" t="s">
        <v>40</v>
      </c>
      <c r="J5" s="23">
        <f t="shared" si="0"/>
        <v>449</v>
      </c>
      <c r="K5" s="14" t="str">
        <f t="shared" si="1"/>
        <v>@ 0 rpm</v>
      </c>
      <c r="L5" s="14" t="str">
        <f t="shared" si="2"/>
        <v>0 rpm</v>
      </c>
      <c r="M5" s="14">
        <f t="shared" si="3"/>
        <v>0</v>
      </c>
    </row>
    <row r="6" spans="1:13" x14ac:dyDescent="0.3">
      <c r="A6" s="14">
        <v>5</v>
      </c>
      <c r="B6" s="14" t="s">
        <v>36</v>
      </c>
      <c r="C6" s="14" t="s">
        <v>43</v>
      </c>
      <c r="D6" s="15">
        <v>124200</v>
      </c>
      <c r="E6" s="15">
        <v>116005</v>
      </c>
      <c r="F6" s="15">
        <v>124200</v>
      </c>
      <c r="G6" s="14" t="s">
        <v>12</v>
      </c>
      <c r="H6" s="14" t="s">
        <v>42</v>
      </c>
      <c r="I6" s="14" t="s">
        <v>46</v>
      </c>
      <c r="J6" s="23">
        <f t="shared" si="0"/>
        <v>536</v>
      </c>
      <c r="K6" s="14" t="str">
        <f t="shared" si="1"/>
        <v>@ 0 rpm</v>
      </c>
      <c r="L6" s="14" t="str">
        <f t="shared" si="2"/>
        <v>0 rpm</v>
      </c>
      <c r="M6" s="14">
        <f t="shared" si="3"/>
        <v>0</v>
      </c>
    </row>
    <row r="7" spans="1:13" x14ac:dyDescent="0.3">
      <c r="A7" s="14">
        <v>6</v>
      </c>
      <c r="B7" s="14" t="s">
        <v>47</v>
      </c>
      <c r="C7" s="14" t="s">
        <v>50</v>
      </c>
      <c r="D7" s="15">
        <v>300200</v>
      </c>
      <c r="E7" s="15">
        <v>0</v>
      </c>
      <c r="F7" s="15">
        <v>300200</v>
      </c>
      <c r="G7" s="14" t="s">
        <v>12</v>
      </c>
      <c r="H7" s="14" t="s">
        <v>51</v>
      </c>
      <c r="I7" s="14" t="s">
        <v>52</v>
      </c>
      <c r="J7" s="23">
        <f t="shared" si="0"/>
        <v>626</v>
      </c>
      <c r="K7" s="14" t="str">
        <f t="shared" si="1"/>
        <v xml:space="preserve">@ 6000 </v>
      </c>
      <c r="L7" s="14" t="str">
        <f t="shared" si="2"/>
        <v xml:space="preserve">6000 </v>
      </c>
      <c r="M7" s="14">
        <f t="shared" si="3"/>
        <v>6000</v>
      </c>
    </row>
    <row r="8" spans="1:13" x14ac:dyDescent="0.3">
      <c r="A8" s="14">
        <v>7</v>
      </c>
      <c r="B8" s="14" t="s">
        <v>47</v>
      </c>
      <c r="C8" s="14" t="s">
        <v>50</v>
      </c>
      <c r="D8" s="15">
        <v>214900</v>
      </c>
      <c r="E8" s="15">
        <v>0</v>
      </c>
      <c r="F8" s="15">
        <v>214900</v>
      </c>
      <c r="G8" s="14" t="s">
        <v>12</v>
      </c>
      <c r="H8" s="14" t="s">
        <v>49</v>
      </c>
      <c r="I8" s="14" t="s">
        <v>48</v>
      </c>
      <c r="J8" s="23">
        <f t="shared" si="0"/>
        <v>542</v>
      </c>
      <c r="K8" s="14" t="str">
        <f t="shared" si="1"/>
        <v xml:space="preserve">@ 6000 </v>
      </c>
      <c r="L8" s="14" t="str">
        <f t="shared" si="2"/>
        <v xml:space="preserve">6000 </v>
      </c>
      <c r="M8" s="14">
        <f t="shared" si="3"/>
        <v>6000</v>
      </c>
    </row>
    <row r="9" spans="1:13" x14ac:dyDescent="0.3">
      <c r="A9" s="14">
        <v>8</v>
      </c>
      <c r="B9" s="14" t="s">
        <v>53</v>
      </c>
      <c r="C9" s="14" t="s">
        <v>54</v>
      </c>
      <c r="D9" s="15">
        <v>50095</v>
      </c>
      <c r="E9" s="15">
        <v>48342</v>
      </c>
      <c r="F9" s="15">
        <v>50095</v>
      </c>
      <c r="G9" s="14" t="s">
        <v>18</v>
      </c>
      <c r="H9" s="14" t="s">
        <v>56</v>
      </c>
      <c r="I9" s="14" t="s">
        <v>57</v>
      </c>
      <c r="J9" s="23">
        <f t="shared" si="0"/>
        <v>300</v>
      </c>
      <c r="K9" s="14" t="str">
        <f t="shared" si="1"/>
        <v xml:space="preserve">@ 5700 </v>
      </c>
      <c r="L9" s="14" t="str">
        <f t="shared" si="2"/>
        <v xml:space="preserve">5700 </v>
      </c>
      <c r="M9" s="14">
        <f t="shared" si="3"/>
        <v>5700</v>
      </c>
    </row>
    <row r="10" spans="1:13" x14ac:dyDescent="0.3">
      <c r="A10" s="14">
        <v>9</v>
      </c>
      <c r="B10" s="14" t="s">
        <v>53</v>
      </c>
      <c r="C10" s="14" t="s">
        <v>54</v>
      </c>
      <c r="D10" s="15">
        <v>51385</v>
      </c>
      <c r="E10" s="15">
        <v>49587</v>
      </c>
      <c r="F10" s="15">
        <v>51385</v>
      </c>
      <c r="G10" s="14" t="s">
        <v>20</v>
      </c>
      <c r="H10" s="14" t="s">
        <v>56</v>
      </c>
      <c r="I10" s="14" t="s">
        <v>57</v>
      </c>
      <c r="J10" s="23">
        <f t="shared" si="0"/>
        <v>300</v>
      </c>
      <c r="K10" s="14" t="str">
        <f t="shared" si="1"/>
        <v xml:space="preserve">@ 5700 </v>
      </c>
      <c r="L10" s="14" t="str">
        <f t="shared" si="2"/>
        <v xml:space="preserve">5700 </v>
      </c>
      <c r="M10" s="14">
        <f t="shared" si="3"/>
        <v>5700</v>
      </c>
    </row>
    <row r="11" spans="1:13" x14ac:dyDescent="0.3">
      <c r="A11" s="14">
        <v>10</v>
      </c>
      <c r="B11" s="14" t="s">
        <v>53</v>
      </c>
      <c r="C11" s="14" t="s">
        <v>54</v>
      </c>
      <c r="D11" s="15">
        <v>39630</v>
      </c>
      <c r="E11" s="15">
        <v>38640</v>
      </c>
      <c r="F11" s="15">
        <v>39630</v>
      </c>
      <c r="G11" s="14" t="s">
        <v>18</v>
      </c>
      <c r="H11" s="14" t="s">
        <v>56</v>
      </c>
      <c r="I11" s="14" t="s">
        <v>57</v>
      </c>
      <c r="J11" s="23">
        <f t="shared" si="0"/>
        <v>300</v>
      </c>
      <c r="K11" s="14" t="str">
        <f t="shared" si="1"/>
        <v xml:space="preserve">@ 5700 </v>
      </c>
      <c r="L11" s="14" t="str">
        <f t="shared" si="2"/>
        <v xml:space="preserve">5700 </v>
      </c>
      <c r="M11" s="14">
        <f t="shared" si="3"/>
        <v>5700</v>
      </c>
    </row>
    <row r="12" spans="1:13" x14ac:dyDescent="0.3">
      <c r="A12" s="14">
        <v>11</v>
      </c>
      <c r="B12" s="14" t="s">
        <v>60</v>
      </c>
      <c r="C12" s="14" t="s">
        <v>62</v>
      </c>
      <c r="D12" s="15">
        <v>61000</v>
      </c>
      <c r="E12" s="15">
        <v>0</v>
      </c>
      <c r="F12" s="15">
        <v>61000</v>
      </c>
      <c r="G12" s="14" t="s">
        <v>20</v>
      </c>
      <c r="H12" s="14" t="s">
        <v>63</v>
      </c>
      <c r="I12" s="14" t="s">
        <v>64</v>
      </c>
      <c r="J12" s="23">
        <f t="shared" si="0"/>
        <v>211</v>
      </c>
      <c r="K12" s="14" t="str">
        <f t="shared" si="1"/>
        <v xml:space="preserve">@ 3800 </v>
      </c>
      <c r="L12" s="14" t="str">
        <f t="shared" si="2"/>
        <v xml:space="preserve">3800 </v>
      </c>
      <c r="M12" s="14">
        <f t="shared" si="3"/>
        <v>3800</v>
      </c>
    </row>
    <row r="13" spans="1:13" x14ac:dyDescent="0.3">
      <c r="A13" s="14">
        <v>12</v>
      </c>
      <c r="B13" s="14" t="s">
        <v>60</v>
      </c>
      <c r="C13" s="14" t="s">
        <v>62</v>
      </c>
      <c r="D13" s="15">
        <v>70000</v>
      </c>
      <c r="E13" s="15">
        <v>0</v>
      </c>
      <c r="F13" s="15">
        <v>70000</v>
      </c>
      <c r="G13" s="14" t="s">
        <v>12</v>
      </c>
      <c r="H13" s="14" t="s">
        <v>63</v>
      </c>
      <c r="I13" s="14" t="s">
        <v>64</v>
      </c>
      <c r="J13" s="23">
        <f t="shared" si="0"/>
        <v>211</v>
      </c>
      <c r="K13" s="14" t="str">
        <f t="shared" si="1"/>
        <v xml:space="preserve">@ 3800 </v>
      </c>
      <c r="L13" s="14" t="str">
        <f t="shared" si="2"/>
        <v xml:space="preserve">3800 </v>
      </c>
      <c r="M13" s="14">
        <f t="shared" si="3"/>
        <v>3800</v>
      </c>
    </row>
    <row r="14" spans="1:13" x14ac:dyDescent="0.3">
      <c r="A14" s="14">
        <v>13</v>
      </c>
      <c r="B14" s="14" t="s">
        <v>60</v>
      </c>
      <c r="C14" s="14" t="s">
        <v>62</v>
      </c>
      <c r="D14" s="15">
        <v>67600</v>
      </c>
      <c r="E14" s="15">
        <v>0</v>
      </c>
      <c r="F14" s="15">
        <v>67600</v>
      </c>
      <c r="G14" s="14" t="s">
        <v>12</v>
      </c>
      <c r="H14" s="14" t="s">
        <v>63</v>
      </c>
      <c r="I14" s="14" t="s">
        <v>64</v>
      </c>
      <c r="J14" s="23">
        <f t="shared" si="0"/>
        <v>211</v>
      </c>
      <c r="K14" s="14" t="str">
        <f t="shared" si="1"/>
        <v xml:space="preserve">@ 3800 </v>
      </c>
      <c r="L14" s="14" t="str">
        <f t="shared" si="2"/>
        <v xml:space="preserve">3800 </v>
      </c>
      <c r="M14" s="14">
        <f t="shared" si="3"/>
        <v>3800</v>
      </c>
    </row>
    <row r="15" spans="1:13" x14ac:dyDescent="0.3">
      <c r="A15" s="14">
        <v>14</v>
      </c>
      <c r="B15" s="14" t="s">
        <v>65</v>
      </c>
      <c r="C15" s="14" t="s">
        <v>66</v>
      </c>
      <c r="D15" s="15">
        <v>43590</v>
      </c>
      <c r="E15" s="15">
        <v>0</v>
      </c>
      <c r="F15" s="15">
        <v>43590</v>
      </c>
      <c r="G15" s="14" t="s">
        <v>20</v>
      </c>
      <c r="H15" s="14" t="s">
        <v>24</v>
      </c>
      <c r="I15" s="14" t="s">
        <v>61</v>
      </c>
      <c r="J15" s="23">
        <f t="shared" si="0"/>
        <v>335</v>
      </c>
      <c r="K15" s="14" t="str">
        <f t="shared" si="1"/>
        <v>@ 0 rpm</v>
      </c>
      <c r="L15" s="14" t="str">
        <f t="shared" si="2"/>
        <v>0 rpm</v>
      </c>
      <c r="M15" s="14">
        <f t="shared" si="3"/>
        <v>0</v>
      </c>
    </row>
    <row r="16" spans="1:13" x14ac:dyDescent="0.3">
      <c r="A16" s="14">
        <v>15</v>
      </c>
      <c r="B16" s="14" t="s">
        <v>65</v>
      </c>
      <c r="C16" s="14" t="s">
        <v>66</v>
      </c>
      <c r="D16" s="15">
        <v>45190</v>
      </c>
      <c r="E16" s="15">
        <v>0</v>
      </c>
      <c r="F16" s="15">
        <v>45190</v>
      </c>
      <c r="G16" s="14" t="s">
        <v>20</v>
      </c>
      <c r="H16" s="14" t="s">
        <v>67</v>
      </c>
      <c r="I16" s="14" t="s">
        <v>29</v>
      </c>
      <c r="J16" s="23">
        <f t="shared" si="0"/>
        <v>389</v>
      </c>
      <c r="K16" s="14" t="str">
        <f t="shared" si="1"/>
        <v>@ 0 rpm</v>
      </c>
      <c r="L16" s="14" t="str">
        <f t="shared" si="2"/>
        <v>0 rpm</v>
      </c>
      <c r="M16" s="14">
        <f t="shared" si="3"/>
        <v>0</v>
      </c>
    </row>
    <row r="17" spans="1:13" x14ac:dyDescent="0.3">
      <c r="A17" s="14">
        <v>16</v>
      </c>
      <c r="B17" s="14" t="s">
        <v>10</v>
      </c>
      <c r="C17" s="14" t="s">
        <v>68</v>
      </c>
      <c r="D17" s="15">
        <v>233200</v>
      </c>
      <c r="E17" s="15">
        <v>205216</v>
      </c>
      <c r="F17" s="15">
        <v>233200</v>
      </c>
      <c r="G17" s="14" t="s">
        <v>20</v>
      </c>
      <c r="H17" s="14" t="s">
        <v>69</v>
      </c>
      <c r="I17" s="14" t="s">
        <v>70</v>
      </c>
      <c r="J17" s="23">
        <f t="shared" si="0"/>
        <v>528</v>
      </c>
      <c r="K17" s="14" t="str">
        <f t="shared" si="1"/>
        <v xml:space="preserve">@ 6000 </v>
      </c>
      <c r="L17" s="14" t="str">
        <f t="shared" si="2"/>
        <v xml:space="preserve">6000 </v>
      </c>
      <c r="M17" s="14">
        <f t="shared" si="3"/>
        <v>6000</v>
      </c>
    </row>
    <row r="18" spans="1:13" x14ac:dyDescent="0.3">
      <c r="A18" s="14">
        <v>17</v>
      </c>
      <c r="B18" s="14" t="s">
        <v>10</v>
      </c>
      <c r="C18" s="14" t="s">
        <v>11</v>
      </c>
      <c r="D18" s="15">
        <v>236000</v>
      </c>
      <c r="E18" s="15"/>
      <c r="F18" s="15">
        <v>236000</v>
      </c>
      <c r="G18" s="14" t="s">
        <v>12</v>
      </c>
      <c r="H18" s="14" t="s">
        <v>14</v>
      </c>
      <c r="I18" s="14" t="s">
        <v>15</v>
      </c>
      <c r="J18" s="23">
        <f t="shared" si="0"/>
        <v>697</v>
      </c>
      <c r="K18" s="14" t="str">
        <f t="shared" si="1"/>
        <v xml:space="preserve">@ 6000 </v>
      </c>
      <c r="L18" s="14" t="str">
        <f t="shared" si="2"/>
        <v xml:space="preserve">6000 </v>
      </c>
      <c r="M18" s="14">
        <f t="shared" si="3"/>
        <v>6000</v>
      </c>
    </row>
    <row r="20" spans="1:13" x14ac:dyDescent="0.3">
      <c r="A20" t="s">
        <v>113</v>
      </c>
      <c r="D20" s="17">
        <f>AVERAGE(D2:D18)</f>
        <v>109993.5294117647</v>
      </c>
      <c r="J20" s="40">
        <f>SUM(J2:J18)</f>
        <v>6882</v>
      </c>
      <c r="M20" s="40">
        <f>SUM(M2:M18)</f>
        <v>57500</v>
      </c>
    </row>
    <row r="21" spans="1:13" x14ac:dyDescent="0.3">
      <c r="D21" s="17"/>
    </row>
    <row r="22" spans="1:13" x14ac:dyDescent="0.3">
      <c r="D22" s="17"/>
    </row>
    <row r="23" spans="1:13" x14ac:dyDescent="0.3">
      <c r="A23" s="60" t="s">
        <v>77</v>
      </c>
      <c r="B23" s="61"/>
      <c r="C23" s="61"/>
      <c r="D23" s="61"/>
      <c r="E23" s="61"/>
      <c r="F23" s="60" t="s">
        <v>103</v>
      </c>
      <c r="G23" s="62"/>
    </row>
    <row r="24" spans="1:13" x14ac:dyDescent="0.3">
      <c r="A24" s="65" t="s">
        <v>122</v>
      </c>
      <c r="B24" s="65"/>
      <c r="C24" s="65"/>
      <c r="D24" s="65"/>
      <c r="E24" s="65"/>
      <c r="F24" s="73" t="s">
        <v>123</v>
      </c>
      <c r="G24" s="73"/>
    </row>
    <row r="25" spans="1:13" x14ac:dyDescent="0.3">
      <c r="A25" s="65"/>
      <c r="B25" s="65"/>
      <c r="C25" s="65"/>
      <c r="D25" s="65"/>
      <c r="E25" s="65"/>
      <c r="F25" s="73"/>
      <c r="G25" s="73"/>
    </row>
    <row r="26" spans="1:13" x14ac:dyDescent="0.3">
      <c r="A26" s="77" t="s">
        <v>124</v>
      </c>
      <c r="B26" s="77"/>
      <c r="C26" s="77"/>
      <c r="D26" s="77"/>
      <c r="E26" s="77"/>
      <c r="F26" s="76" t="s">
        <v>125</v>
      </c>
      <c r="G26" s="76"/>
    </row>
    <row r="27" spans="1:13" x14ac:dyDescent="0.3">
      <c r="A27" s="77"/>
      <c r="B27" s="77"/>
      <c r="C27" s="77"/>
      <c r="D27" s="77"/>
      <c r="E27" s="77"/>
      <c r="F27" s="76" t="s">
        <v>126</v>
      </c>
      <c r="G27" s="76"/>
    </row>
    <row r="28" spans="1:13" x14ac:dyDescent="0.3">
      <c r="A28" s="75" t="s">
        <v>127</v>
      </c>
      <c r="B28" s="75"/>
      <c r="C28" s="75"/>
      <c r="D28" s="75"/>
      <c r="E28" s="75"/>
      <c r="F28" s="76" t="s">
        <v>128</v>
      </c>
      <c r="G28" s="76"/>
    </row>
    <row r="29" spans="1:13" x14ac:dyDescent="0.3">
      <c r="A29" s="75"/>
      <c r="B29" s="75"/>
      <c r="C29" s="75"/>
      <c r="D29" s="75"/>
      <c r="E29" s="75"/>
      <c r="F29" s="76" t="s">
        <v>131</v>
      </c>
      <c r="G29" s="76"/>
    </row>
    <row r="30" spans="1:13" x14ac:dyDescent="0.3">
      <c r="A30" s="75"/>
      <c r="B30" s="75"/>
      <c r="C30" s="75"/>
      <c r="D30" s="75"/>
      <c r="E30" s="75"/>
      <c r="F30" s="76" t="s">
        <v>133</v>
      </c>
      <c r="G30" s="76"/>
    </row>
  </sheetData>
  <mergeCells count="11">
    <mergeCell ref="A28:E30"/>
    <mergeCell ref="F28:G28"/>
    <mergeCell ref="F29:G29"/>
    <mergeCell ref="F30:G30"/>
    <mergeCell ref="A23:E23"/>
    <mergeCell ref="A24:E25"/>
    <mergeCell ref="F24:G25"/>
    <mergeCell ref="A26:E27"/>
    <mergeCell ref="F23:G23"/>
    <mergeCell ref="F26:G26"/>
    <mergeCell ref="F27:G2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AD30-5DE6-416A-A614-FEE55721C877}">
  <dimension ref="A1:M30"/>
  <sheetViews>
    <sheetView showGridLines="0" zoomScale="130" zoomScaleNormal="130" workbookViewId="0">
      <selection activeCell="J26" sqref="J26"/>
    </sheetView>
  </sheetViews>
  <sheetFormatPr defaultRowHeight="14.4" x14ac:dyDescent="0.3"/>
  <cols>
    <col min="3" max="3" width="11.33203125" customWidth="1"/>
    <col min="4" max="4" width="12.109375" bestFit="1" customWidth="1"/>
    <col min="5" max="5" width="15.33203125" bestFit="1" customWidth="1"/>
    <col min="6" max="6" width="15.5546875" customWidth="1"/>
    <col min="7" max="7" width="15.109375" customWidth="1"/>
    <col min="8" max="8" width="17.109375" bestFit="1" customWidth="1"/>
    <col min="9" max="9" width="20" bestFit="1" customWidth="1"/>
    <col min="10" max="11" width="14.33203125" bestFit="1" customWidth="1"/>
    <col min="12" max="12" width="11.21875" bestFit="1" customWidth="1"/>
    <col min="13" max="13" width="11.6640625" customWidth="1"/>
  </cols>
  <sheetData>
    <row r="1" spans="1:13" x14ac:dyDescent="0.3">
      <c r="A1" s="12" t="s">
        <v>86</v>
      </c>
      <c r="B1" s="12" t="s">
        <v>0</v>
      </c>
      <c r="C1" s="12" t="s">
        <v>1</v>
      </c>
      <c r="D1" s="13" t="s">
        <v>2</v>
      </c>
      <c r="E1" s="13" t="s">
        <v>3</v>
      </c>
      <c r="F1" s="13" t="s">
        <v>4</v>
      </c>
      <c r="G1" s="12" t="s">
        <v>5</v>
      </c>
      <c r="H1" s="12" t="s">
        <v>7</v>
      </c>
      <c r="I1" s="12" t="s">
        <v>8</v>
      </c>
      <c r="J1" s="39" t="s">
        <v>76</v>
      </c>
      <c r="K1" s="41" t="s">
        <v>129</v>
      </c>
      <c r="L1" s="41" t="s">
        <v>130</v>
      </c>
      <c r="M1" s="41" t="s">
        <v>132</v>
      </c>
    </row>
    <row r="2" spans="1:13" x14ac:dyDescent="0.3">
      <c r="A2" s="14">
        <v>1</v>
      </c>
      <c r="B2" s="14" t="s">
        <v>17</v>
      </c>
      <c r="C2" s="14" t="s">
        <v>31</v>
      </c>
      <c r="D2" s="15">
        <v>98600</v>
      </c>
      <c r="E2" s="15">
        <v>92685</v>
      </c>
      <c r="F2" s="15">
        <v>98600</v>
      </c>
      <c r="G2" s="14" t="s">
        <v>20</v>
      </c>
      <c r="H2" s="14" t="s">
        <v>32</v>
      </c>
      <c r="I2" s="14" t="s">
        <v>33</v>
      </c>
      <c r="J2" s="23"/>
      <c r="K2" s="14"/>
      <c r="L2" s="14"/>
      <c r="M2" s="14"/>
    </row>
    <row r="3" spans="1:13" x14ac:dyDescent="0.3">
      <c r="A3" s="14">
        <v>2</v>
      </c>
      <c r="B3" s="14" t="s">
        <v>17</v>
      </c>
      <c r="C3" s="14" t="s">
        <v>35</v>
      </c>
      <c r="D3" s="15">
        <v>89800</v>
      </c>
      <c r="E3" s="15">
        <v>84413</v>
      </c>
      <c r="F3" s="15">
        <v>89800</v>
      </c>
      <c r="G3" s="14" t="s">
        <v>20</v>
      </c>
      <c r="H3" s="14" t="s">
        <v>32</v>
      </c>
      <c r="I3" s="14" t="s">
        <v>33</v>
      </c>
      <c r="J3" s="23"/>
      <c r="K3" s="14"/>
      <c r="L3" s="14"/>
      <c r="M3" s="14"/>
    </row>
    <row r="4" spans="1:13" x14ac:dyDescent="0.3">
      <c r="A4" s="14">
        <v>3</v>
      </c>
      <c r="B4" s="14" t="s">
        <v>36</v>
      </c>
      <c r="C4" s="14" t="s">
        <v>37</v>
      </c>
      <c r="D4" s="15">
        <v>38800</v>
      </c>
      <c r="E4" s="15">
        <v>36585</v>
      </c>
      <c r="F4" s="15">
        <v>38800</v>
      </c>
      <c r="G4" s="14" t="s">
        <v>18</v>
      </c>
      <c r="H4" s="14" t="s">
        <v>38</v>
      </c>
      <c r="I4" s="14" t="s">
        <v>39</v>
      </c>
      <c r="J4" s="23"/>
      <c r="K4" s="14"/>
      <c r="L4" s="14"/>
      <c r="M4" s="14"/>
    </row>
    <row r="5" spans="1:13" x14ac:dyDescent="0.3">
      <c r="A5" s="14">
        <v>4</v>
      </c>
      <c r="B5" s="14" t="s">
        <v>36</v>
      </c>
      <c r="C5" s="14" t="s">
        <v>43</v>
      </c>
      <c r="D5" s="15">
        <v>105700</v>
      </c>
      <c r="E5" s="15">
        <v>98800</v>
      </c>
      <c r="F5" s="15">
        <v>105700</v>
      </c>
      <c r="G5" s="14" t="s">
        <v>12</v>
      </c>
      <c r="H5" s="14" t="s">
        <v>44</v>
      </c>
      <c r="I5" s="14" t="s">
        <v>40</v>
      </c>
      <c r="J5" s="23"/>
      <c r="K5" s="14"/>
      <c r="L5" s="14"/>
      <c r="M5" s="14"/>
    </row>
    <row r="6" spans="1:13" x14ac:dyDescent="0.3">
      <c r="A6" s="14">
        <v>5</v>
      </c>
      <c r="B6" s="14" t="s">
        <v>36</v>
      </c>
      <c r="C6" s="14" t="s">
        <v>43</v>
      </c>
      <c r="D6" s="15">
        <v>124200</v>
      </c>
      <c r="E6" s="15">
        <v>116005</v>
      </c>
      <c r="F6" s="15">
        <v>124200</v>
      </c>
      <c r="G6" s="14" t="s">
        <v>12</v>
      </c>
      <c r="H6" s="14" t="s">
        <v>42</v>
      </c>
      <c r="I6" s="14" t="s">
        <v>46</v>
      </c>
      <c r="J6" s="23"/>
      <c r="K6" s="14"/>
      <c r="L6" s="14"/>
      <c r="M6" s="14"/>
    </row>
    <row r="7" spans="1:13" x14ac:dyDescent="0.3">
      <c r="A7" s="14">
        <v>6</v>
      </c>
      <c r="B7" s="14" t="s">
        <v>47</v>
      </c>
      <c r="C7" s="14" t="s">
        <v>50</v>
      </c>
      <c r="D7" s="15">
        <v>300200</v>
      </c>
      <c r="E7" s="15">
        <v>0</v>
      </c>
      <c r="F7" s="15">
        <v>300200</v>
      </c>
      <c r="G7" s="14" t="s">
        <v>12</v>
      </c>
      <c r="H7" s="14" t="s">
        <v>51</v>
      </c>
      <c r="I7" s="14" t="s">
        <v>52</v>
      </c>
      <c r="J7" s="23"/>
      <c r="K7" s="14"/>
      <c r="L7" s="14"/>
      <c r="M7" s="14"/>
    </row>
    <row r="8" spans="1:13" x14ac:dyDescent="0.3">
      <c r="A8" s="14">
        <v>7</v>
      </c>
      <c r="B8" s="14" t="s">
        <v>47</v>
      </c>
      <c r="C8" s="14" t="s">
        <v>50</v>
      </c>
      <c r="D8" s="15">
        <v>214900</v>
      </c>
      <c r="E8" s="15">
        <v>0</v>
      </c>
      <c r="F8" s="15">
        <v>214900</v>
      </c>
      <c r="G8" s="14" t="s">
        <v>12</v>
      </c>
      <c r="H8" s="14" t="s">
        <v>49</v>
      </c>
      <c r="I8" s="14" t="s">
        <v>48</v>
      </c>
      <c r="J8" s="23"/>
      <c r="K8" s="14"/>
      <c r="L8" s="14"/>
      <c r="M8" s="14"/>
    </row>
    <row r="9" spans="1:13" x14ac:dyDescent="0.3">
      <c r="A9" s="14">
        <v>8</v>
      </c>
      <c r="B9" s="14" t="s">
        <v>53</v>
      </c>
      <c r="C9" s="14" t="s">
        <v>54</v>
      </c>
      <c r="D9" s="15">
        <v>50095</v>
      </c>
      <c r="E9" s="15">
        <v>48342</v>
      </c>
      <c r="F9" s="15">
        <v>50095</v>
      </c>
      <c r="G9" s="14" t="s">
        <v>18</v>
      </c>
      <c r="H9" s="14" t="s">
        <v>56</v>
      </c>
      <c r="I9" s="14" t="s">
        <v>57</v>
      </c>
      <c r="J9" s="23"/>
      <c r="K9" s="14"/>
      <c r="L9" s="14"/>
      <c r="M9" s="14"/>
    </row>
    <row r="10" spans="1:13" x14ac:dyDescent="0.3">
      <c r="A10" s="14">
        <v>9</v>
      </c>
      <c r="B10" s="14" t="s">
        <v>53</v>
      </c>
      <c r="C10" s="14" t="s">
        <v>54</v>
      </c>
      <c r="D10" s="15">
        <v>51385</v>
      </c>
      <c r="E10" s="15">
        <v>49587</v>
      </c>
      <c r="F10" s="15">
        <v>51385</v>
      </c>
      <c r="G10" s="14" t="s">
        <v>20</v>
      </c>
      <c r="H10" s="14" t="s">
        <v>56</v>
      </c>
      <c r="I10" s="14" t="s">
        <v>57</v>
      </c>
      <c r="J10" s="23"/>
      <c r="K10" s="14"/>
      <c r="L10" s="14"/>
      <c r="M10" s="14"/>
    </row>
    <row r="11" spans="1:13" x14ac:dyDescent="0.3">
      <c r="A11" s="14">
        <v>10</v>
      </c>
      <c r="B11" s="14" t="s">
        <v>53</v>
      </c>
      <c r="C11" s="14" t="s">
        <v>54</v>
      </c>
      <c r="D11" s="15">
        <v>39630</v>
      </c>
      <c r="E11" s="15">
        <v>38640</v>
      </c>
      <c r="F11" s="15">
        <v>39630</v>
      </c>
      <c r="G11" s="14" t="s">
        <v>18</v>
      </c>
      <c r="H11" s="14" t="s">
        <v>56</v>
      </c>
      <c r="I11" s="14" t="s">
        <v>57</v>
      </c>
      <c r="J11" s="23"/>
      <c r="K11" s="14"/>
      <c r="L11" s="14"/>
      <c r="M11" s="14"/>
    </row>
    <row r="12" spans="1:13" x14ac:dyDescent="0.3">
      <c r="A12" s="14">
        <v>11</v>
      </c>
      <c r="B12" s="14" t="s">
        <v>60</v>
      </c>
      <c r="C12" s="14" t="s">
        <v>62</v>
      </c>
      <c r="D12" s="15">
        <v>61000</v>
      </c>
      <c r="E12" s="15">
        <v>0</v>
      </c>
      <c r="F12" s="15">
        <v>61000</v>
      </c>
      <c r="G12" s="14" t="s">
        <v>20</v>
      </c>
      <c r="H12" s="14" t="s">
        <v>63</v>
      </c>
      <c r="I12" s="14" t="s">
        <v>64</v>
      </c>
      <c r="J12" s="23"/>
      <c r="K12" s="14"/>
      <c r="L12" s="14"/>
      <c r="M12" s="14"/>
    </row>
    <row r="13" spans="1:13" x14ac:dyDescent="0.3">
      <c r="A13" s="14">
        <v>12</v>
      </c>
      <c r="B13" s="14" t="s">
        <v>60</v>
      </c>
      <c r="C13" s="14" t="s">
        <v>62</v>
      </c>
      <c r="D13" s="15">
        <v>70000</v>
      </c>
      <c r="E13" s="15">
        <v>0</v>
      </c>
      <c r="F13" s="15">
        <v>70000</v>
      </c>
      <c r="G13" s="14" t="s">
        <v>12</v>
      </c>
      <c r="H13" s="14" t="s">
        <v>63</v>
      </c>
      <c r="I13" s="14" t="s">
        <v>64</v>
      </c>
      <c r="J13" s="23"/>
      <c r="K13" s="14"/>
      <c r="L13" s="14"/>
      <c r="M13" s="14"/>
    </row>
    <row r="14" spans="1:13" x14ac:dyDescent="0.3">
      <c r="A14" s="14">
        <v>13</v>
      </c>
      <c r="B14" s="14" t="s">
        <v>60</v>
      </c>
      <c r="C14" s="14" t="s">
        <v>62</v>
      </c>
      <c r="D14" s="15">
        <v>67600</v>
      </c>
      <c r="E14" s="15">
        <v>0</v>
      </c>
      <c r="F14" s="15">
        <v>67600</v>
      </c>
      <c r="G14" s="14" t="s">
        <v>12</v>
      </c>
      <c r="H14" s="14" t="s">
        <v>63</v>
      </c>
      <c r="I14" s="14" t="s">
        <v>64</v>
      </c>
      <c r="J14" s="23"/>
      <c r="K14" s="14"/>
      <c r="L14" s="14"/>
      <c r="M14" s="14"/>
    </row>
    <row r="15" spans="1:13" x14ac:dyDescent="0.3">
      <c r="A15" s="14">
        <v>14</v>
      </c>
      <c r="B15" s="14" t="s">
        <v>65</v>
      </c>
      <c r="C15" s="14" t="s">
        <v>66</v>
      </c>
      <c r="D15" s="15">
        <v>43590</v>
      </c>
      <c r="E15" s="15">
        <v>0</v>
      </c>
      <c r="F15" s="15">
        <v>43590</v>
      </c>
      <c r="G15" s="14" t="s">
        <v>20</v>
      </c>
      <c r="H15" s="14" t="s">
        <v>24</v>
      </c>
      <c r="I15" s="14" t="s">
        <v>61</v>
      </c>
      <c r="J15" s="23"/>
      <c r="K15" s="14"/>
      <c r="L15" s="14"/>
      <c r="M15" s="14"/>
    </row>
    <row r="16" spans="1:13" x14ac:dyDescent="0.3">
      <c r="A16" s="14">
        <v>15</v>
      </c>
      <c r="B16" s="14" t="s">
        <v>65</v>
      </c>
      <c r="C16" s="14" t="s">
        <v>66</v>
      </c>
      <c r="D16" s="15">
        <v>45190</v>
      </c>
      <c r="E16" s="15">
        <v>0</v>
      </c>
      <c r="F16" s="15">
        <v>45190</v>
      </c>
      <c r="G16" s="14" t="s">
        <v>20</v>
      </c>
      <c r="H16" s="14" t="s">
        <v>67</v>
      </c>
      <c r="I16" s="14" t="s">
        <v>29</v>
      </c>
      <c r="J16" s="23"/>
      <c r="K16" s="14"/>
      <c r="L16" s="14"/>
      <c r="M16" s="14"/>
    </row>
    <row r="17" spans="1:13" x14ac:dyDescent="0.3">
      <c r="A17" s="14">
        <v>16</v>
      </c>
      <c r="B17" s="14" t="s">
        <v>10</v>
      </c>
      <c r="C17" s="14" t="s">
        <v>68</v>
      </c>
      <c r="D17" s="15">
        <v>233200</v>
      </c>
      <c r="E17" s="15">
        <v>205216</v>
      </c>
      <c r="F17" s="15">
        <v>233200</v>
      </c>
      <c r="G17" s="14" t="s">
        <v>20</v>
      </c>
      <c r="H17" s="14" t="s">
        <v>69</v>
      </c>
      <c r="I17" s="14" t="s">
        <v>70</v>
      </c>
      <c r="J17" s="23"/>
      <c r="K17" s="14"/>
      <c r="L17" s="14"/>
      <c r="M17" s="14"/>
    </row>
    <row r="18" spans="1:13" x14ac:dyDescent="0.3">
      <c r="A18" s="14">
        <v>17</v>
      </c>
      <c r="B18" s="14" t="s">
        <v>10</v>
      </c>
      <c r="C18" s="14" t="s">
        <v>11</v>
      </c>
      <c r="D18" s="15">
        <v>236000</v>
      </c>
      <c r="E18" s="15"/>
      <c r="F18" s="15">
        <v>236000</v>
      </c>
      <c r="G18" s="14" t="s">
        <v>12</v>
      </c>
      <c r="H18" s="14" t="s">
        <v>14</v>
      </c>
      <c r="I18" s="14" t="s">
        <v>15</v>
      </c>
      <c r="J18" s="23"/>
      <c r="K18" s="14"/>
      <c r="L18" s="14"/>
      <c r="M18" s="14"/>
    </row>
    <row r="20" spans="1:13" x14ac:dyDescent="0.3">
      <c r="A20" t="s">
        <v>113</v>
      </c>
      <c r="D20" s="17">
        <f>AVERAGE(D2:D18)</f>
        <v>109993.5294117647</v>
      </c>
      <c r="J20" s="40"/>
      <c r="M20" s="40"/>
    </row>
    <row r="21" spans="1:13" x14ac:dyDescent="0.3">
      <c r="D21" s="17"/>
    </row>
    <row r="22" spans="1:13" x14ac:dyDescent="0.3">
      <c r="D22" s="17"/>
    </row>
    <row r="23" spans="1:13" x14ac:dyDescent="0.3">
      <c r="A23" s="60" t="s">
        <v>77</v>
      </c>
      <c r="B23" s="61"/>
      <c r="C23" s="61"/>
      <c r="D23" s="61"/>
      <c r="E23" s="61"/>
      <c r="F23" s="60" t="s">
        <v>103</v>
      </c>
      <c r="G23" s="62"/>
    </row>
    <row r="24" spans="1:13" x14ac:dyDescent="0.3">
      <c r="A24" s="65" t="s">
        <v>122</v>
      </c>
      <c r="B24" s="65"/>
      <c r="C24" s="65"/>
      <c r="D24" s="65"/>
      <c r="E24" s="65"/>
      <c r="F24" s="73"/>
      <c r="G24" s="73"/>
    </row>
    <row r="25" spans="1:13" x14ac:dyDescent="0.3">
      <c r="A25" s="65"/>
      <c r="B25" s="65"/>
      <c r="C25" s="65"/>
      <c r="D25" s="65"/>
      <c r="E25" s="65"/>
      <c r="F25" s="73"/>
      <c r="G25" s="73"/>
    </row>
    <row r="26" spans="1:13" x14ac:dyDescent="0.3">
      <c r="A26" s="77" t="s">
        <v>124</v>
      </c>
      <c r="B26" s="77"/>
      <c r="C26" s="77"/>
      <c r="D26" s="77"/>
      <c r="E26" s="77"/>
      <c r="F26" s="76"/>
      <c r="G26" s="76"/>
    </row>
    <row r="27" spans="1:13" x14ac:dyDescent="0.3">
      <c r="A27" s="77"/>
      <c r="B27" s="77"/>
      <c r="C27" s="77"/>
      <c r="D27" s="77"/>
      <c r="E27" s="77"/>
      <c r="F27" s="76"/>
      <c r="G27" s="76"/>
    </row>
    <row r="28" spans="1:13" x14ac:dyDescent="0.3">
      <c r="A28" s="75" t="s">
        <v>127</v>
      </c>
      <c r="B28" s="75"/>
      <c r="C28" s="75"/>
      <c r="D28" s="75"/>
      <c r="E28" s="75"/>
      <c r="F28" s="76"/>
      <c r="G28" s="76"/>
    </row>
    <row r="29" spans="1:13" x14ac:dyDescent="0.3">
      <c r="A29" s="75"/>
      <c r="B29" s="75"/>
      <c r="C29" s="75"/>
      <c r="D29" s="75"/>
      <c r="E29" s="75"/>
      <c r="F29" s="76"/>
      <c r="G29" s="76"/>
    </row>
    <row r="30" spans="1:13" x14ac:dyDescent="0.3">
      <c r="A30" s="75"/>
      <c r="B30" s="75"/>
      <c r="C30" s="75"/>
      <c r="D30" s="75"/>
      <c r="E30" s="75"/>
      <c r="F30" s="76"/>
      <c r="G30" s="76"/>
    </row>
  </sheetData>
  <mergeCells count="11">
    <mergeCell ref="A28:E30"/>
    <mergeCell ref="F28:G28"/>
    <mergeCell ref="F29:G29"/>
    <mergeCell ref="F30:G30"/>
    <mergeCell ref="A23:E23"/>
    <mergeCell ref="F23:G23"/>
    <mergeCell ref="A24:E25"/>
    <mergeCell ref="F24:G25"/>
    <mergeCell ref="A26:E27"/>
    <mergeCell ref="F26:G26"/>
    <mergeCell ref="F27:G27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2620-8E3D-40D3-B0FB-3AE3DA404EE8}">
  <dimension ref="A1:L26"/>
  <sheetViews>
    <sheetView showGridLines="0" zoomScale="130" zoomScaleNormal="130" workbookViewId="0">
      <selection activeCell="H32" sqref="H32"/>
    </sheetView>
  </sheetViews>
  <sheetFormatPr defaultRowHeight="14.4" x14ac:dyDescent="0.3"/>
  <cols>
    <col min="3" max="3" width="11.33203125" customWidth="1"/>
    <col min="4" max="4" width="12.109375" bestFit="1" customWidth="1"/>
    <col min="5" max="5" width="15.33203125" bestFit="1" customWidth="1"/>
    <col min="6" max="6" width="15.5546875" customWidth="1"/>
    <col min="7" max="7" width="15.109375" customWidth="1"/>
    <col min="8" max="8" width="17.109375" bestFit="1" customWidth="1"/>
    <col min="9" max="9" width="20" bestFit="1" customWidth="1"/>
    <col min="10" max="10" width="25.44140625" customWidth="1"/>
    <col min="11" max="11" width="24.21875" bestFit="1" customWidth="1"/>
    <col min="12" max="12" width="31.109375" bestFit="1" customWidth="1"/>
  </cols>
  <sheetData>
    <row r="1" spans="1:12" x14ac:dyDescent="0.3">
      <c r="A1" s="12" t="s">
        <v>86</v>
      </c>
      <c r="B1" s="12" t="s">
        <v>0</v>
      </c>
      <c r="C1" s="12" t="s">
        <v>1</v>
      </c>
      <c r="D1" s="13" t="s">
        <v>2</v>
      </c>
      <c r="E1" s="13" t="s">
        <v>3</v>
      </c>
      <c r="F1" s="13" t="s">
        <v>4</v>
      </c>
      <c r="G1" s="12" t="s">
        <v>5</v>
      </c>
      <c r="H1" s="12" t="s">
        <v>7</v>
      </c>
      <c r="I1" s="12" t="s">
        <v>8</v>
      </c>
      <c r="J1" s="39" t="s">
        <v>135</v>
      </c>
      <c r="K1" s="41" t="s">
        <v>138</v>
      </c>
      <c r="L1" s="42" t="s">
        <v>139</v>
      </c>
    </row>
    <row r="2" spans="1:12" x14ac:dyDescent="0.3">
      <c r="A2" s="14">
        <v>1</v>
      </c>
      <c r="B2" s="14" t="s">
        <v>17</v>
      </c>
      <c r="C2" s="14" t="s">
        <v>31</v>
      </c>
      <c r="D2" s="15">
        <v>98600</v>
      </c>
      <c r="E2" s="15">
        <v>92685</v>
      </c>
      <c r="F2" s="15">
        <v>98600</v>
      </c>
      <c r="G2" s="14" t="s">
        <v>20</v>
      </c>
      <c r="H2" s="14" t="s">
        <v>32</v>
      </c>
      <c r="I2" s="14" t="s">
        <v>33</v>
      </c>
      <c r="J2" s="23" t="str">
        <f>_xlfn.CONCAT(B2,"-", C2)</f>
        <v>Audi-SQ8 Sportback e-tron</v>
      </c>
      <c r="K2" s="14" t="str">
        <f>_xlfn.CONCAT(A2, "-", B2,"-", C2)</f>
        <v>1-Audi-SQ8 Sportback e-tron</v>
      </c>
      <c r="L2" s="14" t="str">
        <f xml:space="preserve"> A2&amp; "-" &amp; B2 &amp; "-" &amp; C2 &amp; "-" &amp; G2</f>
        <v>1-Audi-SQ8 Sportback e-tron-Midsize</v>
      </c>
    </row>
    <row r="3" spans="1:12" x14ac:dyDescent="0.3">
      <c r="A3" s="14">
        <v>2</v>
      </c>
      <c r="B3" s="14" t="s">
        <v>17</v>
      </c>
      <c r="C3" s="14" t="s">
        <v>35</v>
      </c>
      <c r="D3" s="15">
        <v>89800</v>
      </c>
      <c r="E3" s="15">
        <v>84413</v>
      </c>
      <c r="F3" s="15">
        <v>89800</v>
      </c>
      <c r="G3" s="14" t="s">
        <v>20</v>
      </c>
      <c r="H3" s="14" t="s">
        <v>32</v>
      </c>
      <c r="I3" s="14" t="s">
        <v>33</v>
      </c>
      <c r="J3" s="23" t="str">
        <f t="shared" ref="J3:J18" si="0">_xlfn.CONCAT(B3,"-", C3)</f>
        <v>Audi-SQ8 e-tron</v>
      </c>
      <c r="K3" s="14" t="str">
        <f t="shared" ref="K3:K18" si="1">_xlfn.CONCAT(A3, "-", B3,"-", C3)</f>
        <v>2-Audi-SQ8 e-tron</v>
      </c>
      <c r="L3" s="14" t="str">
        <f t="shared" ref="L3:L18" si="2" xml:space="preserve"> A3&amp; "-" &amp; B3 &amp; "-" &amp; C3 &amp; "-" &amp; G3</f>
        <v>2-Audi-SQ8 e-tron-Midsize</v>
      </c>
    </row>
    <row r="4" spans="1:12" x14ac:dyDescent="0.3">
      <c r="A4" s="14">
        <v>3</v>
      </c>
      <c r="B4" s="14" t="s">
        <v>36</v>
      </c>
      <c r="C4" s="14" t="s">
        <v>37</v>
      </c>
      <c r="D4" s="15">
        <v>38800</v>
      </c>
      <c r="E4" s="15">
        <v>36585</v>
      </c>
      <c r="F4" s="15">
        <v>38800</v>
      </c>
      <c r="G4" s="14" t="s">
        <v>18</v>
      </c>
      <c r="H4" s="14" t="s">
        <v>38</v>
      </c>
      <c r="I4" s="14" t="s">
        <v>39</v>
      </c>
      <c r="J4" s="23" t="str">
        <f t="shared" si="0"/>
        <v>BMW-2 Series</v>
      </c>
      <c r="K4" s="14" t="str">
        <f t="shared" si="1"/>
        <v>3-BMW-2 Series</v>
      </c>
      <c r="L4" s="14" t="str">
        <f t="shared" si="2"/>
        <v>3-BMW-2 Series-Compact</v>
      </c>
    </row>
    <row r="5" spans="1:12" x14ac:dyDescent="0.3">
      <c r="A5" s="14">
        <v>4</v>
      </c>
      <c r="B5" s="14" t="s">
        <v>36</v>
      </c>
      <c r="C5" s="14" t="s">
        <v>43</v>
      </c>
      <c r="D5" s="15">
        <v>105700</v>
      </c>
      <c r="E5" s="15">
        <v>98800</v>
      </c>
      <c r="F5" s="15">
        <v>105700</v>
      </c>
      <c r="G5" s="14" t="s">
        <v>12</v>
      </c>
      <c r="H5" s="14" t="s">
        <v>44</v>
      </c>
      <c r="I5" s="14" t="s">
        <v>40</v>
      </c>
      <c r="J5" s="23" t="str">
        <f t="shared" si="0"/>
        <v>BMW-i7</v>
      </c>
      <c r="K5" s="14" t="str">
        <f t="shared" si="1"/>
        <v>4-BMW-i7</v>
      </c>
      <c r="L5" s="14" t="str">
        <f t="shared" si="2"/>
        <v>4-BMW-i7-Large</v>
      </c>
    </row>
    <row r="6" spans="1:12" x14ac:dyDescent="0.3">
      <c r="A6" s="14">
        <v>5</v>
      </c>
      <c r="B6" s="14" t="s">
        <v>36</v>
      </c>
      <c r="C6" s="14" t="s">
        <v>43</v>
      </c>
      <c r="D6" s="15">
        <v>124200</v>
      </c>
      <c r="E6" s="15">
        <v>116005</v>
      </c>
      <c r="F6" s="15">
        <v>124200</v>
      </c>
      <c r="G6" s="14" t="s">
        <v>12</v>
      </c>
      <c r="H6" s="14" t="s">
        <v>42</v>
      </c>
      <c r="I6" s="14" t="s">
        <v>46</v>
      </c>
      <c r="J6" s="23" t="str">
        <f t="shared" si="0"/>
        <v>BMW-i7</v>
      </c>
      <c r="K6" s="14" t="str">
        <f t="shared" si="1"/>
        <v>5-BMW-i7</v>
      </c>
      <c r="L6" s="14" t="str">
        <f t="shared" si="2"/>
        <v>5-BMW-i7-Large</v>
      </c>
    </row>
    <row r="7" spans="1:12" x14ac:dyDescent="0.3">
      <c r="A7" s="14">
        <v>6</v>
      </c>
      <c r="B7" s="14" t="s">
        <v>47</v>
      </c>
      <c r="C7" s="14" t="s">
        <v>50</v>
      </c>
      <c r="D7" s="15">
        <v>300200</v>
      </c>
      <c r="E7" s="15">
        <v>0</v>
      </c>
      <c r="F7" s="15">
        <v>300200</v>
      </c>
      <c r="G7" s="14" t="s">
        <v>12</v>
      </c>
      <c r="H7" s="14" t="s">
        <v>51</v>
      </c>
      <c r="I7" s="14" t="s">
        <v>52</v>
      </c>
      <c r="J7" s="23" t="str">
        <f t="shared" si="0"/>
        <v>Bentley-Flying Spur</v>
      </c>
      <c r="K7" s="14" t="str">
        <f t="shared" si="1"/>
        <v>6-Bentley-Flying Spur</v>
      </c>
      <c r="L7" s="14" t="str">
        <f t="shared" si="2"/>
        <v>6-Bentley-Flying Spur-Large</v>
      </c>
    </row>
    <row r="8" spans="1:12" x14ac:dyDescent="0.3">
      <c r="A8" s="14">
        <v>7</v>
      </c>
      <c r="B8" s="14" t="s">
        <v>47</v>
      </c>
      <c r="C8" s="14" t="s">
        <v>50</v>
      </c>
      <c r="D8" s="15">
        <v>214900</v>
      </c>
      <c r="E8" s="15">
        <v>0</v>
      </c>
      <c r="F8" s="15">
        <v>214900</v>
      </c>
      <c r="G8" s="14" t="s">
        <v>12</v>
      </c>
      <c r="H8" s="14" t="s">
        <v>49</v>
      </c>
      <c r="I8" s="14" t="s">
        <v>48</v>
      </c>
      <c r="J8" s="23" t="str">
        <f t="shared" si="0"/>
        <v>Bentley-Flying Spur</v>
      </c>
      <c r="K8" s="14" t="str">
        <f t="shared" si="1"/>
        <v>7-Bentley-Flying Spur</v>
      </c>
      <c r="L8" s="14" t="str">
        <f t="shared" si="2"/>
        <v>7-Bentley-Flying Spur-Large</v>
      </c>
    </row>
    <row r="9" spans="1:12" x14ac:dyDescent="0.3">
      <c r="A9" s="14">
        <v>8</v>
      </c>
      <c r="B9" s="14" t="s">
        <v>53</v>
      </c>
      <c r="C9" s="14" t="s">
        <v>54</v>
      </c>
      <c r="D9" s="15">
        <v>50095</v>
      </c>
      <c r="E9" s="15">
        <v>48342</v>
      </c>
      <c r="F9" s="15">
        <v>50095</v>
      </c>
      <c r="G9" s="14" t="s">
        <v>18</v>
      </c>
      <c r="H9" s="14" t="s">
        <v>56</v>
      </c>
      <c r="I9" s="14" t="s">
        <v>57</v>
      </c>
      <c r="J9" s="23" t="str">
        <f t="shared" si="0"/>
        <v>Ford-Bronco</v>
      </c>
      <c r="K9" s="14" t="str">
        <f t="shared" si="1"/>
        <v>8-Ford-Bronco</v>
      </c>
      <c r="L9" s="14" t="str">
        <f t="shared" si="2"/>
        <v>8-Ford-Bronco-Compact</v>
      </c>
    </row>
    <row r="10" spans="1:12" x14ac:dyDescent="0.3">
      <c r="A10" s="14">
        <v>9</v>
      </c>
      <c r="B10" s="14" t="s">
        <v>53</v>
      </c>
      <c r="C10" s="14" t="s">
        <v>54</v>
      </c>
      <c r="D10" s="15">
        <v>51385</v>
      </c>
      <c r="E10" s="15">
        <v>49587</v>
      </c>
      <c r="F10" s="15">
        <v>51385</v>
      </c>
      <c r="G10" s="14" t="s">
        <v>20</v>
      </c>
      <c r="H10" s="14" t="s">
        <v>56</v>
      </c>
      <c r="I10" s="14" t="s">
        <v>57</v>
      </c>
      <c r="J10" s="23" t="str">
        <f t="shared" si="0"/>
        <v>Ford-Bronco</v>
      </c>
      <c r="K10" s="14" t="str">
        <f t="shared" si="1"/>
        <v>9-Ford-Bronco</v>
      </c>
      <c r="L10" s="14" t="str">
        <f t="shared" si="2"/>
        <v>9-Ford-Bronco-Midsize</v>
      </c>
    </row>
    <row r="11" spans="1:12" x14ac:dyDescent="0.3">
      <c r="A11" s="14">
        <v>10</v>
      </c>
      <c r="B11" s="14" t="s">
        <v>53</v>
      </c>
      <c r="C11" s="14" t="s">
        <v>54</v>
      </c>
      <c r="D11" s="15">
        <v>39630</v>
      </c>
      <c r="E11" s="15">
        <v>38640</v>
      </c>
      <c r="F11" s="15">
        <v>39630</v>
      </c>
      <c r="G11" s="14" t="s">
        <v>18</v>
      </c>
      <c r="H11" s="14" t="s">
        <v>56</v>
      </c>
      <c r="I11" s="14" t="s">
        <v>57</v>
      </c>
      <c r="J11" s="23" t="str">
        <f t="shared" si="0"/>
        <v>Ford-Bronco</v>
      </c>
      <c r="K11" s="14" t="str">
        <f t="shared" si="1"/>
        <v>10-Ford-Bronco</v>
      </c>
      <c r="L11" s="14" t="str">
        <f t="shared" si="2"/>
        <v>10-Ford-Bronco-Compact</v>
      </c>
    </row>
    <row r="12" spans="1:12" x14ac:dyDescent="0.3">
      <c r="A12" s="14">
        <v>11</v>
      </c>
      <c r="B12" s="14" t="s">
        <v>60</v>
      </c>
      <c r="C12" s="14" t="s">
        <v>62</v>
      </c>
      <c r="D12" s="15">
        <v>61000</v>
      </c>
      <c r="E12" s="15">
        <v>0</v>
      </c>
      <c r="F12" s="15">
        <v>61000</v>
      </c>
      <c r="G12" s="14" t="s">
        <v>20</v>
      </c>
      <c r="H12" s="14" t="s">
        <v>63</v>
      </c>
      <c r="I12" s="14" t="s">
        <v>64</v>
      </c>
      <c r="J12" s="23" t="str">
        <f t="shared" si="0"/>
        <v>Mercedes-Benz-Sprinter</v>
      </c>
      <c r="K12" s="14" t="str">
        <f t="shared" si="1"/>
        <v>11-Mercedes-Benz-Sprinter</v>
      </c>
      <c r="L12" s="14" t="str">
        <f t="shared" si="2"/>
        <v>11-Mercedes-Benz-Sprinter-Midsize</v>
      </c>
    </row>
    <row r="13" spans="1:12" x14ac:dyDescent="0.3">
      <c r="A13" s="14">
        <v>12</v>
      </c>
      <c r="B13" s="14" t="s">
        <v>60</v>
      </c>
      <c r="C13" s="14" t="s">
        <v>62</v>
      </c>
      <c r="D13" s="15">
        <v>70000</v>
      </c>
      <c r="E13" s="15">
        <v>0</v>
      </c>
      <c r="F13" s="15">
        <v>70000</v>
      </c>
      <c r="G13" s="14" t="s">
        <v>12</v>
      </c>
      <c r="H13" s="14" t="s">
        <v>63</v>
      </c>
      <c r="I13" s="14" t="s">
        <v>64</v>
      </c>
      <c r="J13" s="23" t="str">
        <f t="shared" si="0"/>
        <v>Mercedes-Benz-Sprinter</v>
      </c>
      <c r="K13" s="14" t="str">
        <f t="shared" si="1"/>
        <v>12-Mercedes-Benz-Sprinter</v>
      </c>
      <c r="L13" s="14" t="str">
        <f t="shared" si="2"/>
        <v>12-Mercedes-Benz-Sprinter-Large</v>
      </c>
    </row>
    <row r="14" spans="1:12" x14ac:dyDescent="0.3">
      <c r="A14" s="14">
        <v>13</v>
      </c>
      <c r="B14" s="14" t="s">
        <v>60</v>
      </c>
      <c r="C14" s="14" t="s">
        <v>62</v>
      </c>
      <c r="D14" s="15">
        <v>67600</v>
      </c>
      <c r="E14" s="15">
        <v>0</v>
      </c>
      <c r="F14" s="15">
        <v>67600</v>
      </c>
      <c r="G14" s="14" t="s">
        <v>12</v>
      </c>
      <c r="H14" s="14" t="s">
        <v>63</v>
      </c>
      <c r="I14" s="14" t="s">
        <v>64</v>
      </c>
      <c r="J14" s="23" t="str">
        <f t="shared" si="0"/>
        <v>Mercedes-Benz-Sprinter</v>
      </c>
      <c r="K14" s="14" t="str">
        <f t="shared" si="1"/>
        <v>13-Mercedes-Benz-Sprinter</v>
      </c>
      <c r="L14" s="14" t="str">
        <f t="shared" si="2"/>
        <v>13-Mercedes-Benz-Sprinter-Large</v>
      </c>
    </row>
    <row r="15" spans="1:12" x14ac:dyDescent="0.3">
      <c r="A15" s="14">
        <v>14</v>
      </c>
      <c r="B15" s="14" t="s">
        <v>65</v>
      </c>
      <c r="C15" s="14" t="s">
        <v>66</v>
      </c>
      <c r="D15" s="15">
        <v>43590</v>
      </c>
      <c r="E15" s="15">
        <v>0</v>
      </c>
      <c r="F15" s="15">
        <v>43590</v>
      </c>
      <c r="G15" s="14" t="s">
        <v>20</v>
      </c>
      <c r="H15" s="14" t="s">
        <v>24</v>
      </c>
      <c r="I15" s="14" t="s">
        <v>61</v>
      </c>
      <c r="J15" s="23" t="str">
        <f t="shared" si="0"/>
        <v>Nissan-ARIYA</v>
      </c>
      <c r="K15" s="14" t="str">
        <f t="shared" si="1"/>
        <v>14-Nissan-ARIYA</v>
      </c>
      <c r="L15" s="14" t="str">
        <f t="shared" si="2"/>
        <v>14-Nissan-ARIYA-Midsize</v>
      </c>
    </row>
    <row r="16" spans="1:12" x14ac:dyDescent="0.3">
      <c r="A16" s="14">
        <v>15</v>
      </c>
      <c r="B16" s="14" t="s">
        <v>65</v>
      </c>
      <c r="C16" s="14" t="s">
        <v>66</v>
      </c>
      <c r="D16" s="15">
        <v>45190</v>
      </c>
      <c r="E16" s="15">
        <v>0</v>
      </c>
      <c r="F16" s="15">
        <v>45190</v>
      </c>
      <c r="G16" s="14" t="s">
        <v>20</v>
      </c>
      <c r="H16" s="14" t="s">
        <v>67</v>
      </c>
      <c r="I16" s="14" t="s">
        <v>29</v>
      </c>
      <c r="J16" s="23" t="str">
        <f t="shared" si="0"/>
        <v>Nissan-ARIYA</v>
      </c>
      <c r="K16" s="14" t="str">
        <f t="shared" si="1"/>
        <v>15-Nissan-ARIYA</v>
      </c>
      <c r="L16" s="14" t="str">
        <f t="shared" si="2"/>
        <v>15-Nissan-ARIYA-Midsize</v>
      </c>
    </row>
    <row r="17" spans="1:12" x14ac:dyDescent="0.3">
      <c r="A17" s="14">
        <v>16</v>
      </c>
      <c r="B17" s="14" t="s">
        <v>10</v>
      </c>
      <c r="C17" s="14" t="s">
        <v>68</v>
      </c>
      <c r="D17" s="15">
        <v>233200</v>
      </c>
      <c r="E17" s="15">
        <v>205216</v>
      </c>
      <c r="F17" s="15">
        <v>233200</v>
      </c>
      <c r="G17" s="14" t="s">
        <v>20</v>
      </c>
      <c r="H17" s="14" t="s">
        <v>69</v>
      </c>
      <c r="I17" s="14" t="s">
        <v>70</v>
      </c>
      <c r="J17" s="23" t="str">
        <f t="shared" si="0"/>
        <v>Aston Martin-DB11</v>
      </c>
      <c r="K17" s="14" t="str">
        <f t="shared" si="1"/>
        <v>16-Aston Martin-DB11</v>
      </c>
      <c r="L17" s="14" t="str">
        <f t="shared" si="2"/>
        <v>16-Aston Martin-DB11-Midsize</v>
      </c>
    </row>
    <row r="18" spans="1:12" x14ac:dyDescent="0.3">
      <c r="A18" s="14">
        <v>17</v>
      </c>
      <c r="B18" s="14" t="s">
        <v>10</v>
      </c>
      <c r="C18" s="14" t="s">
        <v>11</v>
      </c>
      <c r="D18" s="15">
        <v>236000</v>
      </c>
      <c r="E18" s="15"/>
      <c r="F18" s="15">
        <v>236000</v>
      </c>
      <c r="G18" s="14" t="s">
        <v>12</v>
      </c>
      <c r="H18" s="14" t="s">
        <v>14</v>
      </c>
      <c r="I18" s="14" t="s">
        <v>15</v>
      </c>
      <c r="J18" s="23" t="str">
        <f t="shared" si="0"/>
        <v>Aston Martin-DBX707</v>
      </c>
      <c r="K18" s="14" t="str">
        <f t="shared" si="1"/>
        <v>17-Aston Martin-DBX707</v>
      </c>
      <c r="L18" s="14" t="str">
        <f t="shared" si="2"/>
        <v>17-Aston Martin-DBX707-Large</v>
      </c>
    </row>
    <row r="20" spans="1:12" x14ac:dyDescent="0.3">
      <c r="A20" t="s">
        <v>113</v>
      </c>
      <c r="D20" s="17">
        <f>AVERAGE(D2:D18)</f>
        <v>109993.5294117647</v>
      </c>
      <c r="J20" s="40">
        <f>SUM(J2:J18)</f>
        <v>0</v>
      </c>
    </row>
    <row r="21" spans="1:12" x14ac:dyDescent="0.3">
      <c r="D21" s="17"/>
    </row>
    <row r="22" spans="1:12" x14ac:dyDescent="0.3">
      <c r="D22" s="17"/>
    </row>
    <row r="23" spans="1:12" x14ac:dyDescent="0.3">
      <c r="A23" s="60" t="s">
        <v>77</v>
      </c>
      <c r="B23" s="61"/>
      <c r="C23" s="61"/>
      <c r="D23" s="61"/>
      <c r="E23" s="61"/>
      <c r="F23" s="60" t="s">
        <v>103</v>
      </c>
      <c r="G23" s="62"/>
    </row>
    <row r="24" spans="1:12" ht="14.4" customHeight="1" x14ac:dyDescent="0.3">
      <c r="A24" s="78" t="s">
        <v>134</v>
      </c>
      <c r="B24" s="79"/>
      <c r="C24" s="79"/>
      <c r="D24" s="79"/>
      <c r="E24" s="80"/>
      <c r="F24" s="81" t="s">
        <v>136</v>
      </c>
      <c r="G24" s="82"/>
    </row>
    <row r="25" spans="1:12" x14ac:dyDescent="0.3">
      <c r="A25" s="83" t="s">
        <v>137</v>
      </c>
      <c r="B25" s="84"/>
      <c r="C25" s="84"/>
      <c r="D25" s="84"/>
      <c r="E25" s="85"/>
      <c r="F25" s="76" t="s">
        <v>140</v>
      </c>
      <c r="G25" s="76"/>
    </row>
    <row r="26" spans="1:12" x14ac:dyDescent="0.3">
      <c r="A26" s="86" t="s">
        <v>141</v>
      </c>
      <c r="B26" s="87"/>
      <c r="C26" s="87"/>
      <c r="D26" s="87"/>
      <c r="E26" s="88"/>
      <c r="F26" s="76" t="s">
        <v>142</v>
      </c>
      <c r="G26" s="76"/>
    </row>
  </sheetData>
  <mergeCells count="8">
    <mergeCell ref="A23:E23"/>
    <mergeCell ref="F23:G23"/>
    <mergeCell ref="F25:G25"/>
    <mergeCell ref="F26:G26"/>
    <mergeCell ref="A24:E24"/>
    <mergeCell ref="F24:G24"/>
    <mergeCell ref="A25:E25"/>
    <mergeCell ref="A26:E26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9206-8A73-4B90-BB2A-169F8B9BDF5A}">
  <dimension ref="A1:L26"/>
  <sheetViews>
    <sheetView showGridLines="0" zoomScale="130" zoomScaleNormal="130" workbookViewId="0">
      <selection activeCell="K22" sqref="K22"/>
    </sheetView>
  </sheetViews>
  <sheetFormatPr defaultRowHeight="14.4" x14ac:dyDescent="0.3"/>
  <cols>
    <col min="3" max="3" width="11.33203125" customWidth="1"/>
    <col min="4" max="4" width="12.109375" bestFit="1" customWidth="1"/>
    <col min="5" max="5" width="15.33203125" bestFit="1" customWidth="1"/>
    <col min="6" max="6" width="15.5546875" customWidth="1"/>
    <col min="7" max="7" width="15.109375" customWidth="1"/>
    <col min="8" max="8" width="17.109375" bestFit="1" customWidth="1"/>
    <col min="9" max="9" width="20" bestFit="1" customWidth="1"/>
    <col min="10" max="10" width="25.44140625" customWidth="1"/>
    <col min="11" max="11" width="24.21875" bestFit="1" customWidth="1"/>
    <col min="12" max="12" width="31.109375" bestFit="1" customWidth="1"/>
  </cols>
  <sheetData>
    <row r="1" spans="1:12" x14ac:dyDescent="0.3">
      <c r="A1" s="12" t="s">
        <v>86</v>
      </c>
      <c r="B1" s="12" t="s">
        <v>0</v>
      </c>
      <c r="C1" s="12" t="s">
        <v>1</v>
      </c>
      <c r="D1" s="13" t="s">
        <v>2</v>
      </c>
      <c r="E1" s="13" t="s">
        <v>3</v>
      </c>
      <c r="F1" s="13" t="s">
        <v>4</v>
      </c>
      <c r="G1" s="12" t="s">
        <v>5</v>
      </c>
      <c r="H1" s="12" t="s">
        <v>7</v>
      </c>
      <c r="I1" s="12" t="s">
        <v>8</v>
      </c>
      <c r="J1" s="39" t="s">
        <v>135</v>
      </c>
      <c r="K1" s="41" t="s">
        <v>138</v>
      </c>
      <c r="L1" s="42" t="s">
        <v>139</v>
      </c>
    </row>
    <row r="2" spans="1:12" x14ac:dyDescent="0.3">
      <c r="A2" s="14">
        <v>1</v>
      </c>
      <c r="B2" s="14" t="s">
        <v>17</v>
      </c>
      <c r="C2" s="14" t="s">
        <v>31</v>
      </c>
      <c r="D2" s="15">
        <v>98600</v>
      </c>
      <c r="E2" s="15">
        <v>92685</v>
      </c>
      <c r="F2" s="15">
        <v>98600</v>
      </c>
      <c r="G2" s="14" t="s">
        <v>20</v>
      </c>
      <c r="H2" s="14" t="s">
        <v>32</v>
      </c>
      <c r="I2" s="14" t="s">
        <v>33</v>
      </c>
      <c r="J2" s="23"/>
      <c r="K2" s="14"/>
      <c r="L2" s="14"/>
    </row>
    <row r="3" spans="1:12" x14ac:dyDescent="0.3">
      <c r="A3" s="14">
        <v>2</v>
      </c>
      <c r="B3" s="14" t="s">
        <v>17</v>
      </c>
      <c r="C3" s="14" t="s">
        <v>35</v>
      </c>
      <c r="D3" s="15">
        <v>89800</v>
      </c>
      <c r="E3" s="15">
        <v>84413</v>
      </c>
      <c r="F3" s="15">
        <v>89800</v>
      </c>
      <c r="G3" s="14" t="s">
        <v>20</v>
      </c>
      <c r="H3" s="14" t="s">
        <v>32</v>
      </c>
      <c r="I3" s="14" t="s">
        <v>33</v>
      </c>
      <c r="J3" s="23"/>
      <c r="K3" s="14"/>
      <c r="L3" s="14"/>
    </row>
    <row r="4" spans="1:12" x14ac:dyDescent="0.3">
      <c r="A4" s="14">
        <v>3</v>
      </c>
      <c r="B4" s="14" t="s">
        <v>36</v>
      </c>
      <c r="C4" s="14" t="s">
        <v>37</v>
      </c>
      <c r="D4" s="15">
        <v>38800</v>
      </c>
      <c r="E4" s="15">
        <v>36585</v>
      </c>
      <c r="F4" s="15">
        <v>38800</v>
      </c>
      <c r="G4" s="14" t="s">
        <v>18</v>
      </c>
      <c r="H4" s="14" t="s">
        <v>38</v>
      </c>
      <c r="I4" s="14" t="s">
        <v>39</v>
      </c>
      <c r="J4" s="23"/>
      <c r="K4" s="14"/>
      <c r="L4" s="14"/>
    </row>
    <row r="5" spans="1:12" x14ac:dyDescent="0.3">
      <c r="A5" s="14">
        <v>4</v>
      </c>
      <c r="B5" s="14" t="s">
        <v>36</v>
      </c>
      <c r="C5" s="14" t="s">
        <v>43</v>
      </c>
      <c r="D5" s="15">
        <v>105700</v>
      </c>
      <c r="E5" s="15">
        <v>98800</v>
      </c>
      <c r="F5" s="15">
        <v>105700</v>
      </c>
      <c r="G5" s="14" t="s">
        <v>12</v>
      </c>
      <c r="H5" s="14" t="s">
        <v>44</v>
      </c>
      <c r="I5" s="14" t="s">
        <v>40</v>
      </c>
      <c r="J5" s="23"/>
      <c r="K5" s="14"/>
      <c r="L5" s="14"/>
    </row>
    <row r="6" spans="1:12" x14ac:dyDescent="0.3">
      <c r="A6" s="14">
        <v>5</v>
      </c>
      <c r="B6" s="14" t="s">
        <v>36</v>
      </c>
      <c r="C6" s="14" t="s">
        <v>43</v>
      </c>
      <c r="D6" s="15">
        <v>124200</v>
      </c>
      <c r="E6" s="15">
        <v>116005</v>
      </c>
      <c r="F6" s="15">
        <v>124200</v>
      </c>
      <c r="G6" s="14" t="s">
        <v>12</v>
      </c>
      <c r="H6" s="14" t="s">
        <v>42</v>
      </c>
      <c r="I6" s="14" t="s">
        <v>46</v>
      </c>
      <c r="J6" s="23"/>
      <c r="K6" s="14"/>
      <c r="L6" s="14"/>
    </row>
    <row r="7" spans="1:12" x14ac:dyDescent="0.3">
      <c r="A7" s="14">
        <v>6</v>
      </c>
      <c r="B7" s="14" t="s">
        <v>47</v>
      </c>
      <c r="C7" s="14" t="s">
        <v>50</v>
      </c>
      <c r="D7" s="15">
        <v>300200</v>
      </c>
      <c r="E7" s="15">
        <v>0</v>
      </c>
      <c r="F7" s="15">
        <v>300200</v>
      </c>
      <c r="G7" s="14" t="s">
        <v>12</v>
      </c>
      <c r="H7" s="14" t="s">
        <v>51</v>
      </c>
      <c r="I7" s="14" t="s">
        <v>52</v>
      </c>
      <c r="J7" s="23"/>
      <c r="K7" s="14"/>
      <c r="L7" s="14"/>
    </row>
    <row r="8" spans="1:12" x14ac:dyDescent="0.3">
      <c r="A8" s="14">
        <v>7</v>
      </c>
      <c r="B8" s="14" t="s">
        <v>47</v>
      </c>
      <c r="C8" s="14" t="s">
        <v>50</v>
      </c>
      <c r="D8" s="15">
        <v>214900</v>
      </c>
      <c r="E8" s="15">
        <v>0</v>
      </c>
      <c r="F8" s="15">
        <v>214900</v>
      </c>
      <c r="G8" s="14" t="s">
        <v>12</v>
      </c>
      <c r="H8" s="14" t="s">
        <v>49</v>
      </c>
      <c r="I8" s="14" t="s">
        <v>48</v>
      </c>
      <c r="J8" s="23"/>
      <c r="K8" s="14"/>
      <c r="L8" s="14"/>
    </row>
    <row r="9" spans="1:12" x14ac:dyDescent="0.3">
      <c r="A9" s="14">
        <v>8</v>
      </c>
      <c r="B9" s="14" t="s">
        <v>53</v>
      </c>
      <c r="C9" s="14" t="s">
        <v>54</v>
      </c>
      <c r="D9" s="15">
        <v>50095</v>
      </c>
      <c r="E9" s="15">
        <v>48342</v>
      </c>
      <c r="F9" s="15">
        <v>50095</v>
      </c>
      <c r="G9" s="14" t="s">
        <v>18</v>
      </c>
      <c r="H9" s="14" t="s">
        <v>56</v>
      </c>
      <c r="I9" s="14" t="s">
        <v>57</v>
      </c>
      <c r="J9" s="23"/>
      <c r="K9" s="14"/>
      <c r="L9" s="14"/>
    </row>
    <row r="10" spans="1:12" x14ac:dyDescent="0.3">
      <c r="A10" s="14">
        <v>9</v>
      </c>
      <c r="B10" s="14" t="s">
        <v>53</v>
      </c>
      <c r="C10" s="14" t="s">
        <v>54</v>
      </c>
      <c r="D10" s="15">
        <v>51385</v>
      </c>
      <c r="E10" s="15">
        <v>49587</v>
      </c>
      <c r="F10" s="15">
        <v>51385</v>
      </c>
      <c r="G10" s="14" t="s">
        <v>20</v>
      </c>
      <c r="H10" s="14" t="s">
        <v>56</v>
      </c>
      <c r="I10" s="14" t="s">
        <v>57</v>
      </c>
      <c r="J10" s="23"/>
      <c r="K10" s="14"/>
      <c r="L10" s="14"/>
    </row>
    <row r="11" spans="1:12" x14ac:dyDescent="0.3">
      <c r="A11" s="14">
        <v>10</v>
      </c>
      <c r="B11" s="14" t="s">
        <v>53</v>
      </c>
      <c r="C11" s="14" t="s">
        <v>54</v>
      </c>
      <c r="D11" s="15">
        <v>39630</v>
      </c>
      <c r="E11" s="15">
        <v>38640</v>
      </c>
      <c r="F11" s="15">
        <v>39630</v>
      </c>
      <c r="G11" s="14" t="s">
        <v>18</v>
      </c>
      <c r="H11" s="14" t="s">
        <v>56</v>
      </c>
      <c r="I11" s="14" t="s">
        <v>57</v>
      </c>
      <c r="J11" s="23"/>
      <c r="K11" s="14"/>
      <c r="L11" s="14"/>
    </row>
    <row r="12" spans="1:12" x14ac:dyDescent="0.3">
      <c r="A12" s="14">
        <v>11</v>
      </c>
      <c r="B12" s="14" t="s">
        <v>60</v>
      </c>
      <c r="C12" s="14" t="s">
        <v>62</v>
      </c>
      <c r="D12" s="15">
        <v>61000</v>
      </c>
      <c r="E12" s="15">
        <v>0</v>
      </c>
      <c r="F12" s="15">
        <v>61000</v>
      </c>
      <c r="G12" s="14" t="s">
        <v>20</v>
      </c>
      <c r="H12" s="14" t="s">
        <v>63</v>
      </c>
      <c r="I12" s="14" t="s">
        <v>64</v>
      </c>
      <c r="J12" s="23"/>
      <c r="K12" s="14"/>
      <c r="L12" s="14"/>
    </row>
    <row r="13" spans="1:12" x14ac:dyDescent="0.3">
      <c r="A13" s="14">
        <v>12</v>
      </c>
      <c r="B13" s="14" t="s">
        <v>60</v>
      </c>
      <c r="C13" s="14" t="s">
        <v>62</v>
      </c>
      <c r="D13" s="15">
        <v>70000</v>
      </c>
      <c r="E13" s="15">
        <v>0</v>
      </c>
      <c r="F13" s="15">
        <v>70000</v>
      </c>
      <c r="G13" s="14" t="s">
        <v>12</v>
      </c>
      <c r="H13" s="14" t="s">
        <v>63</v>
      </c>
      <c r="I13" s="14" t="s">
        <v>64</v>
      </c>
      <c r="J13" s="23"/>
      <c r="K13" s="14"/>
      <c r="L13" s="14"/>
    </row>
    <row r="14" spans="1:12" x14ac:dyDescent="0.3">
      <c r="A14" s="14">
        <v>13</v>
      </c>
      <c r="B14" s="14" t="s">
        <v>60</v>
      </c>
      <c r="C14" s="14" t="s">
        <v>62</v>
      </c>
      <c r="D14" s="15">
        <v>67600</v>
      </c>
      <c r="E14" s="15">
        <v>0</v>
      </c>
      <c r="F14" s="15">
        <v>67600</v>
      </c>
      <c r="G14" s="14" t="s">
        <v>12</v>
      </c>
      <c r="H14" s="14" t="s">
        <v>63</v>
      </c>
      <c r="I14" s="14" t="s">
        <v>64</v>
      </c>
      <c r="J14" s="23"/>
      <c r="K14" s="14"/>
      <c r="L14" s="14"/>
    </row>
    <row r="15" spans="1:12" x14ac:dyDescent="0.3">
      <c r="A15" s="14">
        <v>14</v>
      </c>
      <c r="B15" s="14" t="s">
        <v>65</v>
      </c>
      <c r="C15" s="14" t="s">
        <v>66</v>
      </c>
      <c r="D15" s="15">
        <v>43590</v>
      </c>
      <c r="E15" s="15">
        <v>0</v>
      </c>
      <c r="F15" s="15">
        <v>43590</v>
      </c>
      <c r="G15" s="14" t="s">
        <v>20</v>
      </c>
      <c r="H15" s="14" t="s">
        <v>24</v>
      </c>
      <c r="I15" s="14" t="s">
        <v>61</v>
      </c>
      <c r="J15" s="23"/>
      <c r="K15" s="14"/>
      <c r="L15" s="14"/>
    </row>
    <row r="16" spans="1:12" x14ac:dyDescent="0.3">
      <c r="A16" s="14">
        <v>15</v>
      </c>
      <c r="B16" s="14" t="s">
        <v>65</v>
      </c>
      <c r="C16" s="14" t="s">
        <v>66</v>
      </c>
      <c r="D16" s="15">
        <v>45190</v>
      </c>
      <c r="E16" s="15">
        <v>0</v>
      </c>
      <c r="F16" s="15">
        <v>45190</v>
      </c>
      <c r="G16" s="14" t="s">
        <v>20</v>
      </c>
      <c r="H16" s="14" t="s">
        <v>67</v>
      </c>
      <c r="I16" s="14" t="s">
        <v>29</v>
      </c>
      <c r="J16" s="23"/>
      <c r="K16" s="14"/>
      <c r="L16" s="14"/>
    </row>
    <row r="17" spans="1:12" x14ac:dyDescent="0.3">
      <c r="A17" s="14">
        <v>16</v>
      </c>
      <c r="B17" s="14" t="s">
        <v>10</v>
      </c>
      <c r="C17" s="14" t="s">
        <v>68</v>
      </c>
      <c r="D17" s="15">
        <v>233200</v>
      </c>
      <c r="E17" s="15">
        <v>205216</v>
      </c>
      <c r="F17" s="15">
        <v>233200</v>
      </c>
      <c r="G17" s="14" t="s">
        <v>20</v>
      </c>
      <c r="H17" s="14" t="s">
        <v>69</v>
      </c>
      <c r="I17" s="14" t="s">
        <v>70</v>
      </c>
      <c r="J17" s="23"/>
      <c r="K17" s="14"/>
      <c r="L17" s="14"/>
    </row>
    <row r="18" spans="1:12" x14ac:dyDescent="0.3">
      <c r="A18" s="14">
        <v>17</v>
      </c>
      <c r="B18" s="14" t="s">
        <v>10</v>
      </c>
      <c r="C18" s="14" t="s">
        <v>11</v>
      </c>
      <c r="D18" s="15">
        <v>236000</v>
      </c>
      <c r="E18" s="15"/>
      <c r="F18" s="15">
        <v>236000</v>
      </c>
      <c r="G18" s="14" t="s">
        <v>12</v>
      </c>
      <c r="H18" s="14" t="s">
        <v>14</v>
      </c>
      <c r="I18" s="14" t="s">
        <v>15</v>
      </c>
      <c r="J18" s="23"/>
      <c r="K18" s="14"/>
      <c r="L18" s="14"/>
    </row>
    <row r="20" spans="1:12" x14ac:dyDescent="0.3">
      <c r="A20" t="s">
        <v>113</v>
      </c>
      <c r="D20" s="17">
        <f>AVERAGE(D2:D18)</f>
        <v>109993.5294117647</v>
      </c>
      <c r="J20" s="40">
        <f>SUM(J2:J18)</f>
        <v>0</v>
      </c>
    </row>
    <row r="21" spans="1:12" x14ac:dyDescent="0.3">
      <c r="D21" s="17"/>
    </row>
    <row r="22" spans="1:12" x14ac:dyDescent="0.3">
      <c r="D22" s="17"/>
    </row>
    <row r="23" spans="1:12" x14ac:dyDescent="0.3">
      <c r="A23" s="60" t="s">
        <v>77</v>
      </c>
      <c r="B23" s="61"/>
      <c r="C23" s="61"/>
      <c r="D23" s="61"/>
      <c r="E23" s="61"/>
      <c r="F23" s="60" t="s">
        <v>103</v>
      </c>
      <c r="G23" s="62"/>
    </row>
    <row r="24" spans="1:12" ht="14.4" customHeight="1" x14ac:dyDescent="0.3">
      <c r="A24" s="78" t="s">
        <v>134</v>
      </c>
      <c r="B24" s="79"/>
      <c r="C24" s="79"/>
      <c r="D24" s="79"/>
      <c r="E24" s="80"/>
      <c r="F24" s="81"/>
      <c r="G24" s="82"/>
    </row>
    <row r="25" spans="1:12" x14ac:dyDescent="0.3">
      <c r="A25" s="83" t="s">
        <v>137</v>
      </c>
      <c r="B25" s="84"/>
      <c r="C25" s="84"/>
      <c r="D25" s="84"/>
      <c r="E25" s="85"/>
      <c r="F25" s="76"/>
      <c r="G25" s="76"/>
    </row>
    <row r="26" spans="1:12" x14ac:dyDescent="0.3">
      <c r="A26" s="86" t="s">
        <v>141</v>
      </c>
      <c r="B26" s="87"/>
      <c r="C26" s="87"/>
      <c r="D26" s="87"/>
      <c r="E26" s="88"/>
      <c r="F26" s="76"/>
      <c r="G26" s="76"/>
    </row>
  </sheetData>
  <mergeCells count="8">
    <mergeCell ref="A26:E26"/>
    <mergeCell ref="F26:G26"/>
    <mergeCell ref="A23:E23"/>
    <mergeCell ref="F23:G23"/>
    <mergeCell ref="A24:E24"/>
    <mergeCell ref="F24:G24"/>
    <mergeCell ref="A25:E25"/>
    <mergeCell ref="F25:G2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B7AE-4ADD-428D-B408-45FACFF842AA}">
  <dimension ref="A1:K25"/>
  <sheetViews>
    <sheetView showGridLines="0" zoomScale="130" zoomScaleNormal="130" workbookViewId="0">
      <selection activeCell="H30" sqref="H30"/>
    </sheetView>
  </sheetViews>
  <sheetFormatPr defaultRowHeight="14.4" x14ac:dyDescent="0.3"/>
  <cols>
    <col min="3" max="3" width="11.33203125" customWidth="1"/>
    <col min="4" max="4" width="12.109375" bestFit="1" customWidth="1"/>
    <col min="5" max="5" width="15.33203125" bestFit="1" customWidth="1"/>
    <col min="6" max="6" width="15.5546875" customWidth="1"/>
    <col min="7" max="7" width="15.109375" customWidth="1"/>
    <col min="8" max="8" width="17.109375" bestFit="1" customWidth="1"/>
    <col min="9" max="9" width="20" bestFit="1" customWidth="1"/>
    <col min="10" max="10" width="25.44140625" customWidth="1"/>
    <col min="11" max="11" width="24.21875" bestFit="1" customWidth="1"/>
  </cols>
  <sheetData>
    <row r="1" spans="1:11" x14ac:dyDescent="0.3">
      <c r="A1" s="12" t="s">
        <v>86</v>
      </c>
      <c r="B1" s="12" t="s">
        <v>0</v>
      </c>
      <c r="C1" s="12" t="s">
        <v>1</v>
      </c>
      <c r="D1" s="13" t="s">
        <v>2</v>
      </c>
      <c r="E1" s="13" t="s">
        <v>3</v>
      </c>
      <c r="F1" s="13" t="s">
        <v>4</v>
      </c>
      <c r="G1" s="12" t="s">
        <v>5</v>
      </c>
      <c r="H1" s="12" t="s">
        <v>7</v>
      </c>
      <c r="I1" s="12" t="s">
        <v>8</v>
      </c>
      <c r="J1" s="39" t="s">
        <v>144</v>
      </c>
      <c r="K1" s="41" t="s">
        <v>146</v>
      </c>
    </row>
    <row r="2" spans="1:11" x14ac:dyDescent="0.3">
      <c r="A2" s="14">
        <v>1</v>
      </c>
      <c r="B2" s="14" t="s">
        <v>17</v>
      </c>
      <c r="C2" s="14" t="s">
        <v>31</v>
      </c>
      <c r="D2" s="15">
        <v>98600</v>
      </c>
      <c r="E2" s="15">
        <v>92685</v>
      </c>
      <c r="F2" s="15">
        <v>98600</v>
      </c>
      <c r="G2" s="14" t="s">
        <v>20</v>
      </c>
      <c r="H2" s="14" t="s">
        <v>32</v>
      </c>
      <c r="I2" s="14" t="s">
        <v>33</v>
      </c>
      <c r="J2" s="23">
        <f>RANK(D2,$D$2:$D$18,0)</f>
        <v>7</v>
      </c>
      <c r="K2" s="14">
        <f>RANK(F2,$F$2:$F$18,1)</f>
        <v>11</v>
      </c>
    </row>
    <row r="3" spans="1:11" x14ac:dyDescent="0.3">
      <c r="A3" s="14">
        <v>2</v>
      </c>
      <c r="B3" s="14" t="s">
        <v>17</v>
      </c>
      <c r="C3" s="14" t="s">
        <v>35</v>
      </c>
      <c r="D3" s="15">
        <v>89800</v>
      </c>
      <c r="E3" s="15">
        <v>84413</v>
      </c>
      <c r="F3" s="15">
        <v>89800</v>
      </c>
      <c r="G3" s="14" t="s">
        <v>20</v>
      </c>
      <c r="H3" s="14" t="s">
        <v>32</v>
      </c>
      <c r="I3" s="14" t="s">
        <v>33</v>
      </c>
      <c r="J3" s="23">
        <f t="shared" ref="J3:J18" si="0">RANK(D3,$D$2:$D$18,0)</f>
        <v>8</v>
      </c>
      <c r="K3" s="14">
        <f t="shared" ref="K3:K18" si="1">RANK(F3,$F$2:$F$18,1)</f>
        <v>10</v>
      </c>
    </row>
    <row r="4" spans="1:11" x14ac:dyDescent="0.3">
      <c r="A4" s="14">
        <v>3</v>
      </c>
      <c r="B4" s="14" t="s">
        <v>36</v>
      </c>
      <c r="C4" s="14" t="s">
        <v>37</v>
      </c>
      <c r="D4" s="15">
        <v>38800</v>
      </c>
      <c r="E4" s="15">
        <v>36585</v>
      </c>
      <c r="F4" s="15">
        <v>38800</v>
      </c>
      <c r="G4" s="14" t="s">
        <v>18</v>
      </c>
      <c r="H4" s="14" t="s">
        <v>38</v>
      </c>
      <c r="I4" s="14" t="s">
        <v>39</v>
      </c>
      <c r="J4" s="23">
        <f t="shared" si="0"/>
        <v>17</v>
      </c>
      <c r="K4" s="14">
        <f t="shared" si="1"/>
        <v>1</v>
      </c>
    </row>
    <row r="5" spans="1:11" x14ac:dyDescent="0.3">
      <c r="A5" s="14">
        <v>4</v>
      </c>
      <c r="B5" s="14" t="s">
        <v>36</v>
      </c>
      <c r="C5" s="14" t="s">
        <v>43</v>
      </c>
      <c r="D5" s="15">
        <v>105700</v>
      </c>
      <c r="E5" s="15">
        <v>98800</v>
      </c>
      <c r="F5" s="15">
        <v>105700</v>
      </c>
      <c r="G5" s="14" t="s">
        <v>12</v>
      </c>
      <c r="H5" s="14" t="s">
        <v>44</v>
      </c>
      <c r="I5" s="14" t="s">
        <v>40</v>
      </c>
      <c r="J5" s="23">
        <f t="shared" si="0"/>
        <v>6</v>
      </c>
      <c r="K5" s="14">
        <f t="shared" si="1"/>
        <v>12</v>
      </c>
    </row>
    <row r="6" spans="1:11" x14ac:dyDescent="0.3">
      <c r="A6" s="14">
        <v>5</v>
      </c>
      <c r="B6" s="14" t="s">
        <v>36</v>
      </c>
      <c r="C6" s="14" t="s">
        <v>43</v>
      </c>
      <c r="D6" s="15">
        <v>124200</v>
      </c>
      <c r="E6" s="15">
        <v>116005</v>
      </c>
      <c r="F6" s="15">
        <v>124200</v>
      </c>
      <c r="G6" s="14" t="s">
        <v>12</v>
      </c>
      <c r="H6" s="14" t="s">
        <v>42</v>
      </c>
      <c r="I6" s="14" t="s">
        <v>46</v>
      </c>
      <c r="J6" s="23">
        <f t="shared" si="0"/>
        <v>5</v>
      </c>
      <c r="K6" s="14">
        <f t="shared" si="1"/>
        <v>13</v>
      </c>
    </row>
    <row r="7" spans="1:11" x14ac:dyDescent="0.3">
      <c r="A7" s="14">
        <v>6</v>
      </c>
      <c r="B7" s="14" t="s">
        <v>47</v>
      </c>
      <c r="C7" s="14" t="s">
        <v>50</v>
      </c>
      <c r="D7" s="15">
        <v>300200</v>
      </c>
      <c r="E7" s="15">
        <v>0</v>
      </c>
      <c r="F7" s="15">
        <v>300200</v>
      </c>
      <c r="G7" s="14" t="s">
        <v>12</v>
      </c>
      <c r="H7" s="14" t="s">
        <v>51</v>
      </c>
      <c r="I7" s="14" t="s">
        <v>52</v>
      </c>
      <c r="J7" s="23">
        <f t="shared" si="0"/>
        <v>1</v>
      </c>
      <c r="K7" s="14">
        <f t="shared" si="1"/>
        <v>17</v>
      </c>
    </row>
    <row r="8" spans="1:11" x14ac:dyDescent="0.3">
      <c r="A8" s="14">
        <v>7</v>
      </c>
      <c r="B8" s="14" t="s">
        <v>47</v>
      </c>
      <c r="C8" s="14" t="s">
        <v>50</v>
      </c>
      <c r="D8" s="15">
        <v>214900</v>
      </c>
      <c r="E8" s="15">
        <v>0</v>
      </c>
      <c r="F8" s="15">
        <v>214900</v>
      </c>
      <c r="G8" s="14" t="s">
        <v>12</v>
      </c>
      <c r="H8" s="14" t="s">
        <v>49</v>
      </c>
      <c r="I8" s="14" t="s">
        <v>48</v>
      </c>
      <c r="J8" s="23">
        <f t="shared" si="0"/>
        <v>4</v>
      </c>
      <c r="K8" s="14">
        <f t="shared" si="1"/>
        <v>14</v>
      </c>
    </row>
    <row r="9" spans="1:11" x14ac:dyDescent="0.3">
      <c r="A9" s="14">
        <v>8</v>
      </c>
      <c r="B9" s="14" t="s">
        <v>53</v>
      </c>
      <c r="C9" s="14" t="s">
        <v>54</v>
      </c>
      <c r="D9" s="15">
        <v>50095</v>
      </c>
      <c r="E9" s="15">
        <v>48342</v>
      </c>
      <c r="F9" s="15">
        <v>50095</v>
      </c>
      <c r="G9" s="14" t="s">
        <v>18</v>
      </c>
      <c r="H9" s="14" t="s">
        <v>56</v>
      </c>
      <c r="I9" s="14" t="s">
        <v>57</v>
      </c>
      <c r="J9" s="23">
        <f t="shared" si="0"/>
        <v>13</v>
      </c>
      <c r="K9" s="14">
        <f t="shared" si="1"/>
        <v>5</v>
      </c>
    </row>
    <row r="10" spans="1:11" x14ac:dyDescent="0.3">
      <c r="A10" s="14">
        <v>9</v>
      </c>
      <c r="B10" s="14" t="s">
        <v>53</v>
      </c>
      <c r="C10" s="14" t="s">
        <v>54</v>
      </c>
      <c r="D10" s="15">
        <v>51385</v>
      </c>
      <c r="E10" s="15">
        <v>49587</v>
      </c>
      <c r="F10" s="15">
        <v>51385</v>
      </c>
      <c r="G10" s="14" t="s">
        <v>20</v>
      </c>
      <c r="H10" s="14" t="s">
        <v>56</v>
      </c>
      <c r="I10" s="14" t="s">
        <v>57</v>
      </c>
      <c r="J10" s="23">
        <f t="shared" si="0"/>
        <v>12</v>
      </c>
      <c r="K10" s="14">
        <f t="shared" si="1"/>
        <v>6</v>
      </c>
    </row>
    <row r="11" spans="1:11" x14ac:dyDescent="0.3">
      <c r="A11" s="14">
        <v>10</v>
      </c>
      <c r="B11" s="14" t="s">
        <v>53</v>
      </c>
      <c r="C11" s="14" t="s">
        <v>54</v>
      </c>
      <c r="D11" s="15">
        <v>39630</v>
      </c>
      <c r="E11" s="15">
        <v>38640</v>
      </c>
      <c r="F11" s="15">
        <v>39630</v>
      </c>
      <c r="G11" s="14" t="s">
        <v>18</v>
      </c>
      <c r="H11" s="14" t="s">
        <v>56</v>
      </c>
      <c r="I11" s="14" t="s">
        <v>57</v>
      </c>
      <c r="J11" s="23">
        <f t="shared" si="0"/>
        <v>16</v>
      </c>
      <c r="K11" s="14">
        <f t="shared" si="1"/>
        <v>2</v>
      </c>
    </row>
    <row r="12" spans="1:11" x14ac:dyDescent="0.3">
      <c r="A12" s="14">
        <v>11</v>
      </c>
      <c r="B12" s="14" t="s">
        <v>60</v>
      </c>
      <c r="C12" s="14" t="s">
        <v>62</v>
      </c>
      <c r="D12" s="15">
        <v>61000</v>
      </c>
      <c r="E12" s="15">
        <v>0</v>
      </c>
      <c r="F12" s="15">
        <v>61000</v>
      </c>
      <c r="G12" s="14" t="s">
        <v>20</v>
      </c>
      <c r="H12" s="14" t="s">
        <v>63</v>
      </c>
      <c r="I12" s="14" t="s">
        <v>64</v>
      </c>
      <c r="J12" s="23">
        <f t="shared" si="0"/>
        <v>11</v>
      </c>
      <c r="K12" s="14">
        <f t="shared" si="1"/>
        <v>7</v>
      </c>
    </row>
    <row r="13" spans="1:11" x14ac:dyDescent="0.3">
      <c r="A13" s="14">
        <v>12</v>
      </c>
      <c r="B13" s="14" t="s">
        <v>60</v>
      </c>
      <c r="C13" s="14" t="s">
        <v>62</v>
      </c>
      <c r="D13" s="15">
        <v>70000</v>
      </c>
      <c r="E13" s="15">
        <v>0</v>
      </c>
      <c r="F13" s="15">
        <v>70000</v>
      </c>
      <c r="G13" s="14" t="s">
        <v>12</v>
      </c>
      <c r="H13" s="14" t="s">
        <v>63</v>
      </c>
      <c r="I13" s="14" t="s">
        <v>64</v>
      </c>
      <c r="J13" s="23">
        <f t="shared" si="0"/>
        <v>9</v>
      </c>
      <c r="K13" s="14">
        <f t="shared" si="1"/>
        <v>9</v>
      </c>
    </row>
    <row r="14" spans="1:11" x14ac:dyDescent="0.3">
      <c r="A14" s="14">
        <v>13</v>
      </c>
      <c r="B14" s="14" t="s">
        <v>60</v>
      </c>
      <c r="C14" s="14" t="s">
        <v>62</v>
      </c>
      <c r="D14" s="15">
        <v>67600</v>
      </c>
      <c r="E14" s="15">
        <v>0</v>
      </c>
      <c r="F14" s="15">
        <v>67600</v>
      </c>
      <c r="G14" s="14" t="s">
        <v>12</v>
      </c>
      <c r="H14" s="14" t="s">
        <v>63</v>
      </c>
      <c r="I14" s="14" t="s">
        <v>64</v>
      </c>
      <c r="J14" s="23">
        <f t="shared" si="0"/>
        <v>10</v>
      </c>
      <c r="K14" s="14">
        <f t="shared" si="1"/>
        <v>8</v>
      </c>
    </row>
    <row r="15" spans="1:11" x14ac:dyDescent="0.3">
      <c r="A15" s="14">
        <v>14</v>
      </c>
      <c r="B15" s="14" t="s">
        <v>65</v>
      </c>
      <c r="C15" s="14" t="s">
        <v>66</v>
      </c>
      <c r="D15" s="15">
        <v>43590</v>
      </c>
      <c r="E15" s="15">
        <v>0</v>
      </c>
      <c r="F15" s="15">
        <v>43590</v>
      </c>
      <c r="G15" s="14" t="s">
        <v>20</v>
      </c>
      <c r="H15" s="14" t="s">
        <v>24</v>
      </c>
      <c r="I15" s="14" t="s">
        <v>61</v>
      </c>
      <c r="J15" s="23">
        <f t="shared" si="0"/>
        <v>15</v>
      </c>
      <c r="K15" s="14">
        <f t="shared" si="1"/>
        <v>3</v>
      </c>
    </row>
    <row r="16" spans="1:11" x14ac:dyDescent="0.3">
      <c r="A16" s="14">
        <v>15</v>
      </c>
      <c r="B16" s="14" t="s">
        <v>65</v>
      </c>
      <c r="C16" s="14" t="s">
        <v>66</v>
      </c>
      <c r="D16" s="15">
        <v>45190</v>
      </c>
      <c r="E16" s="15">
        <v>0</v>
      </c>
      <c r="F16" s="15">
        <v>45190</v>
      </c>
      <c r="G16" s="14" t="s">
        <v>20</v>
      </c>
      <c r="H16" s="14" t="s">
        <v>67</v>
      </c>
      <c r="I16" s="14" t="s">
        <v>29</v>
      </c>
      <c r="J16" s="23">
        <f t="shared" si="0"/>
        <v>14</v>
      </c>
      <c r="K16" s="14">
        <f t="shared" si="1"/>
        <v>4</v>
      </c>
    </row>
    <row r="17" spans="1:11" x14ac:dyDescent="0.3">
      <c r="A17" s="14">
        <v>16</v>
      </c>
      <c r="B17" s="14" t="s">
        <v>10</v>
      </c>
      <c r="C17" s="14" t="s">
        <v>68</v>
      </c>
      <c r="D17" s="15">
        <v>233200</v>
      </c>
      <c r="E17" s="15">
        <v>205216</v>
      </c>
      <c r="F17" s="15">
        <v>233200</v>
      </c>
      <c r="G17" s="14" t="s">
        <v>20</v>
      </c>
      <c r="H17" s="14" t="s">
        <v>69</v>
      </c>
      <c r="I17" s="14" t="s">
        <v>70</v>
      </c>
      <c r="J17" s="23">
        <f t="shared" si="0"/>
        <v>3</v>
      </c>
      <c r="K17" s="14">
        <f t="shared" si="1"/>
        <v>15</v>
      </c>
    </row>
    <row r="18" spans="1:11" x14ac:dyDescent="0.3">
      <c r="A18" s="14">
        <v>17</v>
      </c>
      <c r="B18" s="14" t="s">
        <v>10</v>
      </c>
      <c r="C18" s="14" t="s">
        <v>11</v>
      </c>
      <c r="D18" s="15">
        <v>236000</v>
      </c>
      <c r="E18" s="15"/>
      <c r="F18" s="15">
        <v>236000</v>
      </c>
      <c r="G18" s="14" t="s">
        <v>12</v>
      </c>
      <c r="H18" s="14" t="s">
        <v>14</v>
      </c>
      <c r="I18" s="14" t="s">
        <v>15</v>
      </c>
      <c r="J18" s="23">
        <f t="shared" si="0"/>
        <v>2</v>
      </c>
      <c r="K18" s="14">
        <f t="shared" si="1"/>
        <v>16</v>
      </c>
    </row>
    <row r="20" spans="1:11" x14ac:dyDescent="0.3">
      <c r="A20" t="s">
        <v>113</v>
      </c>
      <c r="D20" s="17">
        <f>AVERAGE(D2:D18)</f>
        <v>109993.5294117647</v>
      </c>
      <c r="J20" s="40">
        <f>SUM(J2:J18)</f>
        <v>153</v>
      </c>
    </row>
    <row r="21" spans="1:11" x14ac:dyDescent="0.3">
      <c r="D21" s="17"/>
    </row>
    <row r="22" spans="1:11" x14ac:dyDescent="0.3">
      <c r="D22" s="17"/>
    </row>
    <row r="23" spans="1:11" x14ac:dyDescent="0.3">
      <c r="A23" s="60" t="s">
        <v>77</v>
      </c>
      <c r="B23" s="61"/>
      <c r="C23" s="61"/>
      <c r="D23" s="61"/>
      <c r="E23" s="61"/>
      <c r="F23" s="60" t="s">
        <v>103</v>
      </c>
      <c r="G23" s="62"/>
    </row>
    <row r="24" spans="1:11" ht="14.4" customHeight="1" x14ac:dyDescent="0.3">
      <c r="A24" s="78" t="s">
        <v>143</v>
      </c>
      <c r="B24" s="79"/>
      <c r="C24" s="79"/>
      <c r="D24" s="79"/>
      <c r="E24" s="80"/>
      <c r="F24" s="81" t="s">
        <v>147</v>
      </c>
      <c r="G24" s="82"/>
    </row>
    <row r="25" spans="1:11" x14ac:dyDescent="0.3">
      <c r="A25" s="83" t="s">
        <v>145</v>
      </c>
      <c r="B25" s="84"/>
      <c r="C25" s="84"/>
      <c r="D25" s="84"/>
      <c r="E25" s="85"/>
      <c r="F25" s="76" t="s">
        <v>148</v>
      </c>
      <c r="G25" s="76"/>
    </row>
  </sheetData>
  <mergeCells count="6">
    <mergeCell ref="A23:E23"/>
    <mergeCell ref="F23:G23"/>
    <mergeCell ref="A24:E24"/>
    <mergeCell ref="F24:G24"/>
    <mergeCell ref="A25:E25"/>
    <mergeCell ref="F25:G2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9396-A134-4851-B1B7-B1C2E2B9E6A4}">
  <dimension ref="A1:K25"/>
  <sheetViews>
    <sheetView showGridLines="0" zoomScale="130" zoomScaleNormal="130" workbookViewId="0">
      <selection activeCell="J2" sqref="J2:K18"/>
    </sheetView>
  </sheetViews>
  <sheetFormatPr defaultRowHeight="14.4" x14ac:dyDescent="0.3"/>
  <cols>
    <col min="3" max="3" width="11.33203125" customWidth="1"/>
    <col min="4" max="4" width="12.109375" bestFit="1" customWidth="1"/>
    <col min="5" max="5" width="15.33203125" bestFit="1" customWidth="1"/>
    <col min="6" max="6" width="15.5546875" customWidth="1"/>
    <col min="7" max="7" width="15.109375" customWidth="1"/>
    <col min="8" max="8" width="17.109375" bestFit="1" customWidth="1"/>
    <col min="9" max="9" width="20" bestFit="1" customWidth="1"/>
    <col min="10" max="10" width="25.44140625" customWidth="1"/>
    <col min="11" max="11" width="24.21875" bestFit="1" customWidth="1"/>
  </cols>
  <sheetData>
    <row r="1" spans="1:11" x14ac:dyDescent="0.3">
      <c r="A1" s="12" t="s">
        <v>86</v>
      </c>
      <c r="B1" s="12" t="s">
        <v>0</v>
      </c>
      <c r="C1" s="12" t="s">
        <v>1</v>
      </c>
      <c r="D1" s="13" t="s">
        <v>2</v>
      </c>
      <c r="E1" s="13" t="s">
        <v>3</v>
      </c>
      <c r="F1" s="13" t="s">
        <v>4</v>
      </c>
      <c r="G1" s="12" t="s">
        <v>5</v>
      </c>
      <c r="H1" s="12" t="s">
        <v>7</v>
      </c>
      <c r="I1" s="12" t="s">
        <v>8</v>
      </c>
      <c r="J1" s="39" t="s">
        <v>144</v>
      </c>
      <c r="K1" s="41" t="s">
        <v>146</v>
      </c>
    </row>
    <row r="2" spans="1:11" x14ac:dyDescent="0.3">
      <c r="A2" s="14">
        <v>1</v>
      </c>
      <c r="B2" s="14" t="s">
        <v>17</v>
      </c>
      <c r="C2" s="14" t="s">
        <v>31</v>
      </c>
      <c r="D2" s="15">
        <v>98600</v>
      </c>
      <c r="E2" s="15">
        <v>92685</v>
      </c>
      <c r="F2" s="15">
        <v>98600</v>
      </c>
      <c r="G2" s="14" t="s">
        <v>20</v>
      </c>
      <c r="H2" s="14" t="s">
        <v>32</v>
      </c>
      <c r="I2" s="14" t="s">
        <v>33</v>
      </c>
      <c r="J2" s="23"/>
      <c r="K2" s="21"/>
    </row>
    <row r="3" spans="1:11" x14ac:dyDescent="0.3">
      <c r="A3" s="14">
        <v>2</v>
      </c>
      <c r="B3" s="14" t="s">
        <v>17</v>
      </c>
      <c r="C3" s="14" t="s">
        <v>35</v>
      </c>
      <c r="D3" s="15">
        <v>89800</v>
      </c>
      <c r="E3" s="15">
        <v>84413</v>
      </c>
      <c r="F3" s="15">
        <v>89800</v>
      </c>
      <c r="G3" s="14" t="s">
        <v>20</v>
      </c>
      <c r="H3" s="14" t="s">
        <v>32</v>
      </c>
      <c r="I3" s="14" t="s">
        <v>33</v>
      </c>
      <c r="J3" s="23"/>
      <c r="K3" s="21"/>
    </row>
    <row r="4" spans="1:11" x14ac:dyDescent="0.3">
      <c r="A4" s="14">
        <v>3</v>
      </c>
      <c r="B4" s="14" t="s">
        <v>36</v>
      </c>
      <c r="C4" s="14" t="s">
        <v>37</v>
      </c>
      <c r="D4" s="15">
        <v>38800</v>
      </c>
      <c r="E4" s="15">
        <v>36585</v>
      </c>
      <c r="F4" s="15">
        <v>38800</v>
      </c>
      <c r="G4" s="14" t="s">
        <v>18</v>
      </c>
      <c r="H4" s="14" t="s">
        <v>38</v>
      </c>
      <c r="I4" s="14" t="s">
        <v>39</v>
      </c>
      <c r="J4" s="23"/>
      <c r="K4" s="21"/>
    </row>
    <row r="5" spans="1:11" x14ac:dyDescent="0.3">
      <c r="A5" s="14">
        <v>4</v>
      </c>
      <c r="B5" s="14" t="s">
        <v>36</v>
      </c>
      <c r="C5" s="14" t="s">
        <v>43</v>
      </c>
      <c r="D5" s="15">
        <v>105700</v>
      </c>
      <c r="E5" s="15">
        <v>98800</v>
      </c>
      <c r="F5" s="15">
        <v>105700</v>
      </c>
      <c r="G5" s="14" t="s">
        <v>12</v>
      </c>
      <c r="H5" s="14" t="s">
        <v>44</v>
      </c>
      <c r="I5" s="14" t="s">
        <v>40</v>
      </c>
      <c r="J5" s="23"/>
      <c r="K5" s="21"/>
    </row>
    <row r="6" spans="1:11" x14ac:dyDescent="0.3">
      <c r="A6" s="14">
        <v>5</v>
      </c>
      <c r="B6" s="14" t="s">
        <v>36</v>
      </c>
      <c r="C6" s="14" t="s">
        <v>43</v>
      </c>
      <c r="D6" s="15">
        <v>124200</v>
      </c>
      <c r="E6" s="15">
        <v>116005</v>
      </c>
      <c r="F6" s="15">
        <v>124200</v>
      </c>
      <c r="G6" s="14" t="s">
        <v>12</v>
      </c>
      <c r="H6" s="14" t="s">
        <v>42</v>
      </c>
      <c r="I6" s="14" t="s">
        <v>46</v>
      </c>
      <c r="J6" s="23"/>
      <c r="K6" s="21"/>
    </row>
    <row r="7" spans="1:11" x14ac:dyDescent="0.3">
      <c r="A7" s="14">
        <v>6</v>
      </c>
      <c r="B7" s="14" t="s">
        <v>47</v>
      </c>
      <c r="C7" s="14" t="s">
        <v>50</v>
      </c>
      <c r="D7" s="15">
        <v>300200</v>
      </c>
      <c r="E7" s="15">
        <v>0</v>
      </c>
      <c r="F7" s="15">
        <v>300200</v>
      </c>
      <c r="G7" s="14" t="s">
        <v>12</v>
      </c>
      <c r="H7" s="14" t="s">
        <v>51</v>
      </c>
      <c r="I7" s="14" t="s">
        <v>52</v>
      </c>
      <c r="J7" s="23"/>
      <c r="K7" s="21"/>
    </row>
    <row r="8" spans="1:11" x14ac:dyDescent="0.3">
      <c r="A8" s="14">
        <v>7</v>
      </c>
      <c r="B8" s="14" t="s">
        <v>47</v>
      </c>
      <c r="C8" s="14" t="s">
        <v>50</v>
      </c>
      <c r="D8" s="15">
        <v>214900</v>
      </c>
      <c r="E8" s="15">
        <v>0</v>
      </c>
      <c r="F8" s="15">
        <v>214900</v>
      </c>
      <c r="G8" s="14" t="s">
        <v>12</v>
      </c>
      <c r="H8" s="14" t="s">
        <v>49</v>
      </c>
      <c r="I8" s="14" t="s">
        <v>48</v>
      </c>
      <c r="J8" s="23"/>
      <c r="K8" s="21"/>
    </row>
    <row r="9" spans="1:11" x14ac:dyDescent="0.3">
      <c r="A9" s="14">
        <v>8</v>
      </c>
      <c r="B9" s="14" t="s">
        <v>53</v>
      </c>
      <c r="C9" s="14" t="s">
        <v>54</v>
      </c>
      <c r="D9" s="15">
        <v>50095</v>
      </c>
      <c r="E9" s="15">
        <v>48342</v>
      </c>
      <c r="F9" s="15">
        <v>50095</v>
      </c>
      <c r="G9" s="14" t="s">
        <v>18</v>
      </c>
      <c r="H9" s="14" t="s">
        <v>56</v>
      </c>
      <c r="I9" s="14" t="s">
        <v>57</v>
      </c>
      <c r="J9" s="23"/>
      <c r="K9" s="21"/>
    </row>
    <row r="10" spans="1:11" x14ac:dyDescent="0.3">
      <c r="A10" s="14">
        <v>9</v>
      </c>
      <c r="B10" s="14" t="s">
        <v>53</v>
      </c>
      <c r="C10" s="14" t="s">
        <v>54</v>
      </c>
      <c r="D10" s="15">
        <v>51385</v>
      </c>
      <c r="E10" s="15">
        <v>49587</v>
      </c>
      <c r="F10" s="15">
        <v>51385</v>
      </c>
      <c r="G10" s="14" t="s">
        <v>20</v>
      </c>
      <c r="H10" s="14" t="s">
        <v>56</v>
      </c>
      <c r="I10" s="14" t="s">
        <v>57</v>
      </c>
      <c r="J10" s="23"/>
      <c r="K10" s="21"/>
    </row>
    <row r="11" spans="1:11" x14ac:dyDescent="0.3">
      <c r="A11" s="14">
        <v>10</v>
      </c>
      <c r="B11" s="14" t="s">
        <v>53</v>
      </c>
      <c r="C11" s="14" t="s">
        <v>54</v>
      </c>
      <c r="D11" s="15">
        <v>39630</v>
      </c>
      <c r="E11" s="15">
        <v>38640</v>
      </c>
      <c r="F11" s="15">
        <v>39630</v>
      </c>
      <c r="G11" s="14" t="s">
        <v>18</v>
      </c>
      <c r="H11" s="14" t="s">
        <v>56</v>
      </c>
      <c r="I11" s="14" t="s">
        <v>57</v>
      </c>
      <c r="J11" s="23"/>
      <c r="K11" s="21"/>
    </row>
    <row r="12" spans="1:11" x14ac:dyDescent="0.3">
      <c r="A12" s="14">
        <v>11</v>
      </c>
      <c r="B12" s="14" t="s">
        <v>60</v>
      </c>
      <c r="C12" s="14" t="s">
        <v>62</v>
      </c>
      <c r="D12" s="15">
        <v>61000</v>
      </c>
      <c r="E12" s="15">
        <v>0</v>
      </c>
      <c r="F12" s="15">
        <v>61000</v>
      </c>
      <c r="G12" s="14" t="s">
        <v>20</v>
      </c>
      <c r="H12" s="14" t="s">
        <v>63</v>
      </c>
      <c r="I12" s="14" t="s">
        <v>64</v>
      </c>
      <c r="J12" s="23"/>
      <c r="K12" s="21"/>
    </row>
    <row r="13" spans="1:11" x14ac:dyDescent="0.3">
      <c r="A13" s="14">
        <v>12</v>
      </c>
      <c r="B13" s="14" t="s">
        <v>60</v>
      </c>
      <c r="C13" s="14" t="s">
        <v>62</v>
      </c>
      <c r="D13" s="15">
        <v>70000</v>
      </c>
      <c r="E13" s="15">
        <v>0</v>
      </c>
      <c r="F13" s="15">
        <v>70000</v>
      </c>
      <c r="G13" s="14" t="s">
        <v>12</v>
      </c>
      <c r="H13" s="14" t="s">
        <v>63</v>
      </c>
      <c r="I13" s="14" t="s">
        <v>64</v>
      </c>
      <c r="J13" s="23"/>
      <c r="K13" s="21"/>
    </row>
    <row r="14" spans="1:11" x14ac:dyDescent="0.3">
      <c r="A14" s="14">
        <v>13</v>
      </c>
      <c r="B14" s="14" t="s">
        <v>60</v>
      </c>
      <c r="C14" s="14" t="s">
        <v>62</v>
      </c>
      <c r="D14" s="15">
        <v>67600</v>
      </c>
      <c r="E14" s="15">
        <v>0</v>
      </c>
      <c r="F14" s="15">
        <v>67600</v>
      </c>
      <c r="G14" s="14" t="s">
        <v>12</v>
      </c>
      <c r="H14" s="14" t="s">
        <v>63</v>
      </c>
      <c r="I14" s="14" t="s">
        <v>64</v>
      </c>
      <c r="J14" s="23"/>
      <c r="K14" s="21"/>
    </row>
    <row r="15" spans="1:11" x14ac:dyDescent="0.3">
      <c r="A15" s="14">
        <v>14</v>
      </c>
      <c r="B15" s="14" t="s">
        <v>65</v>
      </c>
      <c r="C15" s="14" t="s">
        <v>66</v>
      </c>
      <c r="D15" s="15">
        <v>43590</v>
      </c>
      <c r="E15" s="15">
        <v>0</v>
      </c>
      <c r="F15" s="15">
        <v>43590</v>
      </c>
      <c r="G15" s="14" t="s">
        <v>20</v>
      </c>
      <c r="H15" s="14" t="s">
        <v>24</v>
      </c>
      <c r="I15" s="14" t="s">
        <v>61</v>
      </c>
      <c r="J15" s="23"/>
      <c r="K15" s="21"/>
    </row>
    <row r="16" spans="1:11" x14ac:dyDescent="0.3">
      <c r="A16" s="14">
        <v>15</v>
      </c>
      <c r="B16" s="14" t="s">
        <v>65</v>
      </c>
      <c r="C16" s="14" t="s">
        <v>66</v>
      </c>
      <c r="D16" s="15">
        <v>45190</v>
      </c>
      <c r="E16" s="15">
        <v>0</v>
      </c>
      <c r="F16" s="15">
        <v>45190</v>
      </c>
      <c r="G16" s="14" t="s">
        <v>20</v>
      </c>
      <c r="H16" s="14" t="s">
        <v>67</v>
      </c>
      <c r="I16" s="14" t="s">
        <v>29</v>
      </c>
      <c r="J16" s="23"/>
      <c r="K16" s="21"/>
    </row>
    <row r="17" spans="1:11" x14ac:dyDescent="0.3">
      <c r="A17" s="14">
        <v>16</v>
      </c>
      <c r="B17" s="14" t="s">
        <v>10</v>
      </c>
      <c r="C17" s="14" t="s">
        <v>68</v>
      </c>
      <c r="D17" s="15">
        <v>233200</v>
      </c>
      <c r="E17" s="15">
        <v>205216</v>
      </c>
      <c r="F17" s="15">
        <v>233200</v>
      </c>
      <c r="G17" s="14" t="s">
        <v>20</v>
      </c>
      <c r="H17" s="14" t="s">
        <v>69</v>
      </c>
      <c r="I17" s="14" t="s">
        <v>70</v>
      </c>
      <c r="J17" s="23"/>
      <c r="K17" s="21"/>
    </row>
    <row r="18" spans="1:11" x14ac:dyDescent="0.3">
      <c r="A18" s="14">
        <v>17</v>
      </c>
      <c r="B18" s="14" t="s">
        <v>10</v>
      </c>
      <c r="C18" s="14" t="s">
        <v>11</v>
      </c>
      <c r="D18" s="15">
        <v>236000</v>
      </c>
      <c r="E18" s="15"/>
      <c r="F18" s="15">
        <v>236000</v>
      </c>
      <c r="G18" s="14" t="s">
        <v>12</v>
      </c>
      <c r="H18" s="14" t="s">
        <v>14</v>
      </c>
      <c r="I18" s="14" t="s">
        <v>15</v>
      </c>
      <c r="J18" s="23"/>
      <c r="K18" s="21"/>
    </row>
    <row r="20" spans="1:11" x14ac:dyDescent="0.3">
      <c r="A20" t="s">
        <v>113</v>
      </c>
      <c r="D20" s="17">
        <f>AVERAGE(D2:D18)</f>
        <v>109993.5294117647</v>
      </c>
      <c r="J20" s="40"/>
    </row>
    <row r="21" spans="1:11" x14ac:dyDescent="0.3">
      <c r="D21" s="17"/>
    </row>
    <row r="22" spans="1:11" x14ac:dyDescent="0.3">
      <c r="D22" s="17"/>
    </row>
    <row r="23" spans="1:11" x14ac:dyDescent="0.3">
      <c r="A23" s="60" t="s">
        <v>77</v>
      </c>
      <c r="B23" s="61"/>
      <c r="C23" s="61"/>
      <c r="D23" s="61"/>
      <c r="E23" s="61"/>
      <c r="F23" s="60" t="s">
        <v>103</v>
      </c>
      <c r="G23" s="62"/>
    </row>
    <row r="24" spans="1:11" ht="14.4" customHeight="1" x14ac:dyDescent="0.3">
      <c r="A24" s="78" t="s">
        <v>143</v>
      </c>
      <c r="B24" s="79"/>
      <c r="C24" s="79"/>
      <c r="D24" s="79"/>
      <c r="E24" s="80"/>
      <c r="F24" s="81"/>
      <c r="G24" s="82"/>
    </row>
    <row r="25" spans="1:11" x14ac:dyDescent="0.3">
      <c r="A25" s="83" t="s">
        <v>145</v>
      </c>
      <c r="B25" s="84"/>
      <c r="C25" s="84"/>
      <c r="D25" s="84"/>
      <c r="E25" s="85"/>
      <c r="F25" s="76"/>
      <c r="G25" s="76"/>
    </row>
  </sheetData>
  <mergeCells count="6">
    <mergeCell ref="A23:E23"/>
    <mergeCell ref="F23:G23"/>
    <mergeCell ref="A24:E24"/>
    <mergeCell ref="F24:G24"/>
    <mergeCell ref="A25:E25"/>
    <mergeCell ref="F25:G25"/>
  </mergeCells>
  <conditionalFormatting sqref="J2:J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Landing Page</vt:lpstr>
      <vt:lpstr>0.Raw Data</vt:lpstr>
      <vt:lpstr>1.Aggregation Formulas</vt:lpstr>
      <vt:lpstr>1.Aggregation Formulas-Empty</vt:lpstr>
      <vt:lpstr>2.V-Lookups</vt:lpstr>
      <vt:lpstr>2.V-Lookups-Empty</vt:lpstr>
      <vt:lpstr>2.1.V-Lookups-Price</vt:lpstr>
      <vt:lpstr>2.2.V-Lookups-Torque</vt:lpstr>
      <vt:lpstr>3.IF Statements</vt:lpstr>
      <vt:lpstr>3.IF Statements-Empty</vt:lpstr>
      <vt:lpstr>4.IFERROR</vt:lpstr>
      <vt:lpstr>4.IFERROR-Empty</vt:lpstr>
      <vt:lpstr>5.LEFT RIGHT MID</vt:lpstr>
      <vt:lpstr>5.LEFT RIGHT MID-Empty</vt:lpstr>
      <vt:lpstr>6.Joining Text</vt:lpstr>
      <vt:lpstr>6.Joining Text-Empty</vt:lpstr>
      <vt:lpstr>7.RANK</vt:lpstr>
      <vt:lpstr>7.RANK-Empty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Yiannis Pitsillides</dc:creator>
  <cp:lastModifiedBy>Yiannis Pitsillides</cp:lastModifiedBy>
  <dcterms:created xsi:type="dcterms:W3CDTF">2024-10-29T12:09:24Z</dcterms:created>
  <dcterms:modified xsi:type="dcterms:W3CDTF">2024-11-05T09:13:34Z</dcterms:modified>
</cp:coreProperties>
</file>