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tsi\Desktop\2024 Youtube\14. Data Analyst Excel Test 1\"/>
    </mc:Choice>
  </mc:AlternateContent>
  <xr:revisionPtr revIDLastSave="0" documentId="13_ncr:1_{1969F1DC-A7E6-4F68-8E20-5319264489DA}" xr6:coauthVersionLast="47" xr6:coauthVersionMax="47" xr10:uidLastSave="{00000000-0000-0000-0000-000000000000}"/>
  <bookViews>
    <workbookView xWindow="-23148" yWindow="2640" windowWidth="23256" windowHeight="12576" activeTab="2" xr2:uid="{4F7D4927-FC0E-4E6A-BA77-B0407843A601}"/>
  </bookViews>
  <sheets>
    <sheet name="0.Raw Data - Start Here" sheetId="1" r:id="rId1"/>
    <sheet name="0.Raw Data - Start Here0" sheetId="14" state="hidden" r:id="rId2"/>
    <sheet name="1.Completed" sheetId="13" r:id="rId3"/>
    <sheet name="2.Price" sheetId="4" r:id="rId4"/>
    <sheet name="3.Torque" sheetId="5" r:id="rId5"/>
  </sheets>
  <definedNames>
    <definedName name="_xlnm._FilterDatabase" localSheetId="1" hidden="1">'0.Raw Data - Start Here0'!$A$1:$P$1</definedName>
    <definedName name="_xlnm._FilterDatabase" localSheetId="2" hidden="1">'1.Completed'!$A$1:$N$1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4" l="1"/>
  <c r="M19" i="14"/>
  <c r="P19" i="14"/>
  <c r="L19" i="14"/>
  <c r="J19" i="14"/>
  <c r="E19" i="14"/>
  <c r="D1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2" i="14"/>
  <c r="K3" i="14"/>
  <c r="K5" i="14"/>
  <c r="K6" i="14"/>
  <c r="K8" i="14"/>
  <c r="K9" i="14"/>
  <c r="K11" i="14"/>
  <c r="K14" i="14"/>
  <c r="K17" i="14"/>
  <c r="K2" i="14"/>
  <c r="J9" i="14"/>
  <c r="J3" i="14"/>
  <c r="J4" i="14"/>
  <c r="K4" i="14" s="1"/>
  <c r="J5" i="14"/>
  <c r="J6" i="14"/>
  <c r="J7" i="14"/>
  <c r="K7" i="14" s="1"/>
  <c r="J8" i="14"/>
  <c r="J10" i="14"/>
  <c r="K10" i="14" s="1"/>
  <c r="J11" i="14"/>
  <c r="J12" i="14"/>
  <c r="K12" i="14" s="1"/>
  <c r="J13" i="14"/>
  <c r="K13" i="14" s="1"/>
  <c r="J14" i="14"/>
  <c r="J15" i="14"/>
  <c r="K15" i="14" s="1"/>
  <c r="J16" i="14"/>
  <c r="K16" i="14" s="1"/>
  <c r="J17" i="14"/>
  <c r="J18" i="14"/>
  <c r="K18" i="14" s="1"/>
  <c r="J2" i="14"/>
  <c r="B21" i="14"/>
  <c r="J19" i="13"/>
  <c r="H19" i="13"/>
  <c r="I19" i="13"/>
  <c r="E19" i="13"/>
  <c r="D19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2" i="13"/>
  <c r="M3" i="13"/>
  <c r="M6" i="13"/>
  <c r="M11" i="13"/>
  <c r="M14" i="13"/>
  <c r="M2" i="13"/>
  <c r="M19" i="13" s="1"/>
  <c r="L3" i="13"/>
  <c r="L4" i="13"/>
  <c r="M4" i="13" s="1"/>
  <c r="L5" i="13"/>
  <c r="M5" i="13" s="1"/>
  <c r="L6" i="13"/>
  <c r="L7" i="13"/>
  <c r="M7" i="13" s="1"/>
  <c r="L8" i="13"/>
  <c r="M8" i="13" s="1"/>
  <c r="L9" i="13"/>
  <c r="M9" i="13" s="1"/>
  <c r="L10" i="13"/>
  <c r="M10" i="13" s="1"/>
  <c r="L11" i="13"/>
  <c r="L12" i="13"/>
  <c r="M12" i="13" s="1"/>
  <c r="L13" i="13"/>
  <c r="M13" i="13" s="1"/>
  <c r="L14" i="13"/>
  <c r="L15" i="13"/>
  <c r="M15" i="13" s="1"/>
  <c r="L16" i="13"/>
  <c r="M16" i="13" s="1"/>
  <c r="L17" i="13"/>
  <c r="M17" i="13" s="1"/>
  <c r="L18" i="13"/>
  <c r="M18" i="13" s="1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2" i="13"/>
  <c r="K19" i="13" s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2" i="13"/>
  <c r="H3" i="13"/>
  <c r="I3" i="13" s="1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2" i="13"/>
  <c r="I2" i="13" s="1"/>
  <c r="B22" i="13"/>
  <c r="B29" i="14" l="1"/>
  <c r="B24" i="14"/>
  <c r="B31" i="13"/>
  <c r="B25" i="13"/>
</calcChain>
</file>

<file path=xl/sharedStrings.xml><?xml version="1.0" encoding="utf-8"?>
<sst xmlns="http://schemas.openxmlformats.org/spreadsheetml/2006/main" count="416" uniqueCount="96">
  <si>
    <t>Make</t>
  </si>
  <si>
    <t>Model</t>
  </si>
  <si>
    <t>MSRP</t>
  </si>
  <si>
    <t>Invoice Price</t>
  </si>
  <si>
    <t>Body Size</t>
  </si>
  <si>
    <t>Body Style</t>
  </si>
  <si>
    <t>Horsepower</t>
  </si>
  <si>
    <t>Torque</t>
  </si>
  <si>
    <t>Highway Fuel Economy</t>
  </si>
  <si>
    <t>Aston Martin</t>
  </si>
  <si>
    <t>DBX707</t>
  </si>
  <si>
    <t>Large</t>
  </si>
  <si>
    <t>SUV</t>
  </si>
  <si>
    <t>697 hp @ 6000 rpm</t>
  </si>
  <si>
    <t>663 ft-lbs. @ 2750 rpm</t>
  </si>
  <si>
    <t>20 mpg</t>
  </si>
  <si>
    <t>Audi</t>
  </si>
  <si>
    <t>Compact</t>
  </si>
  <si>
    <t>Sedan</t>
  </si>
  <si>
    <t>Midsize</t>
  </si>
  <si>
    <t>35 mpg</t>
  </si>
  <si>
    <t>Coupe</t>
  </si>
  <si>
    <t>Convertible</t>
  </si>
  <si>
    <t>335 hp @ 0 rpm</t>
  </si>
  <si>
    <t>89 mpg</t>
  </si>
  <si>
    <t>87 mpg</t>
  </si>
  <si>
    <t>24 mpg</t>
  </si>
  <si>
    <t>19 mpg</t>
  </si>
  <si>
    <t>442 ft-lbs. @ 0 rpm</t>
  </si>
  <si>
    <t>21 mpg</t>
  </si>
  <si>
    <t>SQ8 Sportback e-tron</t>
  </si>
  <si>
    <t>496 hp @ 0 rpm</t>
  </si>
  <si>
    <t>718 ft-lbs. @ 0 rpm</t>
  </si>
  <si>
    <t>75 mpg</t>
  </si>
  <si>
    <t>SQ8 e-tron</t>
  </si>
  <si>
    <t>BMW</t>
  </si>
  <si>
    <t>2 Series</t>
  </si>
  <si>
    <t>255 hp @ 5000 rpm</t>
  </si>
  <si>
    <t>295 ft-lbs. @ 1550 rpm</t>
  </si>
  <si>
    <t>479 ft-lbs. @ 0 rpm</t>
  </si>
  <si>
    <t>17 mpg</t>
  </si>
  <si>
    <t>536 hp @ 0 rpm</t>
  </si>
  <si>
    <t>i7</t>
  </si>
  <si>
    <t>449 hp @ 0 rpm</t>
  </si>
  <si>
    <t>95 mpg</t>
  </si>
  <si>
    <t>549 ft-lbs. @ 0 rpm</t>
  </si>
  <si>
    <t>Bentley</t>
  </si>
  <si>
    <t>568 ft-lbs. @ 2000 rpm</t>
  </si>
  <si>
    <t>542 hp @ 6000 rpm</t>
  </si>
  <si>
    <t>Flying Spur</t>
  </si>
  <si>
    <t>626 hp @ 6000 rpm</t>
  </si>
  <si>
    <t>664 ft-lbs. @ 1350 rpm</t>
  </si>
  <si>
    <t>Ford</t>
  </si>
  <si>
    <t>Bronco</t>
  </si>
  <si>
    <t>Convertible SUV</t>
  </si>
  <si>
    <t>300 hp @ 5700 rpm</t>
  </si>
  <si>
    <t>325 ft-lbs. @ 3400 rpm</t>
  </si>
  <si>
    <t>Cargo Van</t>
  </si>
  <si>
    <t>86 mpg</t>
  </si>
  <si>
    <t>Mercedes-Benz</t>
  </si>
  <si>
    <t>413 ft-lbs. @ 0 rpm</t>
  </si>
  <si>
    <t>Sprinter</t>
  </si>
  <si>
    <t>211 hp @ 3800 rpm</t>
  </si>
  <si>
    <t>332 ft-lbs. @ 1400 rpm</t>
  </si>
  <si>
    <t>Nissan</t>
  </si>
  <si>
    <t>ARIYA</t>
  </si>
  <si>
    <t>389 hp @ 0 rpm</t>
  </si>
  <si>
    <t>DB11</t>
  </si>
  <si>
    <t>528 hp @ 6000 rpm</t>
  </si>
  <si>
    <t>497 ft-lbs. @ 1500 rpm</t>
  </si>
  <si>
    <t>Horsepower No.</t>
  </si>
  <si>
    <t>ID - Key</t>
  </si>
  <si>
    <t>Torque No</t>
  </si>
  <si>
    <t>Price</t>
  </si>
  <si>
    <t>1. What is the total MSRP for all cars?</t>
  </si>
  <si>
    <t>2.What is the average horsepower for all cars?</t>
  </si>
  <si>
    <t>3. What is the Price per Horsepower for all cars?</t>
  </si>
  <si>
    <t>New column created</t>
  </si>
  <si>
    <t>Price per Horsepower</t>
  </si>
  <si>
    <t>4. Which car is the most economic in terms of fuel?</t>
  </si>
  <si>
    <t>HFE No.</t>
  </si>
  <si>
    <t>Ford Bronco</t>
  </si>
  <si>
    <t>5. Join the Invoice Price &amp; Torque in the dataset</t>
  </si>
  <si>
    <t>ID</t>
  </si>
  <si>
    <t>Done</t>
  </si>
  <si>
    <t>6. Create a graph showing the Torque per distinct car</t>
  </si>
  <si>
    <t>Distinct Car</t>
  </si>
  <si>
    <t>Totals / Averages</t>
  </si>
  <si>
    <t>7. Make the data look more presentable - highlight key differences in price</t>
  </si>
  <si>
    <t>2. What is the average horsepower for all cars?</t>
  </si>
  <si>
    <t>Horsepower No</t>
  </si>
  <si>
    <t xml:space="preserve">Price per Horsepower </t>
  </si>
  <si>
    <t>Highway Fuel Economy No</t>
  </si>
  <si>
    <t>5. Join the Invoice Price &amp; Torque in the dataset5. Join the Invoice Price &amp; Torque in the dataset</t>
  </si>
  <si>
    <t>ID - Make - Model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</si>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</sst>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Alignment="1">
      <alignment horizontal="left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0" fontId="0" fillId="0" borderId="2" xfId="1" applyNumberFormat="1" applyFon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0" fillId="0" borderId="1" xfId="1" applyNumberFormat="1" applyFont="1" applyBorder="1"/>
    <xf numFmtId="166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/>
    <xf numFmtId="165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002060"/>
                </a:solidFill>
              </a:rPr>
              <a:t>Torque per distinct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'0.Raw Data - Start Here0'!$P$1</c:f>
              <c:strCache>
                <c:ptCount val="1"/>
                <c:pt idx="0">
                  <c:v>Torque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'0.Raw Data - Start Here0'!$O$2:$O$18</c:f>
              <c:strCache>
                <c:ptCount val="17"/>
                <c:pt idx="0">
                  <c:v>1-Audi-SQ8 Sportback e-tron</c:v>
                </c:pt>
                <c:pt idx="1">
                  <c:v>2-Audi-SQ8 e-tron</c:v>
                </c:pt>
                <c:pt idx="2">
                  <c:v>3-BMW-2 Series</c:v>
                </c:pt>
                <c:pt idx="3">
                  <c:v>4-BMW-i7</c:v>
                </c:pt>
                <c:pt idx="4">
                  <c:v>5-BMW-i7</c:v>
                </c:pt>
                <c:pt idx="5">
                  <c:v>6-Bentley-Flying Spur</c:v>
                </c:pt>
                <c:pt idx="6">
                  <c:v>7-Bentley-Flying Spur</c:v>
                </c:pt>
                <c:pt idx="7">
                  <c:v>8-Ford-Bronco</c:v>
                </c:pt>
                <c:pt idx="8">
                  <c:v>9-Ford-Bronco</c:v>
                </c:pt>
                <c:pt idx="9">
                  <c:v>10-Ford-Bronco</c:v>
                </c:pt>
                <c:pt idx="10">
                  <c:v>11-Mercedes-Benz-Sprinter</c:v>
                </c:pt>
                <c:pt idx="11">
                  <c:v>12-Mercedes-Benz-Sprinter</c:v>
                </c:pt>
                <c:pt idx="12">
                  <c:v>13-Mercedes-Benz-Sprinter</c:v>
                </c:pt>
                <c:pt idx="13">
                  <c:v>14-Nissan-ARIYA</c:v>
                </c:pt>
                <c:pt idx="14">
                  <c:v>15-Nissan-ARIYA</c:v>
                </c:pt>
                <c:pt idx="15">
                  <c:v>16-Aston Martin-DB11</c:v>
                </c:pt>
                <c:pt idx="16">
                  <c:v>17-Aston Martin-DBX707</c:v>
                </c:pt>
              </c:strCache>
            </c:strRef>
          </c:cat>
          <c:val>
            <c:numRef>
              <c:f>'0.Raw Data - Start Here0'!$P$2:$P$18</c:f>
              <c:numCache>
                <c:formatCode>General</c:formatCode>
                <c:ptCount val="17"/>
                <c:pt idx="0">
                  <c:v>718</c:v>
                </c:pt>
                <c:pt idx="1">
                  <c:v>718</c:v>
                </c:pt>
                <c:pt idx="2">
                  <c:v>295</c:v>
                </c:pt>
                <c:pt idx="3">
                  <c:v>479</c:v>
                </c:pt>
                <c:pt idx="4">
                  <c:v>549</c:v>
                </c:pt>
                <c:pt idx="5">
                  <c:v>664</c:v>
                </c:pt>
                <c:pt idx="6">
                  <c:v>568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332</c:v>
                </c:pt>
                <c:pt idx="11">
                  <c:v>332</c:v>
                </c:pt>
                <c:pt idx="12">
                  <c:v>332</c:v>
                </c:pt>
                <c:pt idx="13">
                  <c:v>413</c:v>
                </c:pt>
                <c:pt idx="14">
                  <c:v>442</c:v>
                </c:pt>
                <c:pt idx="15">
                  <c:v>497</c:v>
                </c:pt>
                <c:pt idx="16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8FE-BF80-9BF71A40C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765184"/>
        <c:axId val="834764464"/>
      </c:barChart>
      <c:catAx>
        <c:axId val="834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64464"/>
        <c:crosses val="autoZero"/>
        <c:auto val="1"/>
        <c:lblAlgn val="ctr"/>
        <c:lblOffset val="100"/>
        <c:noMultiLvlLbl val="0"/>
      </c:catAx>
      <c:valAx>
        <c:axId val="834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Per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'1.Completed'!$M$1</c:f>
              <c:strCache>
                <c:ptCount val="1"/>
                <c:pt idx="0">
                  <c:v>Torque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'1.Completed'!$N$2:$N$18</c:f>
              <c:strCache>
                <c:ptCount val="17"/>
                <c:pt idx="0">
                  <c:v>1-Audi-SQ8 Sportback e-tron</c:v>
                </c:pt>
                <c:pt idx="1">
                  <c:v>2-Audi-SQ8 e-tron</c:v>
                </c:pt>
                <c:pt idx="2">
                  <c:v>3-BMW-2 Series</c:v>
                </c:pt>
                <c:pt idx="3">
                  <c:v>4-BMW-i7</c:v>
                </c:pt>
                <c:pt idx="4">
                  <c:v>5-BMW-i7</c:v>
                </c:pt>
                <c:pt idx="5">
                  <c:v>6-Bentley-Flying Spur</c:v>
                </c:pt>
                <c:pt idx="6">
                  <c:v>7-Bentley-Flying Spur</c:v>
                </c:pt>
                <c:pt idx="7">
                  <c:v>8-Ford-Bronco</c:v>
                </c:pt>
                <c:pt idx="8">
                  <c:v>9-Ford-Bronco</c:v>
                </c:pt>
                <c:pt idx="9">
                  <c:v>10-Ford-Bronco</c:v>
                </c:pt>
                <c:pt idx="10">
                  <c:v>11-Mercedes-Benz-Sprinter</c:v>
                </c:pt>
                <c:pt idx="11">
                  <c:v>12-Mercedes-Benz-Sprinter</c:v>
                </c:pt>
                <c:pt idx="12">
                  <c:v>13-Mercedes-Benz-Sprinter</c:v>
                </c:pt>
                <c:pt idx="13">
                  <c:v>14-Nissan-ARIYA</c:v>
                </c:pt>
                <c:pt idx="14">
                  <c:v>15-Nissan-ARIYA</c:v>
                </c:pt>
                <c:pt idx="15">
                  <c:v>16-Aston Martin-DB11</c:v>
                </c:pt>
                <c:pt idx="16">
                  <c:v>17-Aston Martin-DBX707</c:v>
                </c:pt>
              </c:strCache>
            </c:strRef>
          </c:cat>
          <c:val>
            <c:numRef>
              <c:f>'1.Completed'!$M$2:$M$18</c:f>
              <c:numCache>
                <c:formatCode>General</c:formatCode>
                <c:ptCount val="17"/>
                <c:pt idx="0">
                  <c:v>718</c:v>
                </c:pt>
                <c:pt idx="1">
                  <c:v>718</c:v>
                </c:pt>
                <c:pt idx="2">
                  <c:v>295</c:v>
                </c:pt>
                <c:pt idx="3">
                  <c:v>479</c:v>
                </c:pt>
                <c:pt idx="4">
                  <c:v>549</c:v>
                </c:pt>
                <c:pt idx="5">
                  <c:v>664</c:v>
                </c:pt>
                <c:pt idx="6">
                  <c:v>568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332</c:v>
                </c:pt>
                <c:pt idx="11">
                  <c:v>332</c:v>
                </c:pt>
                <c:pt idx="12">
                  <c:v>332</c:v>
                </c:pt>
                <c:pt idx="13">
                  <c:v>413</c:v>
                </c:pt>
                <c:pt idx="14">
                  <c:v>442</c:v>
                </c:pt>
                <c:pt idx="15">
                  <c:v>497</c:v>
                </c:pt>
                <c:pt idx="16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EFC-BEE2-DF1C60456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252328"/>
        <c:axId val="564251608"/>
      </c:barChart>
      <c:catAx>
        <c:axId val="564252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1608"/>
        <c:crosses val="autoZero"/>
        <c:auto val="1"/>
        <c:lblAlgn val="ctr"/>
        <c:lblOffset val="100"/>
        <c:noMultiLvlLbl val="0"/>
      </c:catAx>
      <c:valAx>
        <c:axId val="56425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262758</xdr:colOff>
      <xdr:row>1</xdr:row>
      <xdr:rowOff>126124</xdr:rowOff>
    </xdr:from>
    <xdr:to>
      <xdr:col>13</xdr:col>
      <xdr:colOff>126124</xdr:colOff>
      <xdr:row>18</xdr:row>
      <xdr:rowOff>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315152-BE50-B9A3-9AE3-BAACDED5ED0D}"/>
            </a:ext>
          </a:extLst>
        </xdr:cNvPr>
        <xdr:cNvSpPr txBox="1"/>
      </xdr:nvSpPr>
      <xdr:spPr>
        <a:xfrm>
          <a:off x="9611710" y="310055"/>
          <a:ext cx="2911366" cy="3005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What is the total MSRP for all cars?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What is the Price per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Which car is the most economic in terms of fuel?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Join the Invoice Price &amp; Torque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dataset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Create a graph showing the Torque per distinct car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Make the data look more presentable - highlight key differences in price</a:t>
          </a:r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94364</xdr:colOff>
      <xdr:row>20</xdr:row>
      <xdr:rowOff>131379</xdr:rowOff>
    </xdr:from>
    <xdr:to>
      <xdr:col>10</xdr:col>
      <xdr:colOff>205408</xdr:colOff>
      <xdr:row>37</xdr:row>
      <xdr:rowOff>168166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6E1718-7E05-486A-838A-952E3F1DCE7D}"/>
            </a:ext>
          </a:extLst>
        </xdr:cNvPr>
        <xdr:cNvSpPr txBox="1"/>
      </xdr:nvSpPr>
      <xdr:spPr>
        <a:xfrm>
          <a:off x="5971703" y="4001014"/>
          <a:ext cx="2920505" cy="3190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What is the total MSRP for all cars?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What is the Price per Horsepower for all cars?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Which car is the most economic in terms of fuel?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Join the Invoice Price &amp; Torque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dataset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Create a graph showing the Torque per distinct car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Make the data look more presentable - highlight key differences in price</a:t>
          </a:r>
          <a:endParaRPr lang="en-GB">
            <a:effectLst/>
          </a:endParaRPr>
        </a:p>
      </xdr:txBody>
    </xdr:sp>
    <xdr:clientData/>
  </xdr:twoCellAnchor>
  <xdr:twoCellAnchor>
    <xdr:from>
      <xdr:col>0</xdr:col>
      <xdr:colOff>549164</xdr:colOff>
      <xdr:row>33</xdr:row>
      <xdr:rowOff>115615</xdr:rowOff>
    </xdr:from>
    <xdr:to>
      <xdr:col>6</xdr:col>
      <xdr:colOff>846082</xdr:colOff>
      <xdr:row>48</xdr:row>
      <xdr:rowOff>99849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515F4-4117-C209-50E5-E826A2FE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446688</xdr:colOff>
      <xdr:row>20</xdr:row>
      <xdr:rowOff>36785</xdr:rowOff>
    </xdr:from>
    <xdr:to>
      <xdr:col>7</xdr:col>
      <xdr:colOff>404648</xdr:colOff>
      <xdr:row>36</xdr:row>
      <xdr:rowOff>99848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5CF72A-7F10-4E6B-8C0C-EC652B155075}"/>
            </a:ext>
          </a:extLst>
        </xdr:cNvPr>
        <xdr:cNvSpPr txBox="1"/>
      </xdr:nvSpPr>
      <xdr:spPr>
        <a:xfrm>
          <a:off x="4261943" y="3899337"/>
          <a:ext cx="3079533" cy="3005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/>
            <a:t>1. What is the total MSRP for all cars?</a:t>
          </a:r>
        </a:p>
        <a:p>
          <a:r>
            <a:rPr lang="en-GB" sz="1100"/>
            <a:t>2. What is the</a:t>
          </a:r>
          <a:r>
            <a:rPr lang="en-GB" sz="1100" baseline="0"/>
            <a:t> average horsepower for all cars?</a:t>
          </a:r>
        </a:p>
        <a:p>
          <a:r>
            <a:rPr lang="en-GB" sz="1100" baseline="0"/>
            <a:t>3. What is the Price per Horsepower for all cars?</a:t>
          </a:r>
        </a:p>
        <a:p>
          <a:r>
            <a:rPr lang="en-GB" sz="1100" baseline="0"/>
            <a:t>4. Which car is the most economic in terms of fuel?</a:t>
          </a:r>
        </a:p>
        <a:p>
          <a:r>
            <a:rPr lang="en-GB" sz="1100"/>
            <a:t>5. Join the Invoice Price &amp; Torque</a:t>
          </a:r>
          <a:r>
            <a:rPr lang="en-GB" sz="1100" baseline="0"/>
            <a:t> in the dataset</a:t>
          </a:r>
        </a:p>
        <a:p>
          <a:r>
            <a:rPr lang="en-GB" sz="1100" baseline="0"/>
            <a:t>6. Create a graph showing the Torque per distinct car</a:t>
          </a:r>
        </a:p>
        <a:p>
          <a:r>
            <a:rPr lang="en-GB" sz="1100" baseline="0"/>
            <a:t>7. Make the data look more presentable - highlight key differences in price</a:t>
          </a:r>
          <a:endParaRPr lang="en-GB" sz="1100"/>
        </a:p>
      </xdr:txBody>
    </xdr:sp>
    <xdr:clientData/>
  </xdr:twoCellAnchor>
  <xdr:twoCellAnchor>
    <xdr:from>
      <xdr:col>7</xdr:col>
      <xdr:colOff>486103</xdr:colOff>
      <xdr:row>20</xdr:row>
      <xdr:rowOff>42039</xdr:rowOff>
    </xdr:from>
    <xdr:to>
      <xdr:col>12</xdr:col>
      <xdr:colOff>194441</xdr:colOff>
      <xdr:row>40</xdr:row>
      <xdr:rowOff>57806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44E6C-4E2D-4643-32A8-8F99A86C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449E-1D8B-4D62-8205-24B4ED9106B9}">
  <dimension ref="A1:H18"/>
  <sheetViews>
    <sheetView showGridLines="0" zoomScale="115" zoomScaleNormal="115" workbookViewId="0">
      <selection activeCell="N10" sqref="N10"/>
    </sheetView>
  </sheetViews>
  <sheetFormatPr defaultRowHeight="14.4" x14ac:dyDescent="0.3"/>
  <cols>
    <col min="1" max="1" width="13.6640625" bestFit="1" customWidth="1"/>
    <col min="2" max="2" width="18.77734375" bestFit="1" customWidth="1"/>
    <col min="3" max="3" width="12.5546875" bestFit="1" customWidth="1"/>
    <col min="4" max="4" width="15.6640625" bestFit="1" customWidth="1"/>
    <col min="5" max="5" width="9.109375" bestFit="1" customWidth="1"/>
    <col min="6" max="6" width="14.33203125" bestFit="1" customWidth="1"/>
    <col min="7" max="7" width="17.109375" bestFit="1" customWidth="1"/>
    <col min="8" max="8" width="20.5546875" bestFit="1" customWidth="1"/>
  </cols>
  <sheetData>
    <row r="1" spans="1:8" x14ac:dyDescent="0.3">
      <c r="A1" s="13" t="s">
        <v>0</v>
      </c>
      <c r="B1" s="13" t="s">
        <v>1</v>
      </c>
      <c r="C1" s="14" t="s">
        <v>2</v>
      </c>
      <c r="D1" s="14" t="s">
        <v>73</v>
      </c>
      <c r="E1" s="13" t="s">
        <v>4</v>
      </c>
      <c r="F1" s="13" t="s">
        <v>5</v>
      </c>
      <c r="G1" s="13" t="s">
        <v>6</v>
      </c>
      <c r="H1" s="13" t="s">
        <v>8</v>
      </c>
    </row>
    <row r="2" spans="1:8" x14ac:dyDescent="0.3">
      <c r="A2" s="9" t="s">
        <v>16</v>
      </c>
      <c r="B2" s="9" t="s">
        <v>30</v>
      </c>
      <c r="C2" s="15">
        <v>98600</v>
      </c>
      <c r="D2" s="15">
        <v>98600</v>
      </c>
      <c r="E2" s="9" t="s">
        <v>19</v>
      </c>
      <c r="F2" s="9" t="s">
        <v>12</v>
      </c>
      <c r="G2" s="9" t="s">
        <v>31</v>
      </c>
      <c r="H2" s="9" t="s">
        <v>33</v>
      </c>
    </row>
    <row r="3" spans="1:8" x14ac:dyDescent="0.3">
      <c r="A3" s="9" t="s">
        <v>16</v>
      </c>
      <c r="B3" s="9" t="s">
        <v>34</v>
      </c>
      <c r="C3" s="15">
        <v>89800</v>
      </c>
      <c r="D3" s="15">
        <v>89800</v>
      </c>
      <c r="E3" s="9" t="s">
        <v>19</v>
      </c>
      <c r="F3" s="9" t="s">
        <v>12</v>
      </c>
      <c r="G3" s="9" t="s">
        <v>31</v>
      </c>
      <c r="H3" s="9" t="s">
        <v>33</v>
      </c>
    </row>
    <row r="4" spans="1:8" x14ac:dyDescent="0.3">
      <c r="A4" s="9" t="s">
        <v>35</v>
      </c>
      <c r="B4" s="9" t="s">
        <v>36</v>
      </c>
      <c r="C4" s="15">
        <v>38800</v>
      </c>
      <c r="D4" s="15">
        <v>38800</v>
      </c>
      <c r="E4" s="9" t="s">
        <v>17</v>
      </c>
      <c r="F4" s="9" t="s">
        <v>21</v>
      </c>
      <c r="G4" s="9" t="s">
        <v>37</v>
      </c>
      <c r="H4" s="9" t="s">
        <v>20</v>
      </c>
    </row>
    <row r="5" spans="1:8" x14ac:dyDescent="0.3">
      <c r="A5" s="9" t="s">
        <v>35</v>
      </c>
      <c r="B5" s="9" t="s">
        <v>42</v>
      </c>
      <c r="C5" s="15">
        <v>105700</v>
      </c>
      <c r="D5" s="15">
        <v>105700</v>
      </c>
      <c r="E5" s="9" t="s">
        <v>11</v>
      </c>
      <c r="F5" s="9" t="s">
        <v>18</v>
      </c>
      <c r="G5" s="9" t="s">
        <v>43</v>
      </c>
      <c r="H5" s="9" t="s">
        <v>44</v>
      </c>
    </row>
    <row r="6" spans="1:8" x14ac:dyDescent="0.3">
      <c r="A6" s="9" t="s">
        <v>35</v>
      </c>
      <c r="B6" s="9" t="s">
        <v>42</v>
      </c>
      <c r="C6" s="15">
        <v>124200</v>
      </c>
      <c r="D6" s="15">
        <v>124200</v>
      </c>
      <c r="E6" s="9" t="s">
        <v>11</v>
      </c>
      <c r="F6" s="9" t="s">
        <v>18</v>
      </c>
      <c r="G6" s="9" t="s">
        <v>41</v>
      </c>
      <c r="H6" s="9" t="s">
        <v>25</v>
      </c>
    </row>
    <row r="7" spans="1:8" x14ac:dyDescent="0.3">
      <c r="A7" s="9" t="s">
        <v>46</v>
      </c>
      <c r="B7" s="9" t="s">
        <v>49</v>
      </c>
      <c r="C7" s="15">
        <v>300200</v>
      </c>
      <c r="D7" s="15">
        <v>300200</v>
      </c>
      <c r="E7" s="9" t="s">
        <v>11</v>
      </c>
      <c r="F7" s="9" t="s">
        <v>18</v>
      </c>
      <c r="G7" s="9" t="s">
        <v>50</v>
      </c>
      <c r="H7" s="9" t="s">
        <v>27</v>
      </c>
    </row>
    <row r="8" spans="1:8" x14ac:dyDescent="0.3">
      <c r="A8" s="9" t="s">
        <v>46</v>
      </c>
      <c r="B8" s="9" t="s">
        <v>49</v>
      </c>
      <c r="C8" s="15">
        <v>214900</v>
      </c>
      <c r="D8" s="15">
        <v>214900</v>
      </c>
      <c r="E8" s="9" t="s">
        <v>11</v>
      </c>
      <c r="F8" s="9" t="s">
        <v>18</v>
      </c>
      <c r="G8" s="9" t="s">
        <v>48</v>
      </c>
      <c r="H8" s="9" t="s">
        <v>15</v>
      </c>
    </row>
    <row r="9" spans="1:8" x14ac:dyDescent="0.3">
      <c r="A9" s="9" t="s">
        <v>52</v>
      </c>
      <c r="B9" s="9" t="s">
        <v>53</v>
      </c>
      <c r="C9" s="15">
        <v>50095</v>
      </c>
      <c r="D9" s="15">
        <v>50095</v>
      </c>
      <c r="E9" s="9" t="s">
        <v>17</v>
      </c>
      <c r="F9" s="9" t="s">
        <v>54</v>
      </c>
      <c r="G9" s="9" t="s">
        <v>55</v>
      </c>
      <c r="H9" s="9" t="s">
        <v>40</v>
      </c>
    </row>
    <row r="10" spans="1:8" x14ac:dyDescent="0.3">
      <c r="A10" s="9" t="s">
        <v>52</v>
      </c>
      <c r="B10" s="9" t="s">
        <v>53</v>
      </c>
      <c r="C10" s="15">
        <v>51385</v>
      </c>
      <c r="D10" s="15">
        <v>51385</v>
      </c>
      <c r="E10" s="9" t="s">
        <v>19</v>
      </c>
      <c r="F10" s="9" t="s">
        <v>54</v>
      </c>
      <c r="G10" s="9" t="s">
        <v>55</v>
      </c>
      <c r="H10" s="9" t="s">
        <v>40</v>
      </c>
    </row>
    <row r="11" spans="1:8" x14ac:dyDescent="0.3">
      <c r="A11" s="9" t="s">
        <v>52</v>
      </c>
      <c r="B11" s="9" t="s">
        <v>53</v>
      </c>
      <c r="C11" s="15">
        <v>39630</v>
      </c>
      <c r="D11" s="15">
        <v>39630</v>
      </c>
      <c r="E11" s="9" t="s">
        <v>17</v>
      </c>
      <c r="F11" s="9" t="s">
        <v>54</v>
      </c>
      <c r="G11" s="9" t="s">
        <v>55</v>
      </c>
      <c r="H11" s="9" t="s">
        <v>29</v>
      </c>
    </row>
    <row r="12" spans="1:8" x14ac:dyDescent="0.3">
      <c r="A12" s="9" t="s">
        <v>59</v>
      </c>
      <c r="B12" s="9" t="s">
        <v>61</v>
      </c>
      <c r="C12" s="15">
        <v>61000</v>
      </c>
      <c r="D12" s="15">
        <v>61000</v>
      </c>
      <c r="E12" s="9" t="s">
        <v>19</v>
      </c>
      <c r="F12" s="9" t="s">
        <v>57</v>
      </c>
      <c r="G12" s="9" t="s">
        <v>62</v>
      </c>
      <c r="H12" s="9"/>
    </row>
    <row r="13" spans="1:8" x14ac:dyDescent="0.3">
      <c r="A13" s="9" t="s">
        <v>59</v>
      </c>
      <c r="B13" s="9" t="s">
        <v>61</v>
      </c>
      <c r="C13" s="15">
        <v>70000</v>
      </c>
      <c r="D13" s="15">
        <v>70000</v>
      </c>
      <c r="E13" s="9" t="s">
        <v>11</v>
      </c>
      <c r="F13" s="9" t="s">
        <v>57</v>
      </c>
      <c r="G13" s="9" t="s">
        <v>62</v>
      </c>
      <c r="H13" s="9"/>
    </row>
    <row r="14" spans="1:8" x14ac:dyDescent="0.3">
      <c r="A14" s="9" t="s">
        <v>59</v>
      </c>
      <c r="B14" s="9" t="s">
        <v>61</v>
      </c>
      <c r="C14" s="15">
        <v>67600</v>
      </c>
      <c r="D14" s="15">
        <v>67600</v>
      </c>
      <c r="E14" s="9" t="s">
        <v>11</v>
      </c>
      <c r="F14" s="9" t="s">
        <v>57</v>
      </c>
      <c r="G14" s="9" t="s">
        <v>62</v>
      </c>
      <c r="H14" s="9"/>
    </row>
    <row r="15" spans="1:8" x14ac:dyDescent="0.3">
      <c r="A15" s="9" t="s">
        <v>64</v>
      </c>
      <c r="B15" s="9" t="s">
        <v>65</v>
      </c>
      <c r="C15" s="15">
        <v>43590</v>
      </c>
      <c r="D15" s="15">
        <v>43590</v>
      </c>
      <c r="E15" s="9" t="s">
        <v>19</v>
      </c>
      <c r="F15" s="9" t="s">
        <v>12</v>
      </c>
      <c r="G15" s="9" t="s">
        <v>23</v>
      </c>
      <c r="H15" s="9" t="s">
        <v>24</v>
      </c>
    </row>
    <row r="16" spans="1:8" x14ac:dyDescent="0.3">
      <c r="A16" s="9" t="s">
        <v>64</v>
      </c>
      <c r="B16" s="9" t="s">
        <v>65</v>
      </c>
      <c r="C16" s="15">
        <v>45190</v>
      </c>
      <c r="D16" s="15">
        <v>45190</v>
      </c>
      <c r="E16" s="9" t="s">
        <v>19</v>
      </c>
      <c r="F16" s="9" t="s">
        <v>12</v>
      </c>
      <c r="G16" s="9" t="s">
        <v>66</v>
      </c>
      <c r="H16" s="9" t="s">
        <v>58</v>
      </c>
    </row>
    <row r="17" spans="1:8" x14ac:dyDescent="0.3">
      <c r="A17" s="9" t="s">
        <v>9</v>
      </c>
      <c r="B17" s="9" t="s">
        <v>67</v>
      </c>
      <c r="C17" s="15">
        <v>233200</v>
      </c>
      <c r="D17" s="15">
        <v>233200</v>
      </c>
      <c r="E17" s="9" t="s">
        <v>19</v>
      </c>
      <c r="F17" s="9" t="s">
        <v>22</v>
      </c>
      <c r="G17" s="9" t="s">
        <v>68</v>
      </c>
      <c r="H17" s="9" t="s">
        <v>26</v>
      </c>
    </row>
    <row r="18" spans="1:8" x14ac:dyDescent="0.3">
      <c r="A18" s="9" t="s">
        <v>9</v>
      </c>
      <c r="B18" s="9" t="s">
        <v>10</v>
      </c>
      <c r="C18" s="15">
        <v>236000</v>
      </c>
      <c r="D18" s="15">
        <v>236000</v>
      </c>
      <c r="E18" s="9" t="s">
        <v>11</v>
      </c>
      <c r="F18" s="9" t="s">
        <v>12</v>
      </c>
      <c r="G18" s="9" t="s">
        <v>13</v>
      </c>
      <c r="H18" s="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89C0-361D-4F66-BC7A-817BC506F843}">
  <dimension ref="A1:P33"/>
  <sheetViews>
    <sheetView showGridLines="0" zoomScale="115" zoomScaleNormal="115" workbookViewId="0">
      <selection activeCell="D22" sqref="D22"/>
    </sheetView>
  </sheetViews>
  <sheetFormatPr defaultRowHeight="14.4" x14ac:dyDescent="0.3"/>
  <cols>
    <col min="1" max="1" width="6.33203125" customWidth="1"/>
    <col min="2" max="2" width="13.6640625" bestFit="1" customWidth="1"/>
    <col min="3" max="3" width="18.77734375" bestFit="1" customWidth="1"/>
    <col min="4" max="4" width="16.44140625" customWidth="1"/>
    <col min="5" max="5" width="17.44140625" customWidth="1"/>
    <col min="6" max="6" width="9.109375" bestFit="1" customWidth="1"/>
    <col min="7" max="7" width="14.33203125" bestFit="1" customWidth="1"/>
    <col min="8" max="8" width="17.109375" bestFit="1" customWidth="1"/>
    <col min="9" max="9" width="12.109375" customWidth="1"/>
    <col min="10" max="10" width="11.77734375" customWidth="1"/>
    <col min="11" max="11" width="10.6640625" customWidth="1"/>
    <col min="12" max="12" width="10.77734375" customWidth="1"/>
    <col min="13" max="13" width="11.5546875" customWidth="1"/>
    <col min="14" max="14" width="20" bestFit="1" customWidth="1"/>
    <col min="15" max="15" width="24.77734375" bestFit="1" customWidth="1"/>
    <col min="16" max="16" width="10.6640625" customWidth="1"/>
  </cols>
  <sheetData>
    <row r="1" spans="1:16" ht="27" customHeight="1" x14ac:dyDescent="0.3">
      <c r="A1" s="26" t="s">
        <v>71</v>
      </c>
      <c r="B1" s="10" t="s">
        <v>0</v>
      </c>
      <c r="C1" s="10" t="s">
        <v>1</v>
      </c>
      <c r="D1" s="11" t="s">
        <v>2</v>
      </c>
      <c r="E1" s="11" t="s">
        <v>73</v>
      </c>
      <c r="F1" s="10" t="s">
        <v>4</v>
      </c>
      <c r="G1" s="10" t="s">
        <v>5</v>
      </c>
      <c r="H1" s="10" t="s">
        <v>6</v>
      </c>
      <c r="I1" s="10" t="s">
        <v>8</v>
      </c>
      <c r="J1" s="26" t="s">
        <v>90</v>
      </c>
      <c r="K1" s="27" t="s">
        <v>91</v>
      </c>
      <c r="L1" s="26" t="s">
        <v>92</v>
      </c>
      <c r="M1" s="26" t="s">
        <v>3</v>
      </c>
      <c r="N1" s="26" t="s">
        <v>7</v>
      </c>
      <c r="O1" s="26" t="s">
        <v>94</v>
      </c>
      <c r="P1" s="26" t="s">
        <v>72</v>
      </c>
    </row>
    <row r="2" spans="1:16" x14ac:dyDescent="0.3">
      <c r="A2" s="3">
        <v>1</v>
      </c>
      <c r="B2" s="3" t="s">
        <v>16</v>
      </c>
      <c r="C2" s="3" t="s">
        <v>30</v>
      </c>
      <c r="D2" s="7">
        <v>98600</v>
      </c>
      <c r="E2" s="7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>
        <f>VALUE(LEFT(H2,3))</f>
        <v>496</v>
      </c>
      <c r="K2" s="5">
        <f>E2/J2</f>
        <v>198.79032258064515</v>
      </c>
      <c r="L2" s="17">
        <f>IFERROR(VALUE(LEFT(I2,2)), "")</f>
        <v>75</v>
      </c>
      <c r="M2" s="29">
        <f>VLOOKUP(A2,'2.Price'!$A$2:$D$184,4,1)</f>
        <v>92685</v>
      </c>
      <c r="N2" s="17" t="str">
        <f>VLOOKUP(A2,'3.Torque'!$A$2:$E$18,5,1)</f>
        <v>718 ft-lbs. @ 0 rpm</v>
      </c>
      <c r="O2" s="3" t="str">
        <f>_xlfn.CONCAT(A2, "-", B2, "-", C2)</f>
        <v>1-Audi-SQ8 Sportback e-tron</v>
      </c>
      <c r="P2" s="3">
        <f>VALUE(LEFT(N2,3))</f>
        <v>718</v>
      </c>
    </row>
    <row r="3" spans="1:16" x14ac:dyDescent="0.3">
      <c r="A3" s="3">
        <v>2</v>
      </c>
      <c r="B3" s="3" t="s">
        <v>16</v>
      </c>
      <c r="C3" s="3" t="s">
        <v>34</v>
      </c>
      <c r="D3" s="7">
        <v>89800</v>
      </c>
      <c r="E3" s="7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>
        <f t="shared" ref="J3:J18" si="0">VALUE(LEFT(H3,3))</f>
        <v>496</v>
      </c>
      <c r="K3" s="5">
        <f t="shared" ref="K3:K18" si="1">E3/J3</f>
        <v>181.04838709677421</v>
      </c>
      <c r="L3" s="17">
        <f t="shared" ref="L3:L18" si="2">IFERROR(VALUE(LEFT(I3,2)), "")</f>
        <v>75</v>
      </c>
      <c r="M3" s="29">
        <f>VLOOKUP(A3,'2.Price'!$A$2:$D$184,4,1)</f>
        <v>84413</v>
      </c>
      <c r="N3" s="17" t="str">
        <f>VLOOKUP(A3,'3.Torque'!$A$2:$E$18,5,1)</f>
        <v>718 ft-lbs. @ 0 rpm</v>
      </c>
      <c r="O3" s="3" t="str">
        <f t="shared" ref="O3:O18" si="3">_xlfn.CONCAT(A3, "-", B3, "-", C3)</f>
        <v>2-Audi-SQ8 e-tron</v>
      </c>
      <c r="P3" s="3">
        <f t="shared" ref="P3:P18" si="4">VALUE(LEFT(N3,3))</f>
        <v>718</v>
      </c>
    </row>
    <row r="4" spans="1:16" x14ac:dyDescent="0.3">
      <c r="A4" s="3">
        <v>3</v>
      </c>
      <c r="B4" s="3" t="s">
        <v>35</v>
      </c>
      <c r="C4" s="3" t="s">
        <v>36</v>
      </c>
      <c r="D4" s="7">
        <v>38800</v>
      </c>
      <c r="E4" s="7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>
        <f t="shared" si="0"/>
        <v>255</v>
      </c>
      <c r="K4" s="5">
        <f t="shared" si="1"/>
        <v>152.15686274509804</v>
      </c>
      <c r="L4" s="17">
        <f t="shared" si="2"/>
        <v>35</v>
      </c>
      <c r="M4" s="29">
        <f>VLOOKUP(A4,'2.Price'!$A$2:$D$184,4,1)</f>
        <v>36585</v>
      </c>
      <c r="N4" s="17" t="str">
        <f>VLOOKUP(A4,'3.Torque'!$A$2:$E$18,5,1)</f>
        <v>295 ft-lbs. @ 1550 rpm</v>
      </c>
      <c r="O4" s="3" t="str">
        <f t="shared" si="3"/>
        <v>3-BMW-2 Series</v>
      </c>
      <c r="P4" s="3">
        <f t="shared" si="4"/>
        <v>295</v>
      </c>
    </row>
    <row r="5" spans="1:16" x14ac:dyDescent="0.3">
      <c r="A5" s="3">
        <v>4</v>
      </c>
      <c r="B5" s="3" t="s">
        <v>35</v>
      </c>
      <c r="C5" s="3" t="s">
        <v>42</v>
      </c>
      <c r="D5" s="7">
        <v>105700</v>
      </c>
      <c r="E5" s="7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>
        <f t="shared" si="0"/>
        <v>449</v>
      </c>
      <c r="K5" s="5">
        <f t="shared" si="1"/>
        <v>235.41202672605792</v>
      </c>
      <c r="L5" s="17">
        <f t="shared" si="2"/>
        <v>95</v>
      </c>
      <c r="M5" s="29">
        <f>VLOOKUP(A5,'2.Price'!$A$2:$D$184,4,1)</f>
        <v>98800</v>
      </c>
      <c r="N5" s="17" t="str">
        <f>VLOOKUP(A5,'3.Torque'!$A$2:$E$18,5,1)</f>
        <v>479 ft-lbs. @ 0 rpm</v>
      </c>
      <c r="O5" s="3" t="str">
        <f t="shared" si="3"/>
        <v>4-BMW-i7</v>
      </c>
      <c r="P5" s="3">
        <f t="shared" si="4"/>
        <v>479</v>
      </c>
    </row>
    <row r="6" spans="1:16" x14ac:dyDescent="0.3">
      <c r="A6" s="3">
        <v>5</v>
      </c>
      <c r="B6" s="3" t="s">
        <v>35</v>
      </c>
      <c r="C6" s="3" t="s">
        <v>42</v>
      </c>
      <c r="D6" s="7">
        <v>124200</v>
      </c>
      <c r="E6" s="7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>
        <f t="shared" si="0"/>
        <v>536</v>
      </c>
      <c r="K6" s="5">
        <f t="shared" si="1"/>
        <v>231.71641791044777</v>
      </c>
      <c r="L6" s="17">
        <f t="shared" si="2"/>
        <v>87</v>
      </c>
      <c r="M6" s="29">
        <f>VLOOKUP(A6,'2.Price'!$A$2:$D$184,4,1)</f>
        <v>116005</v>
      </c>
      <c r="N6" s="17" t="str">
        <f>VLOOKUP(A6,'3.Torque'!$A$2:$E$18,5,1)</f>
        <v>549 ft-lbs. @ 0 rpm</v>
      </c>
      <c r="O6" s="3" t="str">
        <f t="shared" si="3"/>
        <v>5-BMW-i7</v>
      </c>
      <c r="P6" s="3">
        <f t="shared" si="4"/>
        <v>549</v>
      </c>
    </row>
    <row r="7" spans="1:16" x14ac:dyDescent="0.3">
      <c r="A7" s="3">
        <v>6</v>
      </c>
      <c r="B7" s="3" t="s">
        <v>46</v>
      </c>
      <c r="C7" s="3" t="s">
        <v>49</v>
      </c>
      <c r="D7" s="7">
        <v>300200</v>
      </c>
      <c r="E7" s="7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>
        <f t="shared" si="0"/>
        <v>626</v>
      </c>
      <c r="K7" s="5">
        <f t="shared" si="1"/>
        <v>479.55271565495207</v>
      </c>
      <c r="L7" s="17">
        <f t="shared" si="2"/>
        <v>19</v>
      </c>
      <c r="M7" s="29">
        <f>VLOOKUP(A7,'2.Price'!$A$2:$D$184,4,1)</f>
        <v>0</v>
      </c>
      <c r="N7" s="17" t="str">
        <f>VLOOKUP(A7,'3.Torque'!$A$2:$E$18,5,1)</f>
        <v>664 ft-lbs. @ 1350 rpm</v>
      </c>
      <c r="O7" s="3" t="str">
        <f t="shared" si="3"/>
        <v>6-Bentley-Flying Spur</v>
      </c>
      <c r="P7" s="3">
        <f t="shared" si="4"/>
        <v>664</v>
      </c>
    </row>
    <row r="8" spans="1:16" x14ac:dyDescent="0.3">
      <c r="A8" s="3">
        <v>7</v>
      </c>
      <c r="B8" s="3" t="s">
        <v>46</v>
      </c>
      <c r="C8" s="3" t="s">
        <v>49</v>
      </c>
      <c r="D8" s="7">
        <v>214900</v>
      </c>
      <c r="E8" s="7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>
        <f t="shared" si="0"/>
        <v>542</v>
      </c>
      <c r="K8" s="5">
        <f t="shared" si="1"/>
        <v>396.49446494464945</v>
      </c>
      <c r="L8" s="17">
        <f t="shared" si="2"/>
        <v>20</v>
      </c>
      <c r="M8" s="29">
        <f>VLOOKUP(A8,'2.Price'!$A$2:$D$184,4,1)</f>
        <v>0</v>
      </c>
      <c r="N8" s="17" t="str">
        <f>VLOOKUP(A8,'3.Torque'!$A$2:$E$18,5,1)</f>
        <v>568 ft-lbs. @ 2000 rpm</v>
      </c>
      <c r="O8" s="3" t="str">
        <f t="shared" si="3"/>
        <v>7-Bentley-Flying Spur</v>
      </c>
      <c r="P8" s="3">
        <f t="shared" si="4"/>
        <v>568</v>
      </c>
    </row>
    <row r="9" spans="1:16" x14ac:dyDescent="0.3">
      <c r="A9" s="3">
        <v>8</v>
      </c>
      <c r="B9" s="3" t="s">
        <v>52</v>
      </c>
      <c r="C9" s="3" t="s">
        <v>53</v>
      </c>
      <c r="D9" s="7">
        <v>50095</v>
      </c>
      <c r="E9" s="7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>
        <f>VALUE(LEFT(H9,3))</f>
        <v>300</v>
      </c>
      <c r="K9" s="5">
        <f t="shared" si="1"/>
        <v>166.98333333333332</v>
      </c>
      <c r="L9" s="17">
        <f t="shared" si="2"/>
        <v>17</v>
      </c>
      <c r="M9" s="29">
        <f>VLOOKUP(A9,'2.Price'!$A$2:$D$184,4,1)</f>
        <v>48342</v>
      </c>
      <c r="N9" s="17" t="str">
        <f>VLOOKUP(A9,'3.Torque'!$A$2:$E$18,5,1)</f>
        <v>325 ft-lbs. @ 3400 rpm</v>
      </c>
      <c r="O9" s="3" t="str">
        <f t="shared" si="3"/>
        <v>8-Ford-Bronco</v>
      </c>
      <c r="P9" s="3">
        <f t="shared" si="4"/>
        <v>325</v>
      </c>
    </row>
    <row r="10" spans="1:16" x14ac:dyDescent="0.3">
      <c r="A10" s="3">
        <v>9</v>
      </c>
      <c r="B10" s="3" t="s">
        <v>52</v>
      </c>
      <c r="C10" s="3" t="s">
        <v>53</v>
      </c>
      <c r="D10" s="7">
        <v>51385</v>
      </c>
      <c r="E10" s="7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>
        <f t="shared" si="0"/>
        <v>300</v>
      </c>
      <c r="K10" s="5">
        <f t="shared" si="1"/>
        <v>171.28333333333333</v>
      </c>
      <c r="L10" s="17">
        <f t="shared" si="2"/>
        <v>17</v>
      </c>
      <c r="M10" s="29">
        <f>VLOOKUP(A10,'2.Price'!$A$2:$D$184,4,1)</f>
        <v>49587</v>
      </c>
      <c r="N10" s="17" t="str">
        <f>VLOOKUP(A10,'3.Torque'!$A$2:$E$18,5,1)</f>
        <v>325 ft-lbs. @ 3400 rpm</v>
      </c>
      <c r="O10" s="3" t="str">
        <f t="shared" si="3"/>
        <v>9-Ford-Bronco</v>
      </c>
      <c r="P10" s="3">
        <f t="shared" si="4"/>
        <v>325</v>
      </c>
    </row>
    <row r="11" spans="1:16" x14ac:dyDescent="0.3">
      <c r="A11" s="3">
        <v>10</v>
      </c>
      <c r="B11" s="3" t="s">
        <v>52</v>
      </c>
      <c r="C11" s="3" t="s">
        <v>53</v>
      </c>
      <c r="D11" s="7">
        <v>39630</v>
      </c>
      <c r="E11" s="7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>
        <f t="shared" si="0"/>
        <v>300</v>
      </c>
      <c r="K11" s="5">
        <f t="shared" si="1"/>
        <v>132.1</v>
      </c>
      <c r="L11" s="17">
        <f t="shared" si="2"/>
        <v>21</v>
      </c>
      <c r="M11" s="29">
        <f>VLOOKUP(A11,'2.Price'!$A$2:$D$184,4,1)</f>
        <v>38640</v>
      </c>
      <c r="N11" s="17" t="str">
        <f>VLOOKUP(A11,'3.Torque'!$A$2:$E$18,5,1)</f>
        <v>325 ft-lbs. @ 3400 rpm</v>
      </c>
      <c r="O11" s="3" t="str">
        <f t="shared" si="3"/>
        <v>10-Ford-Bronco</v>
      </c>
      <c r="P11" s="3">
        <f t="shared" si="4"/>
        <v>325</v>
      </c>
    </row>
    <row r="12" spans="1:16" x14ac:dyDescent="0.3">
      <c r="A12" s="3">
        <v>11</v>
      </c>
      <c r="B12" s="3" t="s">
        <v>59</v>
      </c>
      <c r="C12" s="3" t="s">
        <v>61</v>
      </c>
      <c r="D12" s="7">
        <v>61000</v>
      </c>
      <c r="E12" s="7">
        <v>61000</v>
      </c>
      <c r="F12" s="3" t="s">
        <v>19</v>
      </c>
      <c r="G12" s="3" t="s">
        <v>57</v>
      </c>
      <c r="H12" s="3" t="s">
        <v>62</v>
      </c>
      <c r="I12" s="3"/>
      <c r="J12" s="3">
        <f t="shared" si="0"/>
        <v>211</v>
      </c>
      <c r="K12" s="5">
        <f t="shared" si="1"/>
        <v>289.09952606635073</v>
      </c>
      <c r="L12" s="17" t="str">
        <f t="shared" si="2"/>
        <v/>
      </c>
      <c r="M12" s="29">
        <f>VLOOKUP(A12,'2.Price'!$A$2:$D$184,4,1)</f>
        <v>0</v>
      </c>
      <c r="N12" s="17" t="str">
        <f>VLOOKUP(A12,'3.Torque'!$A$2:$E$18,5,1)</f>
        <v>332 ft-lbs. @ 1400 rpm</v>
      </c>
      <c r="O12" s="3" t="str">
        <f t="shared" si="3"/>
        <v>11-Mercedes-Benz-Sprinter</v>
      </c>
      <c r="P12" s="3">
        <f t="shared" si="4"/>
        <v>332</v>
      </c>
    </row>
    <row r="13" spans="1:16" x14ac:dyDescent="0.3">
      <c r="A13" s="3">
        <v>12</v>
      </c>
      <c r="B13" s="3" t="s">
        <v>59</v>
      </c>
      <c r="C13" s="3" t="s">
        <v>61</v>
      </c>
      <c r="D13" s="7">
        <v>70000</v>
      </c>
      <c r="E13" s="7">
        <v>70000</v>
      </c>
      <c r="F13" s="3" t="s">
        <v>11</v>
      </c>
      <c r="G13" s="3" t="s">
        <v>57</v>
      </c>
      <c r="H13" s="3" t="s">
        <v>62</v>
      </c>
      <c r="I13" s="3"/>
      <c r="J13" s="3">
        <f t="shared" si="0"/>
        <v>211</v>
      </c>
      <c r="K13" s="5">
        <f t="shared" si="1"/>
        <v>331.7535545023697</v>
      </c>
      <c r="L13" s="17" t="str">
        <f t="shared" si="2"/>
        <v/>
      </c>
      <c r="M13" s="29">
        <f>VLOOKUP(A13,'2.Price'!$A$2:$D$184,4,1)</f>
        <v>0</v>
      </c>
      <c r="N13" s="17" t="str">
        <f>VLOOKUP(A13,'3.Torque'!$A$2:$E$18,5,1)</f>
        <v>332 ft-lbs. @ 1400 rpm</v>
      </c>
      <c r="O13" s="3" t="str">
        <f t="shared" si="3"/>
        <v>12-Mercedes-Benz-Sprinter</v>
      </c>
      <c r="P13" s="3">
        <f t="shared" si="4"/>
        <v>332</v>
      </c>
    </row>
    <row r="14" spans="1:16" x14ac:dyDescent="0.3">
      <c r="A14" s="3">
        <v>13</v>
      </c>
      <c r="B14" s="3" t="s">
        <v>59</v>
      </c>
      <c r="C14" s="3" t="s">
        <v>61</v>
      </c>
      <c r="D14" s="7">
        <v>67600</v>
      </c>
      <c r="E14" s="7">
        <v>67600</v>
      </c>
      <c r="F14" s="3" t="s">
        <v>11</v>
      </c>
      <c r="G14" s="3" t="s">
        <v>57</v>
      </c>
      <c r="H14" s="3" t="s">
        <v>62</v>
      </c>
      <c r="I14" s="3"/>
      <c r="J14" s="3">
        <f t="shared" si="0"/>
        <v>211</v>
      </c>
      <c r="K14" s="5">
        <f t="shared" si="1"/>
        <v>320.37914691943126</v>
      </c>
      <c r="L14" s="17" t="str">
        <f t="shared" si="2"/>
        <v/>
      </c>
      <c r="M14" s="29">
        <f>VLOOKUP(A14,'2.Price'!$A$2:$D$184,4,1)</f>
        <v>0</v>
      </c>
      <c r="N14" s="17" t="str">
        <f>VLOOKUP(A14,'3.Torque'!$A$2:$E$18,5,1)</f>
        <v>332 ft-lbs. @ 1400 rpm</v>
      </c>
      <c r="O14" s="3" t="str">
        <f t="shared" si="3"/>
        <v>13-Mercedes-Benz-Sprinter</v>
      </c>
      <c r="P14" s="3">
        <f t="shared" si="4"/>
        <v>332</v>
      </c>
    </row>
    <row r="15" spans="1:16" x14ac:dyDescent="0.3">
      <c r="A15" s="3">
        <v>14</v>
      </c>
      <c r="B15" s="3" t="s">
        <v>64</v>
      </c>
      <c r="C15" s="3" t="s">
        <v>65</v>
      </c>
      <c r="D15" s="7">
        <v>43590</v>
      </c>
      <c r="E15" s="7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>
        <f t="shared" si="0"/>
        <v>335</v>
      </c>
      <c r="K15" s="5">
        <f t="shared" si="1"/>
        <v>130.11940298507463</v>
      </c>
      <c r="L15" s="17">
        <f t="shared" si="2"/>
        <v>89</v>
      </c>
      <c r="M15" s="29">
        <f>VLOOKUP(A15,'2.Price'!$A$2:$D$184,4,1)</f>
        <v>0</v>
      </c>
      <c r="N15" s="17" t="str">
        <f>VLOOKUP(A15,'3.Torque'!$A$2:$E$18,5,1)</f>
        <v>413 ft-lbs. @ 0 rpm</v>
      </c>
      <c r="O15" s="3" t="str">
        <f t="shared" si="3"/>
        <v>14-Nissan-ARIYA</v>
      </c>
      <c r="P15" s="3">
        <f t="shared" si="4"/>
        <v>413</v>
      </c>
    </row>
    <row r="16" spans="1:16" x14ac:dyDescent="0.3">
      <c r="A16" s="3">
        <v>15</v>
      </c>
      <c r="B16" s="3" t="s">
        <v>64</v>
      </c>
      <c r="C16" s="3" t="s">
        <v>65</v>
      </c>
      <c r="D16" s="7">
        <v>45190</v>
      </c>
      <c r="E16" s="7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>
        <f t="shared" si="0"/>
        <v>389</v>
      </c>
      <c r="K16" s="5">
        <f t="shared" si="1"/>
        <v>116.16966580976863</v>
      </c>
      <c r="L16" s="17">
        <f t="shared" si="2"/>
        <v>86</v>
      </c>
      <c r="M16" s="29">
        <f>VLOOKUP(A16,'2.Price'!$A$2:$D$184,4,1)</f>
        <v>0</v>
      </c>
      <c r="N16" s="17" t="str">
        <f>VLOOKUP(A16,'3.Torque'!$A$2:$E$18,5,1)</f>
        <v>442 ft-lbs. @ 0 rpm</v>
      </c>
      <c r="O16" s="3" t="str">
        <f t="shared" si="3"/>
        <v>15-Nissan-ARIYA</v>
      </c>
      <c r="P16" s="3">
        <f t="shared" si="4"/>
        <v>442</v>
      </c>
    </row>
    <row r="17" spans="1:16" x14ac:dyDescent="0.3">
      <c r="A17" s="3">
        <v>16</v>
      </c>
      <c r="B17" s="3" t="s">
        <v>9</v>
      </c>
      <c r="C17" s="3" t="s">
        <v>67</v>
      </c>
      <c r="D17" s="7">
        <v>233200</v>
      </c>
      <c r="E17" s="7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>
        <f t="shared" si="0"/>
        <v>528</v>
      </c>
      <c r="K17" s="5">
        <f t="shared" si="1"/>
        <v>441.66666666666669</v>
      </c>
      <c r="L17" s="17">
        <f t="shared" si="2"/>
        <v>24</v>
      </c>
      <c r="M17" s="29">
        <f>VLOOKUP(A17,'2.Price'!$A$2:$D$184,4,1)</f>
        <v>205216</v>
      </c>
      <c r="N17" s="17" t="str">
        <f>VLOOKUP(A17,'3.Torque'!$A$2:$E$18,5,1)</f>
        <v>497 ft-lbs. @ 1500 rpm</v>
      </c>
      <c r="O17" s="3" t="str">
        <f t="shared" si="3"/>
        <v>16-Aston Martin-DB11</v>
      </c>
      <c r="P17" s="3">
        <f t="shared" si="4"/>
        <v>497</v>
      </c>
    </row>
    <row r="18" spans="1:16" x14ac:dyDescent="0.3">
      <c r="A18" s="3">
        <v>17</v>
      </c>
      <c r="B18" s="3" t="s">
        <v>9</v>
      </c>
      <c r="C18" s="3" t="s">
        <v>10</v>
      </c>
      <c r="D18" s="7">
        <v>236000</v>
      </c>
      <c r="E18" s="7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>
        <f t="shared" si="0"/>
        <v>697</v>
      </c>
      <c r="K18" s="5">
        <f t="shared" si="1"/>
        <v>338.5939741750359</v>
      </c>
      <c r="L18" s="17">
        <f t="shared" si="2"/>
        <v>20</v>
      </c>
      <c r="M18" s="29">
        <f>VLOOKUP(A18,'2.Price'!$A$2:$D$184,4,1)</f>
        <v>0</v>
      </c>
      <c r="N18" s="17" t="str">
        <f>VLOOKUP(A18,'3.Torque'!$A$2:$E$18,5,1)</f>
        <v>663 ft-lbs. @ 2750 rpm</v>
      </c>
      <c r="O18" s="3" t="str">
        <f t="shared" si="3"/>
        <v>17-Aston Martin-DBX707</v>
      </c>
      <c r="P18" s="3">
        <f t="shared" si="4"/>
        <v>663</v>
      </c>
    </row>
    <row r="19" spans="1:16" s="30" customFormat="1" ht="22.8" customHeight="1" x14ac:dyDescent="0.3">
      <c r="A19" s="31" t="s">
        <v>95</v>
      </c>
      <c r="B19" s="31"/>
      <c r="C19" s="31"/>
      <c r="D19" s="32">
        <f>SUM(D2:D18)</f>
        <v>1869890</v>
      </c>
      <c r="E19" s="32">
        <f>SUM(E2:E18)</f>
        <v>1869890</v>
      </c>
      <c r="F19" s="31"/>
      <c r="G19" s="31"/>
      <c r="H19" s="31"/>
      <c r="I19" s="31"/>
      <c r="J19" s="33">
        <f>SUM(J2:J18)</f>
        <v>6882</v>
      </c>
      <c r="K19" s="32">
        <f>SUM(K2:K18)</f>
        <v>4313.3198014499885</v>
      </c>
      <c r="L19" s="33">
        <f>SUM(L2:L18)</f>
        <v>680</v>
      </c>
      <c r="M19" s="32">
        <f>SUM(M2:M18)</f>
        <v>770273</v>
      </c>
      <c r="N19" s="31"/>
      <c r="O19" s="31"/>
      <c r="P19" s="33">
        <f>SUM(P2:P18)</f>
        <v>7977</v>
      </c>
    </row>
    <row r="20" spans="1:16" x14ac:dyDescent="0.3">
      <c r="B20" t="s">
        <v>74</v>
      </c>
    </row>
    <row r="21" spans="1:16" x14ac:dyDescent="0.3">
      <c r="B21" s="25">
        <f>SUM(D2:D18)</f>
        <v>1869890</v>
      </c>
    </row>
    <row r="23" spans="1:16" x14ac:dyDescent="0.3">
      <c r="B23" t="s">
        <v>89</v>
      </c>
    </row>
    <row r="24" spans="1:16" x14ac:dyDescent="0.3">
      <c r="B24">
        <f>AVERAGE(J2:J18)</f>
        <v>404.8235294117647</v>
      </c>
    </row>
    <row r="26" spans="1:16" x14ac:dyDescent="0.3">
      <c r="B26" t="s">
        <v>76</v>
      </c>
    </row>
    <row r="28" spans="1:16" x14ac:dyDescent="0.3">
      <c r="B28" s="28" t="s">
        <v>79</v>
      </c>
    </row>
    <row r="29" spans="1:16" x14ac:dyDescent="0.3">
      <c r="B29">
        <f>MIN(L2:L18)</f>
        <v>17</v>
      </c>
      <c r="C29" t="s">
        <v>81</v>
      </c>
    </row>
    <row r="31" spans="1:16" x14ac:dyDescent="0.3">
      <c r="B31" t="s">
        <v>93</v>
      </c>
    </row>
    <row r="33" spans="2:2" x14ac:dyDescent="0.3">
      <c r="B33" t="s">
        <v>85</v>
      </c>
    </row>
  </sheetData>
  <autoFilter ref="A1:P1" xr:uid="{BE5A89C0-361D-4F66-BC7A-817BC506F843}"/>
  <conditionalFormatting sqref="E2:E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{EA40DE66-183C-4D48-A281-C6EB4EA86C16}</x14:id>
        </ext>
      </extLst>
    </cfRule>
  </conditionalFormatting>
  <conditionalFormatting sqref="J2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40DE66-183C-4D48-A281-C6EB4EA86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4BDA-644E-4A00-8326-95DC40541D0B}">
  <dimension ref="A1:N40"/>
  <sheetViews>
    <sheetView showGridLines="0" tabSelected="1" zoomScale="85" zoomScaleNormal="85" workbookViewId="0">
      <selection activeCell="N28" sqref="N28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8.77734375" bestFit="1" customWidth="1"/>
    <col min="4" max="4" width="14.33203125" bestFit="1" customWidth="1"/>
    <col min="5" max="5" width="15.6640625" bestFit="1" customWidth="1"/>
    <col min="6" max="6" width="17.44140625" customWidth="1"/>
    <col min="7" max="8" width="12.44140625" customWidth="1"/>
    <col min="9" max="9" width="13.44140625" customWidth="1"/>
    <col min="11" max="11" width="12.5546875" bestFit="1" customWidth="1"/>
    <col min="12" max="12" width="20.21875" customWidth="1"/>
    <col min="14" max="14" width="24.77734375" bestFit="1" customWidth="1"/>
  </cols>
  <sheetData>
    <row r="1" spans="1:14" ht="28.8" customHeight="1" x14ac:dyDescent="0.3">
      <c r="A1" s="16" t="s">
        <v>83</v>
      </c>
      <c r="B1" s="10" t="s">
        <v>0</v>
      </c>
      <c r="C1" s="10" t="s">
        <v>1</v>
      </c>
      <c r="D1" s="11" t="s">
        <v>2</v>
      </c>
      <c r="E1" s="11" t="s">
        <v>73</v>
      </c>
      <c r="F1" s="10" t="s">
        <v>6</v>
      </c>
      <c r="G1" s="10" t="s">
        <v>8</v>
      </c>
      <c r="H1" s="12" t="s">
        <v>70</v>
      </c>
      <c r="I1" s="12" t="s">
        <v>78</v>
      </c>
      <c r="J1" s="12" t="s">
        <v>80</v>
      </c>
      <c r="K1" s="12" t="s">
        <v>3</v>
      </c>
      <c r="L1" s="12" t="s">
        <v>7</v>
      </c>
      <c r="M1" s="12" t="s">
        <v>72</v>
      </c>
      <c r="N1" s="12" t="s">
        <v>86</v>
      </c>
    </row>
    <row r="2" spans="1:14" x14ac:dyDescent="0.3">
      <c r="A2" s="17">
        <v>1</v>
      </c>
      <c r="B2" s="3" t="s">
        <v>16</v>
      </c>
      <c r="C2" s="3" t="s">
        <v>30</v>
      </c>
      <c r="D2" s="7">
        <v>98600</v>
      </c>
      <c r="E2" s="4">
        <v>98600</v>
      </c>
      <c r="F2" s="3" t="s">
        <v>31</v>
      </c>
      <c r="G2" s="3" t="s">
        <v>33</v>
      </c>
      <c r="H2" s="22">
        <f t="shared" ref="H2:H18" si="0">VALUE(LEFT(F2,3))</f>
        <v>496</v>
      </c>
      <c r="I2" s="5">
        <f t="shared" ref="I2:I18" si="1">E2/H2</f>
        <v>198.79032258064515</v>
      </c>
      <c r="J2" s="3">
        <f>IFERROR(VALUE(LEFT(G2,2)), "")</f>
        <v>75</v>
      </c>
      <c r="K2" s="8">
        <f>VLOOKUP(A2,'2.Price'!A1:D18,4,1)</f>
        <v>92685</v>
      </c>
      <c r="L2" s="3" t="str">
        <f>VLOOKUP(A2,'3.Torque'!$A$1:$E$18,5,1)</f>
        <v>718 ft-lbs. @ 0 rpm</v>
      </c>
      <c r="M2" s="3">
        <f>VALUE(LEFT(L2,3))</f>
        <v>718</v>
      </c>
      <c r="N2" s="3" t="str">
        <f>_xlfn.CONCAT(A2, "-", B2, "-", C2)</f>
        <v>1-Audi-SQ8 Sportback e-tron</v>
      </c>
    </row>
    <row r="3" spans="1:14" x14ac:dyDescent="0.3">
      <c r="A3" s="17">
        <v>2</v>
      </c>
      <c r="B3" s="3" t="s">
        <v>16</v>
      </c>
      <c r="C3" s="3" t="s">
        <v>34</v>
      </c>
      <c r="D3" s="7">
        <v>89800</v>
      </c>
      <c r="E3" s="4">
        <v>89800</v>
      </c>
      <c r="F3" s="3" t="s">
        <v>31</v>
      </c>
      <c r="G3" s="3" t="s">
        <v>33</v>
      </c>
      <c r="H3" s="22">
        <f t="shared" si="0"/>
        <v>496</v>
      </c>
      <c r="I3" s="5">
        <f t="shared" si="1"/>
        <v>181.04838709677421</v>
      </c>
      <c r="J3" s="3">
        <f t="shared" ref="J3:J18" si="2">IFERROR(VALUE(LEFT(G3,2)), "")</f>
        <v>75</v>
      </c>
      <c r="K3" s="8">
        <f>VLOOKUP(A3,'2.Price'!A2:D19,4,1)</f>
        <v>84413</v>
      </c>
      <c r="L3" s="3" t="str">
        <f>VLOOKUP(A3,'3.Torque'!$A$1:$E$18,5,1)</f>
        <v>718 ft-lbs. @ 0 rpm</v>
      </c>
      <c r="M3" s="3">
        <f t="shared" ref="M3:M18" si="3">VALUE(LEFT(L3,3))</f>
        <v>718</v>
      </c>
      <c r="N3" s="3" t="str">
        <f t="shared" ref="N3:N18" si="4">_xlfn.CONCAT(A3, "-", B3, "-", C3)</f>
        <v>2-Audi-SQ8 e-tron</v>
      </c>
    </row>
    <row r="4" spans="1:14" x14ac:dyDescent="0.3">
      <c r="A4" s="17">
        <v>3</v>
      </c>
      <c r="B4" s="3" t="s">
        <v>35</v>
      </c>
      <c r="C4" s="3" t="s">
        <v>36</v>
      </c>
      <c r="D4" s="7">
        <v>38800</v>
      </c>
      <c r="E4" s="4">
        <v>38800</v>
      </c>
      <c r="F4" s="3" t="s">
        <v>37</v>
      </c>
      <c r="G4" s="3" t="s">
        <v>20</v>
      </c>
      <c r="H4" s="22">
        <f t="shared" si="0"/>
        <v>255</v>
      </c>
      <c r="I4" s="5">
        <f t="shared" si="1"/>
        <v>152.15686274509804</v>
      </c>
      <c r="J4" s="3">
        <f t="shared" si="2"/>
        <v>35</v>
      </c>
      <c r="K4" s="8">
        <f>VLOOKUP(A4,'2.Price'!A3:D20,4,1)</f>
        <v>36585</v>
      </c>
      <c r="L4" s="3" t="str">
        <f>VLOOKUP(A4,'3.Torque'!$A$1:$E$18,5,1)</f>
        <v>295 ft-lbs. @ 1550 rpm</v>
      </c>
      <c r="M4" s="3">
        <f t="shared" si="3"/>
        <v>295</v>
      </c>
      <c r="N4" s="3" t="str">
        <f t="shared" si="4"/>
        <v>3-BMW-2 Series</v>
      </c>
    </row>
    <row r="5" spans="1:14" x14ac:dyDescent="0.3">
      <c r="A5" s="17">
        <v>4</v>
      </c>
      <c r="B5" s="3" t="s">
        <v>35</v>
      </c>
      <c r="C5" s="3" t="s">
        <v>42</v>
      </c>
      <c r="D5" s="7">
        <v>105700</v>
      </c>
      <c r="E5" s="4">
        <v>105700</v>
      </c>
      <c r="F5" s="3" t="s">
        <v>43</v>
      </c>
      <c r="G5" s="3" t="s">
        <v>44</v>
      </c>
      <c r="H5" s="22">
        <f t="shared" si="0"/>
        <v>449</v>
      </c>
      <c r="I5" s="5">
        <f t="shared" si="1"/>
        <v>235.41202672605792</v>
      </c>
      <c r="J5" s="3">
        <f t="shared" si="2"/>
        <v>95</v>
      </c>
      <c r="K5" s="8">
        <f>VLOOKUP(A5,'2.Price'!A4:D21,4,1)</f>
        <v>98800</v>
      </c>
      <c r="L5" s="3" t="str">
        <f>VLOOKUP(A5,'3.Torque'!$A$1:$E$18,5,1)</f>
        <v>479 ft-lbs. @ 0 rpm</v>
      </c>
      <c r="M5" s="3">
        <f t="shared" si="3"/>
        <v>479</v>
      </c>
      <c r="N5" s="3" t="str">
        <f t="shared" si="4"/>
        <v>4-BMW-i7</v>
      </c>
    </row>
    <row r="6" spans="1:14" x14ac:dyDescent="0.3">
      <c r="A6" s="17">
        <v>5</v>
      </c>
      <c r="B6" s="3" t="s">
        <v>35</v>
      </c>
      <c r="C6" s="3" t="s">
        <v>42</v>
      </c>
      <c r="D6" s="7">
        <v>124200</v>
      </c>
      <c r="E6" s="4">
        <v>124200</v>
      </c>
      <c r="F6" s="3" t="s">
        <v>41</v>
      </c>
      <c r="G6" s="3" t="s">
        <v>25</v>
      </c>
      <c r="H6" s="22">
        <f t="shared" si="0"/>
        <v>536</v>
      </c>
      <c r="I6" s="5">
        <f t="shared" si="1"/>
        <v>231.71641791044777</v>
      </c>
      <c r="J6" s="3">
        <f t="shared" si="2"/>
        <v>87</v>
      </c>
      <c r="K6" s="8">
        <f>VLOOKUP(A6,'2.Price'!A5:D22,4,1)</f>
        <v>116005</v>
      </c>
      <c r="L6" s="3" t="str">
        <f>VLOOKUP(A6,'3.Torque'!$A$1:$E$18,5,1)</f>
        <v>549 ft-lbs. @ 0 rpm</v>
      </c>
      <c r="M6" s="3">
        <f t="shared" si="3"/>
        <v>549</v>
      </c>
      <c r="N6" s="3" t="str">
        <f t="shared" si="4"/>
        <v>5-BMW-i7</v>
      </c>
    </row>
    <row r="7" spans="1:14" x14ac:dyDescent="0.3">
      <c r="A7" s="17">
        <v>6</v>
      </c>
      <c r="B7" s="3" t="s">
        <v>46</v>
      </c>
      <c r="C7" s="3" t="s">
        <v>49</v>
      </c>
      <c r="D7" s="7">
        <v>300200</v>
      </c>
      <c r="E7" s="4">
        <v>300200</v>
      </c>
      <c r="F7" s="3" t="s">
        <v>50</v>
      </c>
      <c r="G7" s="3" t="s">
        <v>27</v>
      </c>
      <c r="H7" s="22">
        <f t="shared" si="0"/>
        <v>626</v>
      </c>
      <c r="I7" s="5">
        <f t="shared" si="1"/>
        <v>479.55271565495207</v>
      </c>
      <c r="J7" s="3">
        <f t="shared" si="2"/>
        <v>19</v>
      </c>
      <c r="K7" s="8">
        <f>VLOOKUP(A7,'2.Price'!A6:D23,4,1)</f>
        <v>0</v>
      </c>
      <c r="L7" s="3" t="str">
        <f>VLOOKUP(A7,'3.Torque'!$A$1:$E$18,5,1)</f>
        <v>664 ft-lbs. @ 1350 rpm</v>
      </c>
      <c r="M7" s="3">
        <f t="shared" si="3"/>
        <v>664</v>
      </c>
      <c r="N7" s="3" t="str">
        <f t="shared" si="4"/>
        <v>6-Bentley-Flying Spur</v>
      </c>
    </row>
    <row r="8" spans="1:14" x14ac:dyDescent="0.3">
      <c r="A8" s="17">
        <v>7</v>
      </c>
      <c r="B8" s="3" t="s">
        <v>46</v>
      </c>
      <c r="C8" s="3" t="s">
        <v>49</v>
      </c>
      <c r="D8" s="7">
        <v>214900</v>
      </c>
      <c r="E8" s="4">
        <v>214900</v>
      </c>
      <c r="F8" s="3" t="s">
        <v>48</v>
      </c>
      <c r="G8" s="3" t="s">
        <v>15</v>
      </c>
      <c r="H8" s="22">
        <f t="shared" si="0"/>
        <v>542</v>
      </c>
      <c r="I8" s="5">
        <f t="shared" si="1"/>
        <v>396.49446494464945</v>
      </c>
      <c r="J8" s="3">
        <f t="shared" si="2"/>
        <v>20</v>
      </c>
      <c r="K8" s="8">
        <f>VLOOKUP(A8,'2.Price'!A7:D24,4,1)</f>
        <v>0</v>
      </c>
      <c r="L8" s="3" t="str">
        <f>VLOOKUP(A8,'3.Torque'!$A$1:$E$18,5,1)</f>
        <v>568 ft-lbs. @ 2000 rpm</v>
      </c>
      <c r="M8" s="3">
        <f t="shared" si="3"/>
        <v>568</v>
      </c>
      <c r="N8" s="3" t="str">
        <f t="shared" si="4"/>
        <v>7-Bentley-Flying Spur</v>
      </c>
    </row>
    <row r="9" spans="1:14" x14ac:dyDescent="0.3">
      <c r="A9" s="17">
        <v>8</v>
      </c>
      <c r="B9" s="3" t="s">
        <v>52</v>
      </c>
      <c r="C9" s="3" t="s">
        <v>53</v>
      </c>
      <c r="D9" s="7">
        <v>50095</v>
      </c>
      <c r="E9" s="4">
        <v>50095</v>
      </c>
      <c r="F9" s="3" t="s">
        <v>55</v>
      </c>
      <c r="G9" s="3" t="s">
        <v>40</v>
      </c>
      <c r="H9" s="22">
        <f t="shared" si="0"/>
        <v>300</v>
      </c>
      <c r="I9" s="5">
        <f t="shared" si="1"/>
        <v>166.98333333333332</v>
      </c>
      <c r="J9" s="3">
        <f t="shared" si="2"/>
        <v>17</v>
      </c>
      <c r="K9" s="8">
        <f>VLOOKUP(A9,'2.Price'!A8:D25,4,1)</f>
        <v>48342</v>
      </c>
      <c r="L9" s="3" t="str">
        <f>VLOOKUP(A9,'3.Torque'!$A$1:$E$18,5,1)</f>
        <v>325 ft-lbs. @ 3400 rpm</v>
      </c>
      <c r="M9" s="3">
        <f t="shared" si="3"/>
        <v>325</v>
      </c>
      <c r="N9" s="3" t="str">
        <f t="shared" si="4"/>
        <v>8-Ford-Bronco</v>
      </c>
    </row>
    <row r="10" spans="1:14" x14ac:dyDescent="0.3">
      <c r="A10" s="17">
        <v>9</v>
      </c>
      <c r="B10" s="3" t="s">
        <v>52</v>
      </c>
      <c r="C10" s="3" t="s">
        <v>53</v>
      </c>
      <c r="D10" s="7">
        <v>51385</v>
      </c>
      <c r="E10" s="4">
        <v>51385</v>
      </c>
      <c r="F10" s="3" t="s">
        <v>55</v>
      </c>
      <c r="G10" s="3" t="s">
        <v>40</v>
      </c>
      <c r="H10" s="22">
        <f t="shared" si="0"/>
        <v>300</v>
      </c>
      <c r="I10" s="5">
        <f t="shared" si="1"/>
        <v>171.28333333333333</v>
      </c>
      <c r="J10" s="3">
        <f t="shared" si="2"/>
        <v>17</v>
      </c>
      <c r="K10" s="8">
        <f>VLOOKUP(A10,'2.Price'!A9:D26,4,1)</f>
        <v>49587</v>
      </c>
      <c r="L10" s="3" t="str">
        <f>VLOOKUP(A10,'3.Torque'!$A$1:$E$18,5,1)</f>
        <v>325 ft-lbs. @ 3400 rpm</v>
      </c>
      <c r="M10" s="3">
        <f t="shared" si="3"/>
        <v>325</v>
      </c>
      <c r="N10" s="3" t="str">
        <f t="shared" si="4"/>
        <v>9-Ford-Bronco</v>
      </c>
    </row>
    <row r="11" spans="1:14" x14ac:dyDescent="0.3">
      <c r="A11" s="17">
        <v>10</v>
      </c>
      <c r="B11" s="3" t="s">
        <v>52</v>
      </c>
      <c r="C11" s="3" t="s">
        <v>53</v>
      </c>
      <c r="D11" s="7">
        <v>39630</v>
      </c>
      <c r="E11" s="4">
        <v>39630</v>
      </c>
      <c r="F11" s="3" t="s">
        <v>55</v>
      </c>
      <c r="G11" s="3" t="s">
        <v>29</v>
      </c>
      <c r="H11" s="22">
        <f t="shared" si="0"/>
        <v>300</v>
      </c>
      <c r="I11" s="5">
        <f t="shared" si="1"/>
        <v>132.1</v>
      </c>
      <c r="J11" s="3">
        <f t="shared" si="2"/>
        <v>21</v>
      </c>
      <c r="K11" s="8">
        <f>VLOOKUP(A11,'2.Price'!A10:D27,4,1)</f>
        <v>38640</v>
      </c>
      <c r="L11" s="3" t="str">
        <f>VLOOKUP(A11,'3.Torque'!$A$1:$E$18,5,1)</f>
        <v>325 ft-lbs. @ 3400 rpm</v>
      </c>
      <c r="M11" s="3">
        <f t="shared" si="3"/>
        <v>325</v>
      </c>
      <c r="N11" s="3" t="str">
        <f t="shared" si="4"/>
        <v>10-Ford-Bronco</v>
      </c>
    </row>
    <row r="12" spans="1:14" x14ac:dyDescent="0.3">
      <c r="A12" s="17">
        <v>11</v>
      </c>
      <c r="B12" s="3" t="s">
        <v>59</v>
      </c>
      <c r="C12" s="3" t="s">
        <v>61</v>
      </c>
      <c r="D12" s="7">
        <v>61000</v>
      </c>
      <c r="E12" s="4">
        <v>61000</v>
      </c>
      <c r="F12" s="3" t="s">
        <v>62</v>
      </c>
      <c r="G12" s="3"/>
      <c r="H12" s="22">
        <f t="shared" si="0"/>
        <v>211</v>
      </c>
      <c r="I12" s="5">
        <f t="shared" si="1"/>
        <v>289.09952606635073</v>
      </c>
      <c r="J12" s="3" t="str">
        <f t="shared" si="2"/>
        <v/>
      </c>
      <c r="K12" s="8">
        <f>VLOOKUP(A12,'2.Price'!A11:D28,4,1)</f>
        <v>0</v>
      </c>
      <c r="L12" s="3" t="str">
        <f>VLOOKUP(A12,'3.Torque'!$A$1:$E$18,5,1)</f>
        <v>332 ft-lbs. @ 1400 rpm</v>
      </c>
      <c r="M12" s="3">
        <f t="shared" si="3"/>
        <v>332</v>
      </c>
      <c r="N12" s="3" t="str">
        <f t="shared" si="4"/>
        <v>11-Mercedes-Benz-Sprinter</v>
      </c>
    </row>
    <row r="13" spans="1:14" x14ac:dyDescent="0.3">
      <c r="A13" s="17">
        <v>12</v>
      </c>
      <c r="B13" s="3" t="s">
        <v>59</v>
      </c>
      <c r="C13" s="3" t="s">
        <v>61</v>
      </c>
      <c r="D13" s="7">
        <v>70000</v>
      </c>
      <c r="E13" s="4">
        <v>70000</v>
      </c>
      <c r="F13" s="3" t="s">
        <v>62</v>
      </c>
      <c r="G13" s="3"/>
      <c r="H13" s="22">
        <f t="shared" si="0"/>
        <v>211</v>
      </c>
      <c r="I13" s="5">
        <f t="shared" si="1"/>
        <v>331.7535545023697</v>
      </c>
      <c r="J13" s="3" t="str">
        <f t="shared" si="2"/>
        <v/>
      </c>
      <c r="K13" s="8">
        <f>VLOOKUP(A13,'2.Price'!A12:D29,4,1)</f>
        <v>0</v>
      </c>
      <c r="L13" s="3" t="str">
        <f>VLOOKUP(A13,'3.Torque'!$A$1:$E$18,5,1)</f>
        <v>332 ft-lbs. @ 1400 rpm</v>
      </c>
      <c r="M13" s="3">
        <f t="shared" si="3"/>
        <v>332</v>
      </c>
      <c r="N13" s="3" t="str">
        <f t="shared" si="4"/>
        <v>12-Mercedes-Benz-Sprinter</v>
      </c>
    </row>
    <row r="14" spans="1:14" x14ac:dyDescent="0.3">
      <c r="A14" s="17">
        <v>13</v>
      </c>
      <c r="B14" s="3" t="s">
        <v>59</v>
      </c>
      <c r="C14" s="3" t="s">
        <v>61</v>
      </c>
      <c r="D14" s="7">
        <v>67600</v>
      </c>
      <c r="E14" s="4">
        <v>67600</v>
      </c>
      <c r="F14" s="3" t="s">
        <v>62</v>
      </c>
      <c r="G14" s="3"/>
      <c r="H14" s="22">
        <f t="shared" si="0"/>
        <v>211</v>
      </c>
      <c r="I14" s="5">
        <f t="shared" si="1"/>
        <v>320.37914691943126</v>
      </c>
      <c r="J14" s="3" t="str">
        <f t="shared" si="2"/>
        <v/>
      </c>
      <c r="K14" s="8">
        <f>VLOOKUP(A14,'2.Price'!A13:D30,4,1)</f>
        <v>0</v>
      </c>
      <c r="L14" s="3" t="str">
        <f>VLOOKUP(A14,'3.Torque'!$A$1:$E$18,5,1)</f>
        <v>332 ft-lbs. @ 1400 rpm</v>
      </c>
      <c r="M14" s="3">
        <f t="shared" si="3"/>
        <v>332</v>
      </c>
      <c r="N14" s="3" t="str">
        <f t="shared" si="4"/>
        <v>13-Mercedes-Benz-Sprinter</v>
      </c>
    </row>
    <row r="15" spans="1:14" x14ac:dyDescent="0.3">
      <c r="A15" s="17">
        <v>14</v>
      </c>
      <c r="B15" s="3" t="s">
        <v>64</v>
      </c>
      <c r="C15" s="3" t="s">
        <v>65</v>
      </c>
      <c r="D15" s="7">
        <v>43590</v>
      </c>
      <c r="E15" s="4">
        <v>43590</v>
      </c>
      <c r="F15" s="3" t="s">
        <v>23</v>
      </c>
      <c r="G15" s="3" t="s">
        <v>24</v>
      </c>
      <c r="H15" s="22">
        <f t="shared" si="0"/>
        <v>335</v>
      </c>
      <c r="I15" s="5">
        <f t="shared" si="1"/>
        <v>130.11940298507463</v>
      </c>
      <c r="J15" s="3">
        <f t="shared" si="2"/>
        <v>89</v>
      </c>
      <c r="K15" s="8">
        <f>VLOOKUP(A15,'2.Price'!A14:D31,4,1)</f>
        <v>0</v>
      </c>
      <c r="L15" s="3" t="str">
        <f>VLOOKUP(A15,'3.Torque'!$A$1:$E$18,5,1)</f>
        <v>413 ft-lbs. @ 0 rpm</v>
      </c>
      <c r="M15" s="3">
        <f t="shared" si="3"/>
        <v>413</v>
      </c>
      <c r="N15" s="3" t="str">
        <f t="shared" si="4"/>
        <v>14-Nissan-ARIYA</v>
      </c>
    </row>
    <row r="16" spans="1:14" x14ac:dyDescent="0.3">
      <c r="A16" s="17">
        <v>15</v>
      </c>
      <c r="B16" s="3" t="s">
        <v>64</v>
      </c>
      <c r="C16" s="3" t="s">
        <v>65</v>
      </c>
      <c r="D16" s="7">
        <v>45190</v>
      </c>
      <c r="E16" s="4">
        <v>45190</v>
      </c>
      <c r="F16" s="3" t="s">
        <v>66</v>
      </c>
      <c r="G16" s="3" t="s">
        <v>58</v>
      </c>
      <c r="H16" s="22">
        <f t="shared" si="0"/>
        <v>389</v>
      </c>
      <c r="I16" s="5">
        <f t="shared" si="1"/>
        <v>116.16966580976863</v>
      </c>
      <c r="J16" s="3">
        <f t="shared" si="2"/>
        <v>86</v>
      </c>
      <c r="K16" s="8">
        <f>VLOOKUP(A16,'2.Price'!A15:D32,4,1)</f>
        <v>0</v>
      </c>
      <c r="L16" s="3" t="str">
        <f>VLOOKUP(A16,'3.Torque'!$A$1:$E$18,5,1)</f>
        <v>442 ft-lbs. @ 0 rpm</v>
      </c>
      <c r="M16" s="3">
        <f t="shared" si="3"/>
        <v>442</v>
      </c>
      <c r="N16" s="3" t="str">
        <f t="shared" si="4"/>
        <v>15-Nissan-ARIYA</v>
      </c>
    </row>
    <row r="17" spans="1:14" x14ac:dyDescent="0.3">
      <c r="A17" s="17">
        <v>16</v>
      </c>
      <c r="B17" s="3" t="s">
        <v>9</v>
      </c>
      <c r="C17" s="3" t="s">
        <v>67</v>
      </c>
      <c r="D17" s="7">
        <v>233200</v>
      </c>
      <c r="E17" s="4">
        <v>233200</v>
      </c>
      <c r="F17" s="3" t="s">
        <v>68</v>
      </c>
      <c r="G17" s="3" t="s">
        <v>26</v>
      </c>
      <c r="H17" s="22">
        <f t="shared" si="0"/>
        <v>528</v>
      </c>
      <c r="I17" s="5">
        <f t="shared" si="1"/>
        <v>441.66666666666669</v>
      </c>
      <c r="J17" s="3">
        <f t="shared" si="2"/>
        <v>24</v>
      </c>
      <c r="K17" s="8">
        <f>VLOOKUP(A17,'2.Price'!A16:D33,4,1)</f>
        <v>205216</v>
      </c>
      <c r="L17" s="3" t="str">
        <f>VLOOKUP(A17,'3.Torque'!$A$1:$E$18,5,1)</f>
        <v>497 ft-lbs. @ 1500 rpm</v>
      </c>
      <c r="M17" s="3">
        <f t="shared" si="3"/>
        <v>497</v>
      </c>
      <c r="N17" s="3" t="str">
        <f t="shared" si="4"/>
        <v>16-Aston Martin-DB11</v>
      </c>
    </row>
    <row r="18" spans="1:14" x14ac:dyDescent="0.3">
      <c r="A18" s="17">
        <v>17</v>
      </c>
      <c r="B18" s="3" t="s">
        <v>9</v>
      </c>
      <c r="C18" s="3" t="s">
        <v>10</v>
      </c>
      <c r="D18" s="7">
        <v>236000</v>
      </c>
      <c r="E18" s="4">
        <v>236000</v>
      </c>
      <c r="F18" s="3" t="s">
        <v>13</v>
      </c>
      <c r="G18" s="3" t="s">
        <v>15</v>
      </c>
      <c r="H18" s="22">
        <f t="shared" si="0"/>
        <v>697</v>
      </c>
      <c r="I18" s="5">
        <f t="shared" si="1"/>
        <v>338.5939741750359</v>
      </c>
      <c r="J18" s="3">
        <f t="shared" si="2"/>
        <v>20</v>
      </c>
      <c r="K18" s="8">
        <f>VLOOKUP(A18,'2.Price'!A17:D34,4,1)</f>
        <v>0</v>
      </c>
      <c r="L18" s="3" t="str">
        <f>VLOOKUP(A18,'3.Torque'!$A$1:$E$18,5,1)</f>
        <v>663 ft-lbs. @ 2750 rpm</v>
      </c>
      <c r="M18" s="3">
        <f t="shared" si="3"/>
        <v>663</v>
      </c>
      <c r="N18" s="3" t="str">
        <f t="shared" si="4"/>
        <v>17-Aston Martin-DBX707</v>
      </c>
    </row>
    <row r="19" spans="1:14" ht="15.6" x14ac:dyDescent="0.3">
      <c r="A19" s="20" t="s">
        <v>87</v>
      </c>
      <c r="B19" s="20"/>
      <c r="C19" s="20"/>
      <c r="D19" s="21">
        <f>SUM(D2:D18)</f>
        <v>1869890</v>
      </c>
      <c r="E19" s="21">
        <f>SUM(E2:E18)</f>
        <v>1869890</v>
      </c>
      <c r="F19" s="20"/>
      <c r="G19" s="20"/>
      <c r="H19" s="23">
        <f>AVERAGE(H2:H18)</f>
        <v>404.8235294117647</v>
      </c>
      <c r="I19" s="24">
        <f>AVERAGE(I2:I18)</f>
        <v>253.7246942029405</v>
      </c>
      <c r="J19" s="23">
        <f>AVERAGE(J2:J18)</f>
        <v>48.571428571428569</v>
      </c>
      <c r="K19" s="24">
        <f>AVERAGE(K2:K18)</f>
        <v>45310.176470588238</v>
      </c>
      <c r="L19" s="20"/>
      <c r="M19" s="23">
        <f>AVERAGE(M2:M18)</f>
        <v>469.23529411764707</v>
      </c>
      <c r="N19" s="20"/>
    </row>
    <row r="21" spans="1:14" x14ac:dyDescent="0.3">
      <c r="B21" t="s">
        <v>74</v>
      </c>
    </row>
    <row r="22" spans="1:14" x14ac:dyDescent="0.3">
      <c r="B22" s="18">
        <f>SUM(D2:D18)</f>
        <v>1869890</v>
      </c>
    </row>
    <row r="23" spans="1:14" x14ac:dyDescent="0.3">
      <c r="B23" s="6"/>
    </row>
    <row r="24" spans="1:14" x14ac:dyDescent="0.3">
      <c r="B24" s="6" t="s">
        <v>75</v>
      </c>
    </row>
    <row r="25" spans="1:14" x14ac:dyDescent="0.3">
      <c r="B25" s="19">
        <f>AVERAGE(H2:H18)</f>
        <v>404.8235294117647</v>
      </c>
    </row>
    <row r="26" spans="1:14" x14ac:dyDescent="0.3">
      <c r="B26" s="6"/>
    </row>
    <row r="27" spans="1:14" x14ac:dyDescent="0.3">
      <c r="B27" s="6" t="s">
        <v>76</v>
      </c>
    </row>
    <row r="28" spans="1:14" x14ac:dyDescent="0.3">
      <c r="B28" s="6" t="s">
        <v>77</v>
      </c>
    </row>
    <row r="29" spans="1:14" x14ac:dyDescent="0.3">
      <c r="B29" s="6"/>
    </row>
    <row r="30" spans="1:14" x14ac:dyDescent="0.3">
      <c r="B30" s="6" t="s">
        <v>79</v>
      </c>
    </row>
    <row r="31" spans="1:14" x14ac:dyDescent="0.3">
      <c r="B31" s="6">
        <f xml:space="preserve"> MIN(J2:J18)</f>
        <v>17</v>
      </c>
      <c r="C31" t="s">
        <v>81</v>
      </c>
    </row>
    <row r="32" spans="1:14" x14ac:dyDescent="0.3">
      <c r="B32" s="6"/>
    </row>
    <row r="33" spans="2:2" x14ac:dyDescent="0.3">
      <c r="B33" s="6" t="s">
        <v>82</v>
      </c>
    </row>
    <row r="34" spans="2:2" x14ac:dyDescent="0.3">
      <c r="B34" s="6" t="s">
        <v>84</v>
      </c>
    </row>
    <row r="36" spans="2:2" x14ac:dyDescent="0.3">
      <c r="B36" t="s">
        <v>85</v>
      </c>
    </row>
    <row r="37" spans="2:2" x14ac:dyDescent="0.3">
      <c r="B37" s="6" t="s">
        <v>84</v>
      </c>
    </row>
    <row r="39" spans="2:2" x14ac:dyDescent="0.3">
      <c r="B39" t="s">
        <v>88</v>
      </c>
    </row>
    <row r="40" spans="2:2" x14ac:dyDescent="0.3">
      <c r="B40" s="6" t="s">
        <v>84</v>
      </c>
    </row>
  </sheetData>
  <autoFilter ref="A1:N1" xr:uid="{5D8A4BDA-644E-4A00-8326-95DC40541D0B}"/>
  <conditionalFormatting sqref="E2:E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{D5CAF407-E035-470A-A878-C0A53D718656}</x14:id>
        </ext>
      </extLst>
    </cfRule>
  </conditionalFormatting>
  <conditionalFormatting sqref="J2:J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AF407-E035-470A-A878-C0A53D7186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2342-97F8-4DE1-B924-9A93F4F07CCD}">
  <dimension ref="A1:D18"/>
  <sheetViews>
    <sheetView zoomScale="130" zoomScaleNormal="130" workbookViewId="0">
      <selection activeCell="D1" sqref="D1"/>
    </sheetView>
  </sheetViews>
  <sheetFormatPr defaultRowHeight="14.4" x14ac:dyDescent="0.3"/>
  <cols>
    <col min="2" max="4" width="12.6640625" bestFit="1" customWidth="1"/>
  </cols>
  <sheetData>
    <row r="1" spans="1:4" x14ac:dyDescent="0.3">
      <c r="A1" s="1" t="s">
        <v>71</v>
      </c>
      <c r="B1" s="10" t="s">
        <v>0</v>
      </c>
      <c r="C1" s="1" t="s">
        <v>1</v>
      </c>
      <c r="D1" s="2" t="s">
        <v>3</v>
      </c>
    </row>
    <row r="2" spans="1:4" x14ac:dyDescent="0.3">
      <c r="A2" s="3">
        <v>1</v>
      </c>
      <c r="B2" s="3" t="s">
        <v>16</v>
      </c>
      <c r="C2" s="3" t="s">
        <v>30</v>
      </c>
      <c r="D2" s="4">
        <v>92685</v>
      </c>
    </row>
    <row r="3" spans="1:4" x14ac:dyDescent="0.3">
      <c r="A3" s="3">
        <v>2</v>
      </c>
      <c r="B3" s="3" t="s">
        <v>16</v>
      </c>
      <c r="C3" s="3" t="s">
        <v>34</v>
      </c>
      <c r="D3" s="4">
        <v>84413</v>
      </c>
    </row>
    <row r="4" spans="1:4" x14ac:dyDescent="0.3">
      <c r="A4" s="3">
        <v>3</v>
      </c>
      <c r="B4" s="3" t="s">
        <v>35</v>
      </c>
      <c r="C4" s="3" t="s">
        <v>36</v>
      </c>
      <c r="D4" s="4">
        <v>36585</v>
      </c>
    </row>
    <row r="5" spans="1:4" x14ac:dyDescent="0.3">
      <c r="A5" s="3">
        <v>4</v>
      </c>
      <c r="B5" s="3" t="s">
        <v>35</v>
      </c>
      <c r="C5" s="3" t="s">
        <v>42</v>
      </c>
      <c r="D5" s="4">
        <v>98800</v>
      </c>
    </row>
    <row r="6" spans="1:4" x14ac:dyDescent="0.3">
      <c r="A6" s="3">
        <v>5</v>
      </c>
      <c r="B6" s="3" t="s">
        <v>35</v>
      </c>
      <c r="C6" s="3" t="s">
        <v>42</v>
      </c>
      <c r="D6" s="4">
        <v>116005</v>
      </c>
    </row>
    <row r="7" spans="1:4" x14ac:dyDescent="0.3">
      <c r="A7" s="3">
        <v>6</v>
      </c>
      <c r="B7" s="3" t="s">
        <v>46</v>
      </c>
      <c r="C7" s="3" t="s">
        <v>49</v>
      </c>
      <c r="D7" s="4"/>
    </row>
    <row r="8" spans="1:4" x14ac:dyDescent="0.3">
      <c r="A8" s="3">
        <v>7</v>
      </c>
      <c r="B8" s="3" t="s">
        <v>46</v>
      </c>
      <c r="C8" s="3" t="s">
        <v>49</v>
      </c>
      <c r="D8" s="4"/>
    </row>
    <row r="9" spans="1:4" x14ac:dyDescent="0.3">
      <c r="A9" s="3">
        <v>8</v>
      </c>
      <c r="B9" s="3" t="s">
        <v>52</v>
      </c>
      <c r="C9" s="3" t="s">
        <v>53</v>
      </c>
      <c r="D9" s="4">
        <v>48342</v>
      </c>
    </row>
    <row r="10" spans="1:4" x14ac:dyDescent="0.3">
      <c r="A10" s="3">
        <v>9</v>
      </c>
      <c r="B10" s="3" t="s">
        <v>52</v>
      </c>
      <c r="C10" s="3" t="s">
        <v>53</v>
      </c>
      <c r="D10" s="4">
        <v>49587</v>
      </c>
    </row>
    <row r="11" spans="1:4" x14ac:dyDescent="0.3">
      <c r="A11" s="3">
        <v>10</v>
      </c>
      <c r="B11" s="3" t="s">
        <v>52</v>
      </c>
      <c r="C11" s="3" t="s">
        <v>53</v>
      </c>
      <c r="D11" s="4">
        <v>38640</v>
      </c>
    </row>
    <row r="12" spans="1:4" x14ac:dyDescent="0.3">
      <c r="A12" s="3">
        <v>11</v>
      </c>
      <c r="B12" s="3" t="s">
        <v>59</v>
      </c>
      <c r="C12" s="3" t="s">
        <v>61</v>
      </c>
      <c r="D12" s="4"/>
    </row>
    <row r="13" spans="1:4" x14ac:dyDescent="0.3">
      <c r="A13" s="3">
        <v>12</v>
      </c>
      <c r="B13" s="3" t="s">
        <v>59</v>
      </c>
      <c r="C13" s="3" t="s">
        <v>61</v>
      </c>
      <c r="D13" s="4"/>
    </row>
    <row r="14" spans="1:4" x14ac:dyDescent="0.3">
      <c r="A14" s="3">
        <v>13</v>
      </c>
      <c r="B14" s="3" t="s">
        <v>59</v>
      </c>
      <c r="C14" s="3" t="s">
        <v>61</v>
      </c>
      <c r="D14" s="4"/>
    </row>
    <row r="15" spans="1:4" x14ac:dyDescent="0.3">
      <c r="A15" s="3">
        <v>14</v>
      </c>
      <c r="B15" s="3" t="s">
        <v>64</v>
      </c>
      <c r="C15" s="3" t="s">
        <v>65</v>
      </c>
      <c r="D15" s="4"/>
    </row>
    <row r="16" spans="1:4" x14ac:dyDescent="0.3">
      <c r="A16" s="3">
        <v>15</v>
      </c>
      <c r="B16" s="3" t="s">
        <v>64</v>
      </c>
      <c r="C16" s="3" t="s">
        <v>65</v>
      </c>
      <c r="D16" s="4"/>
    </row>
    <row r="17" spans="1:4" x14ac:dyDescent="0.3">
      <c r="A17" s="3">
        <v>16</v>
      </c>
      <c r="B17" s="3" t="s">
        <v>9</v>
      </c>
      <c r="C17" s="3" t="s">
        <v>67</v>
      </c>
      <c r="D17" s="4">
        <v>205216</v>
      </c>
    </row>
    <row r="18" spans="1:4" x14ac:dyDescent="0.3">
      <c r="A18" s="3">
        <v>17</v>
      </c>
      <c r="B18" s="3" t="s">
        <v>9</v>
      </c>
      <c r="C18" s="3" t="s">
        <v>10</v>
      </c>
      <c r="D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7A72-C972-410A-88D8-48382E4244B2}">
  <dimension ref="A1:E18"/>
  <sheetViews>
    <sheetView zoomScale="130" zoomScaleNormal="130" workbookViewId="0">
      <selection activeCell="E1" sqref="E1"/>
    </sheetView>
  </sheetViews>
  <sheetFormatPr defaultRowHeight="14.4" x14ac:dyDescent="0.3"/>
  <cols>
    <col min="4" max="4" width="12.109375" bestFit="1" customWidth="1"/>
    <col min="5" max="5" width="19.21875" bestFit="1" customWidth="1"/>
  </cols>
  <sheetData>
    <row r="1" spans="1:5" x14ac:dyDescent="0.3">
      <c r="A1" s="1" t="s">
        <v>71</v>
      </c>
      <c r="B1" s="1" t="s">
        <v>0</v>
      </c>
      <c r="C1" s="1" t="s">
        <v>1</v>
      </c>
      <c r="D1" s="2" t="s">
        <v>2</v>
      </c>
      <c r="E1" s="1" t="s">
        <v>7</v>
      </c>
    </row>
    <row r="2" spans="1:5" x14ac:dyDescent="0.3">
      <c r="A2" s="3">
        <v>1</v>
      </c>
      <c r="B2" s="3" t="s">
        <v>16</v>
      </c>
      <c r="C2" s="3" t="s">
        <v>30</v>
      </c>
      <c r="D2" s="4">
        <v>98600</v>
      </c>
      <c r="E2" s="3" t="s">
        <v>32</v>
      </c>
    </row>
    <row r="3" spans="1:5" x14ac:dyDescent="0.3">
      <c r="A3" s="3">
        <v>2</v>
      </c>
      <c r="B3" s="3" t="s">
        <v>16</v>
      </c>
      <c r="C3" s="3" t="s">
        <v>34</v>
      </c>
      <c r="D3" s="4">
        <v>89800</v>
      </c>
      <c r="E3" s="3" t="s">
        <v>32</v>
      </c>
    </row>
    <row r="4" spans="1:5" x14ac:dyDescent="0.3">
      <c r="A4" s="3">
        <v>3</v>
      </c>
      <c r="B4" s="3" t="s">
        <v>35</v>
      </c>
      <c r="C4" s="3" t="s">
        <v>36</v>
      </c>
      <c r="D4" s="4">
        <v>38800</v>
      </c>
      <c r="E4" s="3" t="s">
        <v>38</v>
      </c>
    </row>
    <row r="5" spans="1:5" x14ac:dyDescent="0.3">
      <c r="A5" s="3">
        <v>4</v>
      </c>
      <c r="B5" s="3" t="s">
        <v>35</v>
      </c>
      <c r="C5" s="3" t="s">
        <v>42</v>
      </c>
      <c r="D5" s="4">
        <v>105700</v>
      </c>
      <c r="E5" s="3" t="s">
        <v>39</v>
      </c>
    </row>
    <row r="6" spans="1:5" x14ac:dyDescent="0.3">
      <c r="A6" s="3">
        <v>5</v>
      </c>
      <c r="B6" s="3" t="s">
        <v>35</v>
      </c>
      <c r="C6" s="3" t="s">
        <v>42</v>
      </c>
      <c r="D6" s="4">
        <v>124200</v>
      </c>
      <c r="E6" s="3" t="s">
        <v>45</v>
      </c>
    </row>
    <row r="7" spans="1:5" x14ac:dyDescent="0.3">
      <c r="A7" s="3">
        <v>6</v>
      </c>
      <c r="B7" s="3" t="s">
        <v>46</v>
      </c>
      <c r="C7" s="3" t="s">
        <v>49</v>
      </c>
      <c r="D7" s="4">
        <v>300200</v>
      </c>
      <c r="E7" s="3" t="s">
        <v>51</v>
      </c>
    </row>
    <row r="8" spans="1:5" x14ac:dyDescent="0.3">
      <c r="A8" s="3">
        <v>7</v>
      </c>
      <c r="B8" s="3" t="s">
        <v>46</v>
      </c>
      <c r="C8" s="3" t="s">
        <v>49</v>
      </c>
      <c r="D8" s="4">
        <v>214900</v>
      </c>
      <c r="E8" s="3" t="s">
        <v>47</v>
      </c>
    </row>
    <row r="9" spans="1:5" x14ac:dyDescent="0.3">
      <c r="A9" s="3">
        <v>8</v>
      </c>
      <c r="B9" s="3" t="s">
        <v>52</v>
      </c>
      <c r="C9" s="3" t="s">
        <v>53</v>
      </c>
      <c r="D9" s="4">
        <v>50095</v>
      </c>
      <c r="E9" s="3" t="s">
        <v>56</v>
      </c>
    </row>
    <row r="10" spans="1:5" x14ac:dyDescent="0.3">
      <c r="A10" s="3">
        <v>9</v>
      </c>
      <c r="B10" s="3" t="s">
        <v>52</v>
      </c>
      <c r="C10" s="3" t="s">
        <v>53</v>
      </c>
      <c r="D10" s="4">
        <v>51385</v>
      </c>
      <c r="E10" s="3" t="s">
        <v>56</v>
      </c>
    </row>
    <row r="11" spans="1:5" x14ac:dyDescent="0.3">
      <c r="A11" s="3">
        <v>10</v>
      </c>
      <c r="B11" s="3" t="s">
        <v>52</v>
      </c>
      <c r="C11" s="3" t="s">
        <v>53</v>
      </c>
      <c r="D11" s="4">
        <v>39630</v>
      </c>
      <c r="E11" s="3" t="s">
        <v>56</v>
      </c>
    </row>
    <row r="12" spans="1:5" x14ac:dyDescent="0.3">
      <c r="A12" s="3">
        <v>11</v>
      </c>
      <c r="B12" s="3" t="s">
        <v>59</v>
      </c>
      <c r="C12" s="3" t="s">
        <v>61</v>
      </c>
      <c r="D12" s="4">
        <v>61000</v>
      </c>
      <c r="E12" s="3" t="s">
        <v>63</v>
      </c>
    </row>
    <row r="13" spans="1:5" x14ac:dyDescent="0.3">
      <c r="A13" s="3">
        <v>12</v>
      </c>
      <c r="B13" s="3" t="s">
        <v>59</v>
      </c>
      <c r="C13" s="3" t="s">
        <v>61</v>
      </c>
      <c r="D13" s="4">
        <v>70000</v>
      </c>
      <c r="E13" s="3" t="s">
        <v>63</v>
      </c>
    </row>
    <row r="14" spans="1:5" x14ac:dyDescent="0.3">
      <c r="A14" s="3">
        <v>13</v>
      </c>
      <c r="B14" s="3" t="s">
        <v>59</v>
      </c>
      <c r="C14" s="3" t="s">
        <v>61</v>
      </c>
      <c r="D14" s="4">
        <v>67600</v>
      </c>
      <c r="E14" s="3" t="s">
        <v>63</v>
      </c>
    </row>
    <row r="15" spans="1:5" x14ac:dyDescent="0.3">
      <c r="A15" s="3">
        <v>14</v>
      </c>
      <c r="B15" s="3" t="s">
        <v>64</v>
      </c>
      <c r="C15" s="3" t="s">
        <v>65</v>
      </c>
      <c r="D15" s="4">
        <v>43590</v>
      </c>
      <c r="E15" s="3" t="s">
        <v>60</v>
      </c>
    </row>
    <row r="16" spans="1:5" x14ac:dyDescent="0.3">
      <c r="A16" s="3">
        <v>15</v>
      </c>
      <c r="B16" s="3" t="s">
        <v>64</v>
      </c>
      <c r="C16" s="3" t="s">
        <v>65</v>
      </c>
      <c r="D16" s="4">
        <v>45190</v>
      </c>
      <c r="E16" s="3" t="s">
        <v>28</v>
      </c>
    </row>
    <row r="17" spans="1:5" x14ac:dyDescent="0.3">
      <c r="A17" s="3">
        <v>16</v>
      </c>
      <c r="B17" s="3" t="s">
        <v>9</v>
      </c>
      <c r="C17" s="3" t="s">
        <v>67</v>
      </c>
      <c r="D17" s="4">
        <v>233200</v>
      </c>
      <c r="E17" s="3" t="s">
        <v>69</v>
      </c>
    </row>
    <row r="18" spans="1:5" x14ac:dyDescent="0.3">
      <c r="A18" s="3">
        <v>17</v>
      </c>
      <c r="B18" s="3" t="s">
        <v>9</v>
      </c>
      <c r="C18" s="3" t="s">
        <v>10</v>
      </c>
      <c r="D18" s="4">
        <v>236000</v>
      </c>
      <c r="E18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0.Raw Data - Start Here</vt:lpstr>
      <vt:lpstr>0.Raw Data - Start Here0</vt:lpstr>
      <vt:lpstr>1.Completed</vt:lpstr>
      <vt:lpstr>2.Price</vt:lpstr>
      <vt:lpstr>3.Torque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Pitsillides</dc:creator>
  <cp:lastModifiedBy>Yiannis Pitsillides</cp:lastModifiedBy>
  <dcterms:created xsi:type="dcterms:W3CDTF">2024-10-29T12:09:24Z</dcterms:created>
  <dcterms:modified xsi:type="dcterms:W3CDTF">2024-11-06T11:31:46Z</dcterms:modified>
</cp:coreProperties>
</file>