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shj146_pitt_edu/Documents/Desktop/SCARIF_tool/Original data/"/>
    </mc:Choice>
  </mc:AlternateContent>
  <xr:revisionPtr revIDLastSave="835" documentId="11_F25DC773A252ABDACC104888799B59845BDE58EA" xr6:coauthVersionLast="47" xr6:coauthVersionMax="47" xr10:uidLastSave="{1244EF0C-FAD3-470B-AB9B-2845495AEB18}"/>
  <bookViews>
    <workbookView xWindow="-120" yWindow="-120" windowWidth="38640" windowHeight="21120" activeTab="1" xr2:uid="{00000000-000D-0000-FFFF-FFFF00000000}"/>
  </bookViews>
  <sheets>
    <sheet name="blade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2" i="4"/>
  <c r="J6" i="4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5" i="4"/>
  <c r="J5" i="4" s="1"/>
  <c r="I4" i="4"/>
  <c r="J4" i="4" s="1"/>
  <c r="I3" i="4"/>
  <c r="J3" i="4" s="1"/>
  <c r="I2" i="4"/>
  <c r="H2" i="4"/>
  <c r="N2" i="4" s="1"/>
  <c r="K45" i="1"/>
  <c r="K44" i="1"/>
  <c r="K43" i="1"/>
  <c r="K42" i="1"/>
  <c r="K40" i="1"/>
  <c r="K39" i="1"/>
  <c r="K38" i="1"/>
  <c r="K37" i="1"/>
  <c r="K36" i="1"/>
  <c r="K35" i="1"/>
  <c r="K34" i="1"/>
  <c r="K33" i="1"/>
  <c r="K31" i="1"/>
  <c r="K32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1" i="1"/>
  <c r="K10" i="1"/>
  <c r="K15" i="1"/>
  <c r="K14" i="1"/>
  <c r="K13" i="1"/>
  <c r="K12" i="1"/>
  <c r="K9" i="1"/>
  <c r="K8" i="1"/>
  <c r="K6" i="1"/>
  <c r="K4" i="1"/>
  <c r="K5" i="1"/>
  <c r="K3" i="1"/>
  <c r="J3" i="1"/>
  <c r="J2" i="4" l="1"/>
  <c r="L3" i="1"/>
</calcChain>
</file>

<file path=xl/sharedStrings.xml><?xml version="1.0" encoding="utf-8"?>
<sst xmlns="http://schemas.openxmlformats.org/spreadsheetml/2006/main" count="155" uniqueCount="70">
  <si>
    <t>name</t>
  </si>
  <si>
    <t>servers sharing enclosure</t>
  </si>
  <si>
    <t>#PSU</t>
  </si>
  <si>
    <t>#fan</t>
  </si>
  <si>
    <t>#CPU</t>
  </si>
  <si>
    <t>#HDD</t>
  </si>
  <si>
    <t>#SSD</t>
  </si>
  <si>
    <t>carbon</t>
  </si>
  <si>
    <t>SD530</t>
  </si>
  <si>
    <t>SD630v2</t>
  </si>
  <si>
    <t>weight</t>
  </si>
  <si>
    <t>total carbon</t>
  </si>
  <si>
    <t>percentage</t>
  </si>
  <si>
    <t>SD650</t>
  </si>
  <si>
    <t>SD650v2</t>
  </si>
  <si>
    <t>type</t>
  </si>
  <si>
    <t>blade=0, tower=1, rack=2</t>
  </si>
  <si>
    <t>SD650n v2</t>
  </si>
  <si>
    <t>SD650v3</t>
  </si>
  <si>
    <t>SD665v3</t>
  </si>
  <si>
    <t>SE350</t>
  </si>
  <si>
    <t>SE450</t>
  </si>
  <si>
    <t>SN550</t>
  </si>
  <si>
    <t>SN550v2</t>
  </si>
  <si>
    <t>SN850</t>
  </si>
  <si>
    <t>SR250</t>
  </si>
  <si>
    <t>SR250v2</t>
  </si>
  <si>
    <t>SR530</t>
  </si>
  <si>
    <t>SR550</t>
  </si>
  <si>
    <t>SR570</t>
  </si>
  <si>
    <t>SR590</t>
  </si>
  <si>
    <t>SR630</t>
  </si>
  <si>
    <t>SR630v2</t>
  </si>
  <si>
    <t>SR630v3</t>
  </si>
  <si>
    <t>?</t>
  </si>
  <si>
    <t>SR635</t>
  </si>
  <si>
    <t>SR635v3</t>
  </si>
  <si>
    <t>SR645</t>
  </si>
  <si>
    <t>SR645v3</t>
  </si>
  <si>
    <t>SR650</t>
  </si>
  <si>
    <t>SR650v2</t>
  </si>
  <si>
    <t>SR650v3</t>
  </si>
  <si>
    <t>SR655</t>
  </si>
  <si>
    <t>SR655v3</t>
  </si>
  <si>
    <t>SR670</t>
  </si>
  <si>
    <t>SR670v2</t>
  </si>
  <si>
    <t>SR850</t>
  </si>
  <si>
    <t>SR850v2</t>
  </si>
  <si>
    <t>SR850P</t>
  </si>
  <si>
    <t>SR860v2</t>
  </si>
  <si>
    <t>SR950</t>
  </si>
  <si>
    <t>ST50</t>
  </si>
  <si>
    <t>ST50v2</t>
  </si>
  <si>
    <t>ST650v2</t>
  </si>
  <si>
    <t>ST250</t>
  </si>
  <si>
    <t>ST250v2</t>
  </si>
  <si>
    <t>ST550</t>
  </si>
  <si>
    <t>embody percentage</t>
    <phoneticPr fontId="2" type="noConversion"/>
  </si>
  <si>
    <t xml:space="preserve">embody carbon </t>
    <phoneticPr fontId="2" type="noConversion"/>
  </si>
  <si>
    <t>HDD percentage</t>
    <phoneticPr fontId="2" type="noConversion"/>
  </si>
  <si>
    <t>SSD percentage</t>
    <phoneticPr fontId="2" type="noConversion"/>
  </si>
  <si>
    <t>mainboard percentage</t>
    <phoneticPr fontId="2" type="noConversion"/>
  </si>
  <si>
    <t>daughterboard percentage</t>
    <phoneticPr fontId="2" type="noConversion"/>
  </si>
  <si>
    <t>HDD carbon</t>
    <phoneticPr fontId="2" type="noConversion"/>
  </si>
  <si>
    <t>SSD percenatge</t>
    <phoneticPr fontId="2" type="noConversion"/>
  </si>
  <si>
    <t>mainboard carbon</t>
    <phoneticPr fontId="2" type="noConversion"/>
  </si>
  <si>
    <t>daughterboard carbon</t>
    <phoneticPr fontId="2" type="noConversion"/>
  </si>
  <si>
    <t>blade</t>
  </si>
  <si>
    <t>Tower</t>
  </si>
  <si>
    <t>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</si>
</sst>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zoomScale="175" zoomScaleNormal="175" workbookViewId="0">
      <selection activeCell="F22" sqref="F22"/>
    </sheetView>
  </sheetViews>
  <sheetFormatPr defaultRowHeight="15"/>
  <sheetData>
    <row r="1" spans="1:12">
      <c r="B1" t="s">
        <v>16</v>
      </c>
    </row>
    <row r="2" spans="1:12">
      <c r="A2" t="s">
        <v>0</v>
      </c>
      <c r="B2" t="s">
        <v>15</v>
      </c>
      <c r="C2" t="s">
        <v>10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11</v>
      </c>
      <c r="K2" t="s">
        <v>12</v>
      </c>
      <c r="L2" t="s">
        <v>7</v>
      </c>
    </row>
    <row r="3" spans="1:12">
      <c r="A3" t="s">
        <v>8</v>
      </c>
      <c r="B3">
        <v>0</v>
      </c>
      <c r="C3">
        <v>55</v>
      </c>
      <c r="D3">
        <v>4</v>
      </c>
      <c r="E3">
        <v>2</v>
      </c>
      <c r="F3">
        <v>6</v>
      </c>
      <c r="G3">
        <v>2</v>
      </c>
      <c r="H3">
        <v>6</v>
      </c>
      <c r="I3">
        <v>0</v>
      </c>
      <c r="J3">
        <f>25800</f>
        <v>25800</v>
      </c>
      <c r="K3">
        <f>(8+5.4-0.2-1.9)/100</f>
        <v>0.113</v>
      </c>
      <c r="L3">
        <f>J3*K3</f>
        <v>2915.4</v>
      </c>
    </row>
    <row r="4" spans="1:12">
      <c r="A4" t="s">
        <v>13</v>
      </c>
      <c r="B4">
        <v>2</v>
      </c>
      <c r="C4">
        <v>21.4</v>
      </c>
      <c r="D4">
        <v>6</v>
      </c>
      <c r="E4">
        <v>6</v>
      </c>
      <c r="F4">
        <v>10</v>
      </c>
      <c r="G4">
        <v>2</v>
      </c>
      <c r="H4">
        <v>0</v>
      </c>
      <c r="I4">
        <v>2</v>
      </c>
      <c r="J4">
        <v>50146</v>
      </c>
      <c r="K4">
        <f>17/100</f>
        <v>0.17</v>
      </c>
    </row>
    <row r="5" spans="1:12">
      <c r="A5" t="s">
        <v>9</v>
      </c>
      <c r="B5">
        <v>0</v>
      </c>
      <c r="C5">
        <v>5.18</v>
      </c>
      <c r="D5">
        <v>4</v>
      </c>
      <c r="E5">
        <v>2</v>
      </c>
      <c r="F5">
        <v>3</v>
      </c>
      <c r="G5">
        <v>2</v>
      </c>
      <c r="H5">
        <v>6</v>
      </c>
      <c r="I5">
        <v>5</v>
      </c>
      <c r="J5">
        <v>38300</v>
      </c>
      <c r="K5">
        <f>(6.8+2.3-0.2)/100</f>
        <v>8.900000000000001E-2</v>
      </c>
    </row>
    <row r="6" spans="1:12">
      <c r="A6" t="s">
        <v>14</v>
      </c>
      <c r="B6">
        <v>0</v>
      </c>
      <c r="C6">
        <v>20.36</v>
      </c>
      <c r="D6">
        <v>6</v>
      </c>
      <c r="E6">
        <v>6</v>
      </c>
      <c r="F6">
        <v>0</v>
      </c>
      <c r="G6">
        <v>4</v>
      </c>
      <c r="H6">
        <v>0</v>
      </c>
      <c r="I6">
        <v>4</v>
      </c>
      <c r="J6">
        <v>106000</v>
      </c>
      <c r="K6">
        <f>(3.4-0.2)/100</f>
        <v>3.2000000000000001E-2</v>
      </c>
    </row>
    <row r="7" spans="1:12">
      <c r="A7" t="s">
        <v>17</v>
      </c>
      <c r="B7">
        <v>0</v>
      </c>
      <c r="C7">
        <v>20.36</v>
      </c>
      <c r="D7">
        <v>6</v>
      </c>
      <c r="E7">
        <v>6</v>
      </c>
      <c r="F7">
        <v>0</v>
      </c>
      <c r="G7">
        <v>4</v>
      </c>
      <c r="H7">
        <v>0</v>
      </c>
      <c r="I7">
        <v>4</v>
      </c>
      <c r="J7">
        <v>106000</v>
      </c>
      <c r="K7">
        <v>3.2000000000000001E-2</v>
      </c>
    </row>
    <row r="8" spans="1:12">
      <c r="A8" t="s">
        <v>18</v>
      </c>
      <c r="B8">
        <v>0</v>
      </c>
      <c r="C8">
        <v>10.18</v>
      </c>
      <c r="D8">
        <v>12</v>
      </c>
      <c r="E8">
        <v>6</v>
      </c>
      <c r="F8">
        <v>0</v>
      </c>
      <c r="G8">
        <v>2</v>
      </c>
      <c r="H8">
        <v>0</v>
      </c>
      <c r="I8">
        <v>1</v>
      </c>
      <c r="J8">
        <v>15468</v>
      </c>
      <c r="K8">
        <f>18.9/100</f>
        <v>0.18899999999999997</v>
      </c>
    </row>
    <row r="9" spans="1:12">
      <c r="A9" t="s">
        <v>19</v>
      </c>
      <c r="B9">
        <v>0</v>
      </c>
      <c r="C9">
        <v>23.5</v>
      </c>
      <c r="D9">
        <v>6</v>
      </c>
      <c r="E9">
        <v>9</v>
      </c>
      <c r="F9">
        <v>0</v>
      </c>
      <c r="G9">
        <v>4</v>
      </c>
      <c r="H9">
        <v>0</v>
      </c>
      <c r="I9">
        <v>4</v>
      </c>
      <c r="J9">
        <v>23525</v>
      </c>
      <c r="K9">
        <f>12.8/100</f>
        <v>0.128</v>
      </c>
    </row>
    <row r="10" spans="1:12">
      <c r="A10" t="s">
        <v>20</v>
      </c>
      <c r="B10">
        <v>2</v>
      </c>
      <c r="C10">
        <v>3.6</v>
      </c>
      <c r="D10">
        <v>2</v>
      </c>
      <c r="E10">
        <v>2</v>
      </c>
      <c r="F10">
        <v>3</v>
      </c>
      <c r="G10">
        <v>1</v>
      </c>
      <c r="H10">
        <v>0</v>
      </c>
      <c r="I10">
        <v>10</v>
      </c>
      <c r="J10">
        <v>4880</v>
      </c>
      <c r="K10">
        <f>(27.3+13.3-3.8-0.3)/100</f>
        <v>0.36500000000000005</v>
      </c>
    </row>
    <row r="11" spans="1:12">
      <c r="A11" t="s">
        <v>21</v>
      </c>
      <c r="B11">
        <v>2</v>
      </c>
      <c r="C11">
        <v>17.5</v>
      </c>
      <c r="D11">
        <v>21</v>
      </c>
      <c r="E11">
        <v>2</v>
      </c>
      <c r="F11">
        <v>6</v>
      </c>
      <c r="G11">
        <v>1</v>
      </c>
      <c r="H11">
        <v>0</v>
      </c>
      <c r="I11">
        <v>2</v>
      </c>
      <c r="J11">
        <v>10200</v>
      </c>
      <c r="K11">
        <f>(10.5+5.3-0.2-2.7)/100</f>
        <v>0.12900000000000003</v>
      </c>
    </row>
    <row r="12" spans="1:12">
      <c r="A12" t="s">
        <v>22</v>
      </c>
      <c r="B12">
        <v>0</v>
      </c>
      <c r="C12">
        <v>5.85</v>
      </c>
      <c r="D12">
        <v>14</v>
      </c>
      <c r="E12">
        <v>6</v>
      </c>
      <c r="F12">
        <v>10</v>
      </c>
      <c r="G12">
        <v>2</v>
      </c>
      <c r="H12">
        <v>2</v>
      </c>
      <c r="I12">
        <v>0</v>
      </c>
      <c r="J12">
        <v>23700</v>
      </c>
      <c r="K12">
        <f>(8.5+3-0.8-0.1)/100</f>
        <v>0.106</v>
      </c>
    </row>
    <row r="13" spans="1:12">
      <c r="A13" t="s">
        <v>23</v>
      </c>
      <c r="B13">
        <v>0</v>
      </c>
      <c r="C13">
        <v>6.51</v>
      </c>
      <c r="D13">
        <v>14</v>
      </c>
      <c r="E13">
        <v>6</v>
      </c>
      <c r="F13">
        <v>10</v>
      </c>
      <c r="G13">
        <v>2</v>
      </c>
      <c r="H13">
        <v>0</v>
      </c>
      <c r="I13">
        <v>2</v>
      </c>
      <c r="J13">
        <v>103000</v>
      </c>
      <c r="K13">
        <f>(3-0.1)/100</f>
        <v>2.8999999999999998E-2</v>
      </c>
    </row>
    <row r="14" spans="1:12">
      <c r="A14" t="s">
        <v>24</v>
      </c>
      <c r="B14">
        <v>0</v>
      </c>
      <c r="C14">
        <v>10.8</v>
      </c>
      <c r="D14">
        <v>7</v>
      </c>
      <c r="E14">
        <v>6</v>
      </c>
      <c r="F14">
        <v>10</v>
      </c>
      <c r="G14">
        <v>4</v>
      </c>
      <c r="H14">
        <v>4</v>
      </c>
      <c r="I14">
        <v>0</v>
      </c>
      <c r="J14">
        <v>44500</v>
      </c>
      <c r="K14">
        <f>(9+2.5-0.1-0.8)/100</f>
        <v>0.106</v>
      </c>
    </row>
    <row r="15" spans="1:12">
      <c r="A15" t="s">
        <v>25</v>
      </c>
      <c r="B15">
        <v>2</v>
      </c>
      <c r="C15">
        <v>12.3</v>
      </c>
      <c r="D15">
        <v>42</v>
      </c>
      <c r="E15">
        <v>2</v>
      </c>
      <c r="F15">
        <v>4</v>
      </c>
      <c r="G15">
        <v>1</v>
      </c>
      <c r="H15">
        <v>8</v>
      </c>
      <c r="I15">
        <v>10</v>
      </c>
      <c r="J15">
        <v>4310</v>
      </c>
      <c r="K15">
        <f>(12.9+7.2+6.9+5.9-2.6-0.2)/100</f>
        <v>0.30099999999999999</v>
      </c>
    </row>
    <row r="16" spans="1:12">
      <c r="A16" t="s">
        <v>26</v>
      </c>
      <c r="B16">
        <v>2</v>
      </c>
      <c r="C16">
        <v>12.3</v>
      </c>
      <c r="D16">
        <v>42</v>
      </c>
      <c r="E16">
        <v>2</v>
      </c>
      <c r="F16">
        <v>6</v>
      </c>
      <c r="G16">
        <v>1</v>
      </c>
      <c r="H16">
        <v>0</v>
      </c>
      <c r="I16">
        <v>2</v>
      </c>
      <c r="J16">
        <v>4300</v>
      </c>
      <c r="K16">
        <f>(9.9+8-0.3-4)/100</f>
        <v>0.13599999999999998</v>
      </c>
    </row>
    <row r="17" spans="1:11">
      <c r="A17" t="s">
        <v>27</v>
      </c>
      <c r="B17">
        <v>2</v>
      </c>
      <c r="C17">
        <v>26</v>
      </c>
      <c r="D17">
        <v>42</v>
      </c>
      <c r="E17">
        <v>2</v>
      </c>
      <c r="F17">
        <v>6</v>
      </c>
      <c r="G17">
        <v>2</v>
      </c>
      <c r="H17">
        <v>8</v>
      </c>
      <c r="I17">
        <v>0</v>
      </c>
      <c r="J17">
        <v>12500</v>
      </c>
      <c r="K17">
        <f>(7.3+8.8-1.8-0.1)/100</f>
        <v>0.14200000000000002</v>
      </c>
    </row>
    <row r="18" spans="1:11">
      <c r="A18" t="s">
        <v>28</v>
      </c>
      <c r="B18">
        <v>2</v>
      </c>
      <c r="C18">
        <v>36.799999999999997</v>
      </c>
      <c r="D18">
        <v>21</v>
      </c>
      <c r="E18">
        <v>2</v>
      </c>
      <c r="F18">
        <v>4</v>
      </c>
      <c r="G18">
        <v>2</v>
      </c>
      <c r="H18">
        <v>16</v>
      </c>
      <c r="I18">
        <v>0</v>
      </c>
      <c r="J18">
        <v>14100</v>
      </c>
      <c r="K18">
        <f>(7.7+6.5+4.8-0.2-2.3)/100</f>
        <v>0.16500000000000001</v>
      </c>
    </row>
    <row r="19" spans="1:11">
      <c r="A19" t="s">
        <v>29</v>
      </c>
      <c r="B19">
        <v>2</v>
      </c>
      <c r="C19">
        <v>21.58</v>
      </c>
      <c r="D19">
        <v>42</v>
      </c>
      <c r="E19">
        <v>2</v>
      </c>
      <c r="F19">
        <v>6</v>
      </c>
      <c r="G19">
        <v>2</v>
      </c>
      <c r="H19">
        <v>0</v>
      </c>
      <c r="I19">
        <v>10</v>
      </c>
      <c r="J19">
        <v>18900</v>
      </c>
      <c r="K19">
        <f>(6.5+3-0.1-1)/100</f>
        <v>8.4000000000000005E-2</v>
      </c>
    </row>
    <row r="20" spans="1:11">
      <c r="A20" t="s">
        <v>30</v>
      </c>
      <c r="B20">
        <v>2</v>
      </c>
      <c r="C20">
        <v>36.5</v>
      </c>
      <c r="D20">
        <v>21</v>
      </c>
      <c r="E20">
        <v>2</v>
      </c>
      <c r="F20">
        <v>4</v>
      </c>
      <c r="G20">
        <v>2</v>
      </c>
      <c r="H20">
        <v>16</v>
      </c>
      <c r="I20">
        <v>0</v>
      </c>
      <c r="J20">
        <v>10100</v>
      </c>
      <c r="K20">
        <f>(14.9+9.6+5.7-0.3-3.2)/100</f>
        <v>0.26700000000000002</v>
      </c>
    </row>
    <row r="21" spans="1:11">
      <c r="A21" t="s">
        <v>31</v>
      </c>
      <c r="B21">
        <v>2</v>
      </c>
      <c r="C21">
        <v>27</v>
      </c>
      <c r="D21">
        <v>42</v>
      </c>
      <c r="E21">
        <v>2</v>
      </c>
      <c r="F21">
        <v>7</v>
      </c>
      <c r="G21">
        <v>2</v>
      </c>
      <c r="H21">
        <v>12</v>
      </c>
      <c r="I21">
        <v>0</v>
      </c>
      <c r="J21">
        <v>18000</v>
      </c>
      <c r="K21">
        <f>(5.5+6.3-1.3-0.1)/100</f>
        <v>0.10400000000000001</v>
      </c>
    </row>
    <row r="22" spans="1:11">
      <c r="A22" t="s">
        <v>32</v>
      </c>
      <c r="B22">
        <v>2</v>
      </c>
      <c r="C22">
        <v>18</v>
      </c>
      <c r="D22">
        <v>42</v>
      </c>
      <c r="E22">
        <v>2</v>
      </c>
      <c r="F22">
        <v>8</v>
      </c>
      <c r="G22">
        <v>2</v>
      </c>
      <c r="H22">
        <v>8</v>
      </c>
      <c r="I22">
        <v>8</v>
      </c>
      <c r="J22">
        <v>19933</v>
      </c>
      <c r="K22">
        <f>(9-0.8-0.1)/100</f>
        <v>8.1000000000000003E-2</v>
      </c>
    </row>
    <row r="23" spans="1:11" s="1" customFormat="1">
      <c r="A23" s="1" t="s">
        <v>33</v>
      </c>
      <c r="B23" s="1">
        <v>2</v>
      </c>
      <c r="C23" s="1">
        <v>20</v>
      </c>
      <c r="D23" s="1" t="s">
        <v>34</v>
      </c>
      <c r="E23" s="1">
        <v>2</v>
      </c>
      <c r="F23" s="1">
        <v>8</v>
      </c>
      <c r="G23" s="1">
        <v>2</v>
      </c>
      <c r="H23" s="1">
        <v>2</v>
      </c>
      <c r="I23" s="1">
        <v>0</v>
      </c>
      <c r="J23" s="1">
        <v>8487</v>
      </c>
      <c r="K23" s="1">
        <f>13/100</f>
        <v>0.13</v>
      </c>
    </row>
    <row r="24" spans="1:11">
      <c r="A24" t="s">
        <v>35</v>
      </c>
      <c r="B24">
        <v>2</v>
      </c>
      <c r="C24">
        <v>16.5</v>
      </c>
      <c r="D24">
        <v>42</v>
      </c>
      <c r="E24">
        <v>2</v>
      </c>
      <c r="F24">
        <v>7</v>
      </c>
      <c r="G24">
        <v>1</v>
      </c>
      <c r="H24">
        <v>16</v>
      </c>
      <c r="I24">
        <v>0</v>
      </c>
      <c r="J24">
        <v>9280</v>
      </c>
      <c r="K24">
        <f>(11.1+9.2+3.5-1.6-0.1)/100</f>
        <v>0.22099999999999995</v>
      </c>
    </row>
    <row r="25" spans="1:11">
      <c r="A25" t="s">
        <v>36</v>
      </c>
      <c r="B25">
        <v>2</v>
      </c>
      <c r="C25">
        <v>12</v>
      </c>
      <c r="D25">
        <v>42</v>
      </c>
      <c r="E25">
        <v>2</v>
      </c>
      <c r="F25">
        <v>6</v>
      </c>
      <c r="G25">
        <v>1</v>
      </c>
      <c r="H25">
        <v>1</v>
      </c>
      <c r="I25">
        <v>0</v>
      </c>
      <c r="J25">
        <v>5008</v>
      </c>
      <c r="K25">
        <f>18.3/100</f>
        <v>0.183</v>
      </c>
    </row>
    <row r="26" spans="1:11" s="2" customFormat="1">
      <c r="A26" s="2" t="s">
        <v>37</v>
      </c>
      <c r="B26" s="2">
        <v>2</v>
      </c>
      <c r="C26" s="2">
        <v>20.2</v>
      </c>
      <c r="D26" s="2">
        <v>42</v>
      </c>
      <c r="E26" s="2">
        <v>2</v>
      </c>
      <c r="F26" s="2">
        <v>8</v>
      </c>
      <c r="G26" s="2">
        <v>2</v>
      </c>
      <c r="H26" s="2">
        <v>12</v>
      </c>
      <c r="I26" s="2">
        <v>0</v>
      </c>
      <c r="J26" s="2">
        <v>18000</v>
      </c>
      <c r="K26" s="2">
        <f>(54.8+5.8-1-0.1)/100</f>
        <v>0.59499999999999997</v>
      </c>
    </row>
    <row r="27" spans="1:11" s="1" customFormat="1">
      <c r="A27" s="1" t="s">
        <v>38</v>
      </c>
      <c r="B27" s="1">
        <v>2</v>
      </c>
    </row>
    <row r="28" spans="1:11">
      <c r="A28" t="s">
        <v>39</v>
      </c>
      <c r="B28">
        <v>2</v>
      </c>
      <c r="C28">
        <v>46</v>
      </c>
      <c r="D28">
        <v>21</v>
      </c>
      <c r="E28">
        <v>2</v>
      </c>
      <c r="F28">
        <v>6</v>
      </c>
      <c r="G28">
        <v>2</v>
      </c>
      <c r="H28">
        <v>24</v>
      </c>
      <c r="I28">
        <v>0</v>
      </c>
      <c r="J28">
        <v>21900</v>
      </c>
      <c r="K28">
        <f>(7.4+8.6-1.8-0.2)/100</f>
        <v>0.14000000000000001</v>
      </c>
    </row>
    <row r="29" spans="1:11">
      <c r="A29" t="s">
        <v>40</v>
      </c>
      <c r="B29">
        <v>2</v>
      </c>
      <c r="C29">
        <v>29</v>
      </c>
      <c r="D29">
        <v>21</v>
      </c>
      <c r="E29">
        <v>2</v>
      </c>
      <c r="F29">
        <v>6</v>
      </c>
      <c r="G29">
        <v>2</v>
      </c>
      <c r="H29">
        <v>18</v>
      </c>
      <c r="I29">
        <v>18</v>
      </c>
      <c r="J29">
        <v>20608</v>
      </c>
      <c r="K29">
        <f>(5.9+6.8-1.2-0.1)/100</f>
        <v>0.114</v>
      </c>
    </row>
    <row r="30" spans="1:11">
      <c r="A30" t="s">
        <v>41</v>
      </c>
      <c r="B30">
        <v>2</v>
      </c>
      <c r="C30">
        <v>39</v>
      </c>
      <c r="D30">
        <v>24</v>
      </c>
      <c r="E30">
        <v>2</v>
      </c>
      <c r="F30">
        <v>6</v>
      </c>
      <c r="G30">
        <v>2</v>
      </c>
      <c r="H30">
        <v>2</v>
      </c>
      <c r="I30">
        <v>0</v>
      </c>
      <c r="J30">
        <v>9957</v>
      </c>
      <c r="K30">
        <f>11.7/100</f>
        <v>0.11699999999999999</v>
      </c>
    </row>
    <row r="31" spans="1:11" s="2" customFormat="1">
      <c r="A31" s="2" t="s">
        <v>42</v>
      </c>
      <c r="B31" s="2">
        <v>2</v>
      </c>
      <c r="C31" s="2">
        <v>35.4</v>
      </c>
      <c r="D31" s="2">
        <v>21</v>
      </c>
      <c r="E31" s="2">
        <v>2</v>
      </c>
      <c r="F31" s="2">
        <v>6</v>
      </c>
      <c r="G31" s="2">
        <v>1</v>
      </c>
      <c r="H31" s="2">
        <v>0</v>
      </c>
      <c r="I31" s="2">
        <v>16</v>
      </c>
      <c r="J31" s="2">
        <v>13900</v>
      </c>
      <c r="K31" s="2">
        <f>(26.2+19+3.9-2.2-0.2)/100</f>
        <v>0.46699999999999997</v>
      </c>
    </row>
    <row r="32" spans="1:11">
      <c r="A32" t="s">
        <v>43</v>
      </c>
      <c r="B32">
        <v>2</v>
      </c>
      <c r="C32">
        <v>38</v>
      </c>
      <c r="D32">
        <v>21</v>
      </c>
      <c r="E32">
        <v>2</v>
      </c>
      <c r="F32">
        <v>6</v>
      </c>
      <c r="G32">
        <v>1</v>
      </c>
      <c r="H32">
        <v>0</v>
      </c>
      <c r="I32">
        <v>1</v>
      </c>
      <c r="J32">
        <v>6005</v>
      </c>
      <c r="K32">
        <f>16.4/100</f>
        <v>0.16399999999999998</v>
      </c>
    </row>
    <row r="33" spans="1:11">
      <c r="A33" t="s">
        <v>44</v>
      </c>
      <c r="B33">
        <v>2</v>
      </c>
      <c r="C33">
        <v>31.3</v>
      </c>
      <c r="D33">
        <v>10</v>
      </c>
      <c r="E33">
        <v>2</v>
      </c>
      <c r="F33">
        <v>6</v>
      </c>
      <c r="G33">
        <v>2</v>
      </c>
      <c r="H33">
        <v>8</v>
      </c>
      <c r="I33">
        <v>0</v>
      </c>
      <c r="J33">
        <v>60600</v>
      </c>
      <c r="K33">
        <f>(4.9-0.5)/100</f>
        <v>4.4000000000000004E-2</v>
      </c>
    </row>
    <row r="34" spans="1:11">
      <c r="A34" t="s">
        <v>45</v>
      </c>
      <c r="B34">
        <v>2</v>
      </c>
      <c r="C34">
        <v>39.46</v>
      </c>
      <c r="D34">
        <v>14</v>
      </c>
      <c r="E34">
        <v>4</v>
      </c>
      <c r="F34">
        <v>5</v>
      </c>
      <c r="G34">
        <v>2</v>
      </c>
      <c r="H34">
        <v>0</v>
      </c>
      <c r="I34">
        <v>6</v>
      </c>
      <c r="J34">
        <v>29623</v>
      </c>
      <c r="K34">
        <f>(25.1+2.7-1.5-0.1)/100</f>
        <v>0.26200000000000001</v>
      </c>
    </row>
    <row r="35" spans="1:11">
      <c r="A35" t="s">
        <v>46</v>
      </c>
      <c r="B35">
        <v>2</v>
      </c>
      <c r="C35">
        <v>25</v>
      </c>
      <c r="D35">
        <v>21</v>
      </c>
      <c r="E35">
        <v>2</v>
      </c>
      <c r="F35">
        <v>6</v>
      </c>
      <c r="G35">
        <v>4</v>
      </c>
      <c r="H35">
        <v>0</v>
      </c>
      <c r="I35">
        <v>8</v>
      </c>
      <c r="J35">
        <v>48900</v>
      </c>
      <c r="K35">
        <f>(15.5+1.2-0.5)/100</f>
        <v>0.16200000000000001</v>
      </c>
    </row>
    <row r="36" spans="1:11">
      <c r="A36" t="s">
        <v>47</v>
      </c>
      <c r="B36">
        <v>2</v>
      </c>
      <c r="C36">
        <v>29.4</v>
      </c>
      <c r="D36">
        <v>20</v>
      </c>
      <c r="E36">
        <v>2</v>
      </c>
      <c r="F36">
        <v>6</v>
      </c>
      <c r="G36">
        <v>4</v>
      </c>
      <c r="H36">
        <v>0</v>
      </c>
      <c r="I36">
        <v>2</v>
      </c>
      <c r="J36">
        <v>45300</v>
      </c>
      <c r="K36">
        <f>(16.9+1.8-0.1-0.8)/100</f>
        <v>0.17799999999999996</v>
      </c>
    </row>
    <row r="37" spans="1:11">
      <c r="A37" t="s">
        <v>48</v>
      </c>
      <c r="B37">
        <v>2</v>
      </c>
      <c r="C37">
        <v>25</v>
      </c>
      <c r="D37">
        <v>21</v>
      </c>
      <c r="E37">
        <v>2</v>
      </c>
      <c r="F37">
        <v>6</v>
      </c>
      <c r="G37">
        <v>4</v>
      </c>
      <c r="H37">
        <v>0</v>
      </c>
      <c r="I37">
        <v>2</v>
      </c>
      <c r="J37">
        <v>32900</v>
      </c>
      <c r="K37">
        <f>(12.3+1.8-0.7-0.1)/100</f>
        <v>0.13300000000000003</v>
      </c>
    </row>
    <row r="38" spans="1:11">
      <c r="A38" t="s">
        <v>49</v>
      </c>
      <c r="B38">
        <v>2</v>
      </c>
      <c r="C38">
        <v>42.87</v>
      </c>
      <c r="D38">
        <v>10</v>
      </c>
      <c r="E38">
        <v>4</v>
      </c>
      <c r="F38">
        <v>12</v>
      </c>
      <c r="G38">
        <v>4</v>
      </c>
      <c r="H38">
        <v>0</v>
      </c>
      <c r="I38">
        <v>3</v>
      </c>
      <c r="J38">
        <v>40700</v>
      </c>
      <c r="K38">
        <f>(10.2+3-0.1-1.5)/100</f>
        <v>0.11599999999999999</v>
      </c>
    </row>
    <row r="39" spans="1:11">
      <c r="A39" t="s">
        <v>50</v>
      </c>
      <c r="B39">
        <v>2</v>
      </c>
      <c r="C39">
        <v>58.7</v>
      </c>
      <c r="D39">
        <v>10</v>
      </c>
      <c r="E39">
        <v>4</v>
      </c>
      <c r="F39">
        <v>12</v>
      </c>
      <c r="G39">
        <v>8</v>
      </c>
      <c r="H39">
        <v>0</v>
      </c>
      <c r="I39">
        <v>24</v>
      </c>
      <c r="J39">
        <v>85200</v>
      </c>
      <c r="K39">
        <f>(17.8+1.2-0.1-0.6)/100</f>
        <v>0.18299999999999997</v>
      </c>
    </row>
    <row r="40" spans="1:11">
      <c r="A40" t="s">
        <v>51</v>
      </c>
      <c r="B40">
        <v>1</v>
      </c>
      <c r="C40">
        <v>11.2</v>
      </c>
      <c r="D40">
        <v>1</v>
      </c>
      <c r="E40">
        <v>1</v>
      </c>
      <c r="F40">
        <v>2</v>
      </c>
      <c r="G40">
        <v>1</v>
      </c>
      <c r="H40">
        <v>4</v>
      </c>
      <c r="I40">
        <v>4</v>
      </c>
      <c r="J40">
        <v>6020</v>
      </c>
      <c r="K40">
        <f>(5.3+5.2+10.8-0.4)/100</f>
        <v>0.20900000000000002</v>
      </c>
    </row>
    <row r="41" spans="1:11" s="3" customFormat="1">
      <c r="A41" s="1" t="s">
        <v>52</v>
      </c>
    </row>
    <row r="42" spans="1:11">
      <c r="A42" t="s">
        <v>53</v>
      </c>
      <c r="B42">
        <v>1</v>
      </c>
      <c r="C42">
        <v>30.6</v>
      </c>
      <c r="D42">
        <v>1</v>
      </c>
      <c r="E42">
        <v>2</v>
      </c>
      <c r="F42">
        <v>4</v>
      </c>
      <c r="G42">
        <v>2</v>
      </c>
      <c r="H42">
        <v>0</v>
      </c>
      <c r="I42">
        <v>32</v>
      </c>
      <c r="J42">
        <v>25500</v>
      </c>
      <c r="K42">
        <f>(10.7+10.6+3.3-1.5-0.1)/100</f>
        <v>0.22999999999999995</v>
      </c>
    </row>
    <row r="43" spans="1:11">
      <c r="A43" t="s">
        <v>54</v>
      </c>
      <c r="B43">
        <v>1</v>
      </c>
      <c r="C43">
        <v>11.2</v>
      </c>
      <c r="D43">
        <v>1</v>
      </c>
      <c r="E43">
        <v>2</v>
      </c>
      <c r="F43">
        <v>2</v>
      </c>
      <c r="G43">
        <v>1</v>
      </c>
      <c r="H43">
        <v>4</v>
      </c>
      <c r="I43">
        <v>4</v>
      </c>
      <c r="J43">
        <v>6020</v>
      </c>
      <c r="K43">
        <f>(5.2+10.8-0.4)/100</f>
        <v>0.156</v>
      </c>
    </row>
    <row r="44" spans="1:11">
      <c r="A44" t="s">
        <v>55</v>
      </c>
      <c r="B44">
        <v>1</v>
      </c>
      <c r="C44">
        <v>23</v>
      </c>
      <c r="D44">
        <v>1</v>
      </c>
      <c r="E44">
        <v>2</v>
      </c>
      <c r="F44">
        <v>4</v>
      </c>
      <c r="G44">
        <v>1</v>
      </c>
      <c r="H44">
        <v>2</v>
      </c>
      <c r="I44">
        <v>0</v>
      </c>
      <c r="J44">
        <v>5120</v>
      </c>
      <c r="K44">
        <f>(10+7.1-0.9)/100</f>
        <v>0.16200000000000003</v>
      </c>
    </row>
    <row r="45" spans="1:11">
      <c r="A45" t="s">
        <v>56</v>
      </c>
      <c r="B45">
        <v>1</v>
      </c>
      <c r="C45">
        <v>26.9</v>
      </c>
      <c r="D45">
        <v>1</v>
      </c>
      <c r="E45">
        <v>2</v>
      </c>
      <c r="F45">
        <v>4</v>
      </c>
      <c r="G45">
        <v>2</v>
      </c>
      <c r="H45">
        <v>20</v>
      </c>
      <c r="I45">
        <v>0</v>
      </c>
      <c r="J45">
        <v>15000</v>
      </c>
      <c r="K45">
        <f>(8.9+7.7+4-0.2-3)/100</f>
        <v>0.17400000000000002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CEAB-A312-4B31-8A13-E58516639C99}">
  <dimension ref="A1:R41"/>
  <sheetViews>
    <sheetView tabSelected="1" zoomScale="160" zoomScaleNormal="160" workbookViewId="0">
      <selection activeCell="S21" sqref="S21"/>
    </sheetView>
  </sheetViews>
  <sheetFormatPr defaultRowHeight="15"/>
  <cols>
    <col min="1" max="10" width="8.7109375" customWidth="1"/>
    <col min="16" max="16" width="9.140625" bestFit="1" customWidth="1"/>
  </cols>
  <sheetData>
    <row r="1" spans="1:18">
      <c r="A1" t="s">
        <v>0</v>
      </c>
      <c r="B1" t="s">
        <v>15</v>
      </c>
      <c r="C1" t="s">
        <v>10</v>
      </c>
      <c r="D1" t="s">
        <v>1</v>
      </c>
      <c r="E1" t="s">
        <v>4</v>
      </c>
      <c r="F1" t="s">
        <v>5</v>
      </c>
      <c r="G1" t="s">
        <v>6</v>
      </c>
      <c r="H1" t="s">
        <v>11</v>
      </c>
      <c r="I1" t="s">
        <v>57</v>
      </c>
      <c r="J1" t="s">
        <v>58</v>
      </c>
      <c r="K1" t="s">
        <v>59</v>
      </c>
      <c r="L1" t="s">
        <v>63</v>
      </c>
      <c r="M1" t="s">
        <v>60</v>
      </c>
      <c r="N1" t="s">
        <v>64</v>
      </c>
      <c r="O1" t="s">
        <v>61</v>
      </c>
      <c r="P1" t="s">
        <v>65</v>
      </c>
      <c r="Q1" t="s">
        <v>62</v>
      </c>
      <c r="R1" t="s">
        <v>66</v>
      </c>
    </row>
    <row r="2" spans="1:18">
      <c r="A2" t="s">
        <v>8</v>
      </c>
      <c r="B2" t="s">
        <v>67</v>
      </c>
      <c r="C2">
        <v>55</v>
      </c>
      <c r="D2">
        <v>4</v>
      </c>
      <c r="E2">
        <v>2</v>
      </c>
      <c r="F2">
        <v>6</v>
      </c>
      <c r="G2">
        <v>0</v>
      </c>
      <c r="H2">
        <f>25800</f>
        <v>25800</v>
      </c>
      <c r="I2">
        <f>(8+5.4-0.2-1.9)/100</f>
        <v>0.113</v>
      </c>
      <c r="J2">
        <f>H2*I2</f>
        <v>2915.4</v>
      </c>
      <c r="K2">
        <v>1.6E-2</v>
      </c>
      <c r="L2">
        <f>K2*H2</f>
        <v>412.8</v>
      </c>
      <c r="M2">
        <v>0</v>
      </c>
      <c r="N2">
        <f>M2*H2</f>
        <v>0</v>
      </c>
      <c r="O2">
        <v>0.08</v>
      </c>
      <c r="P2">
        <f>O2*H2</f>
        <v>2064</v>
      </c>
      <c r="Q2">
        <v>1.2E-2</v>
      </c>
      <c r="R2">
        <f>Q2*H2</f>
        <v>309.60000000000002</v>
      </c>
    </row>
    <row r="3" spans="1:18">
      <c r="A3" t="s">
        <v>13</v>
      </c>
      <c r="B3" t="s">
        <v>69</v>
      </c>
      <c r="C3">
        <v>21.4</v>
      </c>
      <c r="D3">
        <v>6</v>
      </c>
      <c r="E3">
        <v>2</v>
      </c>
      <c r="F3">
        <v>0</v>
      </c>
      <c r="G3">
        <v>2</v>
      </c>
      <c r="H3">
        <v>50146</v>
      </c>
      <c r="I3">
        <f>17/100</f>
        <v>0.17</v>
      </c>
      <c r="J3">
        <f t="shared" ref="J3:J41" si="0">H3*I3</f>
        <v>8524.82</v>
      </c>
      <c r="K3" s="1">
        <v>0</v>
      </c>
      <c r="L3" s="1">
        <f t="shared" ref="L3:L41" si="1">K3*H3</f>
        <v>0</v>
      </c>
      <c r="M3" s="1">
        <v>0</v>
      </c>
      <c r="N3" s="1">
        <f t="shared" ref="N3:N41" si="2">M3*H3</f>
        <v>0</v>
      </c>
      <c r="O3">
        <v>0.17</v>
      </c>
      <c r="P3">
        <f t="shared" ref="P3:P41" si="3">O3*H3</f>
        <v>8524.82</v>
      </c>
      <c r="Q3">
        <v>0</v>
      </c>
      <c r="R3">
        <f t="shared" ref="R3:R41" si="4">Q3*H3</f>
        <v>0</v>
      </c>
    </row>
    <row r="4" spans="1:18">
      <c r="A4" t="s">
        <v>9</v>
      </c>
      <c r="B4" t="s">
        <v>67</v>
      </c>
      <c r="C4">
        <v>5.18</v>
      </c>
      <c r="D4">
        <v>4</v>
      </c>
      <c r="E4">
        <v>2</v>
      </c>
      <c r="F4">
        <v>0</v>
      </c>
      <c r="G4">
        <v>6</v>
      </c>
      <c r="H4">
        <v>38300</v>
      </c>
      <c r="I4">
        <f>(6.8+2.3-0.2)/100</f>
        <v>8.900000000000001E-2</v>
      </c>
      <c r="J4">
        <f t="shared" si="0"/>
        <v>3408.7000000000003</v>
      </c>
      <c r="K4">
        <v>0</v>
      </c>
      <c r="L4">
        <f t="shared" si="1"/>
        <v>0</v>
      </c>
      <c r="M4">
        <v>1.4E-2</v>
      </c>
      <c r="N4">
        <f t="shared" si="2"/>
        <v>536.20000000000005</v>
      </c>
      <c r="O4">
        <v>6.8000000000000005E-2</v>
      </c>
      <c r="P4">
        <f t="shared" si="3"/>
        <v>2604.4</v>
      </c>
      <c r="Q4">
        <v>3.0000000000000001E-3</v>
      </c>
      <c r="R4">
        <f t="shared" si="4"/>
        <v>114.9</v>
      </c>
    </row>
    <row r="5" spans="1:18">
      <c r="A5" t="s">
        <v>14</v>
      </c>
      <c r="B5" t="s">
        <v>67</v>
      </c>
      <c r="C5">
        <v>20.36</v>
      </c>
      <c r="D5">
        <v>6</v>
      </c>
      <c r="E5">
        <v>4</v>
      </c>
      <c r="F5">
        <v>0</v>
      </c>
      <c r="G5">
        <v>4</v>
      </c>
      <c r="H5">
        <v>106000</v>
      </c>
      <c r="I5">
        <f>(3.4-0.2)/100</f>
        <v>3.2000000000000001E-2</v>
      </c>
      <c r="J5">
        <f t="shared" si="0"/>
        <v>3392</v>
      </c>
      <c r="K5">
        <v>0</v>
      </c>
      <c r="L5">
        <f t="shared" si="1"/>
        <v>0</v>
      </c>
      <c r="M5">
        <v>3.0000000000000001E-3</v>
      </c>
      <c r="N5">
        <f t="shared" si="2"/>
        <v>318</v>
      </c>
      <c r="O5">
        <v>2.5999999999999999E-2</v>
      </c>
      <c r="P5">
        <f t="shared" si="3"/>
        <v>2756</v>
      </c>
      <c r="Q5">
        <v>2E-3</v>
      </c>
      <c r="R5">
        <f t="shared" si="4"/>
        <v>212</v>
      </c>
    </row>
    <row r="6" spans="1:18">
      <c r="A6" t="s">
        <v>17</v>
      </c>
      <c r="B6" t="s">
        <v>67</v>
      </c>
      <c r="C6">
        <v>20.36</v>
      </c>
      <c r="D6">
        <v>6</v>
      </c>
      <c r="E6">
        <v>4</v>
      </c>
      <c r="F6">
        <v>0</v>
      </c>
      <c r="G6">
        <v>4</v>
      </c>
      <c r="H6">
        <v>106000</v>
      </c>
      <c r="I6">
        <v>3.2000000000000001E-2</v>
      </c>
      <c r="J6">
        <f t="shared" si="0"/>
        <v>3392</v>
      </c>
      <c r="K6">
        <v>0</v>
      </c>
      <c r="L6">
        <f t="shared" si="1"/>
        <v>0</v>
      </c>
      <c r="M6">
        <v>3.0000000000000001E-3</v>
      </c>
      <c r="N6">
        <f t="shared" si="2"/>
        <v>318</v>
      </c>
      <c r="O6">
        <v>2.5999999999999999E-2</v>
      </c>
      <c r="P6">
        <f t="shared" si="3"/>
        <v>2756</v>
      </c>
      <c r="Q6">
        <v>2E-3</v>
      </c>
      <c r="R6">
        <f t="shared" si="4"/>
        <v>212</v>
      </c>
    </row>
    <row r="7" spans="1:18">
      <c r="A7" t="s">
        <v>18</v>
      </c>
      <c r="B7" t="s">
        <v>67</v>
      </c>
      <c r="C7">
        <v>10.18</v>
      </c>
      <c r="D7">
        <v>12</v>
      </c>
      <c r="E7">
        <v>2</v>
      </c>
      <c r="F7">
        <v>0</v>
      </c>
      <c r="G7">
        <v>1</v>
      </c>
      <c r="H7">
        <v>15468</v>
      </c>
      <c r="I7">
        <f>18.9/100</f>
        <v>0.18899999999999997</v>
      </c>
      <c r="J7">
        <f t="shared" si="0"/>
        <v>2923.4519999999998</v>
      </c>
      <c r="K7">
        <v>0</v>
      </c>
      <c r="L7">
        <f t="shared" si="1"/>
        <v>0</v>
      </c>
      <c r="M7">
        <v>1E-3</v>
      </c>
      <c r="N7">
        <f t="shared" si="2"/>
        <v>15.468</v>
      </c>
      <c r="O7">
        <v>0.18</v>
      </c>
      <c r="P7">
        <f t="shared" si="3"/>
        <v>2784.24</v>
      </c>
      <c r="Q7">
        <v>2E-3</v>
      </c>
      <c r="R7">
        <f t="shared" si="4"/>
        <v>30.936</v>
      </c>
    </row>
    <row r="8" spans="1:18">
      <c r="A8" t="s">
        <v>19</v>
      </c>
      <c r="B8" t="s">
        <v>67</v>
      </c>
      <c r="C8">
        <v>23.5</v>
      </c>
      <c r="D8">
        <v>6</v>
      </c>
      <c r="E8">
        <v>4</v>
      </c>
      <c r="F8">
        <v>0</v>
      </c>
      <c r="G8">
        <v>4</v>
      </c>
      <c r="H8">
        <v>23525</v>
      </c>
      <c r="I8">
        <f>12.8/100</f>
        <v>0.128</v>
      </c>
      <c r="J8">
        <f t="shared" si="0"/>
        <v>3011.2000000000003</v>
      </c>
      <c r="K8">
        <v>0</v>
      </c>
      <c r="L8">
        <f t="shared" si="1"/>
        <v>0</v>
      </c>
      <c r="M8">
        <v>2E-3</v>
      </c>
      <c r="N8">
        <f t="shared" si="2"/>
        <v>47.050000000000004</v>
      </c>
      <c r="O8">
        <v>0.11899999999999999</v>
      </c>
      <c r="P8">
        <f t="shared" si="3"/>
        <v>2799.4749999999999</v>
      </c>
      <c r="Q8">
        <v>2E-3</v>
      </c>
      <c r="R8">
        <f t="shared" si="4"/>
        <v>47.050000000000004</v>
      </c>
    </row>
    <row r="9" spans="1:18">
      <c r="A9" t="s">
        <v>20</v>
      </c>
      <c r="B9" t="s">
        <v>69</v>
      </c>
      <c r="C9">
        <v>3.6</v>
      </c>
      <c r="D9">
        <v>2</v>
      </c>
      <c r="E9">
        <v>1</v>
      </c>
      <c r="F9">
        <v>0</v>
      </c>
      <c r="G9">
        <v>10</v>
      </c>
      <c r="H9">
        <v>4880</v>
      </c>
      <c r="I9">
        <f>(27.3+13.3-3.8-0.3)/100</f>
        <v>0.36500000000000005</v>
      </c>
      <c r="J9">
        <f t="shared" si="0"/>
        <v>1781.2000000000003</v>
      </c>
      <c r="K9">
        <v>0</v>
      </c>
      <c r="L9">
        <f t="shared" si="1"/>
        <v>0</v>
      </c>
      <c r="M9">
        <v>0.03</v>
      </c>
      <c r="N9">
        <f t="shared" si="2"/>
        <v>146.4</v>
      </c>
      <c r="O9">
        <v>0.27300000000000002</v>
      </c>
      <c r="P9">
        <f t="shared" si="3"/>
        <v>1332.24</v>
      </c>
      <c r="Q9">
        <v>4.2999999999999997E-2</v>
      </c>
      <c r="R9">
        <f t="shared" si="4"/>
        <v>209.83999999999997</v>
      </c>
    </row>
    <row r="10" spans="1:18">
      <c r="A10" t="s">
        <v>21</v>
      </c>
      <c r="B10" t="s">
        <v>69</v>
      </c>
      <c r="C10">
        <v>17.5</v>
      </c>
      <c r="D10">
        <v>21</v>
      </c>
      <c r="E10">
        <v>1</v>
      </c>
      <c r="F10">
        <v>0</v>
      </c>
      <c r="G10">
        <v>2</v>
      </c>
      <c r="H10">
        <v>10200</v>
      </c>
      <c r="I10">
        <f>(10.5+5.3-0.2-2.7)/100</f>
        <v>0.12900000000000003</v>
      </c>
      <c r="J10">
        <f t="shared" si="0"/>
        <v>1315.8000000000004</v>
      </c>
      <c r="K10">
        <v>0</v>
      </c>
      <c r="L10">
        <f t="shared" si="1"/>
        <v>0</v>
      </c>
      <c r="M10">
        <v>1.7000000000000001E-2</v>
      </c>
      <c r="N10">
        <f t="shared" si="2"/>
        <v>173.4</v>
      </c>
      <c r="O10">
        <v>0.106</v>
      </c>
      <c r="P10">
        <f t="shared" si="3"/>
        <v>1081.2</v>
      </c>
      <c r="Q10">
        <v>2E-3</v>
      </c>
      <c r="R10">
        <f t="shared" si="4"/>
        <v>20.400000000000002</v>
      </c>
    </row>
    <row r="11" spans="1:18">
      <c r="A11" t="s">
        <v>22</v>
      </c>
      <c r="B11" t="s">
        <v>67</v>
      </c>
      <c r="C11">
        <v>5.85</v>
      </c>
      <c r="D11">
        <v>14</v>
      </c>
      <c r="E11">
        <v>2</v>
      </c>
      <c r="F11">
        <v>2</v>
      </c>
      <c r="G11">
        <v>0</v>
      </c>
      <c r="H11">
        <v>23700</v>
      </c>
      <c r="I11">
        <f>(8.5+3-0.8-0.1)/100</f>
        <v>0.106</v>
      </c>
      <c r="J11">
        <f t="shared" si="0"/>
        <v>2512.1999999999998</v>
      </c>
      <c r="K11">
        <v>6.0000000000000001E-3</v>
      </c>
      <c r="L11">
        <f t="shared" si="1"/>
        <v>142.20000000000002</v>
      </c>
      <c r="M11">
        <v>0</v>
      </c>
      <c r="N11">
        <f t="shared" si="2"/>
        <v>0</v>
      </c>
      <c r="O11">
        <v>8.5000000000000006E-2</v>
      </c>
      <c r="P11">
        <f t="shared" si="3"/>
        <v>2014.5000000000002</v>
      </c>
      <c r="Q11">
        <v>4.0000000000000001E-3</v>
      </c>
      <c r="R11">
        <f t="shared" si="4"/>
        <v>94.8</v>
      </c>
    </row>
    <row r="12" spans="1:18">
      <c r="A12" t="s">
        <v>23</v>
      </c>
      <c r="B12" t="s">
        <v>67</v>
      </c>
      <c r="C12">
        <v>6.51</v>
      </c>
      <c r="D12">
        <v>14</v>
      </c>
      <c r="E12">
        <v>2</v>
      </c>
      <c r="F12">
        <v>0</v>
      </c>
      <c r="G12">
        <v>2</v>
      </c>
      <c r="H12">
        <v>103000</v>
      </c>
      <c r="I12">
        <f>(3-0.1)/100</f>
        <v>2.8999999999999998E-2</v>
      </c>
      <c r="J12">
        <f t="shared" si="0"/>
        <v>2987</v>
      </c>
      <c r="K12">
        <v>0</v>
      </c>
      <c r="L12">
        <f t="shared" si="1"/>
        <v>0</v>
      </c>
      <c r="M12">
        <v>2E-3</v>
      </c>
      <c r="N12">
        <f t="shared" si="2"/>
        <v>206</v>
      </c>
      <c r="O12">
        <v>2.5000000000000001E-2</v>
      </c>
      <c r="P12">
        <f t="shared" si="3"/>
        <v>2575</v>
      </c>
      <c r="Q12">
        <v>0</v>
      </c>
      <c r="R12">
        <f t="shared" si="4"/>
        <v>0</v>
      </c>
    </row>
    <row r="13" spans="1:18">
      <c r="A13" t="s">
        <v>24</v>
      </c>
      <c r="B13" t="s">
        <v>67</v>
      </c>
      <c r="C13">
        <v>10.8</v>
      </c>
      <c r="D13">
        <v>7</v>
      </c>
      <c r="E13">
        <v>4</v>
      </c>
      <c r="F13">
        <v>4</v>
      </c>
      <c r="G13">
        <v>0</v>
      </c>
      <c r="H13">
        <v>44500</v>
      </c>
      <c r="I13">
        <f>(9+2.5-0.1-0.8)/100</f>
        <v>0.106</v>
      </c>
      <c r="J13">
        <f t="shared" si="0"/>
        <v>4717</v>
      </c>
      <c r="K13">
        <v>6.0000000000000001E-3</v>
      </c>
      <c r="L13">
        <f t="shared" si="1"/>
        <v>267</v>
      </c>
      <c r="M13">
        <v>0</v>
      </c>
      <c r="N13">
        <f t="shared" si="2"/>
        <v>0</v>
      </c>
      <c r="O13">
        <v>0.09</v>
      </c>
      <c r="P13">
        <f t="shared" si="3"/>
        <v>4005</v>
      </c>
      <c r="Q13">
        <v>2E-3</v>
      </c>
      <c r="R13">
        <f t="shared" si="4"/>
        <v>89</v>
      </c>
    </row>
    <row r="14" spans="1:18">
      <c r="A14" t="s">
        <v>25</v>
      </c>
      <c r="B14" t="s">
        <v>69</v>
      </c>
      <c r="C14">
        <v>12.3</v>
      </c>
      <c r="D14">
        <v>42</v>
      </c>
      <c r="E14">
        <v>1</v>
      </c>
      <c r="F14">
        <v>8</v>
      </c>
      <c r="G14">
        <v>10</v>
      </c>
      <c r="H14">
        <v>4310</v>
      </c>
      <c r="I14">
        <f>(12.9+7.2+6.9+5.9-2.6-0.2)/100</f>
        <v>0.30099999999999999</v>
      </c>
      <c r="J14">
        <f t="shared" si="0"/>
        <v>1297.31</v>
      </c>
      <c r="K14">
        <v>0.129</v>
      </c>
      <c r="L14">
        <f t="shared" si="1"/>
        <v>555.99</v>
      </c>
      <c r="M14">
        <v>2.8000000000000001E-2</v>
      </c>
      <c r="N14">
        <f t="shared" si="2"/>
        <v>120.68</v>
      </c>
      <c r="O14">
        <v>7.1999999999999995E-2</v>
      </c>
      <c r="P14">
        <f t="shared" si="3"/>
        <v>310.32</v>
      </c>
      <c r="Q14">
        <v>6.9000000000000006E-2</v>
      </c>
      <c r="R14">
        <f t="shared" si="4"/>
        <v>297.39000000000004</v>
      </c>
    </row>
    <row r="15" spans="1:18">
      <c r="A15" t="s">
        <v>26</v>
      </c>
      <c r="B15" t="s">
        <v>69</v>
      </c>
      <c r="C15">
        <v>12.3</v>
      </c>
      <c r="D15">
        <v>42</v>
      </c>
      <c r="E15">
        <v>1</v>
      </c>
      <c r="F15">
        <v>0</v>
      </c>
      <c r="G15">
        <v>2</v>
      </c>
      <c r="H15">
        <v>4300</v>
      </c>
      <c r="I15">
        <f>(9.9+8-0.3-4)/100</f>
        <v>0.13599999999999998</v>
      </c>
      <c r="J15">
        <f t="shared" si="0"/>
        <v>584.79999999999995</v>
      </c>
      <c r="K15">
        <v>0</v>
      </c>
      <c r="L15">
        <f t="shared" si="1"/>
        <v>0</v>
      </c>
      <c r="M15">
        <v>7.0000000000000001E-3</v>
      </c>
      <c r="N15">
        <f t="shared" si="2"/>
        <v>30.1</v>
      </c>
      <c r="O15">
        <v>9.9000000000000005E-2</v>
      </c>
      <c r="P15">
        <f t="shared" si="3"/>
        <v>425.70000000000005</v>
      </c>
      <c r="Q15">
        <v>8.0000000000000002E-3</v>
      </c>
      <c r="R15">
        <f t="shared" si="4"/>
        <v>34.4</v>
      </c>
    </row>
    <row r="16" spans="1:18">
      <c r="A16" t="s">
        <v>27</v>
      </c>
      <c r="B16" t="s">
        <v>69</v>
      </c>
      <c r="C16">
        <v>26</v>
      </c>
      <c r="D16">
        <v>42</v>
      </c>
      <c r="E16">
        <v>2</v>
      </c>
      <c r="F16">
        <v>8</v>
      </c>
      <c r="G16">
        <v>0</v>
      </c>
      <c r="H16">
        <v>12500</v>
      </c>
      <c r="I16">
        <f>(7.3+8.8-1.8-0.1)/100</f>
        <v>0.14200000000000002</v>
      </c>
      <c r="J16">
        <f t="shared" si="0"/>
        <v>1775.0000000000002</v>
      </c>
      <c r="K16">
        <v>4.2999999999999997E-2</v>
      </c>
      <c r="L16">
        <f t="shared" si="1"/>
        <v>537.5</v>
      </c>
      <c r="M16">
        <v>0</v>
      </c>
      <c r="N16">
        <f t="shared" si="2"/>
        <v>0</v>
      </c>
      <c r="O16">
        <v>7.2999999999999995E-2</v>
      </c>
      <c r="P16">
        <f t="shared" si="3"/>
        <v>912.49999999999989</v>
      </c>
      <c r="Q16">
        <v>2.3E-2</v>
      </c>
      <c r="R16">
        <f t="shared" si="4"/>
        <v>287.5</v>
      </c>
    </row>
    <row r="17" spans="1:18">
      <c r="A17" t="s">
        <v>28</v>
      </c>
      <c r="B17" t="s">
        <v>69</v>
      </c>
      <c r="C17">
        <v>36.799999999999997</v>
      </c>
      <c r="D17">
        <v>21</v>
      </c>
      <c r="E17">
        <v>2</v>
      </c>
      <c r="F17">
        <v>16</v>
      </c>
      <c r="G17">
        <v>0</v>
      </c>
      <c r="H17">
        <v>14100</v>
      </c>
      <c r="I17">
        <f>(7.7+6.5+4.8-0.2-2.3)/100</f>
        <v>0.16500000000000001</v>
      </c>
      <c r="J17">
        <f t="shared" si="0"/>
        <v>2326.5</v>
      </c>
      <c r="K17">
        <v>7.6999999999999999E-2</v>
      </c>
      <c r="L17">
        <f t="shared" si="1"/>
        <v>1085.7</v>
      </c>
      <c r="M17">
        <v>0</v>
      </c>
      <c r="N17">
        <f t="shared" si="2"/>
        <v>0</v>
      </c>
      <c r="O17">
        <v>6.5000000000000002E-2</v>
      </c>
      <c r="P17">
        <f t="shared" si="3"/>
        <v>916.5</v>
      </c>
      <c r="Q17">
        <v>2.1000000000000001E-2</v>
      </c>
      <c r="R17">
        <f t="shared" si="4"/>
        <v>296.10000000000002</v>
      </c>
    </row>
    <row r="18" spans="1:18">
      <c r="A18" t="s">
        <v>29</v>
      </c>
      <c r="B18" t="s">
        <v>69</v>
      </c>
      <c r="C18">
        <v>21.58</v>
      </c>
      <c r="D18">
        <v>42</v>
      </c>
      <c r="E18">
        <v>2</v>
      </c>
      <c r="F18">
        <v>0</v>
      </c>
      <c r="G18">
        <v>10</v>
      </c>
      <c r="H18">
        <v>18900</v>
      </c>
      <c r="I18">
        <f>(6.5+3-0.1-1)/100</f>
        <v>8.4000000000000005E-2</v>
      </c>
      <c r="J18">
        <f t="shared" si="0"/>
        <v>1587.6000000000001</v>
      </c>
      <c r="K18">
        <v>0</v>
      </c>
      <c r="L18">
        <f t="shared" si="1"/>
        <v>0</v>
      </c>
      <c r="M18">
        <v>2E-3</v>
      </c>
      <c r="N18">
        <f t="shared" si="2"/>
        <v>37.800000000000004</v>
      </c>
      <c r="O18">
        <v>6.5000000000000002E-2</v>
      </c>
      <c r="P18">
        <f t="shared" si="3"/>
        <v>1228.5</v>
      </c>
      <c r="Q18">
        <v>1.4999999999999999E-2</v>
      </c>
      <c r="R18">
        <f t="shared" si="4"/>
        <v>283.5</v>
      </c>
    </row>
    <row r="19" spans="1:18">
      <c r="A19" t="s">
        <v>30</v>
      </c>
      <c r="B19" t="s">
        <v>69</v>
      </c>
      <c r="C19">
        <v>36.5</v>
      </c>
      <c r="D19">
        <v>21</v>
      </c>
      <c r="E19">
        <v>2</v>
      </c>
      <c r="F19">
        <v>16</v>
      </c>
      <c r="G19">
        <v>0</v>
      </c>
      <c r="H19">
        <v>10100</v>
      </c>
      <c r="I19">
        <f>(14.9+9.6+5.7-0.3-3.2)/100</f>
        <v>0.26700000000000002</v>
      </c>
      <c r="J19">
        <f t="shared" si="0"/>
        <v>2696.7000000000003</v>
      </c>
      <c r="K19">
        <v>9.6000000000000002E-2</v>
      </c>
      <c r="L19">
        <f t="shared" si="1"/>
        <v>969.6</v>
      </c>
      <c r="M19">
        <v>0</v>
      </c>
      <c r="N19">
        <f t="shared" si="2"/>
        <v>0</v>
      </c>
      <c r="O19">
        <v>0.14899999999999999</v>
      </c>
      <c r="P19">
        <f t="shared" si="3"/>
        <v>1504.8999999999999</v>
      </c>
      <c r="Q19">
        <v>2.1000000000000001E-2</v>
      </c>
      <c r="R19">
        <f t="shared" si="4"/>
        <v>212.10000000000002</v>
      </c>
    </row>
    <row r="20" spans="1:18">
      <c r="A20" t="s">
        <v>31</v>
      </c>
      <c r="B20" t="s">
        <v>69</v>
      </c>
      <c r="C20">
        <v>27</v>
      </c>
      <c r="D20">
        <v>42</v>
      </c>
      <c r="E20">
        <v>2</v>
      </c>
      <c r="F20">
        <v>12</v>
      </c>
      <c r="G20">
        <v>0</v>
      </c>
      <c r="H20">
        <v>18000</v>
      </c>
      <c r="I20">
        <f>(5.5+6.3-1.3-0.1)/100</f>
        <v>0.10400000000000001</v>
      </c>
      <c r="J20">
        <f t="shared" si="0"/>
        <v>1872.0000000000002</v>
      </c>
      <c r="K20">
        <v>4.4999999999999998E-2</v>
      </c>
      <c r="L20">
        <f t="shared" si="1"/>
        <v>810</v>
      </c>
      <c r="M20">
        <v>0</v>
      </c>
      <c r="N20">
        <f t="shared" si="2"/>
        <v>0</v>
      </c>
      <c r="O20">
        <v>5.5E-2</v>
      </c>
      <c r="P20">
        <f t="shared" si="3"/>
        <v>990</v>
      </c>
      <c r="Q20">
        <v>3.0000000000000001E-3</v>
      </c>
      <c r="R20">
        <f t="shared" si="4"/>
        <v>54</v>
      </c>
    </row>
    <row r="21" spans="1:18">
      <c r="A21" t="s">
        <v>32</v>
      </c>
      <c r="B21" t="s">
        <v>69</v>
      </c>
      <c r="C21">
        <v>18</v>
      </c>
      <c r="D21">
        <v>42</v>
      </c>
      <c r="E21">
        <v>2</v>
      </c>
      <c r="F21">
        <v>8</v>
      </c>
      <c r="G21">
        <v>8</v>
      </c>
      <c r="H21">
        <v>19933</v>
      </c>
      <c r="I21">
        <f>(9-0.8-0.1)/100</f>
        <v>8.1000000000000003E-2</v>
      </c>
      <c r="J21">
        <f t="shared" si="0"/>
        <v>1614.5730000000001</v>
      </c>
      <c r="K21">
        <v>2.7E-2</v>
      </c>
      <c r="L21">
        <f t="shared" si="1"/>
        <v>538.19100000000003</v>
      </c>
      <c r="M21">
        <v>1E-3</v>
      </c>
      <c r="N21">
        <f t="shared" si="2"/>
        <v>19.933</v>
      </c>
      <c r="O21">
        <v>0.05</v>
      </c>
      <c r="P21">
        <f t="shared" si="3"/>
        <v>996.65000000000009</v>
      </c>
      <c r="Q21">
        <v>2E-3</v>
      </c>
      <c r="R21">
        <f t="shared" si="4"/>
        <v>39.866</v>
      </c>
    </row>
    <row r="22" spans="1:18">
      <c r="A22" t="s">
        <v>35</v>
      </c>
      <c r="B22" t="s">
        <v>69</v>
      </c>
      <c r="C22">
        <v>16.5</v>
      </c>
      <c r="D22">
        <v>42</v>
      </c>
      <c r="E22">
        <v>1</v>
      </c>
      <c r="F22">
        <v>16</v>
      </c>
      <c r="G22">
        <v>0</v>
      </c>
      <c r="H22">
        <v>9280</v>
      </c>
      <c r="I22">
        <f>(11.1+9.2+3.5-1.6-0.1)/100</f>
        <v>0.22099999999999995</v>
      </c>
      <c r="J22">
        <f t="shared" si="0"/>
        <v>2050.8799999999997</v>
      </c>
      <c r="K22">
        <v>0.111</v>
      </c>
      <c r="L22">
        <f t="shared" si="1"/>
        <v>1030.08</v>
      </c>
      <c r="M22">
        <v>0</v>
      </c>
      <c r="N22">
        <f t="shared" si="2"/>
        <v>0</v>
      </c>
      <c r="O22">
        <v>9.1999999999999998E-2</v>
      </c>
      <c r="P22">
        <f t="shared" si="3"/>
        <v>853.76</v>
      </c>
      <c r="Q22">
        <v>1.6E-2</v>
      </c>
      <c r="R22">
        <f t="shared" si="4"/>
        <v>148.47999999999999</v>
      </c>
    </row>
    <row r="23" spans="1:18">
      <c r="A23" t="s">
        <v>36</v>
      </c>
      <c r="B23" t="s">
        <v>69</v>
      </c>
      <c r="C23">
        <v>12</v>
      </c>
      <c r="D23">
        <v>42</v>
      </c>
      <c r="E23">
        <v>1</v>
      </c>
      <c r="F23">
        <v>1</v>
      </c>
      <c r="G23">
        <v>0</v>
      </c>
      <c r="H23">
        <v>5008</v>
      </c>
      <c r="I23">
        <f>18.3/100</f>
        <v>0.183</v>
      </c>
      <c r="J23">
        <f t="shared" si="0"/>
        <v>916.46399999999994</v>
      </c>
      <c r="K23">
        <v>1.2E-2</v>
      </c>
      <c r="L23">
        <f t="shared" si="1"/>
        <v>60.096000000000004</v>
      </c>
      <c r="M23">
        <v>0</v>
      </c>
      <c r="N23">
        <f t="shared" si="2"/>
        <v>0</v>
      </c>
      <c r="O23">
        <v>0.14399999999999999</v>
      </c>
      <c r="P23">
        <f t="shared" si="3"/>
        <v>721.15199999999993</v>
      </c>
      <c r="Q23">
        <v>2.3E-2</v>
      </c>
      <c r="R23">
        <f t="shared" si="4"/>
        <v>115.184</v>
      </c>
    </row>
    <row r="24" spans="1:18">
      <c r="A24" t="s">
        <v>37</v>
      </c>
      <c r="B24" t="s">
        <v>69</v>
      </c>
      <c r="C24">
        <v>20.2</v>
      </c>
      <c r="D24">
        <v>42</v>
      </c>
      <c r="E24">
        <v>2</v>
      </c>
      <c r="F24">
        <v>12</v>
      </c>
      <c r="G24">
        <v>0</v>
      </c>
      <c r="H24">
        <v>18000</v>
      </c>
      <c r="I24">
        <f>(54.8+5.8-1-0.1)/100</f>
        <v>0.59499999999999997</v>
      </c>
      <c r="J24">
        <f t="shared" si="0"/>
        <v>10710</v>
      </c>
      <c r="K24">
        <v>4.2999999999999997E-2</v>
      </c>
      <c r="L24">
        <f t="shared" si="1"/>
        <v>773.99999999999989</v>
      </c>
      <c r="M24">
        <v>0</v>
      </c>
      <c r="N24">
        <f t="shared" si="2"/>
        <v>0</v>
      </c>
      <c r="O24">
        <v>0.54800000000000004</v>
      </c>
      <c r="P24">
        <f t="shared" si="3"/>
        <v>9864</v>
      </c>
      <c r="Q24">
        <v>4.0000000000000001E-3</v>
      </c>
      <c r="R24">
        <f t="shared" si="4"/>
        <v>72</v>
      </c>
    </row>
    <row r="25" spans="1:18">
      <c r="A25" t="s">
        <v>39</v>
      </c>
      <c r="B25" t="s">
        <v>69</v>
      </c>
      <c r="C25">
        <v>46</v>
      </c>
      <c r="D25">
        <v>21</v>
      </c>
      <c r="E25">
        <v>2</v>
      </c>
      <c r="F25">
        <v>24</v>
      </c>
      <c r="G25">
        <v>0</v>
      </c>
      <c r="H25">
        <v>21900</v>
      </c>
      <c r="I25">
        <f>(7.4+8.6-1.8-0.2)/100</f>
        <v>0.14000000000000001</v>
      </c>
      <c r="J25">
        <f t="shared" si="0"/>
        <v>3066.0000000000005</v>
      </c>
      <c r="K25">
        <v>7.3999999999999996E-2</v>
      </c>
      <c r="L25">
        <f t="shared" si="1"/>
        <v>1620.6</v>
      </c>
      <c r="M25">
        <v>0</v>
      </c>
      <c r="N25">
        <f t="shared" si="2"/>
        <v>0</v>
      </c>
      <c r="O25">
        <v>4.4999999999999998E-2</v>
      </c>
      <c r="P25">
        <f t="shared" si="3"/>
        <v>985.5</v>
      </c>
      <c r="Q25">
        <v>0.02</v>
      </c>
      <c r="R25">
        <f t="shared" si="4"/>
        <v>438</v>
      </c>
    </row>
    <row r="26" spans="1:18">
      <c r="A26" t="s">
        <v>40</v>
      </c>
      <c r="B26" t="s">
        <v>69</v>
      </c>
      <c r="C26">
        <v>29</v>
      </c>
      <c r="D26">
        <v>21</v>
      </c>
      <c r="E26">
        <v>2</v>
      </c>
      <c r="F26">
        <v>18</v>
      </c>
      <c r="G26">
        <v>18</v>
      </c>
      <c r="H26">
        <v>20608</v>
      </c>
      <c r="I26">
        <f>(5.9+6.8-1.2-0.1)/100</f>
        <v>0.114</v>
      </c>
      <c r="J26">
        <f t="shared" si="0"/>
        <v>2349.3119999999999</v>
      </c>
      <c r="K26">
        <v>5.8999999999999997E-2</v>
      </c>
      <c r="L26">
        <f t="shared" si="1"/>
        <v>1215.8719999999998</v>
      </c>
      <c r="M26">
        <v>3.0000000000000001E-3</v>
      </c>
      <c r="N26">
        <f t="shared" si="2"/>
        <v>61.823999999999998</v>
      </c>
      <c r="O26">
        <v>4.8000000000000001E-2</v>
      </c>
      <c r="P26">
        <f t="shared" si="3"/>
        <v>989.18399999999997</v>
      </c>
      <c r="Q26">
        <v>2E-3</v>
      </c>
      <c r="R26">
        <f t="shared" si="4"/>
        <v>41.216000000000001</v>
      </c>
    </row>
    <row r="27" spans="1:18">
      <c r="A27" t="s">
        <v>41</v>
      </c>
      <c r="B27" t="s">
        <v>69</v>
      </c>
      <c r="C27">
        <v>39</v>
      </c>
      <c r="D27">
        <v>24</v>
      </c>
      <c r="E27">
        <v>2</v>
      </c>
      <c r="F27">
        <v>2</v>
      </c>
      <c r="G27">
        <v>0</v>
      </c>
      <c r="H27">
        <v>9957</v>
      </c>
      <c r="I27">
        <f>11.7/100</f>
        <v>0.11699999999999999</v>
      </c>
      <c r="J27">
        <f t="shared" si="0"/>
        <v>1164.9689999999998</v>
      </c>
      <c r="K27" s="1">
        <v>1.2E-2</v>
      </c>
      <c r="L27" s="1">
        <f t="shared" si="1"/>
        <v>119.48400000000001</v>
      </c>
      <c r="M27" s="1">
        <v>0</v>
      </c>
      <c r="N27" s="1">
        <f t="shared" si="2"/>
        <v>0</v>
      </c>
      <c r="O27">
        <v>8.7999999999999995E-2</v>
      </c>
      <c r="P27">
        <f t="shared" si="3"/>
        <v>876.21599999999989</v>
      </c>
      <c r="Q27">
        <v>0.01</v>
      </c>
      <c r="R27">
        <f t="shared" si="4"/>
        <v>99.570000000000007</v>
      </c>
    </row>
    <row r="28" spans="1:18">
      <c r="A28" t="s">
        <v>42</v>
      </c>
      <c r="B28" t="s">
        <v>69</v>
      </c>
      <c r="C28">
        <v>35.4</v>
      </c>
      <c r="D28">
        <v>21</v>
      </c>
      <c r="E28">
        <v>1</v>
      </c>
      <c r="F28">
        <v>0</v>
      </c>
      <c r="G28">
        <v>16</v>
      </c>
      <c r="H28">
        <v>13900</v>
      </c>
      <c r="I28">
        <f>(26.2+19+3.9-2.2-0.2)/100</f>
        <v>0.46699999999999997</v>
      </c>
      <c r="J28">
        <f t="shared" si="0"/>
        <v>6491.2999999999993</v>
      </c>
      <c r="K28">
        <v>0</v>
      </c>
      <c r="L28">
        <f t="shared" si="1"/>
        <v>0</v>
      </c>
      <c r="M28">
        <v>0.26200000000000001</v>
      </c>
      <c r="N28">
        <f t="shared" si="2"/>
        <v>3641.8</v>
      </c>
      <c r="O28">
        <v>0.19</v>
      </c>
      <c r="P28">
        <f t="shared" si="3"/>
        <v>2641</v>
      </c>
      <c r="Q28">
        <v>1.4E-2</v>
      </c>
      <c r="R28">
        <f t="shared" si="4"/>
        <v>194.6</v>
      </c>
    </row>
    <row r="29" spans="1:18">
      <c r="A29" t="s">
        <v>43</v>
      </c>
      <c r="B29" t="s">
        <v>69</v>
      </c>
      <c r="C29">
        <v>38</v>
      </c>
      <c r="D29">
        <v>21</v>
      </c>
      <c r="E29">
        <v>1</v>
      </c>
      <c r="F29">
        <v>0</v>
      </c>
      <c r="G29">
        <v>1</v>
      </c>
      <c r="H29">
        <v>6005</v>
      </c>
      <c r="I29">
        <f>16.4/100</f>
        <v>0.16399999999999998</v>
      </c>
      <c r="J29">
        <f t="shared" si="0"/>
        <v>984.81999999999982</v>
      </c>
      <c r="K29">
        <v>0</v>
      </c>
      <c r="L29">
        <f t="shared" si="1"/>
        <v>0</v>
      </c>
      <c r="M29">
        <v>1.7999999999999999E-2</v>
      </c>
      <c r="N29">
        <f t="shared" si="2"/>
        <v>108.08999999999999</v>
      </c>
      <c r="O29">
        <v>0.121</v>
      </c>
      <c r="P29">
        <f t="shared" si="3"/>
        <v>726.60500000000002</v>
      </c>
      <c r="Q29">
        <v>2.1000000000000001E-2</v>
      </c>
      <c r="R29">
        <f t="shared" si="4"/>
        <v>126.105</v>
      </c>
    </row>
    <row r="30" spans="1:18">
      <c r="A30" t="s">
        <v>44</v>
      </c>
      <c r="B30" t="s">
        <v>69</v>
      </c>
      <c r="C30">
        <v>31.3</v>
      </c>
      <c r="D30">
        <v>10</v>
      </c>
      <c r="E30">
        <v>2</v>
      </c>
      <c r="F30">
        <v>8</v>
      </c>
      <c r="G30">
        <v>0</v>
      </c>
      <c r="H30">
        <v>60600</v>
      </c>
      <c r="I30">
        <f>(4.9-0.5)/100</f>
        <v>4.4000000000000004E-2</v>
      </c>
      <c r="J30">
        <f t="shared" si="0"/>
        <v>2666.4</v>
      </c>
      <c r="K30">
        <v>8.0000000000000002E-3</v>
      </c>
      <c r="L30">
        <f t="shared" si="1"/>
        <v>484.8</v>
      </c>
      <c r="M30">
        <v>0</v>
      </c>
      <c r="N30">
        <f t="shared" si="2"/>
        <v>0</v>
      </c>
      <c r="O30">
        <v>3.4000000000000002E-2</v>
      </c>
      <c r="P30">
        <f t="shared" si="3"/>
        <v>2060.4</v>
      </c>
      <c r="Q30">
        <v>1E-3</v>
      </c>
      <c r="R30">
        <f t="shared" si="4"/>
        <v>60.6</v>
      </c>
    </row>
    <row r="31" spans="1:18">
      <c r="A31" t="s">
        <v>45</v>
      </c>
      <c r="B31" t="s">
        <v>69</v>
      </c>
      <c r="C31">
        <v>39.46</v>
      </c>
      <c r="D31">
        <v>14</v>
      </c>
      <c r="E31">
        <v>2</v>
      </c>
      <c r="F31">
        <v>0</v>
      </c>
      <c r="G31">
        <v>6</v>
      </c>
      <c r="H31">
        <v>29623</v>
      </c>
      <c r="I31">
        <f>(25.1+2.7-1.5-0.1)/100</f>
        <v>0.26200000000000001</v>
      </c>
      <c r="J31">
        <f t="shared" si="0"/>
        <v>7761.2260000000006</v>
      </c>
      <c r="K31">
        <v>0</v>
      </c>
      <c r="L31">
        <f t="shared" si="1"/>
        <v>0</v>
      </c>
      <c r="M31">
        <v>5.0000000000000001E-3</v>
      </c>
      <c r="N31">
        <f t="shared" si="2"/>
        <v>148.11500000000001</v>
      </c>
      <c r="O31">
        <v>0.251</v>
      </c>
      <c r="P31">
        <f t="shared" si="3"/>
        <v>7435.3729999999996</v>
      </c>
      <c r="Q31">
        <v>4.0000000000000001E-3</v>
      </c>
      <c r="R31">
        <f t="shared" si="4"/>
        <v>118.492</v>
      </c>
    </row>
    <row r="32" spans="1:18">
      <c r="A32" t="s">
        <v>46</v>
      </c>
      <c r="B32" t="s">
        <v>69</v>
      </c>
      <c r="C32">
        <v>25</v>
      </c>
      <c r="D32">
        <v>21</v>
      </c>
      <c r="E32">
        <v>4</v>
      </c>
      <c r="F32">
        <v>0</v>
      </c>
      <c r="G32">
        <v>8</v>
      </c>
      <c r="H32">
        <v>48900</v>
      </c>
      <c r="I32">
        <f>(15.5+1.2-0.5)/100</f>
        <v>0.16200000000000001</v>
      </c>
      <c r="J32">
        <f t="shared" si="0"/>
        <v>7921.8</v>
      </c>
      <c r="K32">
        <v>0</v>
      </c>
      <c r="L32">
        <f t="shared" si="1"/>
        <v>0</v>
      </c>
      <c r="M32">
        <v>1E-3</v>
      </c>
      <c r="N32">
        <f t="shared" si="2"/>
        <v>48.9</v>
      </c>
      <c r="O32">
        <v>0.155</v>
      </c>
      <c r="P32">
        <f t="shared" si="3"/>
        <v>7579.5</v>
      </c>
      <c r="Q32">
        <v>6.0000000000000001E-3</v>
      </c>
      <c r="R32">
        <f t="shared" si="4"/>
        <v>293.40000000000003</v>
      </c>
    </row>
    <row r="33" spans="1:18">
      <c r="A33" t="s">
        <v>47</v>
      </c>
      <c r="B33" t="s">
        <v>69</v>
      </c>
      <c r="C33">
        <v>29.4</v>
      </c>
      <c r="D33">
        <v>20</v>
      </c>
      <c r="E33">
        <v>4</v>
      </c>
      <c r="F33">
        <v>0</v>
      </c>
      <c r="G33">
        <v>2</v>
      </c>
      <c r="H33">
        <v>45300</v>
      </c>
      <c r="I33">
        <f>(16.9+1.8-0.1-0.8)/100</f>
        <v>0.17799999999999996</v>
      </c>
      <c r="J33">
        <f t="shared" si="0"/>
        <v>8063.3999999999987</v>
      </c>
      <c r="K33">
        <v>0</v>
      </c>
      <c r="L33">
        <f t="shared" si="1"/>
        <v>0</v>
      </c>
      <c r="M33">
        <v>5.0000000000000001E-3</v>
      </c>
      <c r="N33">
        <f t="shared" si="2"/>
        <v>226.5</v>
      </c>
      <c r="O33">
        <v>0.16900000000000001</v>
      </c>
      <c r="P33">
        <f t="shared" si="3"/>
        <v>7655.7000000000007</v>
      </c>
      <c r="Q33">
        <v>5.0000000000000001E-3</v>
      </c>
      <c r="R33">
        <f t="shared" si="4"/>
        <v>226.5</v>
      </c>
    </row>
    <row r="34" spans="1:18">
      <c r="A34" t="s">
        <v>48</v>
      </c>
      <c r="B34" t="s">
        <v>69</v>
      </c>
      <c r="C34">
        <v>25</v>
      </c>
      <c r="D34">
        <v>21</v>
      </c>
      <c r="E34">
        <v>4</v>
      </c>
      <c r="F34">
        <v>0</v>
      </c>
      <c r="G34">
        <v>2</v>
      </c>
      <c r="H34">
        <v>32900</v>
      </c>
      <c r="I34">
        <f>(12.3+1.8-0.7-0.1)/100</f>
        <v>0.13300000000000003</v>
      </c>
      <c r="J34">
        <f t="shared" si="0"/>
        <v>4375.7000000000007</v>
      </c>
      <c r="K34" s="1">
        <v>0</v>
      </c>
      <c r="L34" s="1">
        <f t="shared" si="1"/>
        <v>0</v>
      </c>
      <c r="M34" s="1">
        <v>0</v>
      </c>
      <c r="N34" s="1">
        <f t="shared" si="2"/>
        <v>0</v>
      </c>
      <c r="O34">
        <v>0.123</v>
      </c>
      <c r="P34">
        <f t="shared" si="3"/>
        <v>4046.7</v>
      </c>
      <c r="Q34">
        <v>8.9999999999999993E-3</v>
      </c>
      <c r="R34">
        <f t="shared" si="4"/>
        <v>296.09999999999997</v>
      </c>
    </row>
    <row r="35" spans="1:18">
      <c r="A35" t="s">
        <v>49</v>
      </c>
      <c r="B35" t="s">
        <v>69</v>
      </c>
      <c r="C35">
        <v>42.87</v>
      </c>
      <c r="D35">
        <v>10</v>
      </c>
      <c r="E35">
        <v>4</v>
      </c>
      <c r="F35">
        <v>0</v>
      </c>
      <c r="G35">
        <v>2</v>
      </c>
      <c r="H35">
        <v>40700</v>
      </c>
      <c r="I35">
        <f>(10.2+3-0.1-1.5)/100</f>
        <v>0.11599999999999999</v>
      </c>
      <c r="J35">
        <f t="shared" si="0"/>
        <v>4721.2</v>
      </c>
      <c r="K35">
        <v>0</v>
      </c>
      <c r="L35">
        <f t="shared" si="1"/>
        <v>0</v>
      </c>
      <c r="M35">
        <v>4.0000000000000001E-3</v>
      </c>
      <c r="N35">
        <f t="shared" si="2"/>
        <v>162.80000000000001</v>
      </c>
      <c r="O35">
        <v>0.10199999999999999</v>
      </c>
      <c r="P35">
        <f t="shared" si="3"/>
        <v>4151.3999999999996</v>
      </c>
      <c r="Q35">
        <v>7.0000000000000001E-3</v>
      </c>
      <c r="R35">
        <f t="shared" si="4"/>
        <v>284.90000000000003</v>
      </c>
    </row>
    <row r="36" spans="1:18">
      <c r="A36" t="s">
        <v>50</v>
      </c>
      <c r="B36" t="s">
        <v>69</v>
      </c>
      <c r="C36">
        <v>58.7</v>
      </c>
      <c r="D36">
        <v>10</v>
      </c>
      <c r="E36">
        <v>8</v>
      </c>
      <c r="F36">
        <v>0</v>
      </c>
      <c r="G36">
        <v>24</v>
      </c>
      <c r="H36">
        <v>85200</v>
      </c>
      <c r="I36">
        <f>(17.8+1.2-0.1-0.6)/100</f>
        <v>0.18299999999999997</v>
      </c>
      <c r="J36">
        <f t="shared" si="0"/>
        <v>15591.599999999997</v>
      </c>
      <c r="K36">
        <v>0</v>
      </c>
      <c r="L36">
        <f t="shared" si="1"/>
        <v>0</v>
      </c>
      <c r="M36">
        <v>1E-3</v>
      </c>
      <c r="N36">
        <f t="shared" si="2"/>
        <v>85.2</v>
      </c>
      <c r="O36">
        <v>0.17799999999999999</v>
      </c>
      <c r="P36">
        <f t="shared" si="3"/>
        <v>15165.599999999999</v>
      </c>
      <c r="Q36">
        <v>3.0000000000000001E-3</v>
      </c>
      <c r="R36">
        <f t="shared" si="4"/>
        <v>255.6</v>
      </c>
    </row>
    <row r="37" spans="1:18">
      <c r="A37" t="s">
        <v>51</v>
      </c>
      <c r="B37" t="s">
        <v>68</v>
      </c>
      <c r="C37">
        <v>11.2</v>
      </c>
      <c r="D37">
        <v>1</v>
      </c>
      <c r="E37">
        <v>1</v>
      </c>
      <c r="F37">
        <v>4</v>
      </c>
      <c r="G37">
        <v>4</v>
      </c>
      <c r="H37">
        <v>6020</v>
      </c>
      <c r="I37">
        <f>(5.3+5.2+10.8-0.4)/100</f>
        <v>0.20900000000000002</v>
      </c>
      <c r="J37">
        <f t="shared" si="0"/>
        <v>1258.18</v>
      </c>
      <c r="K37">
        <v>4.2999999999999997E-2</v>
      </c>
      <c r="L37">
        <f t="shared" si="1"/>
        <v>258.85999999999996</v>
      </c>
      <c r="M37">
        <v>8.0000000000000002E-3</v>
      </c>
      <c r="N37">
        <f t="shared" si="2"/>
        <v>48.160000000000004</v>
      </c>
      <c r="O37">
        <v>5.1999999999999998E-2</v>
      </c>
      <c r="P37">
        <f t="shared" si="3"/>
        <v>313.03999999999996</v>
      </c>
      <c r="Q37">
        <v>3.4000000000000002E-2</v>
      </c>
      <c r="R37">
        <f t="shared" si="4"/>
        <v>204.68</v>
      </c>
    </row>
    <row r="38" spans="1:18">
      <c r="A38" t="s">
        <v>53</v>
      </c>
      <c r="B38" t="s">
        <v>68</v>
      </c>
      <c r="C38">
        <v>30.6</v>
      </c>
      <c r="D38">
        <v>1</v>
      </c>
      <c r="E38">
        <v>2</v>
      </c>
      <c r="F38">
        <v>0</v>
      </c>
      <c r="G38">
        <v>32</v>
      </c>
      <c r="H38">
        <v>25500</v>
      </c>
      <c r="I38">
        <f>(10.7+10.6+3.3-1.5-0.1)/100</f>
        <v>0.22999999999999995</v>
      </c>
      <c r="J38">
        <f t="shared" si="0"/>
        <v>5864.9999999999991</v>
      </c>
      <c r="K38">
        <v>0</v>
      </c>
      <c r="L38">
        <f t="shared" si="1"/>
        <v>0</v>
      </c>
      <c r="M38">
        <v>0.107</v>
      </c>
      <c r="N38">
        <f t="shared" si="2"/>
        <v>2728.5</v>
      </c>
      <c r="O38">
        <v>0.106</v>
      </c>
      <c r="P38">
        <f t="shared" si="3"/>
        <v>2703</v>
      </c>
      <c r="Q38">
        <v>1.2999999999999999E-2</v>
      </c>
      <c r="R38">
        <f t="shared" si="4"/>
        <v>331.5</v>
      </c>
    </row>
    <row r="39" spans="1:18">
      <c r="A39" t="s">
        <v>54</v>
      </c>
      <c r="B39" t="s">
        <v>68</v>
      </c>
      <c r="C39">
        <v>11.2</v>
      </c>
      <c r="D39">
        <v>1</v>
      </c>
      <c r="E39">
        <v>1</v>
      </c>
      <c r="F39">
        <v>4</v>
      </c>
      <c r="G39">
        <v>4</v>
      </c>
      <c r="H39">
        <v>6020</v>
      </c>
      <c r="I39">
        <f>(5.2+10.8-0.4)/100</f>
        <v>0.156</v>
      </c>
      <c r="J39">
        <f t="shared" si="0"/>
        <v>939.12</v>
      </c>
      <c r="K39">
        <v>4.2999999999999997E-2</v>
      </c>
      <c r="L39">
        <f t="shared" si="1"/>
        <v>258.85999999999996</v>
      </c>
      <c r="M39">
        <v>8.0000000000000002E-3</v>
      </c>
      <c r="N39">
        <f t="shared" si="2"/>
        <v>48.160000000000004</v>
      </c>
      <c r="O39">
        <v>5.1999999999999998E-2</v>
      </c>
      <c r="P39">
        <f t="shared" si="3"/>
        <v>313.03999999999996</v>
      </c>
      <c r="Q39">
        <v>3.5000000000000003E-2</v>
      </c>
      <c r="R39">
        <f t="shared" si="4"/>
        <v>210.70000000000002</v>
      </c>
    </row>
    <row r="40" spans="1:18">
      <c r="A40" t="s">
        <v>55</v>
      </c>
      <c r="B40" t="s">
        <v>68</v>
      </c>
      <c r="C40">
        <v>23</v>
      </c>
      <c r="D40">
        <v>1</v>
      </c>
      <c r="E40">
        <v>1</v>
      </c>
      <c r="F40">
        <v>2</v>
      </c>
      <c r="G40">
        <v>0</v>
      </c>
      <c r="H40">
        <v>5120</v>
      </c>
      <c r="I40">
        <f>(10+7.1-0.9)/100</f>
        <v>0.16200000000000003</v>
      </c>
      <c r="J40">
        <f t="shared" si="0"/>
        <v>829.44000000000017</v>
      </c>
      <c r="K40">
        <v>2.5999999999999999E-2</v>
      </c>
      <c r="L40">
        <f t="shared" si="1"/>
        <v>133.12</v>
      </c>
      <c r="M40">
        <v>0</v>
      </c>
      <c r="N40">
        <f t="shared" si="2"/>
        <v>0</v>
      </c>
      <c r="O40">
        <v>0.1</v>
      </c>
      <c r="P40">
        <f t="shared" si="3"/>
        <v>512</v>
      </c>
      <c r="Q40">
        <v>4.0000000000000001E-3</v>
      </c>
      <c r="R40">
        <f t="shared" si="4"/>
        <v>20.48</v>
      </c>
    </row>
    <row r="41" spans="1:18">
      <c r="A41" t="s">
        <v>56</v>
      </c>
      <c r="B41" t="s">
        <v>68</v>
      </c>
      <c r="C41">
        <v>26.9</v>
      </c>
      <c r="D41">
        <v>1</v>
      </c>
      <c r="E41">
        <v>2</v>
      </c>
      <c r="F41">
        <v>20</v>
      </c>
      <c r="G41">
        <v>0</v>
      </c>
      <c r="H41">
        <v>15000</v>
      </c>
      <c r="I41">
        <f>(8.9+7.7+4-0.2-3)/100</f>
        <v>0.17400000000000002</v>
      </c>
      <c r="J41">
        <f t="shared" si="0"/>
        <v>2610.0000000000005</v>
      </c>
      <c r="K41">
        <v>8.8999999999999996E-2</v>
      </c>
      <c r="L41">
        <f t="shared" si="1"/>
        <v>1335</v>
      </c>
      <c r="M41">
        <v>0</v>
      </c>
      <c r="N41">
        <f t="shared" si="2"/>
        <v>0</v>
      </c>
      <c r="O41">
        <v>7.6999999999999999E-2</v>
      </c>
      <c r="P41">
        <f t="shared" si="3"/>
        <v>1155</v>
      </c>
      <c r="Q41">
        <v>1E-3</v>
      </c>
      <c r="R41">
        <f t="shared" si="4"/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Shixin Ji</dc:creator>
  <cp:lastModifiedBy>Ji, Shixin</cp:lastModifiedBy>
  <cp:lastPrinted>2023-12-07T19:44:41Z</cp:lastPrinted>
  <dcterms:created xsi:type="dcterms:W3CDTF">2015-06-05T18:17:20Z</dcterms:created>
  <dcterms:modified xsi:type="dcterms:W3CDTF">2024-04-22T18:39:42Z</dcterms:modified>
</cp:coreProperties>
</file>