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B948C441-B64E-4717-909E-3D9D959177B0}" xr6:coauthVersionLast="47" xr6:coauthVersionMax="47" xr10:uidLastSave="{00000000-0000-0000-0000-000000000000}"/>
  <bookViews>
    <workbookView xWindow="21495" yWindow="5355" windowWidth="13965" windowHeight="13290" xr2:uid="{FA44728D-95EF-4653-812D-CEAF840EB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  <c r="N4" i="1"/>
  <c r="N3" i="1"/>
  <c r="M3" i="1"/>
  <c r="K3" i="1"/>
  <c r="O3" i="1"/>
  <c r="O9" i="1"/>
  <c r="N9" i="1"/>
  <c r="M9" i="1"/>
  <c r="L9" i="1"/>
  <c r="K9" i="1"/>
  <c r="O8" i="1"/>
  <c r="N8" i="1"/>
  <c r="M8" i="1"/>
  <c r="K8" i="1"/>
  <c r="O7" i="1"/>
  <c r="N7" i="1"/>
  <c r="M7" i="1"/>
  <c r="K7" i="1"/>
  <c r="K6" i="1"/>
  <c r="O6" i="1"/>
  <c r="N6" i="1"/>
  <c r="M6" i="1"/>
  <c r="O5" i="1"/>
  <c r="N5" i="1"/>
  <c r="M5" i="1"/>
  <c r="K5" i="1"/>
  <c r="M4" i="1"/>
  <c r="K4" i="1"/>
  <c r="N2" i="1"/>
  <c r="M2" i="1"/>
  <c r="K2" i="1"/>
  <c r="N17" i="1"/>
  <c r="AA19" i="1" s="1"/>
  <c r="O22" i="1"/>
  <c r="M22" i="1"/>
  <c r="Z26" i="1" s="1"/>
  <c r="L22" i="1"/>
  <c r="Y26" i="1" s="1"/>
  <c r="K22" i="1"/>
  <c r="X26" i="1" s="1"/>
  <c r="O21" i="1"/>
  <c r="N21" i="1"/>
  <c r="AA24" i="1" s="1"/>
  <c r="M21" i="1"/>
  <c r="Z24" i="1" s="1"/>
  <c r="L21" i="1"/>
  <c r="Y24" i="1" s="1"/>
  <c r="O20" i="1"/>
  <c r="N20" i="1"/>
  <c r="AA22" i="1" s="1"/>
  <c r="M20" i="1"/>
  <c r="Z22" i="1" s="1"/>
  <c r="L20" i="1"/>
  <c r="Y22" i="1" s="1"/>
  <c r="K20" i="1"/>
  <c r="X22" i="1" s="1"/>
  <c r="O19" i="1"/>
  <c r="M19" i="1"/>
  <c r="Z21" i="1" s="1"/>
  <c r="L19" i="1"/>
  <c r="Y21" i="1" s="1"/>
  <c r="O17" i="1"/>
  <c r="M17" i="1"/>
  <c r="Z19" i="1" s="1"/>
  <c r="L17" i="1"/>
  <c r="Y19" i="1" s="1"/>
  <c r="O16" i="1"/>
  <c r="N16" i="1"/>
  <c r="AA17" i="1" s="1"/>
  <c r="M16" i="1"/>
  <c r="Z17" i="1" s="1"/>
  <c r="L16" i="1"/>
  <c r="Y17" i="1" s="1"/>
  <c r="K16" i="1"/>
  <c r="X17" i="1" s="1"/>
  <c r="O15" i="1"/>
  <c r="N15" i="1"/>
  <c r="AA15" i="1" s="1"/>
  <c r="M15" i="1"/>
  <c r="Z15" i="1" s="1"/>
  <c r="L15" i="1"/>
  <c r="Y15" i="1" s="1"/>
  <c r="O14" i="1"/>
  <c r="N14" i="1"/>
  <c r="AA14" i="1" s="1"/>
  <c r="M14" i="1"/>
  <c r="Z14" i="1" s="1"/>
  <c r="L14" i="1"/>
  <c r="Y14" i="1" s="1"/>
  <c r="K14" i="1"/>
  <c r="X14" i="1" s="1"/>
  <c r="N22" i="1"/>
  <c r="AA26" i="1" s="1"/>
  <c r="N19" i="1"/>
  <c r="AA21" i="1" s="1"/>
  <c r="K19" i="1"/>
  <c r="X21" i="1" s="1"/>
  <c r="K21" i="1"/>
  <c r="X24" i="1" s="1"/>
  <c r="K17" i="1"/>
  <c r="X19" i="1" s="1"/>
  <c r="K15" i="1"/>
  <c r="X15" i="1" s="1"/>
  <c r="O2" i="1"/>
  <c r="O4" i="1"/>
</calcChain>
</file>

<file path=xl/sharedStrings.xml><?xml version="1.0" encoding="utf-8"?>
<sst xmlns="http://schemas.openxmlformats.org/spreadsheetml/2006/main" count="85" uniqueCount="39">
  <si>
    <t>BPSK</t>
  </si>
  <si>
    <t>QPSK</t>
  </si>
  <si>
    <t>8QAM</t>
  </si>
  <si>
    <t>16QAM</t>
  </si>
  <si>
    <t>Custom</t>
  </si>
  <si>
    <t>standard theory</t>
  </si>
  <si>
    <t>12+12</t>
  </si>
  <si>
    <t>10+10</t>
  </si>
  <si>
    <t>8+8</t>
  </si>
  <si>
    <t>16+16</t>
  </si>
  <si>
    <t>Gtx+ Grx</t>
  </si>
  <si>
    <t>Distance</t>
  </si>
  <si>
    <t>2m</t>
  </si>
  <si>
    <t>3m</t>
  </si>
  <si>
    <t>5m</t>
  </si>
  <si>
    <t>NLOS</t>
  </si>
  <si>
    <t>7m</t>
  </si>
  <si>
    <t>20+20</t>
  </si>
  <si>
    <t>FRR</t>
  </si>
  <si>
    <t>6+6</t>
  </si>
  <si>
    <t>14+14</t>
  </si>
  <si>
    <t>18+18</t>
  </si>
  <si>
    <t>sts PRR</t>
  </si>
  <si>
    <t>4m</t>
  </si>
  <si>
    <t>6m</t>
  </si>
  <si>
    <t>Short</t>
  </si>
  <si>
    <t>Webee</t>
  </si>
  <si>
    <t>SDR lite</t>
  </si>
  <si>
    <t>standard QAM</t>
  </si>
  <si>
    <t>8m</t>
  </si>
  <si>
    <t>10m</t>
  </si>
  <si>
    <t>SIG</t>
  </si>
  <si>
    <t>LNOS</t>
  </si>
  <si>
    <t>blockage</t>
  </si>
  <si>
    <t xml:space="preserve">interference </t>
  </si>
  <si>
    <t>confined</t>
  </si>
  <si>
    <t>Static</t>
  </si>
  <si>
    <t>LSIG</t>
  </si>
  <si>
    <t>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</si>
</sst>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521D-F175-4943-8E41-8F56A4240168}">
  <dimension ref="A1:AQ26"/>
  <sheetViews>
    <sheetView tabSelected="1" topLeftCell="AD9" workbookViewId="0">
      <selection activeCell="AL18" sqref="AL18"/>
    </sheetView>
  </sheetViews>
  <sheetFormatPr defaultRowHeight="15"/>
  <cols>
    <col min="1" max="1" width="16" customWidth="1"/>
    <col min="2" max="2" width="12.28515625" customWidth="1"/>
    <col min="6" max="6" width="10" customWidth="1"/>
  </cols>
  <sheetData>
    <row r="1" spans="1:43">
      <c r="B1" t="s">
        <v>0</v>
      </c>
      <c r="C1" t="s">
        <v>1</v>
      </c>
      <c r="D1" t="s">
        <v>2</v>
      </c>
      <c r="E1" t="s">
        <v>4</v>
      </c>
      <c r="F1" t="s">
        <v>3</v>
      </c>
      <c r="K1" t="s">
        <v>0</v>
      </c>
      <c r="L1" t="s">
        <v>1</v>
      </c>
      <c r="M1" t="s">
        <v>2</v>
      </c>
      <c r="N1" t="s">
        <v>4</v>
      </c>
      <c r="O1" t="s">
        <v>3</v>
      </c>
      <c r="R1" t="s">
        <v>22</v>
      </c>
      <c r="S1" t="s">
        <v>18</v>
      </c>
    </row>
    <row r="2" spans="1:43">
      <c r="A2" t="s">
        <v>17</v>
      </c>
      <c r="B2">
        <v>0.1173</v>
      </c>
      <c r="C2">
        <v>9.0999999999999998E-2</v>
      </c>
      <c r="D2">
        <v>0.1013</v>
      </c>
      <c r="E2">
        <v>0.1101</v>
      </c>
      <c r="F2">
        <v>0.1391</v>
      </c>
      <c r="J2" t="s">
        <v>17</v>
      </c>
      <c r="K2">
        <f>0.27+0.0376</f>
        <v>0.30760000000000004</v>
      </c>
      <c r="L2">
        <f>0.089+0.0212</f>
        <v>0.11019999999999999</v>
      </c>
      <c r="M2">
        <f>0.1795+0.0563</f>
        <v>0.23580000000000001</v>
      </c>
      <c r="N2">
        <f>0.1395+0.0436</f>
        <v>0.18310000000000001</v>
      </c>
      <c r="O2">
        <f>0.22+0.0348</f>
        <v>0.25480000000000003</v>
      </c>
      <c r="R2" s="1">
        <v>100</v>
      </c>
      <c r="S2">
        <v>100</v>
      </c>
    </row>
    <row r="3" spans="1:43">
      <c r="A3" t="s">
        <v>21</v>
      </c>
      <c r="B3">
        <v>0.1171</v>
      </c>
      <c r="C3">
        <v>0.1056</v>
      </c>
      <c r="D3">
        <v>0.1056</v>
      </c>
      <c r="E3">
        <v>0.1144</v>
      </c>
      <c r="F3">
        <v>0.14050000000000001</v>
      </c>
      <c r="J3" t="s">
        <v>21</v>
      </c>
      <c r="K3">
        <f>0.27+0.0453</f>
        <v>0.31530000000000002</v>
      </c>
      <c r="L3">
        <f>0.089+0.03512</f>
        <v>0.12411999999999999</v>
      </c>
      <c r="M3">
        <f>0.1795+0.061</f>
        <v>0.24049999999999999</v>
      </c>
      <c r="N3">
        <f>0.1395+0.0488</f>
        <v>0.18830000000000002</v>
      </c>
      <c r="O3">
        <f>0.22+0.0348</f>
        <v>0.25480000000000003</v>
      </c>
      <c r="R3" s="1">
        <v>100</v>
      </c>
      <c r="S3">
        <v>100</v>
      </c>
    </row>
    <row r="4" spans="1:43">
      <c r="A4" t="s">
        <v>9</v>
      </c>
      <c r="B4">
        <v>0.1212</v>
      </c>
      <c r="C4">
        <v>0.104</v>
      </c>
      <c r="D4">
        <v>0.1123</v>
      </c>
      <c r="E4">
        <v>0.12429999999999999</v>
      </c>
      <c r="F4">
        <v>0.14360000000000001</v>
      </c>
      <c r="J4" t="s">
        <v>9</v>
      </c>
      <c r="K4">
        <f>0.27+0.0501</f>
        <v>0.3201</v>
      </c>
      <c r="L4">
        <f>0.089+0.0293</f>
        <v>0.11829999999999999</v>
      </c>
      <c r="M4">
        <f>0.1795+0.0644</f>
        <v>0.24390000000000001</v>
      </c>
      <c r="N4">
        <f>0.1395+0.0574</f>
        <v>0.19690000000000002</v>
      </c>
      <c r="O4">
        <f>0.22+0.0545</f>
        <v>0.27450000000000002</v>
      </c>
      <c r="R4" s="1">
        <v>0.98</v>
      </c>
      <c r="S4">
        <v>98</v>
      </c>
    </row>
    <row r="5" spans="1:43">
      <c r="A5" t="s">
        <v>20</v>
      </c>
      <c r="B5">
        <v>0.1241</v>
      </c>
      <c r="C5">
        <v>0.1173</v>
      </c>
      <c r="D5">
        <v>0.1232</v>
      </c>
      <c r="E5">
        <v>0.14219999999999999</v>
      </c>
      <c r="F5">
        <v>0.16719999999999999</v>
      </c>
      <c r="J5" t="s">
        <v>20</v>
      </c>
      <c r="K5">
        <f>0.27+0.0571</f>
        <v>0.3271</v>
      </c>
      <c r="L5">
        <f>0.089+0.0493</f>
        <v>0.13829999999999998</v>
      </c>
      <c r="M5">
        <f>0.1795+0.0664</f>
        <v>0.24590000000000001</v>
      </c>
      <c r="N5">
        <f>0.1395+0.0634</f>
        <v>0.20290000000000002</v>
      </c>
      <c r="O5">
        <f>0.22+0.0745</f>
        <v>0.29449999999999998</v>
      </c>
      <c r="R5" s="1">
        <v>0.96</v>
      </c>
      <c r="S5">
        <v>96</v>
      </c>
    </row>
    <row r="6" spans="1:43">
      <c r="A6" t="s">
        <v>6</v>
      </c>
      <c r="B6">
        <v>0.13519999999999999</v>
      </c>
      <c r="C6">
        <v>0.1235</v>
      </c>
      <c r="D6">
        <v>0.13439999999999999</v>
      </c>
      <c r="E6">
        <v>0.1542</v>
      </c>
      <c r="F6">
        <v>0.18659999999999999</v>
      </c>
      <c r="J6" t="s">
        <v>6</v>
      </c>
      <c r="K6">
        <f>0.27+0.0591</f>
        <v>0.3291</v>
      </c>
      <c r="L6">
        <f>0.089+0.0491</f>
        <v>0.1381</v>
      </c>
      <c r="M6">
        <f>0.1795+0.0671</f>
        <v>0.24659999999999999</v>
      </c>
      <c r="N6">
        <f>0.1395+0.0612</f>
        <v>0.20070000000000002</v>
      </c>
      <c r="O6">
        <f>0.22+0.0712</f>
        <v>0.29120000000000001</v>
      </c>
      <c r="R6" s="1">
        <v>0.94</v>
      </c>
    </row>
    <row r="7" spans="1:43">
      <c r="A7" t="s">
        <v>7</v>
      </c>
      <c r="B7">
        <v>0.15190000000000001</v>
      </c>
      <c r="C7">
        <v>0.12820000000000001</v>
      </c>
      <c r="D7">
        <v>0.14549999999999999</v>
      </c>
      <c r="E7">
        <v>0.16719999999999999</v>
      </c>
      <c r="F7">
        <v>0.23760000000000001</v>
      </c>
      <c r="J7" t="s">
        <v>7</v>
      </c>
      <c r="K7">
        <f>0.27+0.06261</f>
        <v>0.33261000000000002</v>
      </c>
      <c r="L7">
        <f>0.089+0.053</f>
        <v>0.14199999999999999</v>
      </c>
      <c r="M7">
        <f>0.1795+0.0713</f>
        <v>0.25080000000000002</v>
      </c>
      <c r="N7">
        <f>0.0641+0.143</f>
        <v>0.20710000000000001</v>
      </c>
      <c r="O7">
        <f>0.22+0.08461</f>
        <v>0.30460999999999999</v>
      </c>
      <c r="R7" s="1">
        <v>0.92</v>
      </c>
    </row>
    <row r="8" spans="1:43">
      <c r="A8" t="s">
        <v>8</v>
      </c>
      <c r="B8">
        <v>0.17660000000000001</v>
      </c>
      <c r="C8">
        <v>0.15529999999999999</v>
      </c>
      <c r="D8">
        <v>0.1726</v>
      </c>
      <c r="E8">
        <v>0.21099999999999999</v>
      </c>
      <c r="F8">
        <v>0.255</v>
      </c>
      <c r="J8" t="s">
        <v>8</v>
      </c>
      <c r="K8">
        <f>0.27+0.09045</f>
        <v>0.36045000000000005</v>
      </c>
      <c r="L8">
        <f>0.089+0.07654</f>
        <v>0.16553999999999999</v>
      </c>
      <c r="M8">
        <f>0.1795+0.0973</f>
        <v>0.27679999999999999</v>
      </c>
      <c r="N8">
        <f>0.1395+0.09324</f>
        <v>0.23274</v>
      </c>
      <c r="O8">
        <f>0.22+0.10045</f>
        <v>0.32045000000000001</v>
      </c>
      <c r="R8" s="1">
        <v>0.9</v>
      </c>
    </row>
    <row r="9" spans="1:43">
      <c r="A9" t="s">
        <v>19</v>
      </c>
      <c r="B9">
        <v>0.21429999999999999</v>
      </c>
      <c r="C9">
        <v>0.1845</v>
      </c>
      <c r="D9">
        <v>0.21129999999999999</v>
      </c>
      <c r="E9">
        <v>0.23119999999999999</v>
      </c>
      <c r="F9">
        <v>0.28589999999999999</v>
      </c>
      <c r="J9" t="s">
        <v>19</v>
      </c>
      <c r="K9">
        <f>0.27+0.1021</f>
        <v>0.37209999999999999</v>
      </c>
      <c r="L9">
        <f>0.089+0.1001</f>
        <v>0.18909999999999999</v>
      </c>
      <c r="M9">
        <f>0.1795+0.0997</f>
        <v>0.2792</v>
      </c>
      <c r="N9">
        <f>0.1395+0.1076</f>
        <v>0.24710000000000001</v>
      </c>
      <c r="O9">
        <f>0.22+0.12045</f>
        <v>0.34045000000000003</v>
      </c>
      <c r="R9" s="1">
        <v>0.87</v>
      </c>
    </row>
    <row r="10" spans="1:43">
      <c r="A10" t="s">
        <v>5</v>
      </c>
      <c r="B10">
        <v>0.27</v>
      </c>
      <c r="C10">
        <v>8.8999999999999996E-2</v>
      </c>
      <c r="F10">
        <v>0.22</v>
      </c>
    </row>
    <row r="12" spans="1:43">
      <c r="A12" t="s">
        <v>10</v>
      </c>
      <c r="B12" t="s">
        <v>17</v>
      </c>
      <c r="J12" t="s">
        <v>28</v>
      </c>
      <c r="AD12" t="s">
        <v>25</v>
      </c>
      <c r="AI12" t="s">
        <v>37</v>
      </c>
      <c r="AN12" t="s">
        <v>38</v>
      </c>
    </row>
    <row r="13" spans="1:43">
      <c r="A13" t="s">
        <v>11</v>
      </c>
      <c r="B13" t="s">
        <v>0</v>
      </c>
      <c r="C13" t="s">
        <v>1</v>
      </c>
      <c r="D13" t="s">
        <v>2</v>
      </c>
      <c r="E13" t="s">
        <v>4</v>
      </c>
      <c r="F13" t="s">
        <v>3</v>
      </c>
      <c r="K13" t="s">
        <v>0</v>
      </c>
      <c r="L13" t="s">
        <v>1</v>
      </c>
      <c r="M13" t="s">
        <v>2</v>
      </c>
      <c r="N13" t="s">
        <v>4</v>
      </c>
      <c r="O13" t="s">
        <v>3</v>
      </c>
      <c r="Q13" t="s">
        <v>32</v>
      </c>
      <c r="T13" t="s">
        <v>25</v>
      </c>
      <c r="U13" t="s">
        <v>31</v>
      </c>
      <c r="V13" t="s">
        <v>26</v>
      </c>
      <c r="W13" t="s">
        <v>27</v>
      </c>
      <c r="AD13" t="s">
        <v>36</v>
      </c>
      <c r="AE13" t="s">
        <v>35</v>
      </c>
      <c r="AF13" t="s">
        <v>33</v>
      </c>
      <c r="AG13" t="s">
        <v>34</v>
      </c>
      <c r="AI13" t="s">
        <v>36</v>
      </c>
      <c r="AJ13" t="s">
        <v>35</v>
      </c>
      <c r="AK13" t="s">
        <v>33</v>
      </c>
      <c r="AL13" t="s">
        <v>34</v>
      </c>
      <c r="AN13" t="s">
        <v>36</v>
      </c>
      <c r="AO13" t="s">
        <v>35</v>
      </c>
      <c r="AP13" t="s">
        <v>33</v>
      </c>
      <c r="AQ13" t="s">
        <v>34</v>
      </c>
    </row>
    <row r="14" spans="1:43">
      <c r="A14" t="s">
        <v>12</v>
      </c>
      <c r="B14">
        <v>0.1075</v>
      </c>
      <c r="C14">
        <v>0.10929999999999999</v>
      </c>
      <c r="D14">
        <v>0.1002</v>
      </c>
      <c r="E14">
        <v>0.1036</v>
      </c>
      <c r="F14">
        <v>0.1331</v>
      </c>
      <c r="K14">
        <f>0.27+0.0318</f>
        <v>0.30180000000000001</v>
      </c>
      <c r="L14">
        <f>0.089+0.0391</f>
        <v>0.12809999999999999</v>
      </c>
      <c r="M14">
        <f>0.1795+0.0363</f>
        <v>0.21579999999999999</v>
      </c>
      <c r="N14">
        <f>0.1395+0.0406</f>
        <v>0.18010000000000001</v>
      </c>
      <c r="O14">
        <f>0.22+0.0312</f>
        <v>0.25119999999999998</v>
      </c>
      <c r="Q14" t="s">
        <v>12</v>
      </c>
      <c r="R14" s="1">
        <v>1</v>
      </c>
      <c r="S14" s="1">
        <v>1</v>
      </c>
      <c r="T14">
        <v>1</v>
      </c>
      <c r="U14">
        <v>1</v>
      </c>
      <c r="V14">
        <v>0.55000000000000004</v>
      </c>
      <c r="W14">
        <v>0.67</v>
      </c>
      <c r="X14">
        <f t="shared" ref="X14:AA15" si="0">B14/K14</f>
        <v>0.35619615639496355</v>
      </c>
      <c r="Y14">
        <f t="shared" si="0"/>
        <v>0.8532396565183451</v>
      </c>
      <c r="Z14">
        <f t="shared" si="0"/>
        <v>0.4643188137164041</v>
      </c>
      <c r="AA14">
        <f t="shared" si="0"/>
        <v>0.57523598001110487</v>
      </c>
      <c r="AD14">
        <v>1</v>
      </c>
      <c r="AE14">
        <v>1</v>
      </c>
      <c r="AF14">
        <v>1</v>
      </c>
      <c r="AG14">
        <v>0.64</v>
      </c>
      <c r="AI14">
        <v>1</v>
      </c>
      <c r="AJ14">
        <v>1</v>
      </c>
      <c r="AK14">
        <v>1</v>
      </c>
      <c r="AL14">
        <v>0.66</v>
      </c>
      <c r="AN14">
        <v>1</v>
      </c>
      <c r="AO14">
        <v>1</v>
      </c>
      <c r="AP14">
        <v>1</v>
      </c>
      <c r="AQ14">
        <v>0.81</v>
      </c>
    </row>
    <row r="15" spans="1:43">
      <c r="A15" t="s">
        <v>13</v>
      </c>
      <c r="B15">
        <v>0.1326</v>
      </c>
      <c r="C15">
        <v>0.11360000000000001</v>
      </c>
      <c r="D15">
        <v>0.1195</v>
      </c>
      <c r="E15">
        <v>0.1241</v>
      </c>
      <c r="F15">
        <v>0.16209999999999999</v>
      </c>
      <c r="K15">
        <f>0.27+0.0521</f>
        <v>0.3221</v>
      </c>
      <c r="L15">
        <f>0.089+0.0598</f>
        <v>0.14879999999999999</v>
      </c>
      <c r="M15">
        <f>0.1795+0.0563</f>
        <v>0.23580000000000001</v>
      </c>
      <c r="N15">
        <f>0.1395+0.0534</f>
        <v>0.19290000000000002</v>
      </c>
      <c r="O15">
        <f>0.22+0.0501</f>
        <v>0.27010000000000001</v>
      </c>
      <c r="Q15" t="s">
        <v>23</v>
      </c>
      <c r="R15" s="1">
        <v>0.98199999999999998</v>
      </c>
      <c r="S15" s="1">
        <v>0.998</v>
      </c>
      <c r="T15">
        <v>0.99</v>
      </c>
      <c r="U15">
        <v>0.99199999999999999</v>
      </c>
      <c r="V15">
        <v>0.54</v>
      </c>
      <c r="W15">
        <v>0.61</v>
      </c>
      <c r="X15">
        <f t="shared" si="0"/>
        <v>0.41167339335610059</v>
      </c>
      <c r="Y15">
        <f t="shared" si="0"/>
        <v>0.76344086021505386</v>
      </c>
      <c r="Z15">
        <f t="shared" si="0"/>
        <v>0.50678541136556399</v>
      </c>
      <c r="AA15">
        <f t="shared" si="0"/>
        <v>0.64333851736651115</v>
      </c>
      <c r="AD15">
        <v>0.99</v>
      </c>
      <c r="AE15">
        <v>0.98499999999999999</v>
      </c>
      <c r="AF15">
        <v>0.96799999999999997</v>
      </c>
      <c r="AG15">
        <v>0.56999999999999995</v>
      </c>
      <c r="AI15">
        <v>0.98199999999999998</v>
      </c>
      <c r="AJ15">
        <v>0.98099999999999998</v>
      </c>
      <c r="AK15">
        <v>0.97599999999999998</v>
      </c>
      <c r="AL15">
        <v>0.62</v>
      </c>
      <c r="AN15">
        <v>0.998</v>
      </c>
      <c r="AO15">
        <v>0.99199999999999999</v>
      </c>
      <c r="AP15">
        <v>0.98599999999999999</v>
      </c>
      <c r="AQ15">
        <v>0.74</v>
      </c>
    </row>
    <row r="16" spans="1:43">
      <c r="A16" t="s">
        <v>14</v>
      </c>
      <c r="B16">
        <v>0.14610000000000001</v>
      </c>
      <c r="C16">
        <v>0.12570000000000001</v>
      </c>
      <c r="D16">
        <v>0.12640000000000001</v>
      </c>
      <c r="E16">
        <v>0.13739999999999999</v>
      </c>
      <c r="F16">
        <v>0.187</v>
      </c>
      <c r="K16">
        <f>0.27+0.0713</f>
        <v>0.34130000000000005</v>
      </c>
      <c r="L16">
        <f>0.089+0.0763</f>
        <v>0.1653</v>
      </c>
      <c r="M16">
        <f>0.1795+0.0742</f>
        <v>0.25369999999999998</v>
      </c>
      <c r="N16">
        <f>0.1395+0.0732</f>
        <v>0.2127</v>
      </c>
      <c r="O16">
        <f>0.22+0.0758</f>
        <v>0.29580000000000001</v>
      </c>
      <c r="Q16" t="s">
        <v>24</v>
      </c>
      <c r="R16">
        <v>0.96599999999999997</v>
      </c>
      <c r="S16" s="1">
        <v>0.996</v>
      </c>
      <c r="T16">
        <v>0.96799999999999997</v>
      </c>
      <c r="U16">
        <v>0.98</v>
      </c>
      <c r="V16">
        <v>0.53</v>
      </c>
      <c r="W16">
        <v>0.56000000000000005</v>
      </c>
      <c r="AD16">
        <v>0.96799999999999997</v>
      </c>
      <c r="AE16">
        <v>0.96199999999999997</v>
      </c>
      <c r="AF16">
        <v>0.94599999999999995</v>
      </c>
      <c r="AG16">
        <v>0.52</v>
      </c>
      <c r="AI16">
        <v>0.96099999999999997</v>
      </c>
      <c r="AJ16">
        <v>0.95399999999999996</v>
      </c>
      <c r="AK16">
        <v>0.94</v>
      </c>
      <c r="AL16">
        <v>0.57999999999999996</v>
      </c>
      <c r="AN16">
        <v>0.99199999999999999</v>
      </c>
      <c r="AO16">
        <v>0.98399999999999999</v>
      </c>
      <c r="AP16">
        <v>0.97299999999999998</v>
      </c>
      <c r="AQ16">
        <v>0.68</v>
      </c>
    </row>
    <row r="17" spans="1:43">
      <c r="A17" t="s">
        <v>16</v>
      </c>
      <c r="B17">
        <v>0.16139999999999999</v>
      </c>
      <c r="C17">
        <v>0.1464</v>
      </c>
      <c r="D17">
        <v>0.15110000000000001</v>
      </c>
      <c r="E17">
        <v>0.16109999999999999</v>
      </c>
      <c r="F17">
        <v>0.2059</v>
      </c>
      <c r="K17">
        <f>0.27+0.1007</f>
        <v>0.37070000000000003</v>
      </c>
      <c r="L17">
        <f>0.089+0.1027</f>
        <v>0.19169999999999998</v>
      </c>
      <c r="M17">
        <f>0.1795+0.0957</f>
        <v>0.2752</v>
      </c>
      <c r="N17">
        <f>0.1395+0.0917</f>
        <v>0.23120000000000002</v>
      </c>
      <c r="O17">
        <f>0.22+0.0877</f>
        <v>0.30769999999999997</v>
      </c>
      <c r="Q17" t="s">
        <v>29</v>
      </c>
      <c r="R17" s="1">
        <v>0.94099999999999995</v>
      </c>
      <c r="S17" s="1">
        <v>0.99</v>
      </c>
      <c r="T17">
        <v>0.94599999999999995</v>
      </c>
      <c r="U17">
        <v>0.96599999999999997</v>
      </c>
      <c r="V17">
        <v>0.52</v>
      </c>
      <c r="W17">
        <v>0.54</v>
      </c>
      <c r="X17">
        <f>B16/K16</f>
        <v>0.42806914737767354</v>
      </c>
      <c r="Y17">
        <f>C16/L16</f>
        <v>0.76043557168784026</v>
      </c>
      <c r="Z17">
        <f>D16/M16</f>
        <v>0.49822625147812383</v>
      </c>
      <c r="AA17">
        <f>E16/N16</f>
        <v>0.64598025387870239</v>
      </c>
      <c r="AD17">
        <v>0.94599999999999995</v>
      </c>
      <c r="AE17">
        <v>0.94099999999999995</v>
      </c>
      <c r="AF17">
        <v>0.91600000000000004</v>
      </c>
      <c r="AG17">
        <v>0.49</v>
      </c>
      <c r="AI17">
        <v>0.94</v>
      </c>
      <c r="AJ17">
        <v>0.93300000000000005</v>
      </c>
      <c r="AK17">
        <v>0.91</v>
      </c>
      <c r="AL17">
        <v>0.55000000000000004</v>
      </c>
      <c r="AN17">
        <v>0.98599999999999999</v>
      </c>
      <c r="AO17">
        <v>0.97699999999999998</v>
      </c>
      <c r="AP17">
        <v>0.96499999999999997</v>
      </c>
      <c r="AQ17">
        <v>0.63</v>
      </c>
    </row>
    <row r="18" spans="1:43">
      <c r="A18" t="s">
        <v>15</v>
      </c>
      <c r="Q18" t="s">
        <v>30</v>
      </c>
      <c r="R18" s="1">
        <v>0.92700000000000005</v>
      </c>
      <c r="S18" s="1">
        <v>0.98199999999999998</v>
      </c>
      <c r="T18">
        <v>0.92300000000000004</v>
      </c>
      <c r="U18">
        <v>0.95199999999999996</v>
      </c>
      <c r="V18">
        <v>0.51</v>
      </c>
      <c r="W18">
        <v>0.52</v>
      </c>
      <c r="AD18">
        <v>0.92300000000000004</v>
      </c>
      <c r="AE18">
        <v>0.91600000000000004</v>
      </c>
      <c r="AF18">
        <v>0.88100000000000001</v>
      </c>
      <c r="AG18">
        <v>0.47</v>
      </c>
      <c r="AI18">
        <v>0.91400000000000003</v>
      </c>
      <c r="AJ18">
        <v>0.90900000000000003</v>
      </c>
      <c r="AK18">
        <v>0.879</v>
      </c>
      <c r="AL18">
        <v>0.51</v>
      </c>
      <c r="AN18">
        <v>0.97799999999999998</v>
      </c>
      <c r="AO18">
        <v>0.97199999999999998</v>
      </c>
      <c r="AP18">
        <v>0.95399999999999996</v>
      </c>
      <c r="AQ18">
        <v>0.57999999999999996</v>
      </c>
    </row>
    <row r="19" spans="1:43">
      <c r="A19" t="s">
        <v>12</v>
      </c>
      <c r="B19">
        <v>0.1129</v>
      </c>
      <c r="C19">
        <v>0.1128</v>
      </c>
      <c r="D19">
        <v>0.1075</v>
      </c>
      <c r="E19">
        <v>9.7699999999999995E-2</v>
      </c>
      <c r="F19">
        <v>0.16300000000000001</v>
      </c>
      <c r="K19">
        <f>0.27+0.0478</f>
        <v>0.31780000000000003</v>
      </c>
      <c r="L19">
        <f>0.089+0.0467</f>
        <v>0.13569999999999999</v>
      </c>
      <c r="M19">
        <f>0.1795+0.0438</f>
        <v>0.2233</v>
      </c>
      <c r="N19">
        <f>0.1395+0.0471</f>
        <v>0.18660000000000002</v>
      </c>
      <c r="O19">
        <f>0.22+0.0499</f>
        <v>0.26990000000000003</v>
      </c>
      <c r="Q19" t="s">
        <v>16</v>
      </c>
      <c r="R19" s="1">
        <v>0.90600000000000003</v>
      </c>
      <c r="S19" s="1">
        <v>0.97099999999999997</v>
      </c>
      <c r="T19">
        <v>0.93100000000000005</v>
      </c>
      <c r="U19">
        <v>0.93</v>
      </c>
      <c r="V19">
        <v>0.53</v>
      </c>
      <c r="W19">
        <v>0.51</v>
      </c>
      <c r="X19">
        <f>B17/K17</f>
        <v>0.43539250067439972</v>
      </c>
      <c r="Y19">
        <f>C17/L17</f>
        <v>0.76369327073552429</v>
      </c>
      <c r="Z19">
        <f>D17/M17</f>
        <v>0.54905523255813959</v>
      </c>
      <c r="AA19">
        <f>E17/N17</f>
        <v>0.69679930795847744</v>
      </c>
    </row>
    <row r="20" spans="1:43">
      <c r="A20" t="s">
        <v>13</v>
      </c>
      <c r="B20">
        <v>0.1222</v>
      </c>
      <c r="C20">
        <v>0.1268</v>
      </c>
      <c r="D20">
        <v>0.1366</v>
      </c>
      <c r="E20">
        <v>0.1295</v>
      </c>
      <c r="F20">
        <v>0.17480000000000001</v>
      </c>
      <c r="K20">
        <f>0.27+0.0819</f>
        <v>0.35189999999999999</v>
      </c>
      <c r="L20">
        <f>0.089+0.0793</f>
        <v>0.16830000000000001</v>
      </c>
      <c r="M20">
        <f>0.1795+0.0854</f>
        <v>0.26490000000000002</v>
      </c>
      <c r="N20">
        <f>0.1395+0.0765</f>
        <v>0.21600000000000003</v>
      </c>
      <c r="O20">
        <f>0.22+0.0812</f>
        <v>0.30120000000000002</v>
      </c>
      <c r="Q20" t="s">
        <v>15</v>
      </c>
      <c r="S20" s="1"/>
    </row>
    <row r="21" spans="1:43">
      <c r="A21" t="s">
        <v>14</v>
      </c>
      <c r="B21">
        <v>0.14979999999999999</v>
      </c>
      <c r="C21">
        <v>0.16300000000000001</v>
      </c>
      <c r="D21">
        <v>0.1731</v>
      </c>
      <c r="E21">
        <v>0.1772</v>
      </c>
      <c r="F21">
        <v>0.19719999999999999</v>
      </c>
      <c r="K21">
        <f>0.27+0.1224</f>
        <v>0.39240000000000003</v>
      </c>
      <c r="L21">
        <f>0.089+0.12</f>
        <v>0.20899999999999999</v>
      </c>
      <c r="M21">
        <f>0.1795+0.1254</f>
        <v>0.3049</v>
      </c>
      <c r="N21">
        <f>0.1395+0.1074</f>
        <v>0.24690000000000001</v>
      </c>
      <c r="O21">
        <f>0.22+0.13143</f>
        <v>0.35143000000000002</v>
      </c>
      <c r="Q21" t="s">
        <v>12</v>
      </c>
      <c r="R21" s="1">
        <v>1</v>
      </c>
      <c r="S21" s="1">
        <v>1</v>
      </c>
      <c r="T21">
        <v>0.998</v>
      </c>
      <c r="U21">
        <v>1</v>
      </c>
      <c r="V21">
        <v>0.54</v>
      </c>
      <c r="W21">
        <v>0.55000000000000004</v>
      </c>
      <c r="X21">
        <f t="shared" ref="X21:AA22" si="1">B19/K19</f>
        <v>0.35525487728130895</v>
      </c>
      <c r="Y21">
        <f t="shared" si="1"/>
        <v>0.83124539425202659</v>
      </c>
      <c r="Z21">
        <f t="shared" si="1"/>
        <v>0.48141513658755036</v>
      </c>
      <c r="AA21">
        <f t="shared" si="1"/>
        <v>0.52357984994640938</v>
      </c>
      <c r="AD21">
        <v>0.998</v>
      </c>
      <c r="AE21">
        <v>1</v>
      </c>
      <c r="AF21">
        <v>0.998</v>
      </c>
      <c r="AG21">
        <v>1</v>
      </c>
    </row>
    <row r="22" spans="1:43">
      <c r="A22" t="s">
        <v>16</v>
      </c>
      <c r="B22">
        <v>0.1895</v>
      </c>
      <c r="C22">
        <v>0.1835</v>
      </c>
      <c r="D22">
        <v>0.2235</v>
      </c>
      <c r="E22">
        <v>0.21510000000000001</v>
      </c>
      <c r="F22">
        <v>0.22470000000000001</v>
      </c>
      <c r="K22">
        <f>0.27+0.1623</f>
        <v>0.43230000000000002</v>
      </c>
      <c r="L22">
        <f>0.089+0.1715</f>
        <v>0.26050000000000001</v>
      </c>
      <c r="M22">
        <f>0.1795+0.1749</f>
        <v>0.35439999999999999</v>
      </c>
      <c r="N22">
        <f>0.1395+0.1674</f>
        <v>0.30690000000000001</v>
      </c>
      <c r="O22">
        <f>0.22+0.1466</f>
        <v>0.36660000000000004</v>
      </c>
      <c r="Q22" t="s">
        <v>23</v>
      </c>
      <c r="R22" s="1">
        <v>0.97799999999999998</v>
      </c>
      <c r="S22" s="1">
        <v>0.998</v>
      </c>
      <c r="T22">
        <v>0.98099999999999998</v>
      </c>
      <c r="U22">
        <v>0.98899999999999999</v>
      </c>
      <c r="V22">
        <v>0.53</v>
      </c>
      <c r="W22">
        <v>0.55000000000000004</v>
      </c>
      <c r="X22">
        <f t="shared" si="1"/>
        <v>0.34725774367718104</v>
      </c>
      <c r="Y22">
        <f t="shared" si="1"/>
        <v>0.7534165181224004</v>
      </c>
      <c r="Z22">
        <f t="shared" si="1"/>
        <v>0.51566628916572288</v>
      </c>
      <c r="AA22">
        <f t="shared" si="1"/>
        <v>0.59953703703703698</v>
      </c>
      <c r="AD22">
        <v>0.98099999999999998</v>
      </c>
      <c r="AE22">
        <v>0.98899999999999999</v>
      </c>
      <c r="AF22">
        <v>0.98099999999999998</v>
      </c>
      <c r="AG22">
        <v>0.98899999999999999</v>
      </c>
    </row>
    <row r="23" spans="1:43">
      <c r="Q23" t="s">
        <v>24</v>
      </c>
      <c r="R23" s="1">
        <v>0.95599999999999996</v>
      </c>
      <c r="S23" s="1">
        <v>0.98499999999999999</v>
      </c>
      <c r="T23">
        <v>0.96</v>
      </c>
      <c r="U23">
        <v>0.97699999999999998</v>
      </c>
      <c r="V23">
        <v>0.52</v>
      </c>
      <c r="W23">
        <v>0.55000000000000004</v>
      </c>
      <c r="AD23">
        <v>0.96</v>
      </c>
      <c r="AE23">
        <v>0.97699999999999998</v>
      </c>
      <c r="AF23">
        <v>0.96</v>
      </c>
      <c r="AG23">
        <v>0.97699999999999998</v>
      </c>
    </row>
    <row r="24" spans="1:43">
      <c r="Q24" t="s">
        <v>29</v>
      </c>
      <c r="R24" s="1">
        <v>0.93500000000000005</v>
      </c>
      <c r="S24" s="1">
        <v>0.97499999999999998</v>
      </c>
      <c r="T24">
        <v>0.93400000000000005</v>
      </c>
      <c r="U24">
        <v>0.96199999999999997</v>
      </c>
      <c r="V24">
        <v>0.52</v>
      </c>
      <c r="W24">
        <v>0.52</v>
      </c>
      <c r="X24">
        <f>B21/K21</f>
        <v>0.38175331294597342</v>
      </c>
      <c r="Y24">
        <f>C21/L21</f>
        <v>0.77990430622009577</v>
      </c>
      <c r="Z24">
        <f>D21/M21</f>
        <v>0.56772712364709743</v>
      </c>
      <c r="AA24">
        <f>E21/N21</f>
        <v>0.71769947347104091</v>
      </c>
      <c r="AD24">
        <v>0.93400000000000005</v>
      </c>
      <c r="AE24">
        <v>0.96199999999999997</v>
      </c>
      <c r="AF24">
        <v>0.93400000000000005</v>
      </c>
      <c r="AG24">
        <v>0.96199999999999997</v>
      </c>
    </row>
    <row r="25" spans="1:43">
      <c r="Q25" t="s">
        <v>30</v>
      </c>
      <c r="R25" s="1">
        <v>0.90500000000000003</v>
      </c>
      <c r="S25" s="1">
        <v>0.96799999999999997</v>
      </c>
      <c r="T25">
        <v>0.90800000000000003</v>
      </c>
      <c r="U25">
        <v>0.94799999999999995</v>
      </c>
      <c r="V25">
        <v>0.51</v>
      </c>
      <c r="W25">
        <v>0.52</v>
      </c>
      <c r="AD25">
        <v>0.90800000000000003</v>
      </c>
      <c r="AE25">
        <v>0.94799999999999995</v>
      </c>
      <c r="AF25">
        <v>0.90800000000000003</v>
      </c>
      <c r="AG25">
        <v>0.94799999999999995</v>
      </c>
    </row>
    <row r="26" spans="1:43">
      <c r="Q26" t="s">
        <v>16</v>
      </c>
      <c r="R26" s="1">
        <v>0.877</v>
      </c>
      <c r="S26" s="1">
        <v>0.94799999999999995</v>
      </c>
      <c r="T26">
        <v>0.91700000000000004</v>
      </c>
      <c r="U26">
        <v>0.91200000000000003</v>
      </c>
      <c r="V26">
        <v>0.5</v>
      </c>
      <c r="W26">
        <v>0.47</v>
      </c>
      <c r="X26">
        <f>B22/K22</f>
        <v>0.43835299560490398</v>
      </c>
      <c r="Y26">
        <f>C22/L22</f>
        <v>0.70441458733205375</v>
      </c>
      <c r="Z26">
        <f>D22/M22</f>
        <v>0.63064334085778784</v>
      </c>
      <c r="AA26">
        <f>E22/N22</f>
        <v>0.70087976539589447</v>
      </c>
      <c r="AD26">
        <v>0.91700000000000004</v>
      </c>
      <c r="AE26">
        <v>0.91200000000000003</v>
      </c>
      <c r="AF26">
        <v>0.91700000000000004</v>
      </c>
      <c r="AG26">
        <v>0.91200000000000003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mmc</cp:lastModifiedBy>
  <dcterms:created xsi:type="dcterms:W3CDTF">2021-03-03T22:26:47Z</dcterms:created>
  <dcterms:modified xsi:type="dcterms:W3CDTF">2021-09-15T17:46:13Z</dcterms:modified>
</cp:coreProperties>
</file>