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pitt_research\DP_MBQC\example\"/>
    </mc:Choice>
  </mc:AlternateContent>
  <xr:revisionPtr revIDLastSave="0" documentId="13_ncr:1_{C75CACC9-13C5-434C-AF8A-9BE0F5D92374}" xr6:coauthVersionLast="47" xr6:coauthVersionMax="47" xr10:uidLastSave="{00000000-0000-0000-0000-000000000000}"/>
  <bookViews>
    <workbookView xWindow="23685" yWindow="2655" windowWidth="26055" windowHeight="1569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50" sheetId="6" r:id="rId5"/>
    <sheet name="100" sheetId="5" r:id="rId6"/>
    <sheet name="Sheet5" sheetId="7" r:id="rId7"/>
    <sheet name="utilization" sheetId="8" r:id="rId8"/>
    <sheet name="Sheet6" sheetId="9" r:id="rId9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" i="3" l="1"/>
  <c r="T25" i="2"/>
  <c r="T25" i="1"/>
  <c r="S24" i="3"/>
  <c r="R23" i="3"/>
  <c r="T23" i="3" s="1"/>
  <c r="Q23" i="3"/>
  <c r="S23" i="3" s="1"/>
  <c r="R22" i="3"/>
  <c r="T22" i="3" s="1"/>
  <c r="Q22" i="3"/>
  <c r="S22" i="3" s="1"/>
  <c r="R21" i="3"/>
  <c r="T21" i="3" s="1"/>
  <c r="Q21" i="3"/>
  <c r="S21" i="3" s="1"/>
  <c r="T20" i="3"/>
  <c r="S20" i="3"/>
  <c r="R20" i="3"/>
  <c r="Q20" i="3"/>
  <c r="R19" i="3"/>
  <c r="T19" i="3" s="1"/>
  <c r="Q19" i="3"/>
  <c r="S19" i="3" s="1"/>
  <c r="R18" i="3"/>
  <c r="T18" i="3" s="1"/>
  <c r="Q18" i="3"/>
  <c r="S18" i="3" s="1"/>
  <c r="R17" i="3"/>
  <c r="Q17" i="3"/>
  <c r="R16" i="3"/>
  <c r="T16" i="3" s="1"/>
  <c r="Q16" i="3"/>
  <c r="S16" i="3" s="1"/>
  <c r="T15" i="3"/>
  <c r="S15" i="3"/>
  <c r="R15" i="3"/>
  <c r="Q15" i="3"/>
  <c r="S14" i="3"/>
  <c r="R14" i="3"/>
  <c r="T14" i="3" s="1"/>
  <c r="Q14" i="3"/>
  <c r="R13" i="3"/>
  <c r="Q13" i="3"/>
  <c r="R12" i="3"/>
  <c r="T12" i="3" s="1"/>
  <c r="Q12" i="3"/>
  <c r="S12" i="3" s="1"/>
  <c r="T11" i="3"/>
  <c r="S11" i="3"/>
  <c r="R11" i="3"/>
  <c r="Q11" i="3"/>
  <c r="R10" i="3"/>
  <c r="T10" i="3" s="1"/>
  <c r="Q10" i="3"/>
  <c r="S10" i="3" s="1"/>
  <c r="R9" i="3"/>
  <c r="Q9" i="3"/>
  <c r="R8" i="3"/>
  <c r="T8" i="3" s="1"/>
  <c r="Q8" i="3"/>
  <c r="S8" i="3" s="1"/>
  <c r="R7" i="3"/>
  <c r="T7" i="3" s="1"/>
  <c r="Q7" i="3"/>
  <c r="S7" i="3" s="1"/>
  <c r="T6" i="3"/>
  <c r="S6" i="3"/>
  <c r="R6" i="3"/>
  <c r="Q6" i="3"/>
  <c r="R5" i="3"/>
  <c r="Q5" i="3"/>
  <c r="R4" i="3"/>
  <c r="T4" i="3" s="1"/>
  <c r="Q4" i="3"/>
  <c r="S4" i="3" s="1"/>
  <c r="R3" i="3"/>
  <c r="T3" i="3" s="1"/>
  <c r="Q3" i="3"/>
  <c r="S3" i="3" s="1"/>
  <c r="T2" i="3"/>
  <c r="S2" i="3"/>
  <c r="R2" i="3"/>
  <c r="Q2" i="3"/>
  <c r="T24" i="2"/>
  <c r="S24" i="2"/>
  <c r="S4" i="2"/>
  <c r="T21" i="2"/>
  <c r="S21" i="2"/>
  <c r="T2" i="2"/>
  <c r="S2" i="2"/>
  <c r="R2" i="2"/>
  <c r="Q2" i="2"/>
  <c r="R23" i="2"/>
  <c r="T23" i="2" s="1"/>
  <c r="Q23" i="2"/>
  <c r="S23" i="2" s="1"/>
  <c r="R22" i="2"/>
  <c r="T22" i="2" s="1"/>
  <c r="Q22" i="2"/>
  <c r="S22" i="2" s="1"/>
  <c r="R21" i="2"/>
  <c r="Q21" i="2"/>
  <c r="R20" i="2"/>
  <c r="T20" i="2" s="1"/>
  <c r="Q20" i="2"/>
  <c r="S20" i="2" s="1"/>
  <c r="T19" i="2"/>
  <c r="S19" i="2"/>
  <c r="R19" i="2"/>
  <c r="Q19" i="2"/>
  <c r="S18" i="2"/>
  <c r="R18" i="2"/>
  <c r="T18" i="2" s="1"/>
  <c r="Q18" i="2"/>
  <c r="R17" i="2"/>
  <c r="Q17" i="2"/>
  <c r="R16" i="2"/>
  <c r="T16" i="2" s="1"/>
  <c r="Q16" i="2"/>
  <c r="S16" i="2" s="1"/>
  <c r="T15" i="2"/>
  <c r="S15" i="2"/>
  <c r="R15" i="2"/>
  <c r="Q15" i="2"/>
  <c r="R14" i="2"/>
  <c r="T14" i="2" s="1"/>
  <c r="Q14" i="2"/>
  <c r="S14" i="2" s="1"/>
  <c r="R13" i="2"/>
  <c r="Q13" i="2"/>
  <c r="T12" i="2"/>
  <c r="R12" i="2"/>
  <c r="Q12" i="2"/>
  <c r="S12" i="2" s="1"/>
  <c r="R11" i="2"/>
  <c r="T11" i="2" s="1"/>
  <c r="Q11" i="2"/>
  <c r="S11" i="2" s="1"/>
  <c r="T10" i="2"/>
  <c r="S10" i="2"/>
  <c r="R10" i="2"/>
  <c r="Q10" i="2"/>
  <c r="R9" i="2"/>
  <c r="Q9" i="2"/>
  <c r="R8" i="2"/>
  <c r="T8" i="2" s="1"/>
  <c r="Q8" i="2"/>
  <c r="S8" i="2" s="1"/>
  <c r="R7" i="2"/>
  <c r="T7" i="2" s="1"/>
  <c r="Q7" i="2"/>
  <c r="S7" i="2" s="1"/>
  <c r="T6" i="2"/>
  <c r="S6" i="2"/>
  <c r="R6" i="2"/>
  <c r="Q6" i="2"/>
  <c r="R5" i="2"/>
  <c r="Q5" i="2"/>
  <c r="R4" i="2"/>
  <c r="T4" i="2" s="1"/>
  <c r="Q4" i="2"/>
  <c r="T3" i="2"/>
  <c r="R3" i="2"/>
  <c r="Q3" i="2"/>
  <c r="S3" i="2" s="1"/>
  <c r="T24" i="1"/>
  <c r="S24" i="1"/>
  <c r="T6" i="1"/>
  <c r="T7" i="1"/>
  <c r="T8" i="1"/>
  <c r="T10" i="1"/>
  <c r="T11" i="1"/>
  <c r="T12" i="1"/>
  <c r="T14" i="1"/>
  <c r="T15" i="1"/>
  <c r="T16" i="1"/>
  <c r="T18" i="1"/>
  <c r="T19" i="1"/>
  <c r="T20" i="1"/>
  <c r="T22" i="1"/>
  <c r="T23" i="1"/>
  <c r="T3" i="1"/>
  <c r="T4" i="1"/>
  <c r="S23" i="1"/>
  <c r="S22" i="1"/>
  <c r="S19" i="1"/>
  <c r="S20" i="1"/>
  <c r="S18" i="1"/>
  <c r="S15" i="1"/>
  <c r="S16" i="1"/>
  <c r="S14" i="1"/>
  <c r="S11" i="1"/>
  <c r="S12" i="1"/>
  <c r="S10" i="1"/>
  <c r="S7" i="1"/>
  <c r="S8" i="1"/>
  <c r="S6" i="1"/>
  <c r="S3" i="1"/>
  <c r="S4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" i="1"/>
  <c r="P2" i="8"/>
  <c r="P8" i="9"/>
  <c r="L8" i="8"/>
  <c r="P8" i="8" s="1"/>
  <c r="L9" i="8"/>
  <c r="P9" i="8" s="1"/>
  <c r="L10" i="8"/>
  <c r="P10" i="8"/>
  <c r="J23" i="1"/>
  <c r="L9" i="9"/>
  <c r="P9" i="9" s="1"/>
  <c r="O14" i="9"/>
  <c r="L10" i="9"/>
  <c r="L14" i="9"/>
  <c r="L15" i="9"/>
  <c r="P15" i="9" s="1"/>
  <c r="L16" i="9"/>
  <c r="L11" i="9"/>
  <c r="P11" i="9" s="1"/>
  <c r="L12" i="9"/>
  <c r="L13" i="9"/>
  <c r="L5" i="9"/>
  <c r="L6" i="9"/>
  <c r="L7" i="9"/>
  <c r="L2" i="9"/>
  <c r="L3" i="9"/>
  <c r="L4" i="9"/>
  <c r="I22" i="1"/>
  <c r="I3" i="1"/>
  <c r="O3" i="9"/>
  <c r="O4" i="9"/>
  <c r="O5" i="9"/>
  <c r="O6" i="9"/>
  <c r="O7" i="9"/>
  <c r="O8" i="9"/>
  <c r="O9" i="9"/>
  <c r="O10" i="9"/>
  <c r="O11" i="9"/>
  <c r="O12" i="9"/>
  <c r="O13" i="9"/>
  <c r="O15" i="9"/>
  <c r="O16" i="9"/>
  <c r="O2" i="9"/>
  <c r="N16" i="9"/>
  <c r="H16" i="9"/>
  <c r="G16" i="9"/>
  <c r="E16" i="9"/>
  <c r="I16" i="9" s="1"/>
  <c r="D16" i="9"/>
  <c r="N15" i="9"/>
  <c r="G15" i="9"/>
  <c r="E15" i="9"/>
  <c r="D15" i="9"/>
  <c r="H15" i="9" s="1"/>
  <c r="N14" i="9"/>
  <c r="G14" i="9"/>
  <c r="I14" i="9" s="1"/>
  <c r="E14" i="9"/>
  <c r="D14" i="9"/>
  <c r="H14" i="9" s="1"/>
  <c r="N13" i="9"/>
  <c r="I13" i="9"/>
  <c r="H13" i="9"/>
  <c r="G13" i="9"/>
  <c r="E13" i="9"/>
  <c r="D13" i="9"/>
  <c r="N12" i="9"/>
  <c r="H12" i="9"/>
  <c r="G12" i="9"/>
  <c r="E12" i="9"/>
  <c r="I12" i="9" s="1"/>
  <c r="D12" i="9"/>
  <c r="N11" i="9"/>
  <c r="G11" i="9"/>
  <c r="I11" i="9" s="1"/>
  <c r="E11" i="9"/>
  <c r="D11" i="9"/>
  <c r="H11" i="9" s="1"/>
  <c r="N10" i="9"/>
  <c r="G10" i="9"/>
  <c r="E10" i="9"/>
  <c r="D10" i="9"/>
  <c r="H10" i="9" s="1"/>
  <c r="N9" i="9"/>
  <c r="I9" i="9"/>
  <c r="H9" i="9"/>
  <c r="G9" i="9"/>
  <c r="E9" i="9"/>
  <c r="D9" i="9"/>
  <c r="N8" i="9"/>
  <c r="H8" i="9"/>
  <c r="G8" i="9"/>
  <c r="E8" i="9"/>
  <c r="I8" i="9" s="1"/>
  <c r="D8" i="9"/>
  <c r="N7" i="9"/>
  <c r="G7" i="9"/>
  <c r="E7" i="9"/>
  <c r="D7" i="9"/>
  <c r="H7" i="9" s="1"/>
  <c r="N6" i="9"/>
  <c r="G6" i="9"/>
  <c r="E6" i="9"/>
  <c r="D6" i="9"/>
  <c r="H6" i="9" s="1"/>
  <c r="N5" i="9"/>
  <c r="I5" i="9"/>
  <c r="H5" i="9"/>
  <c r="G5" i="9"/>
  <c r="E5" i="9"/>
  <c r="D5" i="9"/>
  <c r="N4" i="9"/>
  <c r="H4" i="9"/>
  <c r="G4" i="9"/>
  <c r="E4" i="9"/>
  <c r="I4" i="9" s="1"/>
  <c r="D4" i="9"/>
  <c r="N3" i="9"/>
  <c r="P3" i="9"/>
  <c r="G3" i="9"/>
  <c r="E3" i="9"/>
  <c r="D3" i="9"/>
  <c r="H3" i="9" s="1"/>
  <c r="N2" i="9"/>
  <c r="G2" i="9"/>
  <c r="I2" i="9" s="1"/>
  <c r="E2" i="9"/>
  <c r="D2" i="9"/>
  <c r="H2" i="9" s="1"/>
  <c r="O6" i="8"/>
  <c r="O5" i="8"/>
  <c r="O3" i="8"/>
  <c r="O4" i="8"/>
  <c r="O7" i="8"/>
  <c r="O8" i="8"/>
  <c r="O9" i="8"/>
  <c r="O10" i="8"/>
  <c r="O11" i="8"/>
  <c r="O12" i="8"/>
  <c r="O13" i="8"/>
  <c r="O14" i="8"/>
  <c r="O15" i="8"/>
  <c r="O16" i="8"/>
  <c r="O2" i="8"/>
  <c r="D3" i="8"/>
  <c r="H3" i="8" s="1"/>
  <c r="D4" i="8"/>
  <c r="H4" i="8" s="1"/>
  <c r="D5" i="8"/>
  <c r="H5" i="8" s="1"/>
  <c r="D6" i="8"/>
  <c r="H6" i="8" s="1"/>
  <c r="D7" i="8"/>
  <c r="H7" i="8" s="1"/>
  <c r="D8" i="8"/>
  <c r="H8" i="8" s="1"/>
  <c r="D9" i="8"/>
  <c r="H9" i="8" s="1"/>
  <c r="D10" i="8"/>
  <c r="H10" i="8" s="1"/>
  <c r="D11" i="8"/>
  <c r="H11" i="8" s="1"/>
  <c r="D12" i="8"/>
  <c r="H12" i="8" s="1"/>
  <c r="D13" i="8"/>
  <c r="H13" i="8" s="1"/>
  <c r="D14" i="8"/>
  <c r="H14" i="8" s="1"/>
  <c r="D15" i="8"/>
  <c r="H15" i="8" s="1"/>
  <c r="D16" i="8"/>
  <c r="H16" i="8" s="1"/>
  <c r="D2" i="8"/>
  <c r="H2" i="8" s="1"/>
  <c r="N16" i="8"/>
  <c r="G16" i="8"/>
  <c r="N15" i="8"/>
  <c r="G15" i="8"/>
  <c r="N14" i="8"/>
  <c r="G14" i="8"/>
  <c r="N12" i="8"/>
  <c r="N13" i="8"/>
  <c r="G12" i="8"/>
  <c r="G13" i="8"/>
  <c r="N11" i="8"/>
  <c r="G11" i="8"/>
  <c r="N10" i="8"/>
  <c r="G10" i="8"/>
  <c r="N9" i="8"/>
  <c r="G9" i="8"/>
  <c r="N8" i="8"/>
  <c r="G8" i="8"/>
  <c r="N7" i="8"/>
  <c r="G7" i="8"/>
  <c r="G4" i="8"/>
  <c r="N4" i="8"/>
  <c r="N5" i="8"/>
  <c r="N6" i="8"/>
  <c r="G5" i="8"/>
  <c r="G6" i="8"/>
  <c r="N3" i="8"/>
  <c r="G3" i="8"/>
  <c r="N2" i="8"/>
  <c r="G2" i="8"/>
  <c r="L3" i="8"/>
  <c r="L4" i="8"/>
  <c r="L5" i="8"/>
  <c r="L6" i="8"/>
  <c r="L7" i="8"/>
  <c r="L11" i="8"/>
  <c r="L12" i="8"/>
  <c r="L13" i="8"/>
  <c r="L14" i="8"/>
  <c r="L15" i="8"/>
  <c r="L16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L2" i="8"/>
  <c r="E2" i="8"/>
  <c r="E18" i="7"/>
  <c r="E19" i="7"/>
  <c r="C18" i="7"/>
  <c r="C19" i="7"/>
  <c r="D18" i="7"/>
  <c r="D19" i="7"/>
  <c r="B18" i="7"/>
  <c r="B19" i="7"/>
  <c r="D17" i="7"/>
  <c r="C17" i="7"/>
  <c r="E17" i="7"/>
  <c r="B17" i="7"/>
  <c r="J23" i="3"/>
  <c r="I23" i="3"/>
  <c r="H23" i="3"/>
  <c r="J22" i="3"/>
  <c r="I22" i="3"/>
  <c r="H22" i="3"/>
  <c r="J21" i="3"/>
  <c r="I21" i="3"/>
  <c r="H21" i="3"/>
  <c r="J23" i="2"/>
  <c r="I23" i="2"/>
  <c r="H23" i="2"/>
  <c r="H21" i="2"/>
  <c r="H22" i="2"/>
  <c r="J21" i="2"/>
  <c r="J22" i="2"/>
  <c r="I21" i="2"/>
  <c r="I22" i="2"/>
  <c r="J22" i="1"/>
  <c r="I23" i="1"/>
  <c r="H22" i="1"/>
  <c r="K22" i="1" s="1"/>
  <c r="H23" i="1"/>
  <c r="K23" i="1" s="1"/>
  <c r="G2" i="4"/>
  <c r="G13" i="4"/>
  <c r="F13" i="4"/>
  <c r="F12" i="4"/>
  <c r="E12" i="4"/>
  <c r="G12" i="4" s="1"/>
  <c r="E11" i="4"/>
  <c r="G11" i="4" s="1"/>
  <c r="F11" i="4"/>
  <c r="I5" i="5"/>
  <c r="H5" i="5"/>
  <c r="G5" i="5"/>
  <c r="I5" i="6"/>
  <c r="H5" i="6"/>
  <c r="G5" i="6"/>
  <c r="K5" i="6" s="1"/>
  <c r="I3" i="6"/>
  <c r="H3" i="6"/>
  <c r="G3" i="6"/>
  <c r="I2" i="6"/>
  <c r="H2" i="6"/>
  <c r="G2" i="6"/>
  <c r="J3" i="5"/>
  <c r="I3" i="5"/>
  <c r="K3" i="5" s="1"/>
  <c r="L3" i="5" s="1"/>
  <c r="H3" i="5"/>
  <c r="G3" i="5"/>
  <c r="I2" i="5"/>
  <c r="H2" i="5"/>
  <c r="G2" i="5"/>
  <c r="I16" i="1"/>
  <c r="G5" i="4"/>
  <c r="G4" i="4"/>
  <c r="E10" i="4"/>
  <c r="G10" i="4" s="1"/>
  <c r="E9" i="4"/>
  <c r="G9" i="4" s="1"/>
  <c r="E6" i="4"/>
  <c r="G6" i="4" s="1"/>
  <c r="E7" i="4"/>
  <c r="G7" i="4" s="1"/>
  <c r="E8" i="4"/>
  <c r="G8" i="4" s="1"/>
  <c r="E5" i="4"/>
  <c r="E3" i="4"/>
  <c r="G3" i="4" s="1"/>
  <c r="E4" i="4"/>
  <c r="E2" i="4"/>
  <c r="I2" i="3"/>
  <c r="I19" i="3"/>
  <c r="I20" i="3"/>
  <c r="I18" i="3"/>
  <c r="I11" i="3"/>
  <c r="I12" i="3"/>
  <c r="I10" i="3"/>
  <c r="I15" i="3"/>
  <c r="I16" i="3"/>
  <c r="I14" i="3"/>
  <c r="I7" i="3"/>
  <c r="I8" i="3"/>
  <c r="I6" i="3"/>
  <c r="I4" i="3"/>
  <c r="I3" i="3"/>
  <c r="I19" i="2"/>
  <c r="I20" i="2"/>
  <c r="I18" i="2"/>
  <c r="I11" i="2"/>
  <c r="I12" i="2"/>
  <c r="I10" i="2"/>
  <c r="I15" i="2"/>
  <c r="I16" i="2"/>
  <c r="I14" i="2"/>
  <c r="I7" i="2"/>
  <c r="I8" i="2"/>
  <c r="I6" i="2"/>
  <c r="I4" i="2"/>
  <c r="I3" i="2"/>
  <c r="I2" i="2"/>
  <c r="H16" i="2"/>
  <c r="K16" i="2" s="1"/>
  <c r="J16" i="2"/>
  <c r="H15" i="2"/>
  <c r="K15" i="2" s="1"/>
  <c r="J15" i="2"/>
  <c r="I19" i="1"/>
  <c r="I20" i="1"/>
  <c r="I18" i="1"/>
  <c r="I11" i="1"/>
  <c r="I12" i="1"/>
  <c r="I10" i="1"/>
  <c r="I15" i="1"/>
  <c r="I14" i="1"/>
  <c r="I7" i="1"/>
  <c r="I8" i="1"/>
  <c r="I6" i="1"/>
  <c r="I4" i="1"/>
  <c r="I2" i="1"/>
  <c r="J2" i="1"/>
  <c r="H2" i="1"/>
  <c r="T24" i="3" l="1"/>
  <c r="L21" i="2"/>
  <c r="K21" i="2"/>
  <c r="L22" i="2"/>
  <c r="L22" i="1"/>
  <c r="P10" i="9"/>
  <c r="P14" i="9"/>
  <c r="P6" i="9"/>
  <c r="P16" i="9"/>
  <c r="I15" i="9"/>
  <c r="P4" i="9"/>
  <c r="I3" i="9"/>
  <c r="P2" i="9"/>
  <c r="P7" i="9"/>
  <c r="O17" i="8"/>
  <c r="P13" i="9"/>
  <c r="P12" i="9"/>
  <c r="I10" i="9"/>
  <c r="I7" i="9"/>
  <c r="I6" i="9"/>
  <c r="P5" i="9"/>
  <c r="H17" i="8"/>
  <c r="O17" i="9"/>
  <c r="H17" i="9"/>
  <c r="I3" i="8"/>
  <c r="I5" i="8"/>
  <c r="I8" i="8"/>
  <c r="I4" i="8"/>
  <c r="P7" i="8"/>
  <c r="I2" i="8"/>
  <c r="P13" i="8"/>
  <c r="I14" i="8"/>
  <c r="P12" i="8"/>
  <c r="P14" i="8"/>
  <c r="I9" i="8"/>
  <c r="I12" i="8"/>
  <c r="I10" i="8"/>
  <c r="P6" i="8"/>
  <c r="P5" i="8"/>
  <c r="I13" i="8"/>
  <c r="I15" i="8"/>
  <c r="P15" i="8"/>
  <c r="P4" i="8"/>
  <c r="I16" i="8"/>
  <c r="P11" i="8"/>
  <c r="P16" i="8"/>
  <c r="I7" i="8"/>
  <c r="P3" i="8"/>
  <c r="I6" i="8"/>
  <c r="I11" i="8"/>
  <c r="K21" i="3"/>
  <c r="L23" i="3"/>
  <c r="K23" i="3"/>
  <c r="L22" i="3"/>
  <c r="K22" i="3"/>
  <c r="L21" i="3"/>
  <c r="L23" i="2"/>
  <c r="M21" i="2"/>
  <c r="K23" i="2"/>
  <c r="M23" i="2" s="1"/>
  <c r="K22" i="2"/>
  <c r="L23" i="1"/>
  <c r="M23" i="1" s="1"/>
  <c r="M22" i="1"/>
  <c r="L2" i="1"/>
  <c r="K2" i="1"/>
  <c r="K5" i="5"/>
  <c r="J5" i="5"/>
  <c r="L5" i="5" s="1"/>
  <c r="J5" i="6"/>
  <c r="L5" i="6" s="1"/>
  <c r="K3" i="6"/>
  <c r="K2" i="6"/>
  <c r="J2" i="6"/>
  <c r="J3" i="6"/>
  <c r="L3" i="6" s="1"/>
  <c r="K2" i="5"/>
  <c r="J2" i="5"/>
  <c r="L2" i="5" s="1"/>
  <c r="L16" i="2"/>
  <c r="M16" i="2" s="1"/>
  <c r="L15" i="2"/>
  <c r="M15" i="2" s="1"/>
  <c r="M22" i="2" l="1"/>
  <c r="I17" i="9"/>
  <c r="I17" i="8"/>
  <c r="M21" i="3"/>
  <c r="M23" i="3"/>
  <c r="M22" i="3"/>
  <c r="L2" i="6"/>
  <c r="F10" i="4"/>
  <c r="F9" i="4"/>
  <c r="F8" i="4"/>
  <c r="F6" i="4"/>
  <c r="F5" i="4"/>
  <c r="F4" i="4"/>
  <c r="F2" i="4"/>
  <c r="J18" i="1"/>
  <c r="H18" i="1"/>
  <c r="K18" i="1" s="1"/>
  <c r="J19" i="1"/>
  <c r="L19" i="1" s="1"/>
  <c r="H19" i="1"/>
  <c r="K19" i="1" s="1"/>
  <c r="J20" i="1"/>
  <c r="H20" i="1"/>
  <c r="K20" i="1" s="1"/>
  <c r="J10" i="1"/>
  <c r="H10" i="1"/>
  <c r="K10" i="1" s="1"/>
  <c r="J11" i="1"/>
  <c r="H11" i="1"/>
  <c r="K11" i="1" s="1"/>
  <c r="J12" i="1"/>
  <c r="H12" i="1"/>
  <c r="K12" i="1" s="1"/>
  <c r="J14" i="1"/>
  <c r="H14" i="1"/>
  <c r="K14" i="1" s="1"/>
  <c r="J15" i="1"/>
  <c r="H15" i="1"/>
  <c r="K15" i="1" s="1"/>
  <c r="J16" i="1"/>
  <c r="H16" i="1"/>
  <c r="J6" i="1"/>
  <c r="H6" i="1"/>
  <c r="K6" i="1" s="1"/>
  <c r="J7" i="1"/>
  <c r="H7" i="1"/>
  <c r="K7" i="1" s="1"/>
  <c r="J8" i="1"/>
  <c r="H8" i="1"/>
  <c r="K8" i="1" s="1"/>
  <c r="M2" i="1"/>
  <c r="J3" i="1"/>
  <c r="H3" i="1"/>
  <c r="K3" i="1" s="1"/>
  <c r="J4" i="1"/>
  <c r="H4" i="1"/>
  <c r="K4" i="1" s="1"/>
  <c r="J29" i="1" l="1"/>
  <c r="J30" i="1"/>
  <c r="L16" i="1"/>
  <c r="K16" i="1"/>
  <c r="J31" i="1" s="1"/>
  <c r="L4" i="1"/>
  <c r="L14" i="1"/>
  <c r="M14" i="1" s="1"/>
  <c r="L11" i="1"/>
  <c r="M11" i="1" s="1"/>
  <c r="L15" i="1"/>
  <c r="M15" i="1" s="1"/>
  <c r="L10" i="1"/>
  <c r="M10" i="1" s="1"/>
  <c r="L18" i="1"/>
  <c r="M18" i="1" s="1"/>
  <c r="L3" i="1"/>
  <c r="L6" i="1"/>
  <c r="L7" i="1"/>
  <c r="M7" i="1" s="1"/>
  <c r="M19" i="1"/>
  <c r="L12" i="1"/>
  <c r="M12" i="1" s="1"/>
  <c r="L8" i="1"/>
  <c r="M8" i="1" s="1"/>
  <c r="L20" i="1"/>
  <c r="M20" i="1" s="1"/>
  <c r="H4" i="3"/>
  <c r="K4" i="3" s="1"/>
  <c r="J4" i="3"/>
  <c r="H3" i="3"/>
  <c r="K3" i="3" s="1"/>
  <c r="J3" i="3"/>
  <c r="H2" i="3"/>
  <c r="K2" i="3" s="1"/>
  <c r="J2" i="3"/>
  <c r="H8" i="3"/>
  <c r="K8" i="3" s="1"/>
  <c r="J8" i="3"/>
  <c r="H7" i="3"/>
  <c r="K7" i="3" s="1"/>
  <c r="J7" i="3"/>
  <c r="H6" i="3"/>
  <c r="K6" i="3" s="1"/>
  <c r="J6" i="3"/>
  <c r="H16" i="3"/>
  <c r="K16" i="3" s="1"/>
  <c r="J16" i="3"/>
  <c r="H15" i="3"/>
  <c r="K15" i="3" s="1"/>
  <c r="J15" i="3"/>
  <c r="H14" i="3"/>
  <c r="J14" i="3"/>
  <c r="H12" i="3"/>
  <c r="K12" i="3" s="1"/>
  <c r="J12" i="3"/>
  <c r="H11" i="3"/>
  <c r="K11" i="3" s="1"/>
  <c r="J11" i="3"/>
  <c r="H10" i="3"/>
  <c r="K10" i="3" s="1"/>
  <c r="J10" i="3"/>
  <c r="H20" i="3"/>
  <c r="K20" i="3" s="1"/>
  <c r="J20" i="3"/>
  <c r="H19" i="3"/>
  <c r="K19" i="3" s="1"/>
  <c r="J19" i="3"/>
  <c r="H18" i="3"/>
  <c r="K18" i="3" s="1"/>
  <c r="J18" i="3"/>
  <c r="L18" i="3" s="1"/>
  <c r="J3" i="2"/>
  <c r="J2" i="2"/>
  <c r="J8" i="2"/>
  <c r="J7" i="2"/>
  <c r="J6" i="2"/>
  <c r="J14" i="2"/>
  <c r="J12" i="2"/>
  <c r="J11" i="2"/>
  <c r="J10" i="2"/>
  <c r="J20" i="2"/>
  <c r="J19" i="2"/>
  <c r="J18" i="2"/>
  <c r="H3" i="2"/>
  <c r="K3" i="2" s="1"/>
  <c r="H2" i="2"/>
  <c r="K2" i="2" s="1"/>
  <c r="H8" i="2"/>
  <c r="K8" i="2" s="1"/>
  <c r="H7" i="2"/>
  <c r="K7" i="2" s="1"/>
  <c r="H6" i="2"/>
  <c r="K6" i="2" s="1"/>
  <c r="H14" i="2"/>
  <c r="K14" i="2" s="1"/>
  <c r="H12" i="2"/>
  <c r="K12" i="2" s="1"/>
  <c r="H11" i="2"/>
  <c r="K11" i="2" s="1"/>
  <c r="H10" i="2"/>
  <c r="K10" i="2" s="1"/>
  <c r="H20" i="2"/>
  <c r="K20" i="2" s="1"/>
  <c r="H19" i="2"/>
  <c r="K19" i="2" s="1"/>
  <c r="H18" i="2"/>
  <c r="K18" i="2" s="1"/>
  <c r="J4" i="2"/>
  <c r="H4" i="2"/>
  <c r="K4" i="2" s="1"/>
  <c r="J27" i="3" l="1"/>
  <c r="J28" i="3"/>
  <c r="L14" i="3"/>
  <c r="M14" i="3" s="1"/>
  <c r="K14" i="3"/>
  <c r="J26" i="3" s="1"/>
  <c r="J26" i="2"/>
  <c r="J25" i="2"/>
  <c r="J27" i="2"/>
  <c r="K30" i="1"/>
  <c r="M16" i="1"/>
  <c r="M6" i="1"/>
  <c r="K29" i="1"/>
  <c r="M3" i="1"/>
  <c r="M4" i="1"/>
  <c r="K31" i="1"/>
  <c r="L4" i="3"/>
  <c r="K28" i="3" s="1"/>
  <c r="L16" i="3"/>
  <c r="M16" i="3" s="1"/>
  <c r="M18" i="3"/>
  <c r="L2" i="3"/>
  <c r="L3" i="3"/>
  <c r="L6" i="3"/>
  <c r="M6" i="3" s="1"/>
  <c r="L15" i="3"/>
  <c r="M15" i="3" s="1"/>
  <c r="L20" i="3"/>
  <c r="M20" i="3" s="1"/>
  <c r="L19" i="3"/>
  <c r="M19" i="3" s="1"/>
  <c r="L8" i="3"/>
  <c r="L7" i="3"/>
  <c r="M7" i="3" s="1"/>
  <c r="L12" i="3"/>
  <c r="M12" i="3" s="1"/>
  <c r="L11" i="3"/>
  <c r="M11" i="3" s="1"/>
  <c r="L10" i="3"/>
  <c r="M10" i="3" s="1"/>
  <c r="L4" i="2"/>
  <c r="K27" i="2" s="1"/>
  <c r="L18" i="2"/>
  <c r="M18" i="2" s="1"/>
  <c r="L10" i="2"/>
  <c r="M10" i="2" s="1"/>
  <c r="M4" i="2"/>
  <c r="L19" i="2"/>
  <c r="M19" i="2" s="1"/>
  <c r="L11" i="2"/>
  <c r="M11" i="2" s="1"/>
  <c r="L14" i="2"/>
  <c r="M14" i="2" s="1"/>
  <c r="L7" i="2"/>
  <c r="M7" i="2" s="1"/>
  <c r="L6" i="2"/>
  <c r="M6" i="2" s="1"/>
  <c r="L3" i="2"/>
  <c r="L2" i="2"/>
  <c r="L12" i="2"/>
  <c r="M12" i="2" s="1"/>
  <c r="L20" i="2"/>
  <c r="M20" i="2" s="1"/>
  <c r="L8" i="2"/>
  <c r="M8" i="2" s="1"/>
  <c r="M2" i="3" l="1"/>
  <c r="K26" i="3"/>
  <c r="M3" i="3"/>
  <c r="K27" i="3"/>
  <c r="M4" i="3"/>
  <c r="M2" i="2"/>
  <c r="K25" i="2"/>
  <c r="M3" i="2"/>
  <c r="K26" i="2"/>
  <c r="M8" i="3"/>
  <c r="L8" i="9"/>
  <c r="P17" i="9" s="1"/>
  <c r="P17" i="8"/>
</calcChain>
</file>

<file path=xl/sharedStrings.xml><?xml version="1.0" encoding="utf-8"?>
<sst xmlns="http://schemas.openxmlformats.org/spreadsheetml/2006/main" count="305" uniqueCount="186">
  <si>
    <t>Bench</t>
  </si>
  <si>
    <t>BV5(15)</t>
  </si>
  <si>
    <t>BV5(9)</t>
  </si>
  <si>
    <t>IQP5(15)</t>
  </si>
  <si>
    <t>IQP5(9)</t>
  </si>
  <si>
    <t>qft5(15)</t>
  </si>
  <si>
    <t>qft5(9)</t>
  </si>
  <si>
    <t>DP reduction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</si>
  <si>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</si>
  <si>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</si>
  <si>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</si>
  <si>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</si>
  <si>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</si>
  <si>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</si>
  <si>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</si>
  <si>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</si>
  <si>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</si>
  <si>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</si>
  <si>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</si>
  <si>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</si>
  <si>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</si>
  <si>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</si>
  <si>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</si>
  <si>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</si>
  <si>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</si>
  <si>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qft15(45)</t>
  </si>
  <si>
    <t>qft15(37)</t>
  </si>
  <si>
    <t>IQP15(45)</t>
  </si>
  <si>
    <t>IQP15(37)</t>
  </si>
  <si>
    <t>hlf15(45)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</si>
  <si>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</si>
  <si>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</si>
  <si>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</si>
  <si>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</si>
  <si>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</si>
  <si>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</si>
  <si>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</si>
  <si>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</si>
  <si>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</si>
  <si>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</si>
  <si>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</si>
  <si>
    <t>Round</t>
  </si>
  <si>
    <t>flip</t>
  </si>
  <si>
    <t>qft27(53)</t>
  </si>
  <si>
    <t>qft27(67)</t>
  </si>
  <si>
    <t>qft27(80)</t>
  </si>
  <si>
    <t>iqp27(80)</t>
  </si>
  <si>
    <t>iqp27(67)</t>
  </si>
  <si>
    <t>iqp27(53)</t>
  </si>
  <si>
    <t>BV27(53)</t>
  </si>
  <si>
    <t>BV27(67)</t>
  </si>
  <si>
    <t>BV27(80)</t>
  </si>
  <si>
    <t>hlf27(45)</t>
  </si>
  <si>
    <t>BV5(12)</t>
  </si>
  <si>
    <t>IQP5(12)</t>
  </si>
  <si>
    <t>qft5(12)</t>
  </si>
  <si>
    <t>hlf7(16)</t>
  </si>
  <si>
    <t>IQP15(L)</t>
  </si>
  <si>
    <t>QFT15(L)</t>
  </si>
  <si>
    <t>HLF15(L)</t>
  </si>
  <si>
    <t>VQE14(L)</t>
  </si>
  <si>
    <t>IQP27(L)</t>
  </si>
  <si>
    <t>QFT27(L)</t>
  </si>
  <si>
    <t>VQE26(L)</t>
  </si>
  <si>
    <t>DP best depth</t>
  </si>
  <si>
    <t>d</t>
  </si>
  <si>
    <t>u</t>
  </si>
  <si>
    <t>Averaged depth</t>
  </si>
  <si>
    <t>HC6(14)</t>
  </si>
  <si>
    <t>vqe26(53)</t>
  </si>
  <si>
    <t>vqe26(67)</t>
  </si>
  <si>
    <t>vqe26(80)</t>
  </si>
  <si>
    <t>vqe14(29)</t>
  </si>
  <si>
    <t>vqe14(37)</t>
  </si>
  <si>
    <t>vqe14(45)</t>
  </si>
  <si>
    <t>hlf27(72)</t>
  </si>
  <si>
    <t>hlf27(58)</t>
  </si>
  <si>
    <t>Original wire</t>
  </si>
  <si>
    <t>New wires</t>
  </si>
  <si>
    <t>DP-single</t>
  </si>
  <si>
    <t>BV15 (S)</t>
  </si>
  <si>
    <t>BV15 (M)</t>
  </si>
  <si>
    <t>BV15 (L)</t>
  </si>
  <si>
    <t>IQP15(S)</t>
  </si>
  <si>
    <t>IQP15(M)</t>
  </si>
  <si>
    <t>QFT15(S)</t>
  </si>
  <si>
    <t>QFT15(M)</t>
  </si>
  <si>
    <t>HLF15(S)</t>
  </si>
  <si>
    <t>HLF15(M)</t>
  </si>
  <si>
    <t>VQE14(S)</t>
  </si>
  <si>
    <t>VQE14(M)</t>
  </si>
  <si>
    <t>IQP(S)</t>
  </si>
  <si>
    <t>BV(S)</t>
  </si>
  <si>
    <t>BV(M)</t>
  </si>
  <si>
    <t>BV(L)</t>
  </si>
  <si>
    <t>IQP(M)</t>
  </si>
  <si>
    <t>IQP(L)</t>
  </si>
  <si>
    <t>QFT(S)</t>
  </si>
  <si>
    <t>QFT(M)</t>
  </si>
  <si>
    <t>QFT(L)</t>
  </si>
  <si>
    <t>HLF(S)</t>
  </si>
  <si>
    <t>HLF(M)</t>
  </si>
  <si>
    <t>HLF(L)</t>
  </si>
  <si>
    <t>VQE(S)</t>
  </si>
  <si>
    <t>VQE(M)</t>
  </si>
  <si>
    <t>VQE(L)</t>
  </si>
  <si>
    <t>Average(S)</t>
  </si>
  <si>
    <t>Average(M)</t>
  </si>
  <si>
    <t>Average(L)</t>
  </si>
  <si>
    <t>Ave(S)</t>
  </si>
  <si>
    <t>Ave(M)</t>
  </si>
  <si>
    <t>Ave(L)</t>
  </si>
  <si>
    <t>Original measurements</t>
  </si>
  <si>
    <t>New measurements</t>
  </si>
  <si>
    <t>Wires reduction</t>
  </si>
  <si>
    <t>Measurements reduction</t>
  </si>
  <si>
    <t>qft100(300)</t>
  </si>
  <si>
    <t>qft50(150)</t>
  </si>
  <si>
    <t>bv50</t>
  </si>
  <si>
    <t>bv100</t>
  </si>
  <si>
    <t>hlf(7)</t>
  </si>
  <si>
    <t>bv(5)</t>
  </si>
  <si>
    <t>iqp(5)</t>
  </si>
  <si>
    <t>bv(15)</t>
  </si>
  <si>
    <t>iqp(15)</t>
  </si>
  <si>
    <t>hlf(15)</t>
  </si>
  <si>
    <t>bv(27)</t>
  </si>
  <si>
    <t>iqp(27)</t>
  </si>
  <si>
    <t>hlf(27)</t>
  </si>
  <si>
    <t>bv(50)</t>
  </si>
  <si>
    <t>bv(100)</t>
  </si>
  <si>
    <t>hwea15(37)</t>
  </si>
  <si>
    <t>hwea15(45)</t>
  </si>
  <si>
    <t>hwea15(40)</t>
  </si>
  <si>
    <t>hwea27(63)</t>
  </si>
  <si>
    <t>hwea27(67)</t>
  </si>
  <si>
    <t>hwea15(80)</t>
  </si>
  <si>
    <t>hwea5(12)</t>
  </si>
  <si>
    <t>hwea5(15)</t>
  </si>
  <si>
    <t>C1S</t>
  </si>
  <si>
    <t>C1_100</t>
  </si>
  <si>
    <t>C2S</t>
  </si>
  <si>
    <t>C2100</t>
  </si>
  <si>
    <t>bv(s)</t>
  </si>
  <si>
    <t>bv(m)</t>
  </si>
  <si>
    <t>bv(l)</t>
  </si>
  <si>
    <t>iqp(s)</t>
  </si>
  <si>
    <t>iqp(m)</t>
  </si>
  <si>
    <t>iqp(l)</t>
  </si>
  <si>
    <t>hwea(s)</t>
  </si>
  <si>
    <t>hwea(m)</t>
  </si>
  <si>
    <t>hwea(l)</t>
  </si>
  <si>
    <t>qft(s)</t>
  </si>
  <si>
    <t>qft(m)</t>
  </si>
  <si>
    <t>qft(l)</t>
  </si>
  <si>
    <t>hc(s)</t>
  </si>
  <si>
    <t>hc(m)</t>
  </si>
  <si>
    <t>hc(l)</t>
  </si>
  <si>
    <t>Ave(s)</t>
  </si>
  <si>
    <t>Ave(m)</t>
  </si>
  <si>
    <t>Ave(l)</t>
  </si>
  <si>
    <t>100-c2</t>
  </si>
  <si>
    <t>original source</t>
  </si>
  <si>
    <t>original usage</t>
  </si>
  <si>
    <t>current usage</t>
  </si>
  <si>
    <t>current source</t>
  </si>
  <si>
    <t>original depth</t>
  </si>
  <si>
    <t>width</t>
  </si>
  <si>
    <t>original utilization</t>
  </si>
  <si>
    <t>current utilization</t>
  </si>
  <si>
    <t>shots</t>
  </si>
  <si>
    <t>original single usage</t>
  </si>
  <si>
    <t>current single usage</t>
  </si>
  <si>
    <t>original single</t>
  </si>
  <si>
    <t>original single uti</t>
  </si>
  <si>
    <t>current signle uti</t>
  </si>
  <si>
    <t>current 1000 depth</t>
  </si>
  <si>
    <t>current single depth</t>
  </si>
  <si>
    <t>100-c1</t>
  </si>
  <si>
    <t>f</t>
  </si>
  <si>
    <t>t</t>
  </si>
  <si>
    <t>Success rate</t>
  </si>
  <si>
    <t>original photons</t>
  </si>
  <si>
    <t>improved photons</t>
  </si>
  <si>
    <t>Original success rate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</si>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</sst>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3" fillId="0" borderId="0" xfId="6"/>
    <xf numFmtId="0" fontId="1" fillId="0" borderId="0" xfId="6" applyFont="1"/>
  </cellXfs>
  <cellStyles count="10">
    <cellStyle name="Normal" xfId="0" builtinId="0"/>
    <cellStyle name="Normal 10" xfId="1" xr:uid="{95D521C2-6816-419E-BFF9-E655EA0B57FE}"/>
    <cellStyle name="Normal 2" xfId="2" xr:uid="{CDF3FFAB-D93D-47B3-86F1-61287D1E469C}"/>
    <cellStyle name="Normal 3" xfId="3" xr:uid="{E5B46D14-5E44-45C1-8292-A98B81838054}"/>
    <cellStyle name="Normal 4" xfId="4" xr:uid="{62469A36-D6EF-4287-AB59-33EC8B4D6A8E}"/>
    <cellStyle name="Normal 5" xfId="5" xr:uid="{4279937C-B1FA-49A6-8DD6-A793FB7F6905}"/>
    <cellStyle name="Normal 6" xfId="6" xr:uid="{00C31B0E-FACE-4CC5-B6CF-258ACB22E53B}"/>
    <cellStyle name="Normal 7" xfId="7" xr:uid="{CA1F5A1D-323B-4053-9F41-6D4D6F02CDD2}"/>
    <cellStyle name="Normal 8" xfId="8" xr:uid="{04DEB3D3-0662-4448-AE11-DE7E119D2BD7}"/>
    <cellStyle name="Normal 9" xfId="9" xr:uid="{C427F987-B2C7-42A5-8529-D618939C54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Sheet1!$D$34:$D$48</c:f>
              <c:strCache>
                <c:ptCount val="15"/>
                <c:pt idx="0">
                  <c:v>BV(S)</c:v>
                </c:pt>
                <c:pt idx="1">
                  <c:v>BV(M)</c:v>
                </c:pt>
                <c:pt idx="2">
                  <c:v>BV(L)</c:v>
                </c:pt>
                <c:pt idx="3">
                  <c:v>IQP(S)</c:v>
                </c:pt>
                <c:pt idx="4">
                  <c:v>IQP(M)</c:v>
                </c:pt>
                <c:pt idx="5">
                  <c:v>IQP(L)</c:v>
                </c:pt>
                <c:pt idx="6">
                  <c:v>HLF(S)</c:v>
                </c:pt>
                <c:pt idx="7">
                  <c:v>HLF(M)</c:v>
                </c:pt>
                <c:pt idx="8">
                  <c:v>HLF(L)</c:v>
                </c:pt>
                <c:pt idx="9">
                  <c:v>QFT(S)</c:v>
                </c:pt>
                <c:pt idx="10">
                  <c:v>QFT(M)</c:v>
                </c:pt>
                <c:pt idx="11">
                  <c:v>QFT(L)</c:v>
                </c:pt>
                <c:pt idx="12">
                  <c:v>VQE(S)</c:v>
                </c:pt>
                <c:pt idx="13">
                  <c:v>VQE(M)</c:v>
                </c:pt>
                <c:pt idx="14">
                  <c:v>VQE(L)</c:v>
                </c:pt>
              </c:strCache>
            </c:strRef>
          </c:cat>
          <c:val>
            <c:numRef>
              <c:f>(Sheet1!$K$3:$K$4,Sheet1!$K$7:$K$8,Sheet1!$K$15:$K$16,Sheet1!$K$11:$K$12,Sheet1!$K$19:$K$20)</c:f>
              <c:numCache>
                <c:formatCode>General</c:formatCode>
                <c:ptCount val="10"/>
                <c:pt idx="0">
                  <c:v>0.48277526811269356</c:v>
                </c:pt>
                <c:pt idx="1">
                  <c:v>0.55174316355736408</c:v>
                </c:pt>
                <c:pt idx="2">
                  <c:v>0.21740075655463281</c:v>
                </c:pt>
                <c:pt idx="3">
                  <c:v>0.30436105917648593</c:v>
                </c:pt>
                <c:pt idx="4">
                  <c:v>0.23810657650364303</c:v>
                </c:pt>
                <c:pt idx="5">
                  <c:v>0.28572789180437164</c:v>
                </c:pt>
                <c:pt idx="6">
                  <c:v>0.21740075655463281</c:v>
                </c:pt>
                <c:pt idx="7">
                  <c:v>0.30436105917648593</c:v>
                </c:pt>
                <c:pt idx="8">
                  <c:v>0.20000800032001281</c:v>
                </c:pt>
                <c:pt idx="9">
                  <c:v>0.28001120044801792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6-4C02-83C3-85CB60B3731A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Sheet1!$D$34:$D$48</c:f>
              <c:strCache>
                <c:ptCount val="15"/>
                <c:pt idx="0">
                  <c:v>BV(S)</c:v>
                </c:pt>
                <c:pt idx="1">
                  <c:v>BV(M)</c:v>
                </c:pt>
                <c:pt idx="2">
                  <c:v>BV(L)</c:v>
                </c:pt>
                <c:pt idx="3">
                  <c:v>IQP(S)</c:v>
                </c:pt>
                <c:pt idx="4">
                  <c:v>IQP(M)</c:v>
                </c:pt>
                <c:pt idx="5">
                  <c:v>IQP(L)</c:v>
                </c:pt>
                <c:pt idx="6">
                  <c:v>HLF(S)</c:v>
                </c:pt>
                <c:pt idx="7">
                  <c:v>HLF(M)</c:v>
                </c:pt>
                <c:pt idx="8">
                  <c:v>HLF(L)</c:v>
                </c:pt>
                <c:pt idx="9">
                  <c:v>QFT(S)</c:v>
                </c:pt>
                <c:pt idx="10">
                  <c:v>QFT(M)</c:v>
                </c:pt>
                <c:pt idx="11">
                  <c:v>QFT(L)</c:v>
                </c:pt>
                <c:pt idx="12">
                  <c:v>VQE(S)</c:v>
                </c:pt>
                <c:pt idx="13">
                  <c:v>VQE(M)</c:v>
                </c:pt>
                <c:pt idx="14">
                  <c:v>VQE(L)</c:v>
                </c:pt>
              </c:strCache>
            </c:strRef>
          </c:cat>
          <c:val>
            <c:numRef>
              <c:f>(Sheet1!$L$3:$L$4,Sheet1!$L$7:$L$8,Sheet1!$L$15:$L$16,Sheet1!$L$11:$L$12,Sheet1!$L$19:$L$20)</c:f>
              <c:numCache>
                <c:formatCode>General</c:formatCode>
                <c:ptCount val="10"/>
                <c:pt idx="0">
                  <c:v>0.50343115279837236</c:v>
                </c:pt>
                <c:pt idx="1">
                  <c:v>0.63788406496775751</c:v>
                </c:pt>
                <c:pt idx="2">
                  <c:v>0.33443845384581938</c:v>
                </c:pt>
                <c:pt idx="3">
                  <c:v>0.40633288403843648</c:v>
                </c:pt>
                <c:pt idx="4">
                  <c:v>0.43765179294252105</c:v>
                </c:pt>
                <c:pt idx="5">
                  <c:v>0.57746559359969529</c:v>
                </c:pt>
                <c:pt idx="6">
                  <c:v>0.29944780207835126</c:v>
                </c:pt>
                <c:pt idx="7">
                  <c:v>0.35645028044697596</c:v>
                </c:pt>
                <c:pt idx="8">
                  <c:v>0.34042861714468581</c:v>
                </c:pt>
                <c:pt idx="9">
                  <c:v>0.46308852354094165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6-4C02-83C3-85CB60B3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  <a:r>
              <a:rPr lang="en-US" baseline="0"/>
              <a:t> for large benchmarks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Sheet3!$A$28:$A$30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(Sheet3!$K$8,Sheet3!$K$16,Sheet3!$K$20)</c:f>
              <c:numCache>
                <c:formatCode>General</c:formatCode>
                <c:ptCount val="3"/>
                <c:pt idx="0">
                  <c:v>0.1675987016687244</c:v>
                </c:pt>
                <c:pt idx="1">
                  <c:v>0.25688309067055659</c:v>
                </c:pt>
                <c:pt idx="2">
                  <c:v>0.28440627895668769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A-45B9-AE63-2CDA423A3067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Sheet3!$A$28:$A$30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(Sheet3!$L$8,Sheet3!$L$16,Sheet3!$L$20)</c:f>
              <c:numCache>
                <c:formatCode>General</c:formatCode>
                <c:ptCount val="3"/>
                <c:pt idx="0">
                  <c:v>0.42279007145291314</c:v>
                </c:pt>
                <c:pt idx="1">
                  <c:v>0.59448022458921645</c:v>
                </c:pt>
                <c:pt idx="2">
                  <c:v>0.61118294663253792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A-45B9-AE63-2CDA423A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217616"/>
        <c:axId val="1477619856"/>
      </c:barChart>
      <c:catAx>
        <c:axId val="14092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19856"/>
        <c:crosses val="autoZero"/>
        <c:auto val="1"/>
        <c:lblAlgn val="ctr"/>
        <c:lblOffset val="100"/>
        <c:noMultiLvlLbl val="0"/>
      </c:catAx>
      <c:valAx>
        <c:axId val="1477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Depth reduction w.r.t.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baseline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533399</xdr:colOff>
      <xdr:row>41</xdr:row>
      <xdr:rowOff>166687</xdr:rowOff>
    </xdr:from>
    <xdr:to>
      <xdr:col>21</xdr:col>
      <xdr:colOff>561974</xdr:colOff>
      <xdr:row>56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7FE-8905-E3FF-24D8-C261D700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28</xdr:row>
      <xdr:rowOff>157162</xdr:rowOff>
    </xdr:from>
    <xdr:to>
      <xdr:col>22</xdr:col>
      <xdr:colOff>571500</xdr:colOff>
      <xdr:row>43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561A3-5818-6FB2-2D4D-06D11D81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workbookViewId="0">
      <selection activeCell="L16" sqref="L16"/>
    </sheetView>
  </sheetViews>
  <sheetFormatPr defaultRowHeight="15"/>
  <cols>
    <col min="1" max="1" width="11.28515625" customWidth="1"/>
    <col min="2" max="2" width="14" customWidth="1"/>
    <col min="3" max="3" width="17.42578125" customWidth="1"/>
    <col min="4" max="4" width="15.28515625" customWidth="1"/>
    <col min="5" max="5" width="13.140625" customWidth="1"/>
    <col min="15" max="15" width="12.28515625" customWidth="1"/>
  </cols>
  <sheetData>
    <row r="1" spans="1:20">
      <c r="A1" t="s">
        <v>0</v>
      </c>
      <c r="B1" t="s">
        <v>167</v>
      </c>
      <c r="C1" t="s">
        <v>8</v>
      </c>
      <c r="D1" t="s">
        <v>9</v>
      </c>
      <c r="E1" t="s">
        <v>64</v>
      </c>
      <c r="F1" t="s">
        <v>67</v>
      </c>
      <c r="G1" t="s">
        <v>7</v>
      </c>
      <c r="H1" t="s">
        <v>10</v>
      </c>
      <c r="I1" t="s">
        <v>79</v>
      </c>
      <c r="J1" t="s">
        <v>11</v>
      </c>
      <c r="K1" t="s">
        <v>12</v>
      </c>
      <c r="L1" t="s">
        <v>13</v>
      </c>
      <c r="M1" t="s">
        <v>30</v>
      </c>
      <c r="O1" t="s">
        <v>41</v>
      </c>
      <c r="P1" t="s">
        <v>181</v>
      </c>
      <c r="Q1" t="s">
        <v>182</v>
      </c>
      <c r="R1" t="s">
        <v>183</v>
      </c>
      <c r="S1" t="s">
        <v>184</v>
      </c>
    </row>
    <row r="2" spans="1:20">
      <c r="A2" t="s">
        <v>2</v>
      </c>
      <c r="B2">
        <v>9</v>
      </c>
      <c r="C2">
        <v>28</v>
      </c>
      <c r="D2">
        <v>3</v>
      </c>
      <c r="E2">
        <v>19</v>
      </c>
      <c r="F2">
        <v>19</v>
      </c>
      <c r="G2">
        <v>-1</v>
      </c>
      <c r="H2">
        <f>C2*O2 + (O2-1)</f>
        <v>28999</v>
      </c>
      <c r="I2">
        <f>E2*O2+O2-1</f>
        <v>19999</v>
      </c>
      <c r="J2">
        <f>F2*O2-G2*(O2-1)</f>
        <v>19999</v>
      </c>
      <c r="K2">
        <f>(H2-I2)/H2</f>
        <v>0.3103555295010173</v>
      </c>
      <c r="L2">
        <f>(H2-J2)/H2</f>
        <v>0.3103555295010173</v>
      </c>
      <c r="M2">
        <f>L2-K2</f>
        <v>0</v>
      </c>
      <c r="O2">
        <v>1000</v>
      </c>
      <c r="P2">
        <v>0.999</v>
      </c>
      <c r="Q2">
        <f>B2*C2</f>
        <v>252</v>
      </c>
      <c r="R2">
        <f>B2*E2</f>
        <v>171</v>
      </c>
      <c r="S2">
        <f>P2^Q2</f>
        <v>0.77714674607213174</v>
      </c>
      <c r="T2">
        <f>0.999^R2</f>
        <v>0.84274946723484234</v>
      </c>
    </row>
    <row r="3" spans="1:20">
      <c r="A3" t="s">
        <v>53</v>
      </c>
      <c r="B3">
        <v>12</v>
      </c>
      <c r="C3">
        <v>28</v>
      </c>
      <c r="D3">
        <v>3</v>
      </c>
      <c r="E3">
        <v>14</v>
      </c>
      <c r="F3">
        <v>14.4</v>
      </c>
      <c r="G3">
        <v>0</v>
      </c>
      <c r="H3">
        <f>C3*O3 + (O3-1)</f>
        <v>28999</v>
      </c>
      <c r="I3">
        <f>E3*O3+O3-1</f>
        <v>14999</v>
      </c>
      <c r="J3">
        <f>F3*O3-G3*(O3-1)</f>
        <v>14400</v>
      </c>
      <c r="K3">
        <f t="shared" ref="K3:K4" si="0">(H3-I3)/H3</f>
        <v>0.48277526811269356</v>
      </c>
      <c r="L3">
        <f>(H3-J3)/H3</f>
        <v>0.50343115279837236</v>
      </c>
      <c r="M3">
        <f>L3-K3</f>
        <v>2.0655884685678805E-2</v>
      </c>
      <c r="O3">
        <v>1000</v>
      </c>
      <c r="P3">
        <v>0.999</v>
      </c>
      <c r="Q3">
        <f t="shared" ref="Q3:Q23" si="1">B3*C3</f>
        <v>336</v>
      </c>
      <c r="R3">
        <f t="shared" ref="R3:R23" si="2">B3*E3</f>
        <v>168</v>
      </c>
      <c r="S3">
        <f t="shared" ref="S3:S4" si="3">P3^Q3</f>
        <v>0.71450297913407423</v>
      </c>
      <c r="T3">
        <f t="shared" ref="T3:T23" si="4">0.999^R3</f>
        <v>0.84528278057350381</v>
      </c>
    </row>
    <row r="4" spans="1:20">
      <c r="A4" t="s">
        <v>1</v>
      </c>
      <c r="B4">
        <v>15</v>
      </c>
      <c r="C4">
        <v>28</v>
      </c>
      <c r="D4">
        <v>3</v>
      </c>
      <c r="E4">
        <v>12</v>
      </c>
      <c r="F4">
        <v>11.5</v>
      </c>
      <c r="G4">
        <v>1</v>
      </c>
      <c r="H4">
        <f>C4*O4 + (O4-1)</f>
        <v>28999</v>
      </c>
      <c r="I4">
        <f t="shared" ref="I4:I23" si="5">E4*O4+O4-1</f>
        <v>12999</v>
      </c>
      <c r="J4">
        <f>F4*O4-G4*(O4-1)</f>
        <v>10501</v>
      </c>
      <c r="K4">
        <f t="shared" si="0"/>
        <v>0.55174316355736408</v>
      </c>
      <c r="L4">
        <f>(H4-J4)/H4</f>
        <v>0.63788406496775751</v>
      </c>
      <c r="M4">
        <f>L4-K4</f>
        <v>8.6140901410393433E-2</v>
      </c>
      <c r="O4">
        <v>1000</v>
      </c>
      <c r="P4">
        <v>0.999</v>
      </c>
      <c r="Q4">
        <f t="shared" si="1"/>
        <v>420</v>
      </c>
      <c r="R4">
        <f t="shared" si="2"/>
        <v>180</v>
      </c>
      <c r="S4">
        <f t="shared" si="3"/>
        <v>0.65690876243350227</v>
      </c>
      <c r="T4">
        <f t="shared" si="4"/>
        <v>0.83519499032567424</v>
      </c>
    </row>
    <row r="5" spans="1:20">
      <c r="P5">
        <v>0.999</v>
      </c>
      <c r="Q5">
        <f t="shared" si="1"/>
        <v>0</v>
      </c>
      <c r="R5">
        <f t="shared" si="2"/>
        <v>0</v>
      </c>
    </row>
    <row r="6" spans="1:20">
      <c r="A6" t="s">
        <v>4</v>
      </c>
      <c r="B6">
        <v>9</v>
      </c>
      <c r="C6">
        <v>22</v>
      </c>
      <c r="D6">
        <v>-1</v>
      </c>
      <c r="E6">
        <v>20</v>
      </c>
      <c r="F6">
        <v>20.111000000000001</v>
      </c>
      <c r="G6">
        <v>1.875</v>
      </c>
      <c r="H6">
        <f>C6*O6 + (O6-1)</f>
        <v>22999</v>
      </c>
      <c r="I6">
        <f t="shared" si="5"/>
        <v>20999</v>
      </c>
      <c r="J6">
        <f>F6*O6-G6*(O6-1)</f>
        <v>18237.875</v>
      </c>
      <c r="K6">
        <f>(H6-I6)/H6</f>
        <v>8.6960302621853128E-2</v>
      </c>
      <c r="L6">
        <f>(H6-J6)/H6</f>
        <v>0.20701443541023523</v>
      </c>
      <c r="M6">
        <f>L6-K6</f>
        <v>0.1200541327883821</v>
      </c>
      <c r="O6">
        <v>1000</v>
      </c>
      <c r="P6">
        <v>0.999</v>
      </c>
      <c r="Q6">
        <f t="shared" si="1"/>
        <v>198</v>
      </c>
      <c r="R6">
        <f t="shared" si="2"/>
        <v>180</v>
      </c>
      <c r="S6">
        <f>P6^Q6</f>
        <v>0.82028858636277624</v>
      </c>
      <c r="T6">
        <f t="shared" si="4"/>
        <v>0.83519499032567424</v>
      </c>
    </row>
    <row r="7" spans="1:20">
      <c r="A7" s="1" t="s">
        <v>54</v>
      </c>
      <c r="B7">
        <v>12</v>
      </c>
      <c r="C7">
        <v>22</v>
      </c>
      <c r="D7">
        <v>-1</v>
      </c>
      <c r="E7">
        <v>17</v>
      </c>
      <c r="F7">
        <v>17.555</v>
      </c>
      <c r="G7">
        <v>2.25</v>
      </c>
      <c r="H7">
        <f>C7*O7 + (O7-1)</f>
        <v>22999</v>
      </c>
      <c r="I7">
        <f t="shared" si="5"/>
        <v>17999</v>
      </c>
      <c r="J7">
        <f>F7*O7-G7*(O7-1)</f>
        <v>15307.25</v>
      </c>
      <c r="K7">
        <f t="shared" ref="K7:K8" si="6">(H7-I7)/H7</f>
        <v>0.21740075655463281</v>
      </c>
      <c r="L7">
        <f>(H7-J7)/H7</f>
        <v>0.33443845384581938</v>
      </c>
      <c r="M7">
        <f t="shared" ref="M7:M19" si="7">L7-K7</f>
        <v>0.11703769729118657</v>
      </c>
      <c r="O7">
        <v>1000</v>
      </c>
      <c r="P7">
        <v>0.999</v>
      </c>
      <c r="Q7">
        <f t="shared" si="1"/>
        <v>264</v>
      </c>
      <c r="R7">
        <f t="shared" si="2"/>
        <v>204</v>
      </c>
      <c r="S7">
        <f t="shared" ref="S7:S8" si="8">P7^Q7</f>
        <v>0.76787210621629576</v>
      </c>
      <c r="T7">
        <f t="shared" si="4"/>
        <v>0.81537914277992263</v>
      </c>
    </row>
    <row r="8" spans="1:20">
      <c r="A8" t="s">
        <v>3</v>
      </c>
      <c r="B8">
        <v>15</v>
      </c>
      <c r="C8">
        <v>22</v>
      </c>
      <c r="D8">
        <v>-1</v>
      </c>
      <c r="E8">
        <v>15</v>
      </c>
      <c r="F8">
        <v>17.399999999999999</v>
      </c>
      <c r="G8">
        <v>3.75</v>
      </c>
      <c r="H8">
        <f>C8*O8 + (O8-1)</f>
        <v>22999</v>
      </c>
      <c r="I8">
        <f t="shared" si="5"/>
        <v>15999</v>
      </c>
      <c r="J8">
        <f>F8*O8-G8*(O8-1)</f>
        <v>13653.75</v>
      </c>
      <c r="K8">
        <f t="shared" si="6"/>
        <v>0.30436105917648593</v>
      </c>
      <c r="L8">
        <f>(H8-J8)/H8</f>
        <v>0.40633288403843648</v>
      </c>
      <c r="M8">
        <f>L8-K8</f>
        <v>0.10197182486195056</v>
      </c>
      <c r="O8">
        <v>1000</v>
      </c>
      <c r="P8">
        <v>0.999</v>
      </c>
      <c r="Q8">
        <f t="shared" si="1"/>
        <v>330</v>
      </c>
      <c r="R8">
        <f t="shared" si="2"/>
        <v>225</v>
      </c>
      <c r="S8">
        <f t="shared" si="8"/>
        <v>0.71880504167381509</v>
      </c>
      <c r="T8">
        <f t="shared" si="4"/>
        <v>0.79842633081076442</v>
      </c>
    </row>
    <row r="9" spans="1:20">
      <c r="P9">
        <v>0.999</v>
      </c>
      <c r="Q9">
        <f t="shared" si="1"/>
        <v>0</v>
      </c>
      <c r="R9">
        <f t="shared" si="2"/>
        <v>0</v>
      </c>
    </row>
    <row r="10" spans="1:20">
      <c r="A10" t="s">
        <v>15</v>
      </c>
      <c r="B10">
        <v>13</v>
      </c>
      <c r="C10">
        <v>22</v>
      </c>
      <c r="D10">
        <v>1</v>
      </c>
      <c r="E10">
        <v>20</v>
      </c>
      <c r="F10">
        <v>20</v>
      </c>
      <c r="G10">
        <v>1</v>
      </c>
      <c r="H10">
        <f>C10*O10 + (O10-1)</f>
        <v>22999</v>
      </c>
      <c r="I10">
        <f>E10*O10+O10-1</f>
        <v>20999</v>
      </c>
      <c r="J10">
        <f>F10*O10-G10*(O10-1)</f>
        <v>19001</v>
      </c>
      <c r="K10">
        <f>(H10-I10)/H10</f>
        <v>8.6960302621853128E-2</v>
      </c>
      <c r="L10">
        <f>(H10-J10)/H10</f>
        <v>0.17383364494108439</v>
      </c>
      <c r="M10">
        <f>L10-K10</f>
        <v>8.6873342319231259E-2</v>
      </c>
      <c r="O10">
        <v>1000</v>
      </c>
      <c r="P10">
        <v>0.999</v>
      </c>
      <c r="Q10">
        <f t="shared" si="1"/>
        <v>286</v>
      </c>
      <c r="R10">
        <f t="shared" si="2"/>
        <v>260</v>
      </c>
      <c r="S10">
        <f>P10^Q10</f>
        <v>0.75115512140985019</v>
      </c>
      <c r="T10">
        <f t="shared" si="4"/>
        <v>0.77095128874658381</v>
      </c>
    </row>
    <row r="11" spans="1:20">
      <c r="A11" t="s">
        <v>56</v>
      </c>
      <c r="B11">
        <v>16</v>
      </c>
      <c r="C11">
        <v>22</v>
      </c>
      <c r="D11">
        <v>1</v>
      </c>
      <c r="E11">
        <v>17</v>
      </c>
      <c r="F11">
        <v>17.111000000000001</v>
      </c>
      <c r="G11">
        <v>1</v>
      </c>
      <c r="H11">
        <f>C11*O11 + (O11-1)</f>
        <v>22999</v>
      </c>
      <c r="I11">
        <f>E11*O11+O11-1</f>
        <v>17999</v>
      </c>
      <c r="J11">
        <f>F11*O11-G11*(O11-1)</f>
        <v>16112</v>
      </c>
      <c r="K11">
        <f t="shared" ref="K11:K12" si="9">(H11-I11)/H11</f>
        <v>0.21740075655463281</v>
      </c>
      <c r="L11">
        <f>(H11-J11)/H11</f>
        <v>0.29944780207835126</v>
      </c>
      <c r="M11">
        <f>L11-K11</f>
        <v>8.2047045523718443E-2</v>
      </c>
      <c r="O11">
        <v>1000</v>
      </c>
      <c r="P11">
        <v>0.999</v>
      </c>
      <c r="Q11">
        <f t="shared" si="1"/>
        <v>352</v>
      </c>
      <c r="R11">
        <f t="shared" si="2"/>
        <v>272</v>
      </c>
      <c r="S11">
        <f t="shared" ref="S11:S12" si="10">P11^Q11</f>
        <v>0.70315627300103711</v>
      </c>
      <c r="T11">
        <f t="shared" si="4"/>
        <v>0.76175058683840957</v>
      </c>
    </row>
    <row r="12" spans="1:20">
      <c r="A12" t="s">
        <v>14</v>
      </c>
      <c r="B12">
        <v>20</v>
      </c>
      <c r="C12">
        <v>22</v>
      </c>
      <c r="D12">
        <v>1</v>
      </c>
      <c r="E12">
        <v>15</v>
      </c>
      <c r="F12">
        <v>15.8</v>
      </c>
      <c r="G12">
        <v>1</v>
      </c>
      <c r="H12">
        <f>C12*O12 + (O12-1)</f>
        <v>22999</v>
      </c>
      <c r="I12">
        <f>E12*O12+O12-1</f>
        <v>15999</v>
      </c>
      <c r="J12">
        <f>F12*O12-G12*(O12-1)</f>
        <v>14801</v>
      </c>
      <c r="K12">
        <f t="shared" si="9"/>
        <v>0.30436105917648593</v>
      </c>
      <c r="L12">
        <f>(H12-J12)/H12</f>
        <v>0.35645028044697596</v>
      </c>
      <c r="M12">
        <f>L12-K12</f>
        <v>5.2089221270490038E-2</v>
      </c>
      <c r="O12">
        <v>1000</v>
      </c>
      <c r="P12">
        <v>0.999</v>
      </c>
      <c r="Q12">
        <f t="shared" si="1"/>
        <v>440</v>
      </c>
      <c r="R12">
        <f t="shared" si="2"/>
        <v>300</v>
      </c>
      <c r="S12">
        <f t="shared" si="10"/>
        <v>0.64389465414626923</v>
      </c>
      <c r="T12">
        <f t="shared" si="4"/>
        <v>0.74070703215610123</v>
      </c>
    </row>
    <row r="13" spans="1:20">
      <c r="P13">
        <v>0.999</v>
      </c>
      <c r="Q13">
        <f t="shared" si="1"/>
        <v>0</v>
      </c>
      <c r="R13">
        <f t="shared" si="2"/>
        <v>0</v>
      </c>
    </row>
    <row r="14" spans="1:20">
      <c r="A14" t="s">
        <v>6</v>
      </c>
      <c r="B14">
        <v>9</v>
      </c>
      <c r="C14">
        <v>20</v>
      </c>
      <c r="D14">
        <v>-1</v>
      </c>
      <c r="E14">
        <v>18</v>
      </c>
      <c r="F14">
        <v>18.440000000000001</v>
      </c>
      <c r="G14">
        <v>5.5</v>
      </c>
      <c r="H14">
        <f>C14*O14 + (O14-1)</f>
        <v>20999</v>
      </c>
      <c r="I14">
        <f>E14*O14+O14-1</f>
        <v>18999</v>
      </c>
      <c r="J14">
        <f>F14*O14-G14*(O14-1)</f>
        <v>12945.5</v>
      </c>
      <c r="K14">
        <f>(H14-I14)/H14</f>
        <v>9.5242630601457212E-2</v>
      </c>
      <c r="L14">
        <f>(H14-J14)/H14</f>
        <v>0.38351826277441781</v>
      </c>
      <c r="M14">
        <f>L14-K14</f>
        <v>0.28827563217296059</v>
      </c>
      <c r="O14">
        <v>1000</v>
      </c>
      <c r="P14">
        <v>0.999</v>
      </c>
      <c r="Q14">
        <f t="shared" si="1"/>
        <v>180</v>
      </c>
      <c r="R14">
        <f t="shared" si="2"/>
        <v>162</v>
      </c>
      <c r="S14">
        <f>P14^Q14</f>
        <v>0.83519499032567424</v>
      </c>
      <c r="T14">
        <f t="shared" si="4"/>
        <v>0.85037227563789164</v>
      </c>
    </row>
    <row r="15" spans="1:20">
      <c r="A15" t="s">
        <v>55</v>
      </c>
      <c r="B15">
        <v>12</v>
      </c>
      <c r="C15">
        <v>20</v>
      </c>
      <c r="D15">
        <v>-1</v>
      </c>
      <c r="E15">
        <v>15</v>
      </c>
      <c r="F15">
        <v>15.555</v>
      </c>
      <c r="G15">
        <v>3.75</v>
      </c>
      <c r="H15">
        <f>C15*O15 + (O15-1)</f>
        <v>20999</v>
      </c>
      <c r="I15">
        <f>E15*O15+O15-1</f>
        <v>15999</v>
      </c>
      <c r="J15">
        <f>F15*O15-G15*(O15-1)</f>
        <v>11808.75</v>
      </c>
      <c r="K15">
        <f t="shared" ref="K15:K16" si="11">(H15-I15)/H15</f>
        <v>0.23810657650364303</v>
      </c>
      <c r="L15">
        <f>(H15-J15)/H15</f>
        <v>0.43765179294252105</v>
      </c>
      <c r="M15">
        <f>L15-K15</f>
        <v>0.19954521643887801</v>
      </c>
      <c r="O15">
        <v>1000</v>
      </c>
      <c r="P15">
        <v>0.999</v>
      </c>
      <c r="Q15">
        <f t="shared" si="1"/>
        <v>240</v>
      </c>
      <c r="R15">
        <f t="shared" si="2"/>
        <v>180</v>
      </c>
      <c r="S15">
        <f t="shared" ref="S15:S16" si="12">P15^Q15</f>
        <v>0.78653340841681607</v>
      </c>
      <c r="T15">
        <f t="shared" si="4"/>
        <v>0.83519499032567424</v>
      </c>
    </row>
    <row r="16" spans="1:20">
      <c r="A16" t="s">
        <v>5</v>
      </c>
      <c r="B16">
        <v>15</v>
      </c>
      <c r="C16">
        <v>20</v>
      </c>
      <c r="D16">
        <v>-1</v>
      </c>
      <c r="E16">
        <v>14</v>
      </c>
      <c r="F16">
        <v>15.666</v>
      </c>
      <c r="G16">
        <v>6.8</v>
      </c>
      <c r="H16">
        <f>C16*O16 + (O16-1)</f>
        <v>20999</v>
      </c>
      <c r="I16">
        <f>E16*O16+O16-1</f>
        <v>14999</v>
      </c>
      <c r="J16">
        <f>F16*O16-G16*(O16-1)</f>
        <v>8872.7999999999993</v>
      </c>
      <c r="K16">
        <f t="shared" si="11"/>
        <v>0.28572789180437164</v>
      </c>
      <c r="L16">
        <f>(H16-J16)/H16</f>
        <v>0.57746559359969529</v>
      </c>
      <c r="M16">
        <f t="shared" ref="M16" si="13">L16-K16</f>
        <v>0.29173770179532366</v>
      </c>
      <c r="O16">
        <v>1000</v>
      </c>
      <c r="P16">
        <v>0.999</v>
      </c>
      <c r="Q16">
        <f t="shared" si="1"/>
        <v>300</v>
      </c>
      <c r="R16">
        <f t="shared" si="2"/>
        <v>210</v>
      </c>
      <c r="S16">
        <f t="shared" si="12"/>
        <v>0.74070703215610123</v>
      </c>
      <c r="T16">
        <f t="shared" si="4"/>
        <v>0.81049908231502787</v>
      </c>
    </row>
    <row r="17" spans="1:20">
      <c r="P17">
        <v>0.999</v>
      </c>
      <c r="Q17">
        <f t="shared" si="1"/>
        <v>0</v>
      </c>
      <c r="R17">
        <f t="shared" si="2"/>
        <v>0</v>
      </c>
    </row>
    <row r="18" spans="1:20">
      <c r="A18" t="s">
        <v>16</v>
      </c>
      <c r="B18">
        <v>11</v>
      </c>
      <c r="C18">
        <v>24</v>
      </c>
      <c r="D18">
        <v>-1</v>
      </c>
      <c r="E18">
        <v>22</v>
      </c>
      <c r="F18">
        <v>22.22</v>
      </c>
      <c r="G18">
        <v>3.25</v>
      </c>
      <c r="H18">
        <f>C18*O18 + (O18-1)</f>
        <v>24999</v>
      </c>
      <c r="I18">
        <f t="shared" si="5"/>
        <v>22999</v>
      </c>
      <c r="J18">
        <f>F18*O18-G18*(O18-1)</f>
        <v>18973.25</v>
      </c>
      <c r="K18">
        <f>(H18-I18)/H18</f>
        <v>8.0003200128005117E-2</v>
      </c>
      <c r="L18">
        <f>(H18-J18)/H18</f>
        <v>0.24103964158566343</v>
      </c>
      <c r="M18">
        <f>L18-K18</f>
        <v>0.16103644145765833</v>
      </c>
      <c r="O18">
        <v>1000</v>
      </c>
      <c r="P18">
        <v>0.999</v>
      </c>
      <c r="Q18">
        <f t="shared" si="1"/>
        <v>264</v>
      </c>
      <c r="R18">
        <f t="shared" si="2"/>
        <v>242</v>
      </c>
      <c r="S18">
        <f>P18^Q18</f>
        <v>0.76787210621629576</v>
      </c>
      <c r="T18">
        <f t="shared" si="4"/>
        <v>0.7849611281333907</v>
      </c>
    </row>
    <row r="19" spans="1:20">
      <c r="A19" t="s">
        <v>68</v>
      </c>
      <c r="B19">
        <v>14</v>
      </c>
      <c r="C19">
        <v>24</v>
      </c>
      <c r="D19">
        <v>-1</v>
      </c>
      <c r="E19">
        <v>19</v>
      </c>
      <c r="F19">
        <v>19.111000000000001</v>
      </c>
      <c r="G19">
        <v>2.625</v>
      </c>
      <c r="H19">
        <f>C19*O19 + (O19-1)</f>
        <v>24999</v>
      </c>
      <c r="I19">
        <f t="shared" si="5"/>
        <v>19999</v>
      </c>
      <c r="J19">
        <f>F19*O19-G19*(O19-1)</f>
        <v>16488.625</v>
      </c>
      <c r="K19">
        <f t="shared" ref="K19:K23" si="14">(H19-I19)/H19</f>
        <v>0.20000800032001281</v>
      </c>
      <c r="L19">
        <f>(H19-J19)/H19</f>
        <v>0.34042861714468581</v>
      </c>
      <c r="M19">
        <f t="shared" si="7"/>
        <v>0.14042061682467299</v>
      </c>
      <c r="O19">
        <v>1000</v>
      </c>
      <c r="P19">
        <v>0.999</v>
      </c>
      <c r="Q19">
        <f t="shared" si="1"/>
        <v>336</v>
      </c>
      <c r="R19">
        <f t="shared" si="2"/>
        <v>266</v>
      </c>
      <c r="S19">
        <f t="shared" ref="S19:S20" si="15">P19^Q19</f>
        <v>0.71450297913407423</v>
      </c>
      <c r="T19">
        <f t="shared" si="4"/>
        <v>0.76633712987596936</v>
      </c>
    </row>
    <row r="20" spans="1:20">
      <c r="A20" t="s">
        <v>17</v>
      </c>
      <c r="B20">
        <v>17</v>
      </c>
      <c r="C20">
        <v>24</v>
      </c>
      <c r="D20">
        <v>-1</v>
      </c>
      <c r="E20">
        <v>17</v>
      </c>
      <c r="F20">
        <v>19.666</v>
      </c>
      <c r="G20">
        <v>6.25</v>
      </c>
      <c r="H20">
        <f>C20*O20 + (O20-1)</f>
        <v>24999</v>
      </c>
      <c r="I20">
        <f t="shared" si="5"/>
        <v>17999</v>
      </c>
      <c r="J20">
        <f>F20*O20-G20*(O20-1)</f>
        <v>13422.25</v>
      </c>
      <c r="K20">
        <f t="shared" si="14"/>
        <v>0.28001120044801792</v>
      </c>
      <c r="L20">
        <f>(H20-J20)/H20</f>
        <v>0.46308852354094165</v>
      </c>
      <c r="M20">
        <f>L20-K20</f>
        <v>0.18307732309292374</v>
      </c>
      <c r="O20">
        <v>1000</v>
      </c>
      <c r="P20">
        <v>0.999</v>
      </c>
      <c r="Q20">
        <f t="shared" si="1"/>
        <v>408</v>
      </c>
      <c r="R20">
        <f t="shared" si="2"/>
        <v>289</v>
      </c>
      <c r="S20">
        <f t="shared" si="15"/>
        <v>0.66484314648052156</v>
      </c>
      <c r="T20">
        <f t="shared" si="4"/>
        <v>0.74890390875982971</v>
      </c>
    </row>
    <row r="21" spans="1:20">
      <c r="P21">
        <v>0.999</v>
      </c>
      <c r="Q21">
        <f t="shared" si="1"/>
        <v>0</v>
      </c>
      <c r="R21">
        <f t="shared" si="2"/>
        <v>0</v>
      </c>
    </row>
    <row r="22" spans="1:20">
      <c r="A22" t="s">
        <v>137</v>
      </c>
      <c r="B22">
        <v>12</v>
      </c>
      <c r="C22">
        <v>26</v>
      </c>
      <c r="E22">
        <v>16</v>
      </c>
      <c r="F22">
        <v>18.2</v>
      </c>
      <c r="G22">
        <v>5.25</v>
      </c>
      <c r="H22">
        <f t="shared" ref="H22:H23" si="16">C22*O22 + (O22-1)</f>
        <v>26999</v>
      </c>
      <c r="I22">
        <f>E22*O22+O22-1</f>
        <v>16999</v>
      </c>
      <c r="J22">
        <f t="shared" ref="J22" si="17">F22*O22-G22*(O22-1)</f>
        <v>12955.25</v>
      </c>
      <c r="K22">
        <f t="shared" si="14"/>
        <v>0.37038408829956665</v>
      </c>
      <c r="L22">
        <f t="shared" ref="L22:L23" si="18">(H22-J22)/H22</f>
        <v>0.52015815400570387</v>
      </c>
      <c r="M22">
        <f t="shared" ref="M22:M23" si="19">L22-K22</f>
        <v>0.14977406570613722</v>
      </c>
      <c r="O22">
        <v>1000</v>
      </c>
      <c r="P22">
        <v>0.999</v>
      </c>
      <c r="Q22">
        <f t="shared" si="1"/>
        <v>312</v>
      </c>
      <c r="R22">
        <f t="shared" si="2"/>
        <v>192</v>
      </c>
      <c r="S22">
        <f>P22^Q22</f>
        <v>0.73186727184486744</v>
      </c>
      <c r="T22">
        <f t="shared" si="4"/>
        <v>0.82522758998099066</v>
      </c>
    </row>
    <row r="23" spans="1:20">
      <c r="A23" t="s">
        <v>138</v>
      </c>
      <c r="B23">
        <v>15</v>
      </c>
      <c r="C23">
        <v>26</v>
      </c>
      <c r="D23">
        <v>-1</v>
      </c>
      <c r="E23">
        <v>14</v>
      </c>
      <c r="F23">
        <v>15</v>
      </c>
      <c r="G23">
        <v>4</v>
      </c>
      <c r="H23">
        <f t="shared" si="16"/>
        <v>26999</v>
      </c>
      <c r="I23">
        <f t="shared" si="5"/>
        <v>14999</v>
      </c>
      <c r="J23">
        <f>F23*O23-G23*(O23-1)</f>
        <v>11004</v>
      </c>
      <c r="K23">
        <f t="shared" si="14"/>
        <v>0.44446090595947996</v>
      </c>
      <c r="L23">
        <f t="shared" si="18"/>
        <v>0.59242934923515689</v>
      </c>
      <c r="M23">
        <f t="shared" si="19"/>
        <v>0.14796844327567693</v>
      </c>
      <c r="O23">
        <v>1000</v>
      </c>
      <c r="P23">
        <v>0.999</v>
      </c>
      <c r="Q23">
        <f t="shared" si="1"/>
        <v>390</v>
      </c>
      <c r="R23">
        <f t="shared" si="2"/>
        <v>210</v>
      </c>
      <c r="S23">
        <f>P23^Q23</f>
        <v>0.67692477321306754</v>
      </c>
      <c r="T23">
        <f t="shared" si="4"/>
        <v>0.81049908231502787</v>
      </c>
    </row>
    <row r="24" spans="1:20">
      <c r="S24">
        <f>AVERAGE(S23,S20,S16,S12,S8,S4)</f>
        <v>0.68368056835054614</v>
      </c>
      <c r="T24">
        <f>AVERAGE(T23,T20,T16,T12,T8,T4)</f>
        <v>0.79070507111373756</v>
      </c>
    </row>
    <row r="25" spans="1:20">
      <c r="T25">
        <f>T24/S24</f>
        <v>1.1565416770896382</v>
      </c>
    </row>
    <row r="29" spans="1:20">
      <c r="A29" t="s">
        <v>106</v>
      </c>
      <c r="J29">
        <f>(K2+K6+K10+K14+K18)/5</f>
        <v>0.13190439309483717</v>
      </c>
      <c r="K29">
        <f>(L2+L6+L10+L14+L18)/5</f>
        <v>0.26315230284248364</v>
      </c>
    </row>
    <row r="30" spans="1:20">
      <c r="A30" t="s">
        <v>107</v>
      </c>
      <c r="J30">
        <f>(K3+K7+K11+K15+K19)/5</f>
        <v>0.27113827160912296</v>
      </c>
      <c r="K30">
        <f>(L3+L7+L11+L15+L19)/5</f>
        <v>0.38307956376194996</v>
      </c>
    </row>
    <row r="31" spans="1:20">
      <c r="A31" t="s">
        <v>108</v>
      </c>
      <c r="J31">
        <f>(K4+K8+K12+K16+K20)/5</f>
        <v>0.34524087483254512</v>
      </c>
      <c r="K31">
        <f>(L4+L8+L12+L16+L20)/5</f>
        <v>0.48824426931876141</v>
      </c>
    </row>
    <row r="34" spans="1:4">
      <c r="A34" t="s">
        <v>31</v>
      </c>
      <c r="D34" t="s">
        <v>92</v>
      </c>
    </row>
    <row r="35" spans="1:4">
      <c r="A35" t="s">
        <v>32</v>
      </c>
      <c r="B35" t="s">
        <v>42</v>
      </c>
      <c r="C35" t="s">
        <v>66</v>
      </c>
      <c r="D35" t="s">
        <v>93</v>
      </c>
    </row>
    <row r="36" spans="1:4">
      <c r="A36" t="s">
        <v>33</v>
      </c>
      <c r="B36" t="s">
        <v>42</v>
      </c>
      <c r="C36" t="s">
        <v>65</v>
      </c>
      <c r="D36" t="s">
        <v>94</v>
      </c>
    </row>
    <row r="37" spans="1:4">
      <c r="A37" t="s">
        <v>34</v>
      </c>
      <c r="D37" t="s">
        <v>91</v>
      </c>
    </row>
    <row r="38" spans="1:4">
      <c r="A38" t="s">
        <v>35</v>
      </c>
      <c r="B38" t="s">
        <v>42</v>
      </c>
      <c r="C38" t="s">
        <v>66</v>
      </c>
      <c r="D38" t="s">
        <v>95</v>
      </c>
    </row>
    <row r="39" spans="1:4">
      <c r="D39" t="s">
        <v>96</v>
      </c>
    </row>
    <row r="40" spans="1:4">
      <c r="D40" t="s">
        <v>100</v>
      </c>
    </row>
    <row r="41" spans="1:4">
      <c r="D41" t="s">
        <v>101</v>
      </c>
    </row>
    <row r="42" spans="1:4">
      <c r="D42" t="s">
        <v>102</v>
      </c>
    </row>
    <row r="43" spans="1:4">
      <c r="D43" t="s">
        <v>97</v>
      </c>
    </row>
    <row r="44" spans="1:4">
      <c r="D44" t="s">
        <v>98</v>
      </c>
    </row>
    <row r="45" spans="1:4">
      <c r="D45" t="s">
        <v>99</v>
      </c>
    </row>
    <row r="46" spans="1:4">
      <c r="D46" t="s">
        <v>103</v>
      </c>
    </row>
    <row r="47" spans="1:4">
      <c r="D47" t="s">
        <v>104</v>
      </c>
    </row>
    <row r="48" spans="1:4">
      <c r="D48" t="s">
        <v>105</v>
      </c>
    </row>
    <row r="49" spans="4:4">
      <c r="D49" t="s">
        <v>109</v>
      </c>
    </row>
    <row r="50" spans="4:4">
      <c r="D50" t="s">
        <v>110</v>
      </c>
    </row>
    <row r="51" spans="4:4">
      <c r="D51" t="s">
        <v>111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T40"/>
  <sheetViews>
    <sheetView workbookViewId="0">
      <selection activeCell="L16" sqref="L16"/>
    </sheetView>
  </sheetViews>
  <sheetFormatPr defaultRowHeight="15"/>
  <cols>
    <col min="1" max="1" width="10.85546875" customWidth="1"/>
  </cols>
  <sheetData>
    <row r="1" spans="1:20">
      <c r="A1" t="s">
        <v>0</v>
      </c>
      <c r="B1" t="s">
        <v>185</v>
      </c>
      <c r="C1" t="s">
        <v>8</v>
      </c>
      <c r="D1" t="s">
        <v>9</v>
      </c>
      <c r="E1" t="s">
        <v>64</v>
      </c>
      <c r="F1" t="s">
        <v>67</v>
      </c>
      <c r="G1" t="s">
        <v>7</v>
      </c>
      <c r="H1" t="s">
        <v>10</v>
      </c>
      <c r="I1" t="s">
        <v>79</v>
      </c>
      <c r="J1" t="s">
        <v>11</v>
      </c>
      <c r="K1" t="s">
        <v>12</v>
      </c>
      <c r="L1" t="s">
        <v>13</v>
      </c>
      <c r="M1" t="s">
        <v>30</v>
      </c>
      <c r="O1" t="s">
        <v>41</v>
      </c>
      <c r="P1" t="s">
        <v>181</v>
      </c>
      <c r="Q1" t="s">
        <v>182</v>
      </c>
      <c r="R1" t="s">
        <v>183</v>
      </c>
      <c r="S1" t="s">
        <v>184</v>
      </c>
    </row>
    <row r="2" spans="1:20">
      <c r="A2" t="s">
        <v>20</v>
      </c>
      <c r="B2">
        <v>29</v>
      </c>
      <c r="C2">
        <v>74</v>
      </c>
      <c r="D2">
        <v>17</v>
      </c>
      <c r="E2">
        <v>63</v>
      </c>
      <c r="F2">
        <v>66.5</v>
      </c>
      <c r="G2">
        <v>11.333</v>
      </c>
      <c r="H2">
        <f>C2*O2 + (O2-1)</f>
        <v>74999</v>
      </c>
      <c r="I2">
        <f>E2*O2+O2-1</f>
        <v>63999</v>
      </c>
      <c r="J2">
        <f>F2*O2-G2*(O2-1)</f>
        <v>55178.332999999999</v>
      </c>
      <c r="K2">
        <f>(H2-I2)/H2</f>
        <v>0.14666862224829663</v>
      </c>
      <c r="L2">
        <f>(H2-J2)/H2</f>
        <v>0.2642790837211163</v>
      </c>
      <c r="M2">
        <f>L2-K2</f>
        <v>0.11761046147281967</v>
      </c>
      <c r="O2">
        <v>1000</v>
      </c>
      <c r="P2">
        <v>0.999</v>
      </c>
      <c r="Q2">
        <f>B2*C2</f>
        <v>2146</v>
      </c>
      <c r="R2">
        <f>B2*E2</f>
        <v>1827</v>
      </c>
      <c r="S2">
        <f>P2^Q2</f>
        <v>0.11682552273759952</v>
      </c>
      <c r="T2">
        <f>0.999^R2</f>
        <v>0.16074852213676807</v>
      </c>
    </row>
    <row r="3" spans="1:20">
      <c r="A3" t="s">
        <v>19</v>
      </c>
      <c r="B3">
        <v>40</v>
      </c>
      <c r="C3">
        <v>74</v>
      </c>
      <c r="D3">
        <v>17</v>
      </c>
      <c r="E3">
        <v>47</v>
      </c>
      <c r="F3">
        <v>50</v>
      </c>
      <c r="G3">
        <v>10</v>
      </c>
      <c r="H3">
        <f>C3*O3 + (O3-1)</f>
        <v>74999</v>
      </c>
      <c r="I3">
        <f t="shared" ref="I3:I22" si="0">E3*O3+O3-1</f>
        <v>47999</v>
      </c>
      <c r="J3">
        <f>F3*O3-G3*(O3-1)</f>
        <v>40010</v>
      </c>
      <c r="K3">
        <f t="shared" ref="K3:K4" si="1">(H3-I3)/H3</f>
        <v>0.36000480006400087</v>
      </c>
      <c r="L3">
        <f>(H3-J3)/H3</f>
        <v>0.46652622034960467</v>
      </c>
      <c r="M3">
        <f>L3-K3</f>
        <v>0.1065214202856038</v>
      </c>
      <c r="O3">
        <v>1000</v>
      </c>
      <c r="P3">
        <v>0.999</v>
      </c>
      <c r="Q3">
        <f t="shared" ref="Q3:Q23" si="2">B3*C3</f>
        <v>2960</v>
      </c>
      <c r="R3">
        <f t="shared" ref="R3:R23" si="3">B3*E3</f>
        <v>1880</v>
      </c>
      <c r="S3">
        <f t="shared" ref="S3:S4" si="4">P3^Q3</f>
        <v>5.1742230808722645E-2</v>
      </c>
      <c r="T3">
        <f t="shared" ref="T3:T23" si="5">0.999^R3</f>
        <v>0.15244664284569845</v>
      </c>
    </row>
    <row r="4" spans="1:20">
      <c r="A4" t="s">
        <v>18</v>
      </c>
      <c r="B4">
        <v>50</v>
      </c>
      <c r="C4">
        <v>74</v>
      </c>
      <c r="D4">
        <v>17</v>
      </c>
      <c r="E4">
        <v>42</v>
      </c>
      <c r="F4">
        <v>46.8</v>
      </c>
      <c r="G4">
        <v>11</v>
      </c>
      <c r="H4">
        <f>C4*O4 + (O4-1)</f>
        <v>74999</v>
      </c>
      <c r="I4">
        <f t="shared" si="0"/>
        <v>42999</v>
      </c>
      <c r="J4">
        <f>F4*O4-G4*(O4-1)</f>
        <v>35811</v>
      </c>
      <c r="K4">
        <f t="shared" si="1"/>
        <v>0.42667235563140843</v>
      </c>
      <c r="L4">
        <f>(H4-J4)/H4</f>
        <v>0.52251363351511348</v>
      </c>
      <c r="M4">
        <f>L4-K4</f>
        <v>9.5841277883705056E-2</v>
      </c>
      <c r="O4">
        <v>1000</v>
      </c>
      <c r="P4">
        <v>0.999</v>
      </c>
      <c r="Q4">
        <f t="shared" si="2"/>
        <v>3700</v>
      </c>
      <c r="R4">
        <f t="shared" si="3"/>
        <v>2100</v>
      </c>
      <c r="S4">
        <f>P4^Q4</f>
        <v>2.4677799769609619E-2</v>
      </c>
      <c r="T4">
        <f t="shared" si="5"/>
        <v>0.12232783079001908</v>
      </c>
    </row>
    <row r="5" spans="1:20">
      <c r="P5">
        <v>0.999</v>
      </c>
      <c r="Q5">
        <f t="shared" si="2"/>
        <v>0</v>
      </c>
      <c r="R5">
        <f t="shared" si="3"/>
        <v>0</v>
      </c>
    </row>
    <row r="6" spans="1:20">
      <c r="A6" t="s">
        <v>22</v>
      </c>
      <c r="B6">
        <v>29</v>
      </c>
      <c r="C6">
        <v>80</v>
      </c>
      <c r="D6">
        <v>-1</v>
      </c>
      <c r="E6">
        <v>75</v>
      </c>
      <c r="F6">
        <v>76.25</v>
      </c>
      <c r="G6">
        <v>15.666</v>
      </c>
      <c r="H6">
        <f>C6*O6 + (O6-1)</f>
        <v>80999</v>
      </c>
      <c r="I6">
        <f t="shared" si="0"/>
        <v>75999</v>
      </c>
      <c r="J6">
        <f>F6*O6-G6*(O6-1)</f>
        <v>60599.665999999997</v>
      </c>
      <c r="K6">
        <f>(H6-I6)/H6</f>
        <v>6.1729157150088275E-2</v>
      </c>
      <c r="L6">
        <f>(H6-J6)/H6</f>
        <v>0.25184673884862779</v>
      </c>
      <c r="M6">
        <f>L6-K6</f>
        <v>0.19011758169853951</v>
      </c>
      <c r="O6">
        <v>1000</v>
      </c>
      <c r="P6">
        <v>0.999</v>
      </c>
      <c r="Q6">
        <f t="shared" si="2"/>
        <v>2320</v>
      </c>
      <c r="R6">
        <f t="shared" si="3"/>
        <v>2175</v>
      </c>
      <c r="S6">
        <f>P6^Q6</f>
        <v>9.8159578370890815E-2</v>
      </c>
      <c r="T6">
        <f t="shared" si="5"/>
        <v>0.11348458962088523</v>
      </c>
    </row>
    <row r="7" spans="1:20">
      <c r="A7" t="s">
        <v>28</v>
      </c>
      <c r="B7">
        <v>37</v>
      </c>
      <c r="C7">
        <v>80</v>
      </c>
      <c r="E7">
        <v>61</v>
      </c>
      <c r="F7">
        <v>65</v>
      </c>
      <c r="G7">
        <v>14.333</v>
      </c>
      <c r="H7">
        <f>C7*O7 + (O7-1)</f>
        <v>80999</v>
      </c>
      <c r="I7">
        <f t="shared" si="0"/>
        <v>61999</v>
      </c>
      <c r="J7">
        <f>F7*O7-G7*(O7-1)</f>
        <v>50681.332999999999</v>
      </c>
      <c r="K7">
        <f t="shared" ref="K7:K8" si="6">(H7-I7)/H7</f>
        <v>0.23457079717033544</v>
      </c>
      <c r="L7">
        <f>(H7-J7)/H7</f>
        <v>0.37429680613340904</v>
      </c>
      <c r="M7">
        <f>L7-K7</f>
        <v>0.13972600896307361</v>
      </c>
      <c r="O7">
        <v>1000</v>
      </c>
      <c r="P7">
        <v>0.999</v>
      </c>
      <c r="Q7">
        <f t="shared" si="2"/>
        <v>2960</v>
      </c>
      <c r="R7">
        <f t="shared" si="3"/>
        <v>2257</v>
      </c>
      <c r="S7">
        <f t="shared" ref="S7:S8" si="7">P7^Q7</f>
        <v>5.1742230808722645E-2</v>
      </c>
      <c r="T7">
        <f t="shared" si="5"/>
        <v>0.10454588083304855</v>
      </c>
    </row>
    <row r="8" spans="1:20">
      <c r="A8" t="s">
        <v>27</v>
      </c>
      <c r="B8">
        <v>45</v>
      </c>
      <c r="C8">
        <v>80</v>
      </c>
      <c r="D8">
        <v>-1</v>
      </c>
      <c r="E8">
        <v>61</v>
      </c>
      <c r="F8">
        <v>64.8</v>
      </c>
      <c r="G8">
        <v>24.25</v>
      </c>
      <c r="H8">
        <f>C8*O8 + (O8-1)</f>
        <v>80999</v>
      </c>
      <c r="I8">
        <f t="shared" si="0"/>
        <v>61999</v>
      </c>
      <c r="J8">
        <f>F8*O8-G8*(O8-1)</f>
        <v>40574.25</v>
      </c>
      <c r="K8">
        <f t="shared" si="6"/>
        <v>0.23457079717033544</v>
      </c>
      <c r="L8">
        <f>(H8-J8)/H8</f>
        <v>0.49907714910060619</v>
      </c>
      <c r="M8">
        <f>L8-K8</f>
        <v>0.26450635193027072</v>
      </c>
      <c r="O8">
        <v>1000</v>
      </c>
      <c r="P8">
        <v>0.999</v>
      </c>
      <c r="Q8">
        <f t="shared" si="2"/>
        <v>3600</v>
      </c>
      <c r="R8">
        <f t="shared" si="3"/>
        <v>2745</v>
      </c>
      <c r="S8">
        <f t="shared" si="7"/>
        <v>2.7274551230723979E-2</v>
      </c>
      <c r="T8">
        <f t="shared" si="5"/>
        <v>6.4160121887248137E-2</v>
      </c>
    </row>
    <row r="9" spans="1:20">
      <c r="P9">
        <v>0.999</v>
      </c>
      <c r="Q9">
        <f t="shared" si="2"/>
        <v>0</v>
      </c>
      <c r="R9">
        <f t="shared" si="3"/>
        <v>0</v>
      </c>
    </row>
    <row r="10" spans="1:20">
      <c r="A10" t="s">
        <v>24</v>
      </c>
      <c r="B10">
        <v>29</v>
      </c>
      <c r="C10">
        <v>52</v>
      </c>
      <c r="E10">
        <v>49</v>
      </c>
      <c r="F10">
        <v>49.8</v>
      </c>
      <c r="G10">
        <v>19</v>
      </c>
      <c r="H10">
        <f>C10*O10 + (O10-1)</f>
        <v>52999</v>
      </c>
      <c r="I10">
        <f>E10*O10+O10-1</f>
        <v>49999</v>
      </c>
      <c r="J10">
        <f>F10*O10-G10*(O10-1)</f>
        <v>30819</v>
      </c>
      <c r="K10">
        <f>(H10-I10)/H10</f>
        <v>5.6604841600784918E-2</v>
      </c>
      <c r="L10">
        <f>(H10-J10)/H10</f>
        <v>0.41849846223513654</v>
      </c>
      <c r="M10">
        <f>L10-K10</f>
        <v>0.3618936206343516</v>
      </c>
      <c r="O10">
        <v>1000</v>
      </c>
      <c r="P10">
        <v>0.999</v>
      </c>
      <c r="Q10">
        <f t="shared" si="2"/>
        <v>1508</v>
      </c>
      <c r="R10">
        <f t="shared" si="3"/>
        <v>1421</v>
      </c>
      <c r="S10">
        <f>P10^Q10</f>
        <v>0.22118529208034565</v>
      </c>
      <c r="T10">
        <f t="shared" si="5"/>
        <v>0.24130080409231811</v>
      </c>
    </row>
    <row r="11" spans="1:20">
      <c r="A11" t="s">
        <v>23</v>
      </c>
      <c r="B11">
        <v>37</v>
      </c>
      <c r="C11">
        <v>52</v>
      </c>
      <c r="E11">
        <v>41</v>
      </c>
      <c r="F11">
        <v>43.8</v>
      </c>
      <c r="G11">
        <v>17.5</v>
      </c>
      <c r="H11">
        <f>C11*O11 + (O11-1)</f>
        <v>52999</v>
      </c>
      <c r="I11">
        <f>E11*O11+O11-1</f>
        <v>41999</v>
      </c>
      <c r="J11">
        <f>F11*O11-G11*(O11-1)</f>
        <v>26317.5</v>
      </c>
      <c r="K11">
        <f t="shared" ref="K11:K12" si="8">(H11-I11)/H11</f>
        <v>0.20755108586954471</v>
      </c>
      <c r="L11">
        <f>(H11-J11)/H11</f>
        <v>0.50343402705711426</v>
      </c>
      <c r="M11">
        <f>L11-K11</f>
        <v>0.29588294118756953</v>
      </c>
      <c r="O11">
        <v>1000</v>
      </c>
      <c r="P11">
        <v>0.999</v>
      </c>
      <c r="Q11">
        <f t="shared" si="2"/>
        <v>1924</v>
      </c>
      <c r="R11">
        <f t="shared" si="3"/>
        <v>1517</v>
      </c>
      <c r="S11">
        <f t="shared" ref="S11:S12" si="9">P11^Q11</f>
        <v>0.14588120661157819</v>
      </c>
      <c r="T11">
        <f t="shared" si="5"/>
        <v>0.2192025685704144</v>
      </c>
    </row>
    <row r="12" spans="1:20">
      <c r="A12" t="s">
        <v>29</v>
      </c>
      <c r="B12">
        <v>45</v>
      </c>
      <c r="C12">
        <v>52</v>
      </c>
      <c r="E12">
        <v>34</v>
      </c>
      <c r="F12">
        <v>34.799999999999997</v>
      </c>
      <c r="G12">
        <v>13.75</v>
      </c>
      <c r="H12">
        <f>C12*O12 + (O12-1)</f>
        <v>52999</v>
      </c>
      <c r="I12">
        <f>E12*O12+O12-1</f>
        <v>34999</v>
      </c>
      <c r="J12">
        <f>F12*O12-G12*(O12-1)</f>
        <v>21063.75</v>
      </c>
      <c r="K12">
        <f t="shared" si="8"/>
        <v>0.33962904960470952</v>
      </c>
      <c r="L12">
        <f>(H12-J12)/H12</f>
        <v>0.60256325591048887</v>
      </c>
      <c r="M12">
        <f>L12-K12</f>
        <v>0.26293420630577935</v>
      </c>
      <c r="O12">
        <v>1000</v>
      </c>
      <c r="P12">
        <v>0.999</v>
      </c>
      <c r="Q12">
        <f t="shared" si="2"/>
        <v>2340</v>
      </c>
      <c r="R12">
        <f t="shared" si="3"/>
        <v>1530</v>
      </c>
      <c r="S12">
        <f t="shared" si="9"/>
        <v>9.6214925695509226E-2</v>
      </c>
      <c r="T12">
        <f t="shared" si="5"/>
        <v>0.21636997044386105</v>
      </c>
    </row>
    <row r="13" spans="1:20">
      <c r="P13">
        <v>0.999</v>
      </c>
      <c r="Q13">
        <f t="shared" si="2"/>
        <v>0</v>
      </c>
      <c r="R13">
        <f t="shared" si="3"/>
        <v>0</v>
      </c>
    </row>
    <row r="14" spans="1:20">
      <c r="A14" t="s">
        <v>21</v>
      </c>
      <c r="B14">
        <v>29</v>
      </c>
      <c r="C14">
        <v>60</v>
      </c>
      <c r="D14">
        <v>-1</v>
      </c>
      <c r="E14">
        <v>58</v>
      </c>
      <c r="F14">
        <v>58.4</v>
      </c>
      <c r="G14">
        <v>25.5</v>
      </c>
      <c r="H14">
        <f>C14*O14 + (O14-1)</f>
        <v>60999</v>
      </c>
      <c r="I14">
        <f>E14*O14+O14-1</f>
        <v>58999</v>
      </c>
      <c r="J14">
        <f>F14*O14-G14*(O14-1)</f>
        <v>32925.5</v>
      </c>
      <c r="K14">
        <f>(H14-I14)/H14</f>
        <v>3.2787422744635156E-2</v>
      </c>
      <c r="L14">
        <f>(H14-J14)/H14</f>
        <v>0.46022885621075754</v>
      </c>
      <c r="M14">
        <f>L14-K14</f>
        <v>0.4274414334661224</v>
      </c>
      <c r="O14">
        <v>1000</v>
      </c>
      <c r="P14">
        <v>0.999</v>
      </c>
      <c r="Q14">
        <f t="shared" si="2"/>
        <v>1740</v>
      </c>
      <c r="R14">
        <f t="shared" si="3"/>
        <v>1682</v>
      </c>
      <c r="S14">
        <f>P14^Q14</f>
        <v>0.17536766248527905</v>
      </c>
      <c r="T14">
        <f t="shared" si="5"/>
        <v>0.18584513472466904</v>
      </c>
    </row>
    <row r="15" spans="1:20">
      <c r="A15" s="1" t="s">
        <v>26</v>
      </c>
      <c r="B15">
        <v>37</v>
      </c>
      <c r="C15">
        <v>60</v>
      </c>
      <c r="D15">
        <v>-1</v>
      </c>
      <c r="E15">
        <v>46</v>
      </c>
      <c r="F15">
        <v>46.4</v>
      </c>
      <c r="G15">
        <v>13.5</v>
      </c>
      <c r="H15">
        <f>C15*O15 + (O15-1)</f>
        <v>60999</v>
      </c>
      <c r="I15">
        <f>E15*O15+O15-1</f>
        <v>46999</v>
      </c>
      <c r="J15">
        <f>F15*O15-G15*(O15-1)</f>
        <v>32913.5</v>
      </c>
      <c r="K15">
        <f t="shared" ref="K15:K16" si="10">(H15-I15)/H15</f>
        <v>0.2295119592124461</v>
      </c>
      <c r="L15">
        <f>(H15-J15)/H15</f>
        <v>0.46042558074722534</v>
      </c>
      <c r="M15">
        <f>L15-K15</f>
        <v>0.23091362153477923</v>
      </c>
      <c r="O15">
        <v>1000</v>
      </c>
      <c r="P15">
        <v>0.999</v>
      </c>
      <c r="Q15">
        <f t="shared" si="2"/>
        <v>2220</v>
      </c>
      <c r="R15">
        <f t="shared" si="3"/>
        <v>1702</v>
      </c>
      <c r="S15">
        <f t="shared" ref="S15:S16" si="11">P15^Q15</f>
        <v>0.10848853925624821</v>
      </c>
      <c r="T15">
        <f t="shared" si="5"/>
        <v>0.18216333163986531</v>
      </c>
    </row>
    <row r="16" spans="1:20">
      <c r="A16" t="s">
        <v>25</v>
      </c>
      <c r="B16">
        <v>45</v>
      </c>
      <c r="C16">
        <v>60</v>
      </c>
      <c r="D16">
        <v>-1</v>
      </c>
      <c r="E16">
        <v>44</v>
      </c>
      <c r="F16">
        <v>49.6</v>
      </c>
      <c r="G16">
        <v>24.75</v>
      </c>
      <c r="H16">
        <f>C16*O16 + (O16-1)</f>
        <v>60999</v>
      </c>
      <c r="I16">
        <f>E16*O16+O16-1</f>
        <v>44999</v>
      </c>
      <c r="J16">
        <f>F16*O16-G16*(O16-1)</f>
        <v>24874.75</v>
      </c>
      <c r="K16">
        <f t="shared" si="10"/>
        <v>0.26229938195708125</v>
      </c>
      <c r="L16">
        <f>(H16-J16)/H16</f>
        <v>0.59221052804144325</v>
      </c>
      <c r="M16">
        <f>L16-K16</f>
        <v>0.32991114608436201</v>
      </c>
      <c r="O16">
        <v>1000</v>
      </c>
      <c r="P16">
        <v>0.999</v>
      </c>
      <c r="Q16">
        <f t="shared" si="2"/>
        <v>2700</v>
      </c>
      <c r="R16">
        <f t="shared" si="3"/>
        <v>1980</v>
      </c>
      <c r="S16">
        <f t="shared" si="11"/>
        <v>6.7114786062353451E-2</v>
      </c>
      <c r="T16">
        <f t="shared" si="5"/>
        <v>0.13793252530063635</v>
      </c>
    </row>
    <row r="17" spans="1:20">
      <c r="P17">
        <v>0.999</v>
      </c>
      <c r="Q17">
        <f t="shared" si="2"/>
        <v>0</v>
      </c>
      <c r="R17">
        <f t="shared" si="3"/>
        <v>0</v>
      </c>
    </row>
    <row r="18" spans="1:20">
      <c r="A18" t="s">
        <v>72</v>
      </c>
      <c r="B18">
        <v>29</v>
      </c>
      <c r="C18">
        <v>60</v>
      </c>
      <c r="E18">
        <v>51</v>
      </c>
      <c r="F18">
        <v>53.2</v>
      </c>
      <c r="G18">
        <v>15.75</v>
      </c>
      <c r="H18">
        <f>C18*O18 + (O18-1)</f>
        <v>60999</v>
      </c>
      <c r="I18">
        <f t="shared" si="0"/>
        <v>51999</v>
      </c>
      <c r="J18">
        <f>F18*O18-G18*(O18-1)</f>
        <v>37465.75</v>
      </c>
      <c r="K18">
        <f>(H18-I18)/H18</f>
        <v>0.14754340235085822</v>
      </c>
      <c r="L18">
        <f t="shared" ref="L18:L23" si="12">(H18-J18)/H18</f>
        <v>0.38579730815259267</v>
      </c>
      <c r="M18">
        <f t="shared" ref="M18:M23" si="13">L18-K18</f>
        <v>0.23825390580173444</v>
      </c>
      <c r="O18">
        <v>1000</v>
      </c>
      <c r="P18">
        <v>0.999</v>
      </c>
      <c r="Q18">
        <f t="shared" si="2"/>
        <v>1740</v>
      </c>
      <c r="R18">
        <f t="shared" si="3"/>
        <v>1479</v>
      </c>
      <c r="S18">
        <f>P18^Q18</f>
        <v>0.17536766248527905</v>
      </c>
      <c r="T18">
        <f t="shared" si="5"/>
        <v>0.22769688338723573</v>
      </c>
    </row>
    <row r="19" spans="1:20">
      <c r="A19" t="s">
        <v>73</v>
      </c>
      <c r="B19">
        <v>37</v>
      </c>
      <c r="C19">
        <v>60</v>
      </c>
      <c r="E19">
        <v>43</v>
      </c>
      <c r="F19">
        <v>45.6</v>
      </c>
      <c r="G19">
        <v>11.25</v>
      </c>
      <c r="H19">
        <f>C19*O19 + (O19-1)</f>
        <v>60999</v>
      </c>
      <c r="I19">
        <f t="shared" si="0"/>
        <v>43999</v>
      </c>
      <c r="J19">
        <f>F19*O19-G19*(O19-1)</f>
        <v>34361.25</v>
      </c>
      <c r="K19">
        <f t="shared" ref="K19:K22" si="14">(H19-I19)/H19</f>
        <v>0.27869309332939884</v>
      </c>
      <c r="L19">
        <f t="shared" si="12"/>
        <v>0.43669158510795258</v>
      </c>
      <c r="M19">
        <f t="shared" si="13"/>
        <v>0.15799849177855374</v>
      </c>
      <c r="O19">
        <v>1000</v>
      </c>
      <c r="P19">
        <v>0.999</v>
      </c>
      <c r="Q19">
        <f t="shared" si="2"/>
        <v>2220</v>
      </c>
      <c r="R19">
        <f t="shared" si="3"/>
        <v>1591</v>
      </c>
      <c r="S19">
        <f t="shared" ref="S19:S21" si="15">P19^Q19</f>
        <v>0.10848853925624821</v>
      </c>
      <c r="T19">
        <f t="shared" si="5"/>
        <v>0.20355968377591602</v>
      </c>
    </row>
    <row r="20" spans="1:20">
      <c r="A20" t="s">
        <v>74</v>
      </c>
      <c r="B20">
        <v>45</v>
      </c>
      <c r="C20">
        <v>60</v>
      </c>
      <c r="D20">
        <v>0</v>
      </c>
      <c r="E20">
        <v>41</v>
      </c>
      <c r="F20">
        <v>50.5</v>
      </c>
      <c r="G20">
        <v>26</v>
      </c>
      <c r="H20">
        <f>C20*O20 + (O20-1)</f>
        <v>60999</v>
      </c>
      <c r="I20">
        <f t="shared" si="0"/>
        <v>41999</v>
      </c>
      <c r="J20">
        <f>F20*O20-G20*(O20-1)</f>
        <v>24526</v>
      </c>
      <c r="K20">
        <f t="shared" si="14"/>
        <v>0.31148051607403399</v>
      </c>
      <c r="L20">
        <f t="shared" si="12"/>
        <v>0.59792783488253909</v>
      </c>
      <c r="M20">
        <f t="shared" si="13"/>
        <v>0.2864473188085051</v>
      </c>
      <c r="O20">
        <v>1000</v>
      </c>
      <c r="P20">
        <v>0.999</v>
      </c>
      <c r="Q20">
        <f t="shared" si="2"/>
        <v>2700</v>
      </c>
      <c r="R20">
        <f t="shared" si="3"/>
        <v>1845</v>
      </c>
      <c r="S20">
        <f t="shared" si="15"/>
        <v>6.7114786062353451E-2</v>
      </c>
      <c r="T20">
        <f t="shared" si="5"/>
        <v>0.15787951258191529</v>
      </c>
    </row>
    <row r="21" spans="1:20">
      <c r="A21" t="s">
        <v>131</v>
      </c>
      <c r="B21">
        <v>37</v>
      </c>
      <c r="C21">
        <v>66</v>
      </c>
      <c r="E21">
        <v>52</v>
      </c>
      <c r="F21">
        <v>55.25</v>
      </c>
      <c r="G21">
        <v>36</v>
      </c>
      <c r="H21">
        <f>C21*O21 + (O21-1)</f>
        <v>66999</v>
      </c>
      <c r="I21">
        <f t="shared" si="0"/>
        <v>52999</v>
      </c>
      <c r="J21">
        <f t="shared" ref="J21:J22" si="16">F21*O21-G21*(O21-1)</f>
        <v>19286</v>
      </c>
      <c r="K21">
        <f t="shared" si="14"/>
        <v>0.20895834266183078</v>
      </c>
      <c r="L21">
        <f t="shared" si="12"/>
        <v>0.71214495738742367</v>
      </c>
      <c r="M21">
        <f t="shared" si="13"/>
        <v>0.5031866147255929</v>
      </c>
      <c r="O21">
        <v>1000</v>
      </c>
      <c r="P21">
        <v>0.999</v>
      </c>
      <c r="Q21">
        <f t="shared" si="2"/>
        <v>2442</v>
      </c>
      <c r="R21">
        <f t="shared" si="3"/>
        <v>1924</v>
      </c>
      <c r="S21">
        <f t="shared" si="15"/>
        <v>8.6880487240526189E-2</v>
      </c>
      <c r="T21">
        <f t="shared" si="5"/>
        <v>0.14588120661157819</v>
      </c>
    </row>
    <row r="22" spans="1:20">
      <c r="A22" t="s">
        <v>133</v>
      </c>
      <c r="B22">
        <v>40</v>
      </c>
      <c r="C22">
        <v>66</v>
      </c>
      <c r="E22">
        <v>44</v>
      </c>
      <c r="F22">
        <v>55.25</v>
      </c>
      <c r="G22">
        <v>38</v>
      </c>
      <c r="H22">
        <f>C22*O22 + (O22-1)</f>
        <v>66999</v>
      </c>
      <c r="I22">
        <f t="shared" si="0"/>
        <v>44999</v>
      </c>
      <c r="J22">
        <f t="shared" si="16"/>
        <v>17288</v>
      </c>
      <c r="K22">
        <f t="shared" si="14"/>
        <v>0.32836310989716266</v>
      </c>
      <c r="L22">
        <f t="shared" si="12"/>
        <v>0.7419662980044478</v>
      </c>
      <c r="M22">
        <f t="shared" si="13"/>
        <v>0.41360318810728514</v>
      </c>
      <c r="O22">
        <v>1000</v>
      </c>
      <c r="P22">
        <v>0.999</v>
      </c>
      <c r="Q22">
        <f t="shared" si="2"/>
        <v>2640</v>
      </c>
      <c r="R22">
        <f t="shared" si="3"/>
        <v>1760</v>
      </c>
      <c r="S22">
        <f>P22^Q22</f>
        <v>7.1267072061040451E-2</v>
      </c>
      <c r="T22">
        <f t="shared" si="5"/>
        <v>0.17189343001925469</v>
      </c>
    </row>
    <row r="23" spans="1:20">
      <c r="A23" t="s">
        <v>132</v>
      </c>
      <c r="B23">
        <v>45</v>
      </c>
      <c r="C23">
        <v>66</v>
      </c>
      <c r="E23">
        <v>44</v>
      </c>
      <c r="F23">
        <v>52.5</v>
      </c>
      <c r="G23">
        <v>40.332999999999998</v>
      </c>
      <c r="H23">
        <f>C23*O23 + (O23-1)</f>
        <v>66999</v>
      </c>
      <c r="I23">
        <f t="shared" ref="I23" si="17">E23*O23+O23-1</f>
        <v>44999</v>
      </c>
      <c r="J23">
        <f t="shared" ref="J23" si="18">F23*O23-G23*(O23-1)</f>
        <v>12207.332999999999</v>
      </c>
      <c r="K23">
        <f t="shared" ref="K23" si="19">(H23-I23)/H23</f>
        <v>0.32836310989716266</v>
      </c>
      <c r="L23">
        <f t="shared" si="12"/>
        <v>0.81779828057135184</v>
      </c>
      <c r="M23">
        <f t="shared" si="13"/>
        <v>0.48943517067418918</v>
      </c>
      <c r="O23">
        <v>1000</v>
      </c>
      <c r="P23">
        <v>0.999</v>
      </c>
      <c r="Q23">
        <f t="shared" si="2"/>
        <v>2970</v>
      </c>
      <c r="R23">
        <f t="shared" si="3"/>
        <v>1980</v>
      </c>
      <c r="S23">
        <f>P23^Q23</f>
        <v>5.1227130702806961E-2</v>
      </c>
      <c r="T23">
        <f t="shared" si="5"/>
        <v>0.13793252530063635</v>
      </c>
    </row>
    <row r="24" spans="1:20">
      <c r="S24">
        <f>AVERAGE(S23,S20,S16,S8,S4)</f>
        <v>4.7481810765569496E-2</v>
      </c>
      <c r="T24">
        <f>AVERAGE(T23,T20,T16,T8,T4)</f>
        <v>0.12404650317209102</v>
      </c>
    </row>
    <row r="25" spans="1:20">
      <c r="J25">
        <f>(K2+K6+K10+K14+K18)/5</f>
        <v>8.906668921893264E-2</v>
      </c>
      <c r="K25">
        <f>(L2+L6+L10+L14+L18)/5</f>
        <v>0.35613008983364619</v>
      </c>
      <c r="T25">
        <f>T24/S24</f>
        <v>2.612505740030473</v>
      </c>
    </row>
    <row r="26" spans="1:20">
      <c r="A26" t="s">
        <v>36</v>
      </c>
      <c r="C26" t="s">
        <v>80</v>
      </c>
      <c r="J26">
        <f>(K3+K7+K11+K15+K19)/5</f>
        <v>0.26206634712914517</v>
      </c>
      <c r="K26">
        <f>(L3+L7+L11+L15+L19)/5</f>
        <v>0.44827484387906119</v>
      </c>
    </row>
    <row r="27" spans="1:20">
      <c r="A27" t="s">
        <v>37</v>
      </c>
      <c r="C27" t="s">
        <v>81</v>
      </c>
      <c r="J27">
        <f>(K4+K8+K12+K16+K20)/5</f>
        <v>0.31493042008751371</v>
      </c>
      <c r="K27">
        <f>(L4+L8+L12+L16+L20)/5</f>
        <v>0.56285848029003804</v>
      </c>
    </row>
    <row r="28" spans="1:20">
      <c r="A28" t="s">
        <v>38</v>
      </c>
      <c r="C28" t="s">
        <v>82</v>
      </c>
    </row>
    <row r="29" spans="1:20">
      <c r="A29" t="s">
        <v>40</v>
      </c>
      <c r="C29" t="s">
        <v>83</v>
      </c>
    </row>
    <row r="30" spans="1:20">
      <c r="A30" t="s">
        <v>39</v>
      </c>
      <c r="C30" t="s">
        <v>84</v>
      </c>
    </row>
    <row r="31" spans="1:20">
      <c r="C31" t="s">
        <v>57</v>
      </c>
    </row>
    <row r="32" spans="1:20">
      <c r="C32" t="s">
        <v>85</v>
      </c>
    </row>
    <row r="33" spans="3:3">
      <c r="C33" t="s">
        <v>86</v>
      </c>
    </row>
    <row r="34" spans="3:3">
      <c r="C34" t="s">
        <v>58</v>
      </c>
    </row>
    <row r="35" spans="3:3">
      <c r="C35" t="s">
        <v>87</v>
      </c>
    </row>
    <row r="36" spans="3:3">
      <c r="C36" t="s">
        <v>88</v>
      </c>
    </row>
    <row r="37" spans="3:3">
      <c r="C37" t="s">
        <v>59</v>
      </c>
    </row>
    <row r="38" spans="3:3">
      <c r="C38" t="s">
        <v>89</v>
      </c>
    </row>
    <row r="39" spans="3:3">
      <c r="C39" t="s">
        <v>90</v>
      </c>
    </row>
    <row r="40" spans="3:3">
      <c r="C4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CCE-892A-4E23-8336-661A2F67BDDF}">
  <dimension ref="A1:T30"/>
  <sheetViews>
    <sheetView workbookViewId="0">
      <selection activeCell="L16" sqref="L16"/>
    </sheetView>
  </sheetViews>
  <sheetFormatPr defaultRowHeight="15"/>
  <cols>
    <col min="1" max="1" width="11.42578125" customWidth="1"/>
  </cols>
  <sheetData>
    <row r="1" spans="1:20">
      <c r="A1" t="s">
        <v>0</v>
      </c>
      <c r="B1" t="s">
        <v>167</v>
      </c>
      <c r="C1" t="s">
        <v>8</v>
      </c>
      <c r="D1" t="s">
        <v>9</v>
      </c>
      <c r="E1" t="s">
        <v>64</v>
      </c>
      <c r="F1" t="s">
        <v>67</v>
      </c>
      <c r="G1" t="s">
        <v>7</v>
      </c>
      <c r="H1" t="s">
        <v>10</v>
      </c>
      <c r="I1" t="s">
        <v>79</v>
      </c>
      <c r="J1" t="s">
        <v>11</v>
      </c>
      <c r="K1" t="s">
        <v>12</v>
      </c>
      <c r="L1" t="s">
        <v>13</v>
      </c>
      <c r="M1" t="s">
        <v>30</v>
      </c>
      <c r="O1" t="s">
        <v>41</v>
      </c>
      <c r="P1" t="s">
        <v>181</v>
      </c>
      <c r="Q1" t="s">
        <v>182</v>
      </c>
      <c r="R1" t="s">
        <v>183</v>
      </c>
      <c r="S1" t="s">
        <v>184</v>
      </c>
    </row>
    <row r="2" spans="1:20">
      <c r="A2" t="s">
        <v>49</v>
      </c>
      <c r="B2">
        <v>53</v>
      </c>
      <c r="C2">
        <v>134</v>
      </c>
      <c r="D2">
        <v>29</v>
      </c>
      <c r="E2">
        <v>123</v>
      </c>
      <c r="F2">
        <v>126.33</v>
      </c>
      <c r="G2">
        <v>24</v>
      </c>
      <c r="H2">
        <f>C2*O2 + (O2-1)</f>
        <v>134999</v>
      </c>
      <c r="I2">
        <f>E2*O2+O2-1</f>
        <v>123999</v>
      </c>
      <c r="J2">
        <f>F2*O2-G2*(O2-1)</f>
        <v>102354</v>
      </c>
      <c r="K2">
        <f>(H2-I2)/H2</f>
        <v>8.1482085052481876E-2</v>
      </c>
      <c r="L2">
        <f>(H2-J2)/H2</f>
        <v>0.24181660604893371</v>
      </c>
      <c r="M2">
        <f>L2-K2</f>
        <v>0.16033452099645185</v>
      </c>
      <c r="O2">
        <v>1000</v>
      </c>
      <c r="P2">
        <v>0.999</v>
      </c>
      <c r="Q2">
        <f>B2*C2</f>
        <v>7102</v>
      </c>
      <c r="R2">
        <f>B2*E2</f>
        <v>6519</v>
      </c>
      <c r="S2">
        <f>P2^Q2</f>
        <v>8.2053551063319963E-4</v>
      </c>
      <c r="T2">
        <f>0.999^R2</f>
        <v>1.4703399085264359E-3</v>
      </c>
    </row>
    <row r="3" spans="1:20">
      <c r="A3" t="s">
        <v>50</v>
      </c>
      <c r="B3">
        <v>67</v>
      </c>
      <c r="C3">
        <v>134</v>
      </c>
      <c r="D3">
        <v>29</v>
      </c>
      <c r="E3">
        <v>109</v>
      </c>
      <c r="F3" s="2">
        <v>111.666</v>
      </c>
      <c r="G3">
        <v>20</v>
      </c>
      <c r="H3">
        <f>C3*O3 + (O3-1)</f>
        <v>134999</v>
      </c>
      <c r="I3">
        <f t="shared" ref="I3:I4" si="0">E3*O3+O3-1</f>
        <v>109999</v>
      </c>
      <c r="J3">
        <f>F3*O3-G3*(O3-1)</f>
        <v>91686</v>
      </c>
      <c r="K3">
        <f t="shared" ref="K3:K23" si="1">(H3-I3)/H3</f>
        <v>0.18518655693745881</v>
      </c>
      <c r="L3">
        <f>(H3-J3)/H3</f>
        <v>0.32083941362528612</v>
      </c>
      <c r="M3">
        <f>L3-K3</f>
        <v>0.13565285668782731</v>
      </c>
      <c r="O3">
        <v>1000</v>
      </c>
      <c r="P3">
        <v>0.999</v>
      </c>
      <c r="Q3">
        <f t="shared" ref="Q3:Q23" si="2">B3*C3</f>
        <v>8978</v>
      </c>
      <c r="R3">
        <f t="shared" ref="R3:R23" si="3">B3*E3</f>
        <v>7303</v>
      </c>
      <c r="S3">
        <f t="shared" ref="S3:S4" si="4">P3^Q3</f>
        <v>1.2558948885242114E-4</v>
      </c>
      <c r="T3">
        <f t="shared" ref="T3:T23" si="5">0.999^R3</f>
        <v>6.7105870489019915E-4</v>
      </c>
    </row>
    <row r="4" spans="1:20">
      <c r="A4" t="s">
        <v>51</v>
      </c>
      <c r="B4">
        <v>80</v>
      </c>
      <c r="C4">
        <v>134</v>
      </c>
      <c r="D4">
        <v>29</v>
      </c>
      <c r="E4">
        <v>84</v>
      </c>
      <c r="F4">
        <v>87.332999999999998</v>
      </c>
      <c r="G4">
        <v>16</v>
      </c>
      <c r="H4">
        <f>C4*O4 + (O4-1)</f>
        <v>134999</v>
      </c>
      <c r="I4">
        <f t="shared" si="0"/>
        <v>84999</v>
      </c>
      <c r="J4">
        <f>F4*O4-G4*(O4-1)</f>
        <v>71349</v>
      </c>
      <c r="K4">
        <f t="shared" si="1"/>
        <v>0.37037311387491761</v>
      </c>
      <c r="L4">
        <f>(H4-J4)/H4</f>
        <v>0.47148497396277012</v>
      </c>
      <c r="M4">
        <f>L4-K4</f>
        <v>0.1011118600878525</v>
      </c>
      <c r="O4">
        <v>1000</v>
      </c>
      <c r="P4">
        <v>0.999</v>
      </c>
      <c r="Q4">
        <f t="shared" si="2"/>
        <v>10720</v>
      </c>
      <c r="R4">
        <f t="shared" si="3"/>
        <v>6720</v>
      </c>
      <c r="S4">
        <f>P4^Q4</f>
        <v>2.1980308446919664E-5</v>
      </c>
      <c r="T4">
        <f t="shared" si="5"/>
        <v>1.2024883530058425E-3</v>
      </c>
    </row>
    <row r="5" spans="1:20">
      <c r="P5">
        <v>0.999</v>
      </c>
      <c r="Q5">
        <f t="shared" si="2"/>
        <v>0</v>
      </c>
      <c r="R5">
        <f t="shared" si="3"/>
        <v>0</v>
      </c>
    </row>
    <row r="6" spans="1:20">
      <c r="A6" t="s">
        <v>48</v>
      </c>
      <c r="B6">
        <v>53</v>
      </c>
      <c r="C6">
        <v>178</v>
      </c>
      <c r="E6">
        <v>174</v>
      </c>
      <c r="F6">
        <v>174.333</v>
      </c>
      <c r="G6">
        <v>43.5</v>
      </c>
      <c r="H6">
        <f>C6*O6 + (O6-1)</f>
        <v>178999</v>
      </c>
      <c r="I6">
        <f>E6*O6+O6-1</f>
        <v>174999</v>
      </c>
      <c r="J6">
        <f>F6*O6-G6*(O6-1)</f>
        <v>130876.5</v>
      </c>
      <c r="K6">
        <f t="shared" si="1"/>
        <v>2.2346493555829922E-2</v>
      </c>
      <c r="L6">
        <f>(H6-J6)/H6</f>
        <v>0.26884228403510635</v>
      </c>
      <c r="M6">
        <f>L6-K6</f>
        <v>0.24649579047927642</v>
      </c>
      <c r="O6">
        <v>1000</v>
      </c>
      <c r="P6">
        <v>0.999</v>
      </c>
      <c r="Q6">
        <f t="shared" si="2"/>
        <v>9434</v>
      </c>
      <c r="R6">
        <f t="shared" si="3"/>
        <v>9222</v>
      </c>
      <c r="S6">
        <f>P6^Q6</f>
        <v>7.9582196910910549E-5</v>
      </c>
      <c r="T6">
        <f t="shared" si="5"/>
        <v>9.8385799700456681E-5</v>
      </c>
    </row>
    <row r="7" spans="1:20">
      <c r="A7" t="s">
        <v>47</v>
      </c>
      <c r="B7">
        <v>67</v>
      </c>
      <c r="C7">
        <v>178</v>
      </c>
      <c r="E7">
        <v>163</v>
      </c>
      <c r="F7">
        <v>166.3</v>
      </c>
      <c r="G7">
        <v>42</v>
      </c>
      <c r="H7">
        <f>C7*O7 + (O7-1)</f>
        <v>178999</v>
      </c>
      <c r="I7">
        <f t="shared" ref="I7:I8" si="6">E7*O7+O7-1</f>
        <v>163999</v>
      </c>
      <c r="J7">
        <f>F7*O7-G7*(O7-1)</f>
        <v>124342</v>
      </c>
      <c r="K7">
        <f t="shared" si="1"/>
        <v>8.3799350834362199E-2</v>
      </c>
      <c r="L7">
        <f>(H7-J7)/H7</f>
        <v>0.30534807457024898</v>
      </c>
      <c r="M7">
        <f>L7-K7</f>
        <v>0.2215487237358868</v>
      </c>
      <c r="O7">
        <v>1000</v>
      </c>
      <c r="P7">
        <v>0.999</v>
      </c>
      <c r="Q7">
        <f t="shared" si="2"/>
        <v>11926</v>
      </c>
      <c r="R7">
        <f t="shared" si="3"/>
        <v>10921</v>
      </c>
      <c r="S7">
        <f t="shared" ref="S7:S8" si="7">P7^Q7</f>
        <v>6.576768923321257E-6</v>
      </c>
      <c r="T7">
        <f t="shared" si="5"/>
        <v>1.7976159627868532E-5</v>
      </c>
    </row>
    <row r="8" spans="1:20">
      <c r="A8" t="s">
        <v>46</v>
      </c>
      <c r="B8">
        <v>80</v>
      </c>
      <c r="C8">
        <v>178</v>
      </c>
      <c r="D8">
        <v>-1</v>
      </c>
      <c r="E8">
        <v>148</v>
      </c>
      <c r="F8">
        <v>173.25</v>
      </c>
      <c r="G8">
        <v>70</v>
      </c>
      <c r="H8">
        <f>C8*O8 + (O8-1)</f>
        <v>178999</v>
      </c>
      <c r="I8">
        <f t="shared" si="6"/>
        <v>148999</v>
      </c>
      <c r="J8">
        <f>F8*O8-G8*(O8-1)</f>
        <v>103320</v>
      </c>
      <c r="K8">
        <f t="shared" si="1"/>
        <v>0.1675987016687244</v>
      </c>
      <c r="L8">
        <f>(H8-J8)/H8</f>
        <v>0.42279007145291314</v>
      </c>
      <c r="M8">
        <f>L8-K8</f>
        <v>0.25519136978418877</v>
      </c>
      <c r="O8">
        <v>1000</v>
      </c>
      <c r="P8">
        <v>0.999</v>
      </c>
      <c r="Q8">
        <f t="shared" si="2"/>
        <v>14240</v>
      </c>
      <c r="R8">
        <f t="shared" si="3"/>
        <v>11840</v>
      </c>
      <c r="S8">
        <f t="shared" si="7"/>
        <v>6.4945989500706921E-7</v>
      </c>
      <c r="T8">
        <f t="shared" si="5"/>
        <v>7.1677128030799023E-6</v>
      </c>
    </row>
    <row r="9" spans="1:20">
      <c r="P9">
        <v>0.999</v>
      </c>
      <c r="Q9">
        <f t="shared" si="2"/>
        <v>0</v>
      </c>
      <c r="R9">
        <f t="shared" si="3"/>
        <v>0</v>
      </c>
    </row>
    <row r="10" spans="1:20">
      <c r="A10" t="s">
        <v>52</v>
      </c>
      <c r="B10">
        <v>45</v>
      </c>
      <c r="C10">
        <v>126</v>
      </c>
      <c r="E10">
        <v>120</v>
      </c>
      <c r="F10">
        <v>122</v>
      </c>
      <c r="G10">
        <v>9.75</v>
      </c>
      <c r="H10">
        <f>C10*O10 + (O10-1)</f>
        <v>126999</v>
      </c>
      <c r="I10">
        <f>E10*O10+O10-1</f>
        <v>120999</v>
      </c>
      <c r="J10">
        <f>F10*O10-G10*(O10-1)</f>
        <v>112259.75</v>
      </c>
      <c r="K10">
        <f t="shared" si="1"/>
        <v>4.724446649186214E-2</v>
      </c>
      <c r="L10">
        <f>(H10-J10)/H10</f>
        <v>0.11605800045669651</v>
      </c>
      <c r="M10">
        <f>L10-K10</f>
        <v>6.8813533964834361E-2</v>
      </c>
      <c r="O10">
        <v>1000</v>
      </c>
      <c r="P10">
        <v>0.999</v>
      </c>
      <c r="Q10">
        <f t="shared" si="2"/>
        <v>5670</v>
      </c>
      <c r="R10">
        <f t="shared" si="3"/>
        <v>5400</v>
      </c>
      <c r="S10">
        <f>P10^Q10</f>
        <v>3.4380979177071071E-3</v>
      </c>
      <c r="T10">
        <f t="shared" si="5"/>
        <v>4.5043945081954728E-3</v>
      </c>
    </row>
    <row r="11" spans="1:20">
      <c r="A11" t="s">
        <v>76</v>
      </c>
      <c r="B11">
        <v>58</v>
      </c>
      <c r="C11">
        <v>126</v>
      </c>
      <c r="E11">
        <v>91</v>
      </c>
      <c r="F11">
        <v>92.25</v>
      </c>
      <c r="G11">
        <v>17.332999999999998</v>
      </c>
      <c r="H11">
        <f>C11*O11 + (O11-1)</f>
        <v>126999</v>
      </c>
      <c r="I11">
        <f t="shared" ref="I11:I12" si="8">E11*O11+O11-1</f>
        <v>91999</v>
      </c>
      <c r="J11">
        <f>F11*O11-G11*(O11-1)</f>
        <v>74934.332999999999</v>
      </c>
      <c r="K11">
        <f t="shared" si="1"/>
        <v>0.27559272120252915</v>
      </c>
      <c r="L11">
        <f>(H11-J11)/H11</f>
        <v>0.40996123591524342</v>
      </c>
      <c r="M11">
        <f>L11-K11</f>
        <v>0.13436851471271427</v>
      </c>
      <c r="O11">
        <v>1000</v>
      </c>
      <c r="P11">
        <v>0.999</v>
      </c>
      <c r="Q11">
        <f t="shared" si="2"/>
        <v>7308</v>
      </c>
      <c r="R11">
        <f t="shared" si="3"/>
        <v>5278</v>
      </c>
      <c r="S11">
        <f t="shared" ref="S11:S12" si="9">P11^Q11</f>
        <v>6.6771011524556468E-4</v>
      </c>
      <c r="T11">
        <f t="shared" si="5"/>
        <v>5.0891688086019274E-3</v>
      </c>
    </row>
    <row r="12" spans="1:20">
      <c r="A12" t="s">
        <v>75</v>
      </c>
      <c r="B12">
        <v>72</v>
      </c>
      <c r="C12">
        <v>126</v>
      </c>
      <c r="D12">
        <v>-1</v>
      </c>
      <c r="E12">
        <v>88</v>
      </c>
      <c r="F12">
        <v>90.75</v>
      </c>
      <c r="G12">
        <v>20.3333333333333</v>
      </c>
      <c r="H12">
        <f>C12*O12 + (O12-1)</f>
        <v>126999</v>
      </c>
      <c r="I12">
        <f t="shared" si="8"/>
        <v>88999</v>
      </c>
      <c r="J12">
        <f>F12*O12-G12*(O12-1)</f>
        <v>70437.000000000029</v>
      </c>
      <c r="K12">
        <f t="shared" si="1"/>
        <v>0.29921495444846025</v>
      </c>
      <c r="L12">
        <f>(H12-J12)/H12</f>
        <v>0.44537358561878415</v>
      </c>
      <c r="M12">
        <f>L12-K12</f>
        <v>0.1461586311703239</v>
      </c>
      <c r="O12">
        <v>1000</v>
      </c>
      <c r="P12">
        <v>0.999</v>
      </c>
      <c r="Q12">
        <f t="shared" si="2"/>
        <v>9072</v>
      </c>
      <c r="R12">
        <f t="shared" si="3"/>
        <v>6336</v>
      </c>
      <c r="S12">
        <f t="shared" si="9"/>
        <v>1.1431657023114619E-4</v>
      </c>
      <c r="T12">
        <f t="shared" si="5"/>
        <v>1.7657670150079408E-3</v>
      </c>
    </row>
    <row r="13" spans="1:20">
      <c r="P13">
        <v>0.999</v>
      </c>
      <c r="Q13">
        <f t="shared" si="2"/>
        <v>0</v>
      </c>
      <c r="R13">
        <f t="shared" si="3"/>
        <v>0</v>
      </c>
    </row>
    <row r="14" spans="1:20">
      <c r="A14" t="s">
        <v>43</v>
      </c>
      <c r="B14">
        <v>53</v>
      </c>
      <c r="C14">
        <v>108</v>
      </c>
      <c r="E14">
        <v>106</v>
      </c>
      <c r="F14">
        <v>106</v>
      </c>
      <c r="G14">
        <v>49</v>
      </c>
      <c r="H14">
        <f>C14*O14 + (O14-1)</f>
        <v>108999</v>
      </c>
      <c r="I14">
        <f>E14*O14+O14-1</f>
        <v>106999</v>
      </c>
      <c r="J14">
        <f>F14*O14-G14*(O14-1)</f>
        <v>57049</v>
      </c>
      <c r="K14">
        <f t="shared" si="1"/>
        <v>1.8348792190754044E-2</v>
      </c>
      <c r="L14">
        <f>(H14-J14)/H14</f>
        <v>0.47660987715483627</v>
      </c>
      <c r="M14">
        <f>L14-K14</f>
        <v>0.45826108496408224</v>
      </c>
      <c r="O14">
        <v>1000</v>
      </c>
      <c r="P14">
        <v>0.999</v>
      </c>
      <c r="Q14">
        <f t="shared" si="2"/>
        <v>5724</v>
      </c>
      <c r="R14">
        <f t="shared" si="3"/>
        <v>5618</v>
      </c>
      <c r="S14">
        <f>P14^Q14</f>
        <v>3.2572763462074892E-3</v>
      </c>
      <c r="T14">
        <f t="shared" si="5"/>
        <v>3.6217031727784166E-3</v>
      </c>
    </row>
    <row r="15" spans="1:20">
      <c r="A15" t="s">
        <v>44</v>
      </c>
      <c r="B15">
        <v>67</v>
      </c>
      <c r="C15">
        <v>108</v>
      </c>
      <c r="D15">
        <v>-1</v>
      </c>
      <c r="E15">
        <v>82</v>
      </c>
      <c r="F15">
        <v>84</v>
      </c>
      <c r="G15">
        <v>27</v>
      </c>
      <c r="H15">
        <f>C15*O15 + (O15-1)</f>
        <v>108999</v>
      </c>
      <c r="I15">
        <f t="shared" ref="I15:I16" si="10">E15*O15+O15-1</f>
        <v>82999</v>
      </c>
      <c r="J15">
        <f>F15*O15-G15*(O15-1)</f>
        <v>57027</v>
      </c>
      <c r="K15">
        <f t="shared" si="1"/>
        <v>0.23853429847980256</v>
      </c>
      <c r="L15">
        <f>(H15-J15)/H15</f>
        <v>0.47681171386893456</v>
      </c>
      <c r="M15">
        <f>L15-K15</f>
        <v>0.238277415389132</v>
      </c>
      <c r="O15">
        <v>1000</v>
      </c>
      <c r="P15">
        <v>0.999</v>
      </c>
      <c r="Q15">
        <f t="shared" si="2"/>
        <v>7236</v>
      </c>
      <c r="R15">
        <f t="shared" si="3"/>
        <v>5494</v>
      </c>
      <c r="S15">
        <f t="shared" ref="S15:S16" si="11">P15^Q15</f>
        <v>7.1758409343080959E-4</v>
      </c>
      <c r="T15">
        <f t="shared" si="5"/>
        <v>4.1000798382896672E-3</v>
      </c>
    </row>
    <row r="16" spans="1:20">
      <c r="A16" t="s">
        <v>45</v>
      </c>
      <c r="B16">
        <v>80</v>
      </c>
      <c r="C16">
        <v>108</v>
      </c>
      <c r="D16">
        <v>-1</v>
      </c>
      <c r="E16">
        <v>80</v>
      </c>
      <c r="F16">
        <v>95.4</v>
      </c>
      <c r="G16">
        <v>51.25</v>
      </c>
      <c r="H16">
        <f>C16*O16 + (O16-1)</f>
        <v>108999</v>
      </c>
      <c r="I16">
        <f t="shared" si="10"/>
        <v>80999</v>
      </c>
      <c r="J16">
        <f>F16*O16-G16*(O16-1)</f>
        <v>44201.25</v>
      </c>
      <c r="K16">
        <f t="shared" si="1"/>
        <v>0.25688309067055659</v>
      </c>
      <c r="L16">
        <f>(H16-J16)/H16</f>
        <v>0.59448022458921645</v>
      </c>
      <c r="M16">
        <f>L16-K16</f>
        <v>0.33759713391865986</v>
      </c>
      <c r="O16">
        <v>1000</v>
      </c>
      <c r="P16">
        <v>0.999</v>
      </c>
      <c r="Q16">
        <f t="shared" si="2"/>
        <v>8640</v>
      </c>
      <c r="R16">
        <f t="shared" si="3"/>
        <v>6400</v>
      </c>
      <c r="S16">
        <f t="shared" si="11"/>
        <v>1.7612389139943043E-4</v>
      </c>
      <c r="T16">
        <f t="shared" si="5"/>
        <v>1.6562452520269453E-3</v>
      </c>
    </row>
    <row r="17" spans="1:20">
      <c r="P17">
        <v>0.999</v>
      </c>
      <c r="Q17">
        <f t="shared" si="2"/>
        <v>0</v>
      </c>
      <c r="R17">
        <f t="shared" si="3"/>
        <v>0</v>
      </c>
    </row>
    <row r="18" spans="1:20">
      <c r="A18" t="s">
        <v>69</v>
      </c>
      <c r="B18">
        <v>53</v>
      </c>
      <c r="C18">
        <v>108</v>
      </c>
      <c r="D18">
        <v>-1</v>
      </c>
      <c r="E18">
        <v>99</v>
      </c>
      <c r="F18">
        <v>100.5</v>
      </c>
      <c r="G18">
        <v>40</v>
      </c>
      <c r="H18">
        <f>C18*O18 + (O18-1)</f>
        <v>108999</v>
      </c>
      <c r="I18">
        <f>E18*O18+O18-1</f>
        <v>99999</v>
      </c>
      <c r="J18">
        <f>F18*O18-G18*(O18-1)</f>
        <v>60540</v>
      </c>
      <c r="K18">
        <f t="shared" si="1"/>
        <v>8.2569564858393202E-2</v>
      </c>
      <c r="L18">
        <f>(H18-J18)/H18</f>
        <v>0.44458206038587511</v>
      </c>
      <c r="M18">
        <f>L18-K18</f>
        <v>0.36201249552748194</v>
      </c>
      <c r="O18">
        <v>1000</v>
      </c>
      <c r="P18">
        <v>0.999</v>
      </c>
      <c r="Q18">
        <f t="shared" si="2"/>
        <v>5724</v>
      </c>
      <c r="R18">
        <f t="shared" si="3"/>
        <v>5247</v>
      </c>
      <c r="S18">
        <f>P18^Q18</f>
        <v>3.2572763462074892E-3</v>
      </c>
      <c r="T18">
        <f t="shared" si="5"/>
        <v>5.249485273580037E-3</v>
      </c>
    </row>
    <row r="19" spans="1:20">
      <c r="A19" t="s">
        <v>70</v>
      </c>
      <c r="B19">
        <v>67</v>
      </c>
      <c r="C19">
        <v>108</v>
      </c>
      <c r="D19">
        <v>-1</v>
      </c>
      <c r="E19">
        <v>79</v>
      </c>
      <c r="F19">
        <v>80.5</v>
      </c>
      <c r="G19">
        <v>20.832999999999998</v>
      </c>
      <c r="H19">
        <f>C19*O19 + (O19-1)</f>
        <v>108999</v>
      </c>
      <c r="I19">
        <f t="shared" ref="I19:I23" si="12">E19*O19+O19-1</f>
        <v>79999</v>
      </c>
      <c r="J19">
        <f>F19*O19-G19*(O19-1)</f>
        <v>59687.832999999999</v>
      </c>
      <c r="K19">
        <f t="shared" si="1"/>
        <v>0.26605748676593366</v>
      </c>
      <c r="L19">
        <f>(H19-J19)/H19</f>
        <v>0.45240017798328425</v>
      </c>
      <c r="M19">
        <f>L19-K19</f>
        <v>0.18634269121735059</v>
      </c>
      <c r="O19">
        <v>1000</v>
      </c>
      <c r="P19">
        <v>0.999</v>
      </c>
      <c r="Q19">
        <f t="shared" si="2"/>
        <v>7236</v>
      </c>
      <c r="R19">
        <f t="shared" si="3"/>
        <v>5293</v>
      </c>
      <c r="S19">
        <f t="shared" ref="S19:S21" si="13">P19^Q19</f>
        <v>7.1758409343080959E-4</v>
      </c>
      <c r="T19">
        <f t="shared" si="5"/>
        <v>5.0133633305574519E-3</v>
      </c>
    </row>
    <row r="20" spans="1:20">
      <c r="A20" t="s">
        <v>71</v>
      </c>
      <c r="B20">
        <v>80</v>
      </c>
      <c r="C20">
        <v>108</v>
      </c>
      <c r="D20">
        <v>-1</v>
      </c>
      <c r="E20">
        <v>77</v>
      </c>
      <c r="F20">
        <v>93</v>
      </c>
      <c r="G20">
        <v>50.67</v>
      </c>
      <c r="H20">
        <f>C20*O20 + (O20-1)</f>
        <v>108999</v>
      </c>
      <c r="I20">
        <f t="shared" si="12"/>
        <v>77999</v>
      </c>
      <c r="J20">
        <f>F20*O20-G20*(O20-1)</f>
        <v>42380.67</v>
      </c>
      <c r="K20">
        <f t="shared" si="1"/>
        <v>0.28440627895668769</v>
      </c>
      <c r="L20">
        <f>(H20-J20)/H20</f>
        <v>0.61118294663253792</v>
      </c>
      <c r="M20">
        <f>L20-K20</f>
        <v>0.32677666767585023</v>
      </c>
      <c r="O20">
        <v>1000</v>
      </c>
      <c r="P20">
        <v>0.999</v>
      </c>
      <c r="Q20">
        <f t="shared" si="2"/>
        <v>8640</v>
      </c>
      <c r="R20">
        <f t="shared" si="3"/>
        <v>6160</v>
      </c>
      <c r="S20">
        <f t="shared" si="13"/>
        <v>1.7612389139943043E-4</v>
      </c>
      <c r="T20">
        <f t="shared" si="5"/>
        <v>2.1057532131543402E-3</v>
      </c>
    </row>
    <row r="21" spans="1:20">
      <c r="A21" t="s">
        <v>134</v>
      </c>
      <c r="B21">
        <v>63</v>
      </c>
      <c r="C21">
        <v>114</v>
      </c>
      <c r="E21">
        <v>94</v>
      </c>
      <c r="F21">
        <v>103.25</v>
      </c>
      <c r="G21">
        <v>82.3333333333333</v>
      </c>
      <c r="H21">
        <f t="shared" ref="H21:H23" si="14">C21*O21 + (O21-1)</f>
        <v>114999</v>
      </c>
      <c r="I21">
        <f t="shared" si="12"/>
        <v>94999</v>
      </c>
      <c r="J21">
        <f t="shared" ref="J21:J23" si="15">F21*O21-G21*(O21-1)</f>
        <v>20999.000000000029</v>
      </c>
      <c r="K21">
        <f t="shared" si="1"/>
        <v>0.1739145557787459</v>
      </c>
      <c r="L21">
        <f t="shared" ref="L21:L23" si="16">(H21-J21)/H21</f>
        <v>0.81739841216010545</v>
      </c>
      <c r="M21">
        <f t="shared" ref="M21:M23" si="17">L21-K21</f>
        <v>0.64348385638135952</v>
      </c>
      <c r="O21">
        <v>1000</v>
      </c>
      <c r="P21">
        <v>0.999</v>
      </c>
      <c r="Q21">
        <f t="shared" si="2"/>
        <v>7182</v>
      </c>
      <c r="R21">
        <f t="shared" si="3"/>
        <v>5922</v>
      </c>
      <c r="S21">
        <f t="shared" si="13"/>
        <v>7.5741942505944582E-4</v>
      </c>
      <c r="T21">
        <f t="shared" si="5"/>
        <v>2.67190660942345E-3</v>
      </c>
    </row>
    <row r="22" spans="1:20">
      <c r="A22" t="s">
        <v>135</v>
      </c>
      <c r="B22">
        <v>67</v>
      </c>
      <c r="C22">
        <v>114</v>
      </c>
      <c r="E22">
        <v>94</v>
      </c>
      <c r="F22">
        <v>100</v>
      </c>
      <c r="G22">
        <v>80</v>
      </c>
      <c r="H22">
        <f t="shared" si="14"/>
        <v>114999</v>
      </c>
      <c r="I22">
        <f t="shared" si="12"/>
        <v>94999</v>
      </c>
      <c r="J22">
        <f t="shared" si="15"/>
        <v>20080</v>
      </c>
      <c r="K22">
        <f t="shared" si="1"/>
        <v>0.1739145557787459</v>
      </c>
      <c r="L22">
        <f t="shared" si="16"/>
        <v>0.82538978599813917</v>
      </c>
      <c r="M22">
        <f t="shared" si="17"/>
        <v>0.65147523021939324</v>
      </c>
      <c r="O22">
        <v>1000</v>
      </c>
      <c r="P22">
        <v>0.999</v>
      </c>
      <c r="Q22">
        <f t="shared" si="2"/>
        <v>7638</v>
      </c>
      <c r="R22">
        <f t="shared" si="3"/>
        <v>6298</v>
      </c>
      <c r="S22">
        <f>P22^Q22</f>
        <v>4.7995339721511597E-4</v>
      </c>
      <c r="T22">
        <f t="shared" si="5"/>
        <v>1.8341922210466113E-3</v>
      </c>
    </row>
    <row r="23" spans="1:20">
      <c r="A23" t="s">
        <v>136</v>
      </c>
      <c r="B23">
        <v>80</v>
      </c>
      <c r="C23">
        <v>114</v>
      </c>
      <c r="E23">
        <v>81</v>
      </c>
      <c r="F23">
        <v>93.75</v>
      </c>
      <c r="G23">
        <v>82.3333333333333</v>
      </c>
      <c r="H23">
        <f t="shared" si="14"/>
        <v>114999</v>
      </c>
      <c r="I23">
        <f t="shared" si="12"/>
        <v>81999</v>
      </c>
      <c r="J23">
        <f t="shared" si="15"/>
        <v>11499.000000000029</v>
      </c>
      <c r="K23">
        <f t="shared" si="1"/>
        <v>0.28695901703493076</v>
      </c>
      <c r="L23">
        <f t="shared" si="16"/>
        <v>0.90000782615500974</v>
      </c>
      <c r="M23">
        <f t="shared" si="17"/>
        <v>0.61304880912007897</v>
      </c>
      <c r="O23">
        <v>1000</v>
      </c>
      <c r="P23">
        <v>0.999</v>
      </c>
      <c r="Q23">
        <f t="shared" si="2"/>
        <v>9120</v>
      </c>
      <c r="R23">
        <f t="shared" si="3"/>
        <v>6480</v>
      </c>
      <c r="S23">
        <f>P23^Q23</f>
        <v>1.0895636878124121E-4</v>
      </c>
      <c r="T23">
        <f t="shared" si="5"/>
        <v>1.5288458699119808E-3</v>
      </c>
    </row>
    <row r="24" spans="1:20">
      <c r="S24">
        <f>AVERAGE(S23,S20,S16,S8,S4)</f>
        <v>9.6766783984405771E-5</v>
      </c>
      <c r="T24">
        <f>AVERAGE(T23,T20,T16,T8,T4)</f>
        <v>1.3001000801804376E-3</v>
      </c>
    </row>
    <row r="25" spans="1:20">
      <c r="T25">
        <f>T24/S24</f>
        <v>13.435396182950052</v>
      </c>
    </row>
    <row r="26" spans="1:20">
      <c r="J26">
        <f>(K2+K6+K10+K14+K18)/5</f>
        <v>5.0398280429864238E-2</v>
      </c>
      <c r="K26">
        <f>(L2+L6+L10+L14+L18)/5</f>
        <v>0.30958176561628958</v>
      </c>
    </row>
    <row r="27" spans="1:20">
      <c r="J27">
        <f>(K3+K7+K11+K15+K19)/5</f>
        <v>0.20983408284401728</v>
      </c>
      <c r="K27">
        <f>(L3+L7+L11+L15+L19)/5</f>
        <v>0.39307212319259943</v>
      </c>
    </row>
    <row r="28" spans="1:20">
      <c r="A28" t="s">
        <v>61</v>
      </c>
      <c r="J28">
        <f>(K4+K8+K12+K16+K20)/5</f>
        <v>0.2756952279238693</v>
      </c>
      <c r="K28">
        <f>(L4+L8+L12+L16+L20)/5</f>
        <v>0.50906236045124431</v>
      </c>
    </row>
    <row r="29" spans="1:20">
      <c r="A29" t="s">
        <v>62</v>
      </c>
    </row>
    <row r="30" spans="1:20">
      <c r="A30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AE11-086A-49E8-8FB2-936F34BE6B38}">
  <dimension ref="A1:G13"/>
  <sheetViews>
    <sheetView workbookViewId="0">
      <selection activeCell="C9" sqref="C9"/>
    </sheetView>
  </sheetViews>
  <sheetFormatPr defaultRowHeight="15"/>
  <cols>
    <col min="2" max="2" width="13.140625" customWidth="1"/>
    <col min="3" max="3" width="12.42578125" customWidth="1"/>
    <col min="4" max="4" width="14" customWidth="1"/>
    <col min="6" max="6" width="14.7109375" customWidth="1"/>
    <col min="7" max="7" width="22.85546875" customWidth="1"/>
  </cols>
  <sheetData>
    <row r="1" spans="1:7">
      <c r="B1" t="s">
        <v>77</v>
      </c>
      <c r="C1" t="s">
        <v>78</v>
      </c>
      <c r="D1" t="s">
        <v>112</v>
      </c>
      <c r="E1" t="s">
        <v>113</v>
      </c>
      <c r="F1" t="s">
        <v>114</v>
      </c>
      <c r="G1" t="s">
        <v>115</v>
      </c>
    </row>
    <row r="2" spans="1:7">
      <c r="A2" t="s">
        <v>121</v>
      </c>
      <c r="B2">
        <v>10</v>
      </c>
      <c r="C2">
        <v>2</v>
      </c>
      <c r="D2">
        <v>88</v>
      </c>
      <c r="E2">
        <f>D2-(B2-C2)</f>
        <v>80</v>
      </c>
      <c r="F2">
        <f>(B2-C2)/B2</f>
        <v>0.8</v>
      </c>
      <c r="G2">
        <f>(D2-E2)/D2</f>
        <v>9.0909090909090912E-2</v>
      </c>
    </row>
    <row r="3" spans="1:7">
      <c r="A3" t="s">
        <v>122</v>
      </c>
      <c r="B3">
        <v>0</v>
      </c>
      <c r="C3">
        <v>0</v>
      </c>
      <c r="D3">
        <v>108</v>
      </c>
      <c r="E3">
        <f t="shared" ref="E3" si="0">D3-(B3-C3)</f>
        <v>108</v>
      </c>
      <c r="F3">
        <v>0</v>
      </c>
      <c r="G3">
        <f t="shared" ref="G3" si="1">(D3-E3)/D3</f>
        <v>0</v>
      </c>
    </row>
    <row r="4" spans="1:7">
      <c r="A4" t="s">
        <v>120</v>
      </c>
      <c r="B4">
        <v>8</v>
      </c>
      <c r="C4">
        <v>6.8</v>
      </c>
      <c r="D4">
        <v>142</v>
      </c>
      <c r="E4">
        <f t="shared" ref="E4:E12" si="2">D4-(B4-C4)</f>
        <v>140.80000000000001</v>
      </c>
      <c r="F4">
        <f>(B4-C4)/B4</f>
        <v>0.15000000000000002</v>
      </c>
      <c r="G4">
        <f t="shared" ref="G4:G12" si="3">(D4-E4)/D4</f>
        <v>8.450704225352032E-3</v>
      </c>
    </row>
    <row r="5" spans="1:7">
      <c r="A5" t="s">
        <v>123</v>
      </c>
      <c r="B5">
        <v>321</v>
      </c>
      <c r="C5">
        <v>187</v>
      </c>
      <c r="D5">
        <v>650</v>
      </c>
      <c r="E5">
        <f t="shared" si="2"/>
        <v>516</v>
      </c>
      <c r="F5">
        <f>(B5-C5)/B5</f>
        <v>0.4174454828660436</v>
      </c>
      <c r="G5">
        <f t="shared" si="3"/>
        <v>0.20615384615384616</v>
      </c>
    </row>
    <row r="6" spans="1:7">
      <c r="A6" t="s">
        <v>124</v>
      </c>
      <c r="B6">
        <v>108</v>
      </c>
      <c r="C6">
        <v>64</v>
      </c>
      <c r="D6">
        <v>986</v>
      </c>
      <c r="E6">
        <f t="shared" si="2"/>
        <v>942</v>
      </c>
      <c r="F6">
        <f>(B6-C6)/B6</f>
        <v>0.40740740740740738</v>
      </c>
      <c r="G6">
        <f t="shared" si="3"/>
        <v>4.4624746450304259E-2</v>
      </c>
    </row>
    <row r="7" spans="1:7">
      <c r="A7" t="s">
        <v>125</v>
      </c>
      <c r="B7">
        <v>62</v>
      </c>
      <c r="C7">
        <v>62</v>
      </c>
      <c r="D7">
        <v>482</v>
      </c>
      <c r="E7">
        <f t="shared" si="2"/>
        <v>482</v>
      </c>
      <c r="F7">
        <v>0</v>
      </c>
      <c r="G7">
        <f t="shared" si="3"/>
        <v>0</v>
      </c>
    </row>
    <row r="8" spans="1:7">
      <c r="A8" t="s">
        <v>126</v>
      </c>
      <c r="B8">
        <v>1355</v>
      </c>
      <c r="C8">
        <v>869</v>
      </c>
      <c r="D8">
        <v>1994</v>
      </c>
      <c r="E8">
        <f t="shared" si="2"/>
        <v>1508</v>
      </c>
      <c r="F8">
        <f>(B8-C8)/B8</f>
        <v>0.35867158671586719</v>
      </c>
      <c r="G8">
        <f t="shared" si="3"/>
        <v>0.24373119358074222</v>
      </c>
    </row>
    <row r="9" spans="1:7">
      <c r="A9" t="s">
        <v>127</v>
      </c>
      <c r="B9">
        <v>1043</v>
      </c>
      <c r="C9">
        <v>944</v>
      </c>
      <c r="D9">
        <v>4138</v>
      </c>
      <c r="E9">
        <f t="shared" si="2"/>
        <v>4039</v>
      </c>
      <c r="F9">
        <f>(B9-C9)/B9</f>
        <v>9.4918504314477473E-2</v>
      </c>
      <c r="G9">
        <f t="shared" si="3"/>
        <v>2.3924601256645722E-2</v>
      </c>
    </row>
    <row r="10" spans="1:7">
      <c r="A10" t="s">
        <v>128</v>
      </c>
      <c r="B10">
        <v>866</v>
      </c>
      <c r="C10">
        <v>586</v>
      </c>
      <c r="D10">
        <v>1928</v>
      </c>
      <c r="E10">
        <f t="shared" si="2"/>
        <v>1648</v>
      </c>
      <c r="F10">
        <f>(B10-C10)/B10</f>
        <v>0.32332563510392609</v>
      </c>
      <c r="G10">
        <f t="shared" si="3"/>
        <v>0.14522821576763487</v>
      </c>
    </row>
    <row r="11" spans="1:7">
      <c r="A11" t="s">
        <v>129</v>
      </c>
      <c r="B11">
        <v>5395</v>
      </c>
      <c r="C11">
        <v>3609</v>
      </c>
      <c r="D11">
        <v>6633</v>
      </c>
      <c r="E11">
        <f t="shared" si="2"/>
        <v>4847</v>
      </c>
      <c r="F11">
        <f>(B11-C11)/B11</f>
        <v>0.331047265987025</v>
      </c>
      <c r="G11">
        <f t="shared" si="3"/>
        <v>0.26925976179707523</v>
      </c>
    </row>
    <row r="12" spans="1:7">
      <c r="A12" t="s">
        <v>130</v>
      </c>
      <c r="B12">
        <v>23247</v>
      </c>
      <c r="C12">
        <v>15941</v>
      </c>
      <c r="D12">
        <v>25783</v>
      </c>
      <c r="E12">
        <f t="shared" si="2"/>
        <v>18477</v>
      </c>
      <c r="F12">
        <f>(B12-C12)/B12</f>
        <v>0.31427711102507849</v>
      </c>
      <c r="G12">
        <f t="shared" si="3"/>
        <v>0.28336500795097547</v>
      </c>
    </row>
    <row r="13" spans="1:7">
      <c r="F13">
        <f>AVERAGE(F2:F12)</f>
        <v>0.29064481758362049</v>
      </c>
      <c r="G13">
        <f>AVERAGE(G2:G12)</f>
        <v>0.11960428800833336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F465-2C53-4228-A626-C196E4615017}">
  <dimension ref="A1:N5"/>
  <sheetViews>
    <sheetView workbookViewId="0">
      <selection activeCell="K2" sqref="K2"/>
    </sheetView>
  </sheetViews>
  <sheetFormatPr defaultRowHeight="15"/>
  <sheetData>
    <row r="1" spans="1:14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s="1" customFormat="1">
      <c r="A2" s="1" t="s">
        <v>117</v>
      </c>
      <c r="B2" s="1">
        <v>200</v>
      </c>
      <c r="C2" s="1">
        <v>-1</v>
      </c>
      <c r="D2" s="1">
        <v>149</v>
      </c>
      <c r="E2" s="1">
        <v>178.8</v>
      </c>
      <c r="F2" s="1">
        <v>98</v>
      </c>
      <c r="G2" s="1">
        <f>B2*N2 + (N2-1)</f>
        <v>200999</v>
      </c>
      <c r="H2" s="1">
        <f t="shared" ref="H2:H3" si="0">D2*N2+N2-1</f>
        <v>149999</v>
      </c>
      <c r="I2" s="1">
        <f>E2*N2-F2*(N2-1)</f>
        <v>80898</v>
      </c>
      <c r="J2" s="1">
        <f t="shared" ref="J2:J3" si="1">(G2-H2)/G2</f>
        <v>0.25373260563485389</v>
      </c>
      <c r="K2" s="1">
        <f>(G2-I2)/G2</f>
        <v>0.59752038567356058</v>
      </c>
      <c r="L2" s="1">
        <f>K2-J2</f>
        <v>0.34378778003870669</v>
      </c>
      <c r="N2" s="1">
        <v>1000</v>
      </c>
    </row>
    <row r="3" spans="1:14">
      <c r="A3" t="s">
        <v>117</v>
      </c>
      <c r="B3">
        <v>200</v>
      </c>
      <c r="C3">
        <v>-1</v>
      </c>
      <c r="D3">
        <v>149</v>
      </c>
      <c r="E3">
        <v>174</v>
      </c>
      <c r="F3">
        <v>98.332999999999998</v>
      </c>
      <c r="G3">
        <f>B3*N3 + (N3-1)</f>
        <v>200999</v>
      </c>
      <c r="H3">
        <f t="shared" si="0"/>
        <v>149999</v>
      </c>
      <c r="I3">
        <f>E3*N3-F3*(N3-1)</f>
        <v>75765.332999999999</v>
      </c>
      <c r="J3">
        <f t="shared" si="1"/>
        <v>0.25373260563485389</v>
      </c>
      <c r="K3">
        <f>(G3-I3)/G3</f>
        <v>0.62305616943367881</v>
      </c>
      <c r="L3">
        <f>K3-J3</f>
        <v>0.36932356379882492</v>
      </c>
      <c r="N3">
        <v>1000</v>
      </c>
    </row>
    <row r="5" spans="1:14">
      <c r="A5" t="s">
        <v>118</v>
      </c>
      <c r="B5">
        <v>250</v>
      </c>
      <c r="C5">
        <v>-1</v>
      </c>
      <c r="D5">
        <v>160</v>
      </c>
      <c r="E5">
        <v>168</v>
      </c>
      <c r="F5">
        <v>26</v>
      </c>
      <c r="G5">
        <f>B5*N5 + (N5-1)</f>
        <v>250999</v>
      </c>
      <c r="H5">
        <f t="shared" ref="H5" si="2">D5*N5+N5-1</f>
        <v>160999</v>
      </c>
      <c r="I5">
        <f>E5*N5-F5*(N5-1)</f>
        <v>142026</v>
      </c>
      <c r="J5">
        <f t="shared" ref="J5" si="3">(G5-H5)/G5</f>
        <v>0.35856716560623747</v>
      </c>
      <c r="K5">
        <f>(G5-I5)/G5</f>
        <v>0.43415710819565018</v>
      </c>
      <c r="L5">
        <f>K5-J5</f>
        <v>7.5589942589412706E-2</v>
      </c>
      <c r="N5">
        <v>1000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67E9-302D-4499-979D-4DB1E23B1E16}">
  <dimension ref="A1:N5"/>
  <sheetViews>
    <sheetView tabSelected="1" workbookViewId="0">
      <selection activeCell="K3" sqref="K3"/>
    </sheetView>
  </sheetViews>
  <sheetFormatPr defaultRowHeight="15"/>
  <cols>
    <col min="1" max="1" width="11.140625" customWidth="1"/>
  </cols>
  <sheetData>
    <row r="1" spans="1:14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>
      <c r="A2" t="s">
        <v>116</v>
      </c>
      <c r="B2">
        <v>400</v>
      </c>
      <c r="C2">
        <v>-1</v>
      </c>
      <c r="D2">
        <v>299</v>
      </c>
      <c r="E2">
        <v>348.75</v>
      </c>
      <c r="F2">
        <v>198</v>
      </c>
      <c r="G2">
        <f>B2*N2 + (N2-1)</f>
        <v>400999</v>
      </c>
      <c r="H2">
        <f t="shared" ref="H2" si="0">D2*N2+N2-1</f>
        <v>299999</v>
      </c>
      <c r="I2">
        <f>E2*N2-F2*(N2-1)</f>
        <v>150948</v>
      </c>
      <c r="J2">
        <f t="shared" ref="J2" si="1">(G2-H2)/G2</f>
        <v>0.25187095229663914</v>
      </c>
      <c r="K2">
        <f>(G2-I2)/G2</f>
        <v>0.6235701335913556</v>
      </c>
      <c r="L2">
        <f>K2-J2</f>
        <v>0.37169918129471646</v>
      </c>
      <c r="N2">
        <v>1000</v>
      </c>
    </row>
    <row r="3" spans="1:14">
      <c r="A3" t="s">
        <v>116</v>
      </c>
      <c r="B3">
        <v>400</v>
      </c>
      <c r="C3">
        <v>-1</v>
      </c>
      <c r="D3">
        <v>299</v>
      </c>
      <c r="E3">
        <v>331.8</v>
      </c>
      <c r="F3">
        <v>167.75</v>
      </c>
      <c r="G3">
        <f>B3*N3 + (N3-1)</f>
        <v>400999</v>
      </c>
      <c r="H3">
        <f t="shared" ref="H3" si="2">D3*N3+N3-1</f>
        <v>299999</v>
      </c>
      <c r="I3">
        <f>E3*N3-F3*(N3-1)</f>
        <v>164217.75</v>
      </c>
      <c r="J3">
        <f t="shared" ref="J3" si="3">(G3-H3)/G3</f>
        <v>0.25187095229663914</v>
      </c>
      <c r="K3">
        <f>(G3-I3)/G3</f>
        <v>0.59047840518305528</v>
      </c>
      <c r="L3">
        <f>K3-J3</f>
        <v>0.33860745288641614</v>
      </c>
      <c r="N3">
        <v>1000</v>
      </c>
    </row>
    <row r="5" spans="1:14">
      <c r="A5" t="s">
        <v>119</v>
      </c>
      <c r="B5">
        <v>500</v>
      </c>
      <c r="C5">
        <v>-1</v>
      </c>
      <c r="D5">
        <v>341</v>
      </c>
      <c r="E5">
        <v>343.5</v>
      </c>
      <c r="F5">
        <v>52.332999999999998</v>
      </c>
      <c r="G5">
        <f>B5*N5 + (N5-1)</f>
        <v>500999</v>
      </c>
      <c r="H5">
        <f t="shared" ref="H5" si="4">D5*N5+N5-1</f>
        <v>341999</v>
      </c>
      <c r="I5">
        <f>E5*N5-F5*(N5-1)</f>
        <v>291219.33299999998</v>
      </c>
      <c r="J5">
        <f t="shared" ref="J5" si="5">(G5-H5)/G5</f>
        <v>0.31736590292595396</v>
      </c>
      <c r="K5">
        <f>(G5-I5)/G5</f>
        <v>0.41872272599346511</v>
      </c>
      <c r="L5">
        <f>K5-J5</f>
        <v>0.10135682306751115</v>
      </c>
      <c r="N5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73E7-F7C1-4821-9A7B-2C781D220F9F}">
  <dimension ref="A1:E19"/>
  <sheetViews>
    <sheetView workbookViewId="0">
      <selection activeCell="C2" sqref="C2"/>
    </sheetView>
  </sheetViews>
  <sheetFormatPr defaultRowHeight="15"/>
  <sheetData>
    <row r="1" spans="1:5">
      <c r="B1" t="s">
        <v>139</v>
      </c>
      <c r="C1" t="s">
        <v>141</v>
      </c>
      <c r="D1" t="s">
        <v>140</v>
      </c>
      <c r="E1" t="s">
        <v>142</v>
      </c>
    </row>
    <row r="2" spans="1:5">
      <c r="A2" t="s">
        <v>143</v>
      </c>
      <c r="B2">
        <v>0.48277526811269356</v>
      </c>
      <c r="C2">
        <v>0.55174316355736408</v>
      </c>
      <c r="D2">
        <v>0.50343115279837236</v>
      </c>
      <c r="E2">
        <v>0.63788406496775751</v>
      </c>
    </row>
    <row r="3" spans="1:5">
      <c r="A3" t="s">
        <v>144</v>
      </c>
      <c r="B3">
        <v>0.36000480006400087</v>
      </c>
      <c r="C3">
        <v>0.42667235563140843</v>
      </c>
      <c r="D3">
        <v>0.46652622034960467</v>
      </c>
      <c r="E3">
        <v>0.52251363351511348</v>
      </c>
    </row>
    <row r="4" spans="1:5">
      <c r="A4" t="s">
        <v>145</v>
      </c>
      <c r="B4">
        <v>0.18518655693745881</v>
      </c>
      <c r="C4">
        <v>0.37037311387491761</v>
      </c>
      <c r="D4">
        <v>0.32083941362528612</v>
      </c>
      <c r="E4">
        <v>0.47148497396277012</v>
      </c>
    </row>
    <row r="5" spans="1:5">
      <c r="A5" t="s">
        <v>146</v>
      </c>
      <c r="B5">
        <v>0.21740075655463281</v>
      </c>
      <c r="C5">
        <v>0.30436105917648593</v>
      </c>
      <c r="D5">
        <v>0.33443845384581938</v>
      </c>
      <c r="E5">
        <v>0.40633288403843648</v>
      </c>
    </row>
    <row r="6" spans="1:5">
      <c r="A6" t="s">
        <v>147</v>
      </c>
      <c r="B6">
        <v>0.23457079717033544</v>
      </c>
      <c r="C6">
        <v>0.23457079717033544</v>
      </c>
      <c r="D6">
        <v>0.37429680613340904</v>
      </c>
      <c r="E6">
        <v>0.49907714910060619</v>
      </c>
    </row>
    <row r="7" spans="1:5">
      <c r="A7" t="s">
        <v>148</v>
      </c>
      <c r="B7">
        <v>8.3799350834362199E-2</v>
      </c>
      <c r="C7">
        <v>0.1675987016687244</v>
      </c>
      <c r="D7">
        <v>0.30534807457024898</v>
      </c>
      <c r="E7">
        <v>0.42279007145291314</v>
      </c>
    </row>
    <row r="8" spans="1:5">
      <c r="A8" t="s">
        <v>149</v>
      </c>
      <c r="B8">
        <v>0.37038408829956665</v>
      </c>
      <c r="C8">
        <v>0.44446090595947996</v>
      </c>
      <c r="D8">
        <v>0.52015815400570387</v>
      </c>
      <c r="E8">
        <v>0.59242934923515689</v>
      </c>
    </row>
    <row r="9" spans="1:5">
      <c r="A9" t="s">
        <v>150</v>
      </c>
      <c r="B9">
        <v>0.20895834266183078</v>
      </c>
      <c r="C9">
        <v>0.32836310989716266</v>
      </c>
      <c r="D9">
        <v>0.71214495738742367</v>
      </c>
      <c r="E9">
        <v>0.81779828057135184</v>
      </c>
    </row>
    <row r="10" spans="1:5">
      <c r="A10" t="s">
        <v>151</v>
      </c>
      <c r="B10">
        <v>0.1739145557787459</v>
      </c>
      <c r="C10">
        <v>0.28695901703493076</v>
      </c>
      <c r="D10">
        <v>0.81739841216010545</v>
      </c>
      <c r="E10">
        <v>0.90000782615500974</v>
      </c>
    </row>
    <row r="11" spans="1:5">
      <c r="A11" t="s">
        <v>152</v>
      </c>
      <c r="B11">
        <v>0.23810657650364303</v>
      </c>
      <c r="C11">
        <v>0.28572789180437164</v>
      </c>
      <c r="D11">
        <v>0.43765179294252105</v>
      </c>
      <c r="E11">
        <v>0.57746559359969529</v>
      </c>
    </row>
    <row r="12" spans="1:5">
      <c r="A12" t="s">
        <v>153</v>
      </c>
      <c r="B12">
        <v>0.2295119592124461</v>
      </c>
      <c r="C12">
        <v>0.26229938195708125</v>
      </c>
      <c r="D12">
        <v>0.46042558074722534</v>
      </c>
      <c r="E12">
        <v>0.59221052804144325</v>
      </c>
    </row>
    <row r="13" spans="1:5">
      <c r="A13" t="s">
        <v>154</v>
      </c>
      <c r="B13">
        <v>0.23853429847980256</v>
      </c>
      <c r="C13">
        <v>0.25688309067055659</v>
      </c>
      <c r="D13">
        <v>0.47681171386893456</v>
      </c>
      <c r="E13">
        <v>0.59448022458921645</v>
      </c>
    </row>
    <row r="14" spans="1:5">
      <c r="A14" t="s">
        <v>155</v>
      </c>
      <c r="B14">
        <v>0.20000800032001281</v>
      </c>
      <c r="C14">
        <v>0.28001120044801792</v>
      </c>
      <c r="D14">
        <v>0.34042861714468581</v>
      </c>
      <c r="E14">
        <v>0.46308852354094165</v>
      </c>
    </row>
    <row r="15" spans="1:5">
      <c r="A15" t="s">
        <v>156</v>
      </c>
      <c r="B15">
        <v>0.27869309332939884</v>
      </c>
      <c r="C15">
        <v>0.31148051607403399</v>
      </c>
      <c r="D15">
        <v>0.43669158510795258</v>
      </c>
      <c r="E15">
        <v>0.59792783488253909</v>
      </c>
    </row>
    <row r="16" spans="1:5">
      <c r="A16" t="s">
        <v>157</v>
      </c>
      <c r="B16">
        <v>0.26605748676593366</v>
      </c>
      <c r="C16">
        <v>0.28440627895668769</v>
      </c>
      <c r="D16">
        <v>0.45240017798328425</v>
      </c>
      <c r="E16">
        <v>0.61118294663253792</v>
      </c>
    </row>
    <row r="17" spans="1:5">
      <c r="A17" t="s">
        <v>158</v>
      </c>
      <c r="B17">
        <f>AVERAGE(B2,B5,B8,B11,B14)</f>
        <v>0.30173493795810974</v>
      </c>
      <c r="C17">
        <f>AVERAGE(C2,C5,C8,C11,C14)</f>
        <v>0.37326084418914396</v>
      </c>
      <c r="D17">
        <f>AVERAGE(D2,D5,D8,D11,D14)</f>
        <v>0.42722163414742048</v>
      </c>
      <c r="E17">
        <f t="shared" ref="E17" si="0">AVERAGE(E2,E5,E8,E11,E14)</f>
        <v>0.53544008307639757</v>
      </c>
    </row>
    <row r="18" spans="1:5">
      <c r="A18" t="s">
        <v>159</v>
      </c>
      <c r="B18">
        <f t="shared" ref="B18:E19" si="1">AVERAGE(B3,B6,B9,B12,B15)</f>
        <v>0.26234779848760237</v>
      </c>
      <c r="C18">
        <f>AVERAGE(C3,C6,C9,C12,C15)</f>
        <v>0.31267723214600435</v>
      </c>
      <c r="D18">
        <f>AVERAGE(D3,D6,D9,D12,D15)</f>
        <v>0.49001702994512303</v>
      </c>
      <c r="E18">
        <f t="shared" si="1"/>
        <v>0.60590548522221066</v>
      </c>
    </row>
    <row r="19" spans="1:5">
      <c r="A19" t="s">
        <v>160</v>
      </c>
      <c r="B19">
        <f t="shared" si="1"/>
        <v>0.18949844975926061</v>
      </c>
      <c r="C19">
        <f>AVERAGE(C4,C7,C10,C13,C16)</f>
        <v>0.27324404044116346</v>
      </c>
      <c r="D19">
        <f>AVERAGE(D4,D7,D10,D13,D16)</f>
        <v>0.47455955844157194</v>
      </c>
      <c r="E19">
        <f t="shared" si="1"/>
        <v>0.59998920855848947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0B76-FF96-46F8-BB70-83369D9DD483}">
  <dimension ref="A1:U32"/>
  <sheetViews>
    <sheetView workbookViewId="0">
      <selection activeCell="P4" sqref="P4"/>
    </sheetView>
  </sheetViews>
  <sheetFormatPr defaultRowHeight="15"/>
  <cols>
    <col min="2" max="4" width="13.28515625" customWidth="1"/>
    <col min="5" max="5" width="13.42578125" customWidth="1"/>
  </cols>
  <sheetData>
    <row r="1" spans="1:18">
      <c r="A1" t="s">
        <v>161</v>
      </c>
      <c r="B1" t="s">
        <v>167</v>
      </c>
      <c r="C1" t="s">
        <v>166</v>
      </c>
      <c r="D1" t="s">
        <v>173</v>
      </c>
      <c r="E1" t="s">
        <v>162</v>
      </c>
      <c r="F1" t="s">
        <v>171</v>
      </c>
      <c r="G1" t="s">
        <v>163</v>
      </c>
      <c r="H1" t="s">
        <v>174</v>
      </c>
      <c r="I1" t="s">
        <v>168</v>
      </c>
      <c r="J1" t="s">
        <v>177</v>
      </c>
      <c r="K1" t="s">
        <v>176</v>
      </c>
      <c r="L1" t="s">
        <v>165</v>
      </c>
      <c r="M1" t="s">
        <v>172</v>
      </c>
      <c r="N1" t="s">
        <v>164</v>
      </c>
      <c r="O1" t="s">
        <v>175</v>
      </c>
      <c r="P1" t="s">
        <v>169</v>
      </c>
      <c r="R1" t="s">
        <v>170</v>
      </c>
    </row>
    <row r="2" spans="1:18">
      <c r="A2" s="3" t="s">
        <v>143</v>
      </c>
      <c r="B2">
        <v>15</v>
      </c>
      <c r="C2">
        <v>28999</v>
      </c>
      <c r="D2">
        <f t="shared" ref="D2:D16" si="0">(C2+1)/R2</f>
        <v>29</v>
      </c>
      <c r="E2">
        <f t="shared" ref="E2:E16" si="1">B2*C2</f>
        <v>434985</v>
      </c>
      <c r="F2">
        <v>88</v>
      </c>
      <c r="G2">
        <f t="shared" ref="G2:G16" si="2">R2*F2</f>
        <v>88000</v>
      </c>
      <c r="H2">
        <f>F2/(B2*D2)</f>
        <v>0.20229885057471264</v>
      </c>
      <c r="I2">
        <f t="shared" ref="I2:I16" si="3">G2/E2</f>
        <v>0.20230582663770014</v>
      </c>
      <c r="J2">
        <v>12</v>
      </c>
      <c r="K2">
        <v>10501</v>
      </c>
      <c r="L2">
        <f t="shared" ref="L2:L7" si="4">B2*K2</f>
        <v>157515</v>
      </c>
      <c r="M2">
        <v>80</v>
      </c>
      <c r="N2">
        <f>M2*R2</f>
        <v>80000</v>
      </c>
      <c r="O2">
        <f>M2/(J2*B2)</f>
        <v>0.44444444444444442</v>
      </c>
      <c r="P2">
        <f>N2/L2</f>
        <v>0.50788813763768526</v>
      </c>
      <c r="R2">
        <v>1000</v>
      </c>
    </row>
    <row r="3" spans="1:18">
      <c r="A3" s="3" t="s">
        <v>144</v>
      </c>
      <c r="B3">
        <v>50</v>
      </c>
      <c r="C3">
        <v>74999</v>
      </c>
      <c r="D3">
        <f t="shared" si="0"/>
        <v>75</v>
      </c>
      <c r="E3">
        <f t="shared" si="1"/>
        <v>3749950</v>
      </c>
      <c r="F3">
        <v>650</v>
      </c>
      <c r="G3">
        <f t="shared" si="2"/>
        <v>650000</v>
      </c>
      <c r="H3">
        <f t="shared" ref="H3:H16" si="5">F3/(B3*D3)</f>
        <v>0.17333333333333334</v>
      </c>
      <c r="I3">
        <f t="shared" si="3"/>
        <v>0.17333564447525968</v>
      </c>
      <c r="J3">
        <v>42</v>
      </c>
      <c r="K3">
        <v>35811</v>
      </c>
      <c r="L3">
        <f t="shared" si="4"/>
        <v>1790550</v>
      </c>
      <c r="M3">
        <v>650</v>
      </c>
      <c r="N3">
        <f>M3*R3</f>
        <v>650000</v>
      </c>
      <c r="O3">
        <f t="shared" ref="O3:O16" si="6">M3/(J3*B3)</f>
        <v>0.30952380952380953</v>
      </c>
      <c r="P3">
        <f t="shared" ref="P2:P7" si="7">N3/L3</f>
        <v>0.36301695009913154</v>
      </c>
      <c r="R3">
        <v>1000</v>
      </c>
    </row>
    <row r="4" spans="1:18">
      <c r="A4" s="3" t="s">
        <v>145</v>
      </c>
      <c r="B4">
        <v>90</v>
      </c>
      <c r="C4">
        <v>134999</v>
      </c>
      <c r="D4">
        <f t="shared" si="0"/>
        <v>135</v>
      </c>
      <c r="E4">
        <f t="shared" si="1"/>
        <v>12149910</v>
      </c>
      <c r="F4">
        <v>1994</v>
      </c>
      <c r="G4">
        <f t="shared" si="2"/>
        <v>1994000</v>
      </c>
      <c r="H4">
        <f t="shared" si="5"/>
        <v>0.16411522633744857</v>
      </c>
      <c r="I4">
        <f t="shared" si="3"/>
        <v>0.1641164420147968</v>
      </c>
      <c r="J4">
        <v>84</v>
      </c>
      <c r="K4">
        <v>71349</v>
      </c>
      <c r="L4">
        <f t="shared" si="4"/>
        <v>6421410</v>
      </c>
      <c r="M4">
        <v>1994</v>
      </c>
      <c r="N4">
        <f t="shared" ref="N4:N16" si="8">M4*R4</f>
        <v>1994000</v>
      </c>
      <c r="O4">
        <f t="shared" si="6"/>
        <v>0.26375661375661374</v>
      </c>
      <c r="P4">
        <f t="shared" si="7"/>
        <v>0.31052370118089329</v>
      </c>
      <c r="R4">
        <v>1000</v>
      </c>
    </row>
    <row r="5" spans="1:18">
      <c r="A5" s="3" t="s">
        <v>146</v>
      </c>
      <c r="B5">
        <v>14</v>
      </c>
      <c r="C5">
        <v>22999</v>
      </c>
      <c r="D5">
        <f t="shared" si="0"/>
        <v>23</v>
      </c>
      <c r="E5">
        <f t="shared" si="1"/>
        <v>321986</v>
      </c>
      <c r="F5">
        <v>108</v>
      </c>
      <c r="G5">
        <f t="shared" si="2"/>
        <v>108000</v>
      </c>
      <c r="H5">
        <f t="shared" si="5"/>
        <v>0.33540372670807456</v>
      </c>
      <c r="I5">
        <f t="shared" si="3"/>
        <v>0.33541831011286205</v>
      </c>
      <c r="J5">
        <v>15</v>
      </c>
      <c r="K5">
        <v>13653.75</v>
      </c>
      <c r="L5">
        <f t="shared" si="4"/>
        <v>191152.5</v>
      </c>
      <c r="M5">
        <v>108</v>
      </c>
      <c r="N5">
        <f t="shared" si="8"/>
        <v>108000</v>
      </c>
      <c r="O5">
        <f>M5/(J5*B5)</f>
        <v>0.51428571428571423</v>
      </c>
      <c r="P5">
        <f t="shared" si="7"/>
        <v>0.56499391846823876</v>
      </c>
      <c r="R5">
        <v>1000</v>
      </c>
    </row>
    <row r="6" spans="1:18">
      <c r="A6" s="3" t="s">
        <v>147</v>
      </c>
      <c r="B6">
        <v>45</v>
      </c>
      <c r="C6">
        <v>80999</v>
      </c>
      <c r="D6">
        <f t="shared" si="0"/>
        <v>81</v>
      </c>
      <c r="E6">
        <f t="shared" si="1"/>
        <v>3644955</v>
      </c>
      <c r="F6">
        <v>986</v>
      </c>
      <c r="G6">
        <f t="shared" si="2"/>
        <v>986000</v>
      </c>
      <c r="H6">
        <f t="shared" si="5"/>
        <v>0.27050754458161863</v>
      </c>
      <c r="I6">
        <f t="shared" si="3"/>
        <v>0.27051088422216463</v>
      </c>
      <c r="J6">
        <v>61</v>
      </c>
      <c r="K6">
        <v>40574.25</v>
      </c>
      <c r="L6">
        <f t="shared" si="4"/>
        <v>1825841.25</v>
      </c>
      <c r="M6">
        <v>944</v>
      </c>
      <c r="N6">
        <f t="shared" si="8"/>
        <v>944000</v>
      </c>
      <c r="O6">
        <f>M6/(J6*B6)</f>
        <v>0.34389799635701274</v>
      </c>
      <c r="P6">
        <f t="shared" si="7"/>
        <v>0.51702194810200508</v>
      </c>
      <c r="R6">
        <v>1000</v>
      </c>
    </row>
    <row r="7" spans="1:18">
      <c r="A7" s="3" t="s">
        <v>148</v>
      </c>
      <c r="B7">
        <v>80</v>
      </c>
      <c r="C7">
        <v>178999</v>
      </c>
      <c r="D7">
        <f t="shared" si="0"/>
        <v>179</v>
      </c>
      <c r="E7">
        <f t="shared" si="1"/>
        <v>14319920</v>
      </c>
      <c r="F7">
        <v>4039</v>
      </c>
      <c r="G7">
        <f t="shared" si="2"/>
        <v>4039000</v>
      </c>
      <c r="H7">
        <f t="shared" si="5"/>
        <v>0.28205307262569834</v>
      </c>
      <c r="I7">
        <f t="shared" si="3"/>
        <v>0.28205464834999078</v>
      </c>
      <c r="J7">
        <v>148</v>
      </c>
      <c r="K7">
        <v>103320</v>
      </c>
      <c r="L7">
        <f t="shared" si="4"/>
        <v>8265600</v>
      </c>
      <c r="M7">
        <v>4039</v>
      </c>
      <c r="N7">
        <f t="shared" si="8"/>
        <v>4039000</v>
      </c>
      <c r="O7">
        <f t="shared" si="6"/>
        <v>0.34113175675675678</v>
      </c>
      <c r="P7">
        <f t="shared" si="7"/>
        <v>0.48865176151761519</v>
      </c>
      <c r="R7">
        <v>1000</v>
      </c>
    </row>
    <row r="8" spans="1:18">
      <c r="A8" s="3" t="s">
        <v>149</v>
      </c>
      <c r="B8">
        <v>15</v>
      </c>
      <c r="C8">
        <v>26999</v>
      </c>
      <c r="D8">
        <f t="shared" si="0"/>
        <v>27</v>
      </c>
      <c r="E8">
        <f t="shared" si="1"/>
        <v>404985</v>
      </c>
      <c r="F8">
        <v>76</v>
      </c>
      <c r="G8">
        <f t="shared" si="2"/>
        <v>76000</v>
      </c>
      <c r="H8">
        <f t="shared" si="5"/>
        <v>0.18765432098765433</v>
      </c>
      <c r="I8">
        <f t="shared" si="3"/>
        <v>0.18766127140511377</v>
      </c>
      <c r="J8">
        <v>14</v>
      </c>
      <c r="K8">
        <v>11004</v>
      </c>
      <c r="L8">
        <f t="shared" ref="L8:L10" si="9">B8*K8</f>
        <v>165060</v>
      </c>
      <c r="M8">
        <v>76</v>
      </c>
      <c r="N8">
        <f t="shared" si="8"/>
        <v>76000</v>
      </c>
      <c r="O8">
        <f t="shared" si="6"/>
        <v>0.3619047619047619</v>
      </c>
      <c r="P8">
        <f t="shared" ref="P8:P10" si="10">N8/L8</f>
        <v>0.46043862837755967</v>
      </c>
      <c r="R8">
        <v>1000</v>
      </c>
    </row>
    <row r="9" spans="1:18">
      <c r="A9" s="3" t="s">
        <v>150</v>
      </c>
      <c r="B9">
        <v>45</v>
      </c>
      <c r="C9">
        <v>66999</v>
      </c>
      <c r="D9">
        <f t="shared" si="0"/>
        <v>67</v>
      </c>
      <c r="E9">
        <f t="shared" si="1"/>
        <v>3014955</v>
      </c>
      <c r="F9">
        <v>246</v>
      </c>
      <c r="G9">
        <f t="shared" si="2"/>
        <v>246000</v>
      </c>
      <c r="H9">
        <f t="shared" si="5"/>
        <v>8.1592039800995025E-2</v>
      </c>
      <c r="I9">
        <f t="shared" si="3"/>
        <v>8.1593257610810113E-2</v>
      </c>
      <c r="J9">
        <v>44</v>
      </c>
      <c r="K9">
        <v>12207.332999999999</v>
      </c>
      <c r="L9">
        <f t="shared" si="9"/>
        <v>549329.98499999999</v>
      </c>
      <c r="M9">
        <v>246</v>
      </c>
      <c r="N9">
        <f t="shared" si="8"/>
        <v>246000</v>
      </c>
      <c r="O9">
        <f t="shared" si="6"/>
        <v>0.12424242424242424</v>
      </c>
      <c r="P9">
        <f t="shared" si="10"/>
        <v>0.44781826355246201</v>
      </c>
      <c r="R9">
        <v>1000</v>
      </c>
    </row>
    <row r="10" spans="1:18">
      <c r="A10" s="3" t="s">
        <v>151</v>
      </c>
      <c r="B10">
        <v>80</v>
      </c>
      <c r="C10">
        <v>114999</v>
      </c>
      <c r="D10">
        <f t="shared" si="0"/>
        <v>115</v>
      </c>
      <c r="E10">
        <f t="shared" si="1"/>
        <v>9199920</v>
      </c>
      <c r="F10">
        <v>450</v>
      </c>
      <c r="G10">
        <f t="shared" si="2"/>
        <v>450000</v>
      </c>
      <c r="H10">
        <f t="shared" si="5"/>
        <v>4.8913043478260872E-2</v>
      </c>
      <c r="I10">
        <f t="shared" si="3"/>
        <v>4.8913468812772282E-2</v>
      </c>
      <c r="J10">
        <v>81</v>
      </c>
      <c r="K10">
        <v>11499.000000000029</v>
      </c>
      <c r="L10">
        <f t="shared" si="9"/>
        <v>919920.00000000233</v>
      </c>
      <c r="M10">
        <v>450</v>
      </c>
      <c r="N10">
        <f t="shared" si="8"/>
        <v>450000</v>
      </c>
      <c r="O10">
        <f t="shared" si="6"/>
        <v>6.9444444444444448E-2</v>
      </c>
      <c r="P10">
        <f t="shared" si="10"/>
        <v>0.48917297156274336</v>
      </c>
      <c r="R10">
        <v>1000</v>
      </c>
    </row>
    <row r="11" spans="1:18">
      <c r="A11" s="3" t="s">
        <v>152</v>
      </c>
      <c r="B11">
        <v>15</v>
      </c>
      <c r="C11">
        <v>20999</v>
      </c>
      <c r="D11">
        <f t="shared" si="0"/>
        <v>21</v>
      </c>
      <c r="E11">
        <f t="shared" si="1"/>
        <v>314985</v>
      </c>
      <c r="F11">
        <v>72</v>
      </c>
      <c r="G11">
        <f t="shared" si="2"/>
        <v>72000</v>
      </c>
      <c r="H11">
        <f t="shared" si="5"/>
        <v>0.22857142857142856</v>
      </c>
      <c r="I11">
        <f t="shared" si="3"/>
        <v>0.2285823134434973</v>
      </c>
      <c r="J11">
        <v>14</v>
      </c>
      <c r="K11">
        <v>8872.7999999999993</v>
      </c>
      <c r="L11">
        <f t="shared" ref="L11:L16" si="11">B11*K11</f>
        <v>133092</v>
      </c>
      <c r="M11">
        <v>72</v>
      </c>
      <c r="N11">
        <f t="shared" si="8"/>
        <v>72000</v>
      </c>
      <c r="O11">
        <f t="shared" si="6"/>
        <v>0.34285714285714286</v>
      </c>
      <c r="P11">
        <f t="shared" ref="P11:P16" si="12">N11/L11</f>
        <v>0.54097917230186643</v>
      </c>
      <c r="R11">
        <v>1000</v>
      </c>
    </row>
    <row r="12" spans="1:18">
      <c r="A12" s="3" t="s">
        <v>153</v>
      </c>
      <c r="B12">
        <v>45</v>
      </c>
      <c r="C12">
        <v>60999</v>
      </c>
      <c r="D12">
        <f t="shared" si="0"/>
        <v>61</v>
      </c>
      <c r="E12">
        <f t="shared" si="1"/>
        <v>2744955</v>
      </c>
      <c r="F12">
        <v>662</v>
      </c>
      <c r="G12">
        <f t="shared" si="2"/>
        <v>662000</v>
      </c>
      <c r="H12">
        <f t="shared" si="5"/>
        <v>0.24116575591985429</v>
      </c>
      <c r="I12">
        <f t="shared" si="3"/>
        <v>0.24116970952164971</v>
      </c>
      <c r="J12">
        <v>44</v>
      </c>
      <c r="K12">
        <v>24874.75</v>
      </c>
      <c r="L12">
        <f t="shared" si="11"/>
        <v>1119363.75</v>
      </c>
      <c r="M12">
        <v>662</v>
      </c>
      <c r="N12">
        <f t="shared" si="8"/>
        <v>662000</v>
      </c>
      <c r="O12">
        <f t="shared" si="6"/>
        <v>0.33434343434343433</v>
      </c>
      <c r="P12">
        <f t="shared" si="12"/>
        <v>0.59140739549587884</v>
      </c>
      <c r="R12">
        <v>1000</v>
      </c>
    </row>
    <row r="13" spans="1:18">
      <c r="A13" s="3" t="s">
        <v>154</v>
      </c>
      <c r="B13">
        <v>80</v>
      </c>
      <c r="C13">
        <v>108999</v>
      </c>
      <c r="D13">
        <f t="shared" si="0"/>
        <v>109</v>
      </c>
      <c r="E13">
        <f t="shared" si="1"/>
        <v>8719920</v>
      </c>
      <c r="F13">
        <v>2162</v>
      </c>
      <c r="G13">
        <f t="shared" si="2"/>
        <v>2162000</v>
      </c>
      <c r="H13">
        <f t="shared" si="5"/>
        <v>0.24793577981651377</v>
      </c>
      <c r="I13">
        <f t="shared" si="3"/>
        <v>0.24793805447756401</v>
      </c>
      <c r="J13">
        <v>80</v>
      </c>
      <c r="K13">
        <v>44201.25</v>
      </c>
      <c r="L13">
        <f t="shared" si="11"/>
        <v>3536100</v>
      </c>
      <c r="M13">
        <v>2162</v>
      </c>
      <c r="N13">
        <f t="shared" si="8"/>
        <v>2162000</v>
      </c>
      <c r="O13">
        <f t="shared" si="6"/>
        <v>0.33781250000000002</v>
      </c>
      <c r="P13">
        <f t="shared" si="12"/>
        <v>0.61140804841492036</v>
      </c>
      <c r="R13">
        <v>1000</v>
      </c>
    </row>
    <row r="14" spans="1:18">
      <c r="A14" s="3" t="s">
        <v>155</v>
      </c>
      <c r="B14">
        <v>17</v>
      </c>
      <c r="C14">
        <v>24999</v>
      </c>
      <c r="D14">
        <f t="shared" si="0"/>
        <v>25</v>
      </c>
      <c r="E14">
        <f t="shared" si="1"/>
        <v>424983</v>
      </c>
      <c r="F14">
        <v>134</v>
      </c>
      <c r="G14">
        <f t="shared" si="2"/>
        <v>134000</v>
      </c>
      <c r="H14">
        <f t="shared" si="5"/>
        <v>0.31529411764705884</v>
      </c>
      <c r="I14">
        <f t="shared" si="3"/>
        <v>0.31530672991625547</v>
      </c>
      <c r="J14">
        <v>17</v>
      </c>
      <c r="K14">
        <v>13422.25</v>
      </c>
      <c r="L14">
        <f t="shared" si="11"/>
        <v>228178.25</v>
      </c>
      <c r="M14">
        <v>134</v>
      </c>
      <c r="N14">
        <f t="shared" si="8"/>
        <v>134000</v>
      </c>
      <c r="O14">
        <f t="shared" si="6"/>
        <v>0.46366782006920415</v>
      </c>
      <c r="P14">
        <f t="shared" si="12"/>
        <v>0.58726017926774354</v>
      </c>
      <c r="R14">
        <v>1000</v>
      </c>
    </row>
    <row r="15" spans="1:18">
      <c r="A15" s="3" t="s">
        <v>156</v>
      </c>
      <c r="B15">
        <v>45</v>
      </c>
      <c r="C15">
        <v>60999</v>
      </c>
      <c r="D15">
        <f t="shared" si="0"/>
        <v>61</v>
      </c>
      <c r="E15">
        <f t="shared" si="1"/>
        <v>2744955</v>
      </c>
      <c r="F15">
        <v>710</v>
      </c>
      <c r="G15">
        <f t="shared" si="2"/>
        <v>710000</v>
      </c>
      <c r="H15">
        <f t="shared" si="5"/>
        <v>0.25865209471766848</v>
      </c>
      <c r="I15">
        <f t="shared" si="3"/>
        <v>0.25865633498545515</v>
      </c>
      <c r="J15">
        <v>41</v>
      </c>
      <c r="K15">
        <v>24526</v>
      </c>
      <c r="L15">
        <f t="shared" si="11"/>
        <v>1103670</v>
      </c>
      <c r="M15">
        <v>710</v>
      </c>
      <c r="N15">
        <f t="shared" si="8"/>
        <v>710000</v>
      </c>
      <c r="O15">
        <f t="shared" si="6"/>
        <v>0.38482384823848237</v>
      </c>
      <c r="P15">
        <f t="shared" si="12"/>
        <v>0.64330823525147918</v>
      </c>
      <c r="R15">
        <v>1000</v>
      </c>
    </row>
    <row r="16" spans="1:18">
      <c r="A16" s="3" t="s">
        <v>157</v>
      </c>
      <c r="B16">
        <v>80</v>
      </c>
      <c r="C16">
        <v>108999</v>
      </c>
      <c r="D16">
        <f t="shared" si="0"/>
        <v>109</v>
      </c>
      <c r="E16">
        <f t="shared" si="1"/>
        <v>8719920</v>
      </c>
      <c r="F16">
        <v>2258</v>
      </c>
      <c r="G16">
        <f t="shared" si="2"/>
        <v>2258000</v>
      </c>
      <c r="H16">
        <f t="shared" si="5"/>
        <v>0.25894495412844037</v>
      </c>
      <c r="I16">
        <f t="shared" si="3"/>
        <v>0.25894732979201646</v>
      </c>
      <c r="J16">
        <v>77</v>
      </c>
      <c r="K16">
        <v>42380.67</v>
      </c>
      <c r="L16">
        <f t="shared" si="11"/>
        <v>3390453.5999999996</v>
      </c>
      <c r="M16">
        <v>2258</v>
      </c>
      <c r="N16">
        <f t="shared" si="8"/>
        <v>2258000</v>
      </c>
      <c r="O16">
        <f t="shared" si="6"/>
        <v>0.36655844155844158</v>
      </c>
      <c r="P16">
        <f t="shared" si="12"/>
        <v>0.66598758349030351</v>
      </c>
      <c r="R16">
        <v>1000</v>
      </c>
    </row>
    <row r="17" spans="1:21">
      <c r="A17" s="3" t="s">
        <v>158</v>
      </c>
      <c r="H17">
        <f>AVERAGE(H2:H16)</f>
        <v>0.21976235261525071</v>
      </c>
      <c r="I17">
        <f>AVERAGE(I2:I16)</f>
        <v>0.21976734838519391</v>
      </c>
      <c r="O17">
        <f>AVERAGE(O2:O16)</f>
        <v>0.33351301018551249</v>
      </c>
      <c r="P17">
        <f>AVERAGE(P2:P16)</f>
        <v>0.51932512631470162</v>
      </c>
    </row>
    <row r="18" spans="1:21">
      <c r="A18" s="3" t="s">
        <v>159</v>
      </c>
    </row>
    <row r="19" spans="1:21">
      <c r="A19" s="3" t="s">
        <v>160</v>
      </c>
    </row>
    <row r="24" spans="1:21">
      <c r="E24">
        <v>4138</v>
      </c>
      <c r="I24">
        <v>1508</v>
      </c>
      <c r="Q24">
        <v>14</v>
      </c>
      <c r="S24">
        <v>47</v>
      </c>
      <c r="U24">
        <v>109</v>
      </c>
    </row>
    <row r="25" spans="1:21">
      <c r="I25">
        <v>4039</v>
      </c>
    </row>
    <row r="26" spans="1:21">
      <c r="Q26">
        <v>17</v>
      </c>
      <c r="S26">
        <v>61</v>
      </c>
      <c r="U26">
        <v>163</v>
      </c>
    </row>
    <row r="28" spans="1:21">
      <c r="Q28">
        <v>15</v>
      </c>
      <c r="S28">
        <v>46</v>
      </c>
      <c r="U28">
        <v>82</v>
      </c>
    </row>
    <row r="30" spans="1:21">
      <c r="Q30">
        <v>19</v>
      </c>
      <c r="S30">
        <v>43</v>
      </c>
      <c r="U30">
        <v>79</v>
      </c>
    </row>
    <row r="32" spans="1:21">
      <c r="Q32">
        <v>16</v>
      </c>
      <c r="S32">
        <v>44</v>
      </c>
      <c r="U32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2F83-0D75-41E4-8633-778065D5C958}">
  <dimension ref="A1:R23"/>
  <sheetViews>
    <sheetView workbookViewId="0">
      <selection activeCell="C4" sqref="C4"/>
    </sheetView>
  </sheetViews>
  <sheetFormatPr defaultRowHeight="15"/>
  <cols>
    <col min="10" max="10" width="18.7109375" customWidth="1"/>
    <col min="13" max="13" width="18.5703125" customWidth="1"/>
  </cols>
  <sheetData>
    <row r="1" spans="1:18">
      <c r="A1" t="s">
        <v>178</v>
      </c>
      <c r="B1" t="s">
        <v>167</v>
      </c>
      <c r="C1" t="s">
        <v>166</v>
      </c>
      <c r="D1" t="s">
        <v>173</v>
      </c>
      <c r="E1" t="s">
        <v>162</v>
      </c>
      <c r="F1" t="s">
        <v>171</v>
      </c>
      <c r="G1" t="s">
        <v>163</v>
      </c>
      <c r="H1" t="s">
        <v>174</v>
      </c>
      <c r="I1" t="s">
        <v>168</v>
      </c>
      <c r="J1" t="s">
        <v>177</v>
      </c>
      <c r="K1" t="s">
        <v>176</v>
      </c>
      <c r="L1" t="s">
        <v>165</v>
      </c>
      <c r="M1" t="s">
        <v>172</v>
      </c>
      <c r="N1" t="s">
        <v>164</v>
      </c>
      <c r="O1" t="s">
        <v>175</v>
      </c>
      <c r="P1" t="s">
        <v>169</v>
      </c>
      <c r="R1" t="s">
        <v>170</v>
      </c>
    </row>
    <row r="2" spans="1:18">
      <c r="A2" s="3" t="s">
        <v>143</v>
      </c>
      <c r="B2">
        <v>12</v>
      </c>
      <c r="C2">
        <v>28999</v>
      </c>
      <c r="D2">
        <f t="shared" ref="D2:D16" si="0">(C2+1)/R2</f>
        <v>29</v>
      </c>
      <c r="E2">
        <f t="shared" ref="E2:E16" si="1">B2*C2</f>
        <v>347988</v>
      </c>
      <c r="F2">
        <v>88</v>
      </c>
      <c r="G2">
        <f t="shared" ref="G2:G16" si="2">R2*F2</f>
        <v>88000</v>
      </c>
      <c r="H2">
        <f>F2/(B2*D2)</f>
        <v>0.25287356321839083</v>
      </c>
      <c r="I2">
        <f t="shared" ref="I2:I16" si="3">G2/E2</f>
        <v>0.2528822832971252</v>
      </c>
      <c r="J2">
        <v>14</v>
      </c>
      <c r="K2">
        <v>14400</v>
      </c>
      <c r="L2">
        <f t="shared" ref="L2:L10" si="4">B2*K2</f>
        <v>172800</v>
      </c>
      <c r="M2">
        <v>80</v>
      </c>
      <c r="N2">
        <f>M2*R2</f>
        <v>80000</v>
      </c>
      <c r="O2">
        <f>M2/(J2*B2)</f>
        <v>0.47619047619047616</v>
      </c>
      <c r="P2">
        <f t="shared" ref="P2:P16" si="5">N2/L2</f>
        <v>0.46296296296296297</v>
      </c>
      <c r="R2">
        <v>1000</v>
      </c>
    </row>
    <row r="3" spans="1:18">
      <c r="A3" s="3" t="s">
        <v>144</v>
      </c>
      <c r="B3">
        <v>37</v>
      </c>
      <c r="C3">
        <v>74999</v>
      </c>
      <c r="D3">
        <f t="shared" si="0"/>
        <v>75</v>
      </c>
      <c r="E3">
        <f t="shared" si="1"/>
        <v>2774963</v>
      </c>
      <c r="F3">
        <v>650</v>
      </c>
      <c r="G3">
        <f t="shared" si="2"/>
        <v>650000</v>
      </c>
      <c r="H3">
        <f t="shared" ref="H3:H16" si="6">F3/(B3*D3)</f>
        <v>0.23423423423423423</v>
      </c>
      <c r="I3">
        <f t="shared" si="3"/>
        <v>0.23423735739899956</v>
      </c>
      <c r="J3">
        <v>47</v>
      </c>
      <c r="K3">
        <v>40010</v>
      </c>
      <c r="L3">
        <f t="shared" si="4"/>
        <v>1480370</v>
      </c>
      <c r="M3">
        <v>650</v>
      </c>
      <c r="N3">
        <f>M3*R3</f>
        <v>650000</v>
      </c>
      <c r="O3">
        <f t="shared" ref="O3:O16" si="7">M3/(J3*B3)</f>
        <v>0.37377803335250143</v>
      </c>
      <c r="P3">
        <f t="shared" si="5"/>
        <v>0.43907941933435563</v>
      </c>
      <c r="R3">
        <v>1000</v>
      </c>
    </row>
    <row r="4" spans="1:18">
      <c r="A4" s="3" t="s">
        <v>145</v>
      </c>
      <c r="B4">
        <v>67</v>
      </c>
      <c r="C4">
        <v>134999</v>
      </c>
      <c r="D4">
        <f t="shared" si="0"/>
        <v>135</v>
      </c>
      <c r="E4">
        <f t="shared" si="1"/>
        <v>9044933</v>
      </c>
      <c r="F4">
        <v>1994</v>
      </c>
      <c r="G4">
        <f t="shared" si="2"/>
        <v>1994000</v>
      </c>
      <c r="H4">
        <f t="shared" si="6"/>
        <v>0.22045328911000553</v>
      </c>
      <c r="I4">
        <f t="shared" si="3"/>
        <v>0.22045492210942855</v>
      </c>
      <c r="J4">
        <v>109</v>
      </c>
      <c r="K4">
        <v>91686</v>
      </c>
      <c r="L4">
        <f t="shared" si="4"/>
        <v>6142962</v>
      </c>
      <c r="M4">
        <v>1994</v>
      </c>
      <c r="N4">
        <f t="shared" ref="N4:N16" si="8">M4*R4</f>
        <v>1994000</v>
      </c>
      <c r="O4">
        <f t="shared" si="7"/>
        <v>0.27303847733808023</v>
      </c>
      <c r="P4">
        <f t="shared" si="5"/>
        <v>0.32459911033146549</v>
      </c>
      <c r="R4">
        <v>1000</v>
      </c>
    </row>
    <row r="5" spans="1:18">
      <c r="A5" s="3" t="s">
        <v>146</v>
      </c>
      <c r="B5">
        <v>12</v>
      </c>
      <c r="C5">
        <v>22999</v>
      </c>
      <c r="D5">
        <f t="shared" si="0"/>
        <v>23</v>
      </c>
      <c r="E5">
        <f t="shared" si="1"/>
        <v>275988</v>
      </c>
      <c r="F5">
        <v>108</v>
      </c>
      <c r="G5">
        <f t="shared" si="2"/>
        <v>108000</v>
      </c>
      <c r="H5">
        <f t="shared" si="6"/>
        <v>0.39130434782608697</v>
      </c>
      <c r="I5">
        <f t="shared" si="3"/>
        <v>0.39132136179833904</v>
      </c>
      <c r="J5">
        <v>17</v>
      </c>
      <c r="K5">
        <v>15307.25</v>
      </c>
      <c r="L5">
        <f t="shared" si="4"/>
        <v>183687</v>
      </c>
      <c r="M5">
        <v>108</v>
      </c>
      <c r="N5">
        <f t="shared" si="8"/>
        <v>108000</v>
      </c>
      <c r="O5">
        <f t="shared" si="7"/>
        <v>0.52941176470588236</v>
      </c>
      <c r="P5">
        <f t="shared" si="5"/>
        <v>0.58795668719071026</v>
      </c>
      <c r="R5">
        <v>1000</v>
      </c>
    </row>
    <row r="6" spans="1:18">
      <c r="A6" s="3" t="s">
        <v>147</v>
      </c>
      <c r="B6">
        <v>37</v>
      </c>
      <c r="C6">
        <v>80999</v>
      </c>
      <c r="D6">
        <f t="shared" si="0"/>
        <v>81</v>
      </c>
      <c r="E6">
        <f t="shared" si="1"/>
        <v>2996963</v>
      </c>
      <c r="F6">
        <v>986</v>
      </c>
      <c r="G6">
        <f t="shared" si="2"/>
        <v>986000</v>
      </c>
      <c r="H6">
        <f t="shared" si="6"/>
        <v>0.32899566232899569</v>
      </c>
      <c r="I6">
        <f t="shared" si="3"/>
        <v>0.32899972405398398</v>
      </c>
      <c r="J6">
        <v>61</v>
      </c>
      <c r="K6">
        <v>50681.332999999999</v>
      </c>
      <c r="L6">
        <f t="shared" si="4"/>
        <v>1875209.321</v>
      </c>
      <c r="M6">
        <v>942</v>
      </c>
      <c r="N6">
        <f t="shared" si="8"/>
        <v>942000</v>
      </c>
      <c r="O6">
        <f t="shared" si="7"/>
        <v>0.41736818785999114</v>
      </c>
      <c r="P6">
        <f t="shared" si="5"/>
        <v>0.50234391939650558</v>
      </c>
      <c r="R6">
        <v>1000</v>
      </c>
    </row>
    <row r="7" spans="1:18">
      <c r="A7" s="4" t="s">
        <v>148</v>
      </c>
      <c r="B7">
        <v>67</v>
      </c>
      <c r="C7">
        <v>178999</v>
      </c>
      <c r="D7">
        <f t="shared" si="0"/>
        <v>179</v>
      </c>
      <c r="E7">
        <f t="shared" si="1"/>
        <v>11992933</v>
      </c>
      <c r="F7">
        <v>4039</v>
      </c>
      <c r="G7">
        <f t="shared" si="2"/>
        <v>4039000</v>
      </c>
      <c r="H7">
        <f t="shared" si="6"/>
        <v>0.33677978820978904</v>
      </c>
      <c r="I7">
        <f t="shared" si="3"/>
        <v>0.33678166967163081</v>
      </c>
      <c r="J7">
        <v>163</v>
      </c>
      <c r="K7">
        <v>124342</v>
      </c>
      <c r="L7">
        <f t="shared" si="4"/>
        <v>8330914</v>
      </c>
      <c r="M7">
        <v>4069</v>
      </c>
      <c r="N7">
        <f t="shared" si="8"/>
        <v>4069000</v>
      </c>
      <c r="O7">
        <f t="shared" si="7"/>
        <v>0.37258492812013549</v>
      </c>
      <c r="P7">
        <f t="shared" si="5"/>
        <v>0.48842179861657437</v>
      </c>
      <c r="R7">
        <v>1000</v>
      </c>
    </row>
    <row r="8" spans="1:18">
      <c r="A8" s="3" t="s">
        <v>149</v>
      </c>
      <c r="B8">
        <v>12</v>
      </c>
      <c r="C8">
        <v>26999</v>
      </c>
      <c r="D8">
        <f t="shared" si="0"/>
        <v>27</v>
      </c>
      <c r="E8">
        <f t="shared" si="1"/>
        <v>323988</v>
      </c>
      <c r="F8">
        <v>76</v>
      </c>
      <c r="G8">
        <f t="shared" si="2"/>
        <v>76000</v>
      </c>
      <c r="H8">
        <f t="shared" si="6"/>
        <v>0.23456790123456789</v>
      </c>
      <c r="I8">
        <f t="shared" si="3"/>
        <v>0.23457658925639222</v>
      </c>
      <c r="J8">
        <v>16</v>
      </c>
      <c r="K8">
        <v>12955.25</v>
      </c>
      <c r="L8">
        <f>B8*K8</f>
        <v>155463</v>
      </c>
      <c r="M8">
        <v>76</v>
      </c>
      <c r="N8">
        <f t="shared" si="8"/>
        <v>76000</v>
      </c>
      <c r="O8">
        <f t="shared" si="7"/>
        <v>0.39583333333333331</v>
      </c>
      <c r="P8">
        <f t="shared" si="5"/>
        <v>0.48886230164090488</v>
      </c>
      <c r="R8">
        <v>1000</v>
      </c>
    </row>
    <row r="9" spans="1:18">
      <c r="A9" s="3" t="s">
        <v>150</v>
      </c>
      <c r="B9">
        <v>37</v>
      </c>
      <c r="C9">
        <v>66999</v>
      </c>
      <c r="D9">
        <f t="shared" si="0"/>
        <v>67</v>
      </c>
      <c r="E9">
        <f t="shared" si="1"/>
        <v>2478963</v>
      </c>
      <c r="F9">
        <v>246</v>
      </c>
      <c r="G9">
        <f t="shared" si="2"/>
        <v>246000</v>
      </c>
      <c r="H9">
        <f t="shared" si="6"/>
        <v>9.9233561920129082E-2</v>
      </c>
      <c r="I9">
        <f t="shared" si="3"/>
        <v>9.9235043040174456E-2</v>
      </c>
      <c r="J9">
        <v>53</v>
      </c>
      <c r="K9">
        <v>18438</v>
      </c>
      <c r="L9">
        <f>B9*K9</f>
        <v>682206</v>
      </c>
      <c r="M9">
        <v>246</v>
      </c>
      <c r="N9">
        <f t="shared" si="8"/>
        <v>246000</v>
      </c>
      <c r="O9">
        <f t="shared" si="7"/>
        <v>0.12544620091789904</v>
      </c>
      <c r="P9">
        <f t="shared" si="5"/>
        <v>0.36059489362450636</v>
      </c>
      <c r="R9">
        <v>1000</v>
      </c>
    </row>
    <row r="10" spans="1:18">
      <c r="A10" s="3" t="s">
        <v>151</v>
      </c>
      <c r="B10">
        <v>67</v>
      </c>
      <c r="C10">
        <v>114999</v>
      </c>
      <c r="D10">
        <f t="shared" si="0"/>
        <v>115</v>
      </c>
      <c r="E10">
        <f t="shared" si="1"/>
        <v>7704933</v>
      </c>
      <c r="F10">
        <v>450</v>
      </c>
      <c r="G10">
        <f t="shared" si="2"/>
        <v>450000</v>
      </c>
      <c r="H10">
        <f t="shared" si="6"/>
        <v>5.8403634003893576E-2</v>
      </c>
      <c r="I10">
        <f t="shared" si="3"/>
        <v>5.840414186599676E-2</v>
      </c>
      <c r="J10">
        <v>94</v>
      </c>
      <c r="K10">
        <v>13753</v>
      </c>
      <c r="L10">
        <f t="shared" si="4"/>
        <v>921451</v>
      </c>
      <c r="M10">
        <v>450</v>
      </c>
      <c r="N10">
        <f t="shared" si="8"/>
        <v>450000</v>
      </c>
      <c r="O10">
        <f t="shared" si="7"/>
        <v>7.1451254366465544E-2</v>
      </c>
      <c r="P10">
        <f t="shared" si="5"/>
        <v>0.48836020580584316</v>
      </c>
      <c r="R10">
        <v>1000</v>
      </c>
    </row>
    <row r="11" spans="1:18">
      <c r="A11" s="3" t="s">
        <v>152</v>
      </c>
      <c r="B11">
        <v>12</v>
      </c>
      <c r="C11">
        <v>20999</v>
      </c>
      <c r="D11">
        <f t="shared" si="0"/>
        <v>21</v>
      </c>
      <c r="E11">
        <f t="shared" si="1"/>
        <v>251988</v>
      </c>
      <c r="F11">
        <v>72</v>
      </c>
      <c r="G11">
        <f t="shared" si="2"/>
        <v>72000</v>
      </c>
      <c r="H11">
        <f t="shared" si="6"/>
        <v>0.2857142857142857</v>
      </c>
      <c r="I11">
        <f t="shared" si="3"/>
        <v>0.28572789180437164</v>
      </c>
      <c r="J11">
        <v>15</v>
      </c>
      <c r="K11">
        <v>11808.75</v>
      </c>
      <c r="L11">
        <f t="shared" ref="L11:L16" si="9">B11*K11</f>
        <v>141705</v>
      </c>
      <c r="M11">
        <v>72</v>
      </c>
      <c r="N11">
        <f t="shared" si="8"/>
        <v>72000</v>
      </c>
      <c r="O11">
        <f t="shared" si="7"/>
        <v>0.4</v>
      </c>
      <c r="P11">
        <f t="shared" si="5"/>
        <v>0.50809780882819944</v>
      </c>
      <c r="R11">
        <v>1000</v>
      </c>
    </row>
    <row r="12" spans="1:18">
      <c r="A12" s="3" t="s">
        <v>153</v>
      </c>
      <c r="B12">
        <v>37</v>
      </c>
      <c r="C12">
        <v>60999</v>
      </c>
      <c r="D12">
        <f t="shared" si="0"/>
        <v>61</v>
      </c>
      <c r="E12">
        <f t="shared" si="1"/>
        <v>2256963</v>
      </c>
      <c r="F12">
        <v>662</v>
      </c>
      <c r="G12">
        <f t="shared" si="2"/>
        <v>662000</v>
      </c>
      <c r="H12">
        <f t="shared" si="6"/>
        <v>0.29330970314576871</v>
      </c>
      <c r="I12">
        <f t="shared" si="3"/>
        <v>0.2933145115803848</v>
      </c>
      <c r="J12">
        <v>46</v>
      </c>
      <c r="K12">
        <v>32913.5</v>
      </c>
      <c r="L12">
        <f t="shared" si="9"/>
        <v>1217799.5</v>
      </c>
      <c r="M12">
        <v>662</v>
      </c>
      <c r="N12">
        <f t="shared" si="8"/>
        <v>662000</v>
      </c>
      <c r="O12">
        <f t="shared" si="7"/>
        <v>0.38895417156286721</v>
      </c>
      <c r="P12">
        <f t="shared" si="5"/>
        <v>0.54360344211013389</v>
      </c>
      <c r="R12">
        <v>1000</v>
      </c>
    </row>
    <row r="13" spans="1:18">
      <c r="A13" s="3" t="s">
        <v>154</v>
      </c>
      <c r="B13">
        <v>67</v>
      </c>
      <c r="C13">
        <v>108999</v>
      </c>
      <c r="D13">
        <f t="shared" si="0"/>
        <v>109</v>
      </c>
      <c r="E13">
        <f t="shared" si="1"/>
        <v>7302933</v>
      </c>
      <c r="F13">
        <v>2162</v>
      </c>
      <c r="G13">
        <f t="shared" si="2"/>
        <v>2162000</v>
      </c>
      <c r="H13">
        <f t="shared" si="6"/>
        <v>0.29604272216897165</v>
      </c>
      <c r="I13">
        <f t="shared" si="3"/>
        <v>0.296045438182166</v>
      </c>
      <c r="J13">
        <v>82</v>
      </c>
      <c r="K13">
        <v>57027</v>
      </c>
      <c r="L13">
        <f t="shared" si="9"/>
        <v>3820809</v>
      </c>
      <c r="M13">
        <v>2162</v>
      </c>
      <c r="N13">
        <f t="shared" si="8"/>
        <v>2162000</v>
      </c>
      <c r="O13">
        <f t="shared" si="7"/>
        <v>0.39352020385875502</v>
      </c>
      <c r="P13">
        <f t="shared" si="5"/>
        <v>0.56584875087972208</v>
      </c>
      <c r="R13">
        <v>1000</v>
      </c>
    </row>
    <row r="14" spans="1:18">
      <c r="A14" s="3" t="s">
        <v>155</v>
      </c>
      <c r="B14">
        <v>14</v>
      </c>
      <c r="C14">
        <v>24999</v>
      </c>
      <c r="D14">
        <f t="shared" si="0"/>
        <v>25</v>
      </c>
      <c r="E14">
        <f t="shared" si="1"/>
        <v>349986</v>
      </c>
      <c r="F14">
        <v>134</v>
      </c>
      <c r="G14">
        <f t="shared" si="2"/>
        <v>134000</v>
      </c>
      <c r="H14">
        <f t="shared" si="6"/>
        <v>0.38285714285714284</v>
      </c>
      <c r="I14">
        <f t="shared" si="3"/>
        <v>0.38287245775545309</v>
      </c>
      <c r="J14">
        <v>19</v>
      </c>
      <c r="K14">
        <v>16488.625</v>
      </c>
      <c r="L14">
        <f t="shared" si="9"/>
        <v>230840.75</v>
      </c>
      <c r="M14">
        <v>134</v>
      </c>
      <c r="N14">
        <f t="shared" si="8"/>
        <v>134000</v>
      </c>
      <c r="O14">
        <f>M14/(J14*B14)</f>
        <v>0.50375939849624063</v>
      </c>
      <c r="P14">
        <f t="shared" si="5"/>
        <v>0.58048676414367917</v>
      </c>
      <c r="R14">
        <v>1000</v>
      </c>
    </row>
    <row r="15" spans="1:18">
      <c r="A15" s="3" t="s">
        <v>156</v>
      </c>
      <c r="B15">
        <v>37</v>
      </c>
      <c r="C15">
        <v>60999</v>
      </c>
      <c r="D15">
        <f t="shared" si="0"/>
        <v>61</v>
      </c>
      <c r="E15">
        <f t="shared" si="1"/>
        <v>2256963</v>
      </c>
      <c r="F15">
        <v>710</v>
      </c>
      <c r="G15">
        <f t="shared" si="2"/>
        <v>710000</v>
      </c>
      <c r="H15">
        <f t="shared" si="6"/>
        <v>0.31457687195392114</v>
      </c>
      <c r="I15">
        <f t="shared" si="3"/>
        <v>0.31458202903636434</v>
      </c>
      <c r="J15">
        <v>43</v>
      </c>
      <c r="K15">
        <v>34361.25</v>
      </c>
      <c r="L15">
        <f t="shared" si="9"/>
        <v>1271366.25</v>
      </c>
      <c r="M15">
        <v>710</v>
      </c>
      <c r="N15">
        <f t="shared" si="8"/>
        <v>710000</v>
      </c>
      <c r="O15">
        <f t="shared" si="7"/>
        <v>0.44626021370207419</v>
      </c>
      <c r="P15">
        <f t="shared" si="5"/>
        <v>0.55845433996694505</v>
      </c>
      <c r="R15">
        <v>1000</v>
      </c>
    </row>
    <row r="16" spans="1:18">
      <c r="A16" s="3" t="s">
        <v>157</v>
      </c>
      <c r="B16">
        <v>67</v>
      </c>
      <c r="C16">
        <v>108999</v>
      </c>
      <c r="D16">
        <f t="shared" si="0"/>
        <v>109</v>
      </c>
      <c r="E16">
        <f t="shared" si="1"/>
        <v>7302933</v>
      </c>
      <c r="F16">
        <v>2258</v>
      </c>
      <c r="G16">
        <f t="shared" si="2"/>
        <v>2258000</v>
      </c>
      <c r="H16">
        <f t="shared" si="6"/>
        <v>0.30918800492948101</v>
      </c>
      <c r="I16">
        <f t="shared" si="3"/>
        <v>0.30919084154270621</v>
      </c>
      <c r="J16">
        <v>79</v>
      </c>
      <c r="K16">
        <v>59687.832999999999</v>
      </c>
      <c r="L16">
        <f t="shared" si="9"/>
        <v>3999084.8109999998</v>
      </c>
      <c r="M16">
        <v>2258</v>
      </c>
      <c r="N16">
        <f t="shared" si="8"/>
        <v>2258000</v>
      </c>
      <c r="O16">
        <f t="shared" si="7"/>
        <v>0.42660117135839787</v>
      </c>
      <c r="P16">
        <f t="shared" si="5"/>
        <v>0.56462918560493613</v>
      </c>
      <c r="R16">
        <v>1000</v>
      </c>
    </row>
    <row r="17" spans="1:16">
      <c r="A17" s="3" t="s">
        <v>158</v>
      </c>
      <c r="H17">
        <f>AVERAGE(H2:H16)</f>
        <v>0.26923564752371093</v>
      </c>
      <c r="I17">
        <f>AVERAGE(I2:I16)</f>
        <v>0.26924175082623436</v>
      </c>
      <c r="O17">
        <f>AVERAGE(O2:O16)</f>
        <v>0.37294652101087333</v>
      </c>
      <c r="P17">
        <f>AVERAGE(P2:P16)</f>
        <v>0.4976201060291629</v>
      </c>
    </row>
    <row r="18" spans="1:16">
      <c r="A18" s="3" t="s">
        <v>159</v>
      </c>
    </row>
    <row r="19" spans="1:16">
      <c r="A19" s="3" t="s">
        <v>160</v>
      </c>
    </row>
    <row r="20" spans="1:16">
      <c r="J20" t="s">
        <v>179</v>
      </c>
      <c r="L20" t="s">
        <v>180</v>
      </c>
    </row>
    <row r="21" spans="1:16">
      <c r="J21">
        <v>12955.25</v>
      </c>
      <c r="L21">
        <v>12955.25</v>
      </c>
    </row>
    <row r="22" spans="1:16">
      <c r="J22">
        <v>18438</v>
      </c>
      <c r="L22">
        <v>18438</v>
      </c>
    </row>
    <row r="23" spans="1:16">
      <c r="J23">
        <v>20080</v>
      </c>
      <c r="L23">
        <v>13753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50</vt:lpstr>
      <vt:lpstr>100</vt:lpstr>
      <vt:lpstr>Sheet5</vt:lpstr>
      <vt:lpstr>utilization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2024-02-14T04:09:36Z</dcterms:modified>
</cp:coreProperties>
</file>