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 activeTab="3"/>
  </bookViews>
  <sheets>
    <sheet name="Податок" sheetId="1" r:id="rId1"/>
    <sheet name="суб_вир" sheetId="4" r:id="rId2"/>
    <sheet name="субс_спож" sheetId="5" r:id="rId3"/>
    <sheet name="квота" sheetId="6" r:id="rId4"/>
    <sheet name="Лист2" sheetId="2" r:id="rId5"/>
    <sheet name="Лист3" sheetId="3" r:id="rId6"/>
  </sheets>
  <definedNames>
    <definedName name="solver_adj" localSheetId="3" hidden="1">квота!$L$5</definedName>
    <definedName name="solver_adj" localSheetId="0" hidden="1">Податок!$L$5</definedName>
    <definedName name="solver_adj" localSheetId="1" hidden="1">суб_вир!$L$5</definedName>
    <definedName name="solver_adj" localSheetId="2" hidden="1">субс_спож!$L$5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st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3" hidden="1">100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lin" localSheetId="3" hidden="1">2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um" localSheetId="3" hidden="1">0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wt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3" hidden="1">квота!$L$6</definedName>
    <definedName name="solver_opt" localSheetId="0" hidden="1">Податок!$L$6</definedName>
    <definedName name="solver_opt" localSheetId="1" hidden="1">суб_вир!$L$6</definedName>
    <definedName name="solver_opt" localSheetId="2" hidden="1">субс_спож!$L$6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scl" localSheetId="3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tim" localSheetId="3" hidden="1">100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ol" localSheetId="3" hidden="1">0.05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yp" localSheetId="3" hidden="1">3</definedName>
    <definedName name="solver_typ" localSheetId="0" hidden="1">3</definedName>
    <definedName name="solver_typ" localSheetId="1" hidden="1">3</definedName>
    <definedName name="solver_typ" localSheetId="2" hidden="1">3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al" localSheetId="2" hidden="1">0</definedName>
  </definedNames>
  <calcPr calcId="125725"/>
</workbook>
</file>

<file path=xl/calcChain.xml><?xml version="1.0" encoding="utf-8"?>
<calcChain xmlns="http://schemas.openxmlformats.org/spreadsheetml/2006/main">
  <c r="N10" i="6"/>
  <c r="M10"/>
  <c r="K16"/>
  <c r="F5"/>
  <c r="F6"/>
  <c r="F7"/>
  <c r="F8"/>
  <c r="F9"/>
  <c r="F10"/>
  <c r="F11"/>
  <c r="F4"/>
  <c r="K16" i="5"/>
  <c r="K15"/>
  <c r="F5"/>
  <c r="F6"/>
  <c r="F7"/>
  <c r="F8"/>
  <c r="F9"/>
  <c r="F10"/>
  <c r="F11"/>
  <c r="F4"/>
  <c r="K16" i="4"/>
  <c r="F5"/>
  <c r="F6"/>
  <c r="F7"/>
  <c r="F8"/>
  <c r="F9"/>
  <c r="F10"/>
  <c r="F11"/>
  <c r="F4"/>
  <c r="K15" i="6"/>
  <c r="E11"/>
  <c r="D11"/>
  <c r="E10"/>
  <c r="D10"/>
  <c r="E9"/>
  <c r="D9"/>
  <c r="E8"/>
  <c r="D8"/>
  <c r="E7"/>
  <c r="D7"/>
  <c r="I6"/>
  <c r="E6"/>
  <c r="D6"/>
  <c r="E5"/>
  <c r="D5"/>
  <c r="L4"/>
  <c r="I4"/>
  <c r="O4" s="1"/>
  <c r="E4"/>
  <c r="D4"/>
  <c r="L3"/>
  <c r="L6" s="1"/>
  <c r="I3"/>
  <c r="O3" s="1"/>
  <c r="E11" i="5"/>
  <c r="D11"/>
  <c r="E10"/>
  <c r="D10"/>
  <c r="E9"/>
  <c r="D9"/>
  <c r="E8"/>
  <c r="D8"/>
  <c r="E7"/>
  <c r="D7"/>
  <c r="E6"/>
  <c r="D6"/>
  <c r="E5"/>
  <c r="D5"/>
  <c r="L4"/>
  <c r="I4"/>
  <c r="O4" s="1"/>
  <c r="E4"/>
  <c r="D4"/>
  <c r="L3"/>
  <c r="L6" s="1"/>
  <c r="I3"/>
  <c r="O3" s="1"/>
  <c r="N6" s="1"/>
  <c r="K15" i="4"/>
  <c r="E11"/>
  <c r="D11"/>
  <c r="E10"/>
  <c r="D10"/>
  <c r="E9"/>
  <c r="D9"/>
  <c r="E8"/>
  <c r="D8"/>
  <c r="E7"/>
  <c r="D7"/>
  <c r="E6"/>
  <c r="D6"/>
  <c r="E5"/>
  <c r="D5"/>
  <c r="L4"/>
  <c r="I4"/>
  <c r="O4" s="1"/>
  <c r="E4"/>
  <c r="D4"/>
  <c r="L3"/>
  <c r="L6" s="1"/>
  <c r="I3"/>
  <c r="O3" s="1"/>
  <c r="N6" s="1"/>
  <c r="N11" i="1"/>
  <c r="M11"/>
  <c r="K16"/>
  <c r="K15"/>
  <c r="F5"/>
  <c r="F6"/>
  <c r="F7"/>
  <c r="F8"/>
  <c r="F9"/>
  <c r="F10"/>
  <c r="F11"/>
  <c r="F4"/>
  <c r="N6"/>
  <c r="O4"/>
  <c r="O3"/>
  <c r="L4"/>
  <c r="L3"/>
  <c r="I4"/>
  <c r="I3"/>
  <c r="E5"/>
  <c r="E6"/>
  <c r="E7"/>
  <c r="E8"/>
  <c r="E9"/>
  <c r="E10"/>
  <c r="E11"/>
  <c r="E4"/>
  <c r="D5"/>
  <c r="D6"/>
  <c r="D7"/>
  <c r="D8"/>
  <c r="D9"/>
  <c r="D10"/>
  <c r="D11"/>
  <c r="D4"/>
  <c r="K18" i="6" l="1"/>
  <c r="K18" i="5"/>
  <c r="K18" i="4"/>
  <c r="N6" i="6"/>
  <c r="I6" i="5"/>
  <c r="I6" i="4"/>
  <c r="K18" i="1"/>
  <c r="L6"/>
  <c r="I6"/>
</calcChain>
</file>

<file path=xl/sharedStrings.xml><?xml version="1.0" encoding="utf-8"?>
<sst xmlns="http://schemas.openxmlformats.org/spreadsheetml/2006/main" count="132" uniqueCount="41">
  <si>
    <t>Price</t>
  </si>
  <si>
    <t>Demand</t>
  </si>
  <si>
    <t>Supply</t>
  </si>
  <si>
    <t>E=(dQ/dP)|(P*,Q*)*(P*/Q*)</t>
  </si>
  <si>
    <t>Fun_dem</t>
  </si>
  <si>
    <t>Fun_sup</t>
  </si>
  <si>
    <t>Підбір параметру</t>
  </si>
  <si>
    <t>Пошук рішення</t>
  </si>
  <si>
    <t>Q*d</t>
  </si>
  <si>
    <t>Q*s</t>
  </si>
  <si>
    <t>P*</t>
  </si>
  <si>
    <t>Q*d-Q*s</t>
  </si>
  <si>
    <t>Еластичність</t>
  </si>
  <si>
    <t>Ed</t>
  </si>
  <si>
    <t>Es</t>
  </si>
  <si>
    <t>Пункт 2</t>
  </si>
  <si>
    <t xml:space="preserve">Маємо результати спостережень за зміною величин попиту та пропозиції на ринку деякого товару
1. За цими даними знайти аналітичний вигляд функцій для попиту та пропозиції.
2. Побудувати знайдені функції в осях (Q,P). знайти точку ринкової рівноваги і нанести її на графік. Дослідити стан рівноваги на стабільність.
3. З’ясувати та графічно відобразити (на графіку з п.2), як зміняться параметри ринкової рівноваги після введення: податку, субсидії для виробника/споживача або квоти.
</t>
  </si>
  <si>
    <t>Qs=F(P)</t>
  </si>
  <si>
    <t>Qs(tax)=F(P-tax)</t>
  </si>
  <si>
    <t>tax</t>
  </si>
  <si>
    <t>Sup(tax)</t>
  </si>
  <si>
    <t>Пункт 3</t>
  </si>
  <si>
    <t>Q**d</t>
  </si>
  <si>
    <t>Q**s</t>
  </si>
  <si>
    <t>P**</t>
  </si>
  <si>
    <t>Q**d-Q**s</t>
  </si>
  <si>
    <t>Рівноважні параметри після введення податку</t>
  </si>
  <si>
    <t>Розподіл ставки податку</t>
  </si>
  <si>
    <t>споживач</t>
  </si>
  <si>
    <t>виробник</t>
  </si>
  <si>
    <t>sub</t>
  </si>
  <si>
    <t>Sup(sub)</t>
  </si>
  <si>
    <t>Qs(sub)=F(P+sub)</t>
  </si>
  <si>
    <t>Рівноважні параметри після введення субсидії для виробника</t>
  </si>
  <si>
    <t>Qd(sub)=F(P-sub)</t>
  </si>
  <si>
    <t>Dem(sub)</t>
  </si>
  <si>
    <t>Рівноважні параметри після введення субсидії для споживача</t>
  </si>
  <si>
    <t>Qs=Qlim</t>
  </si>
  <si>
    <t>Qlim</t>
  </si>
  <si>
    <t>sup=Qlim</t>
  </si>
  <si>
    <t>Ситуація на ринку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</si>
</sst>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6" xfId="0" applyFill="1" applyBorder="1"/>
    <xf numFmtId="0" fontId="0" fillId="0" borderId="0" xfId="0" applyAlignment="1">
      <alignment horizontal="left" wrapText="1"/>
    </xf>
    <xf numFmtId="0" fontId="0" fillId="0" borderId="13" xfId="0" applyBorder="1" applyAlignment="1">
      <alignment horizontal="center"/>
    </xf>
    <xf numFmtId="0" fontId="0" fillId="0" borderId="6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6" xfId="0" applyNumberFormat="1" applyFill="1" applyBorder="1"/>
    <xf numFmtId="0" fontId="1" fillId="2" borderId="0" xfId="0" applyFont="1" applyFill="1"/>
    <xf numFmtId="0" fontId="0" fillId="0" borderId="14" xfId="0" applyFill="1" applyBorder="1"/>
    <xf numFmtId="0" fontId="0" fillId="0" borderId="0" xfId="0" applyFill="1" applyAlignment="1"/>
    <xf numFmtId="0" fontId="0" fillId="2" borderId="0" xfId="0" applyFill="1"/>
    <xf numFmtId="0" fontId="0" fillId="0" borderId="15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Податок!$B$3</c:f>
              <c:strCache>
                <c:ptCount val="1"/>
                <c:pt idx="0">
                  <c:v>Demand</c:v>
                </c:pt>
              </c:strCache>
            </c:strRef>
          </c:tx>
          <c:trendline>
            <c:trendlineType val="log"/>
            <c:dispRSqr val="1"/>
            <c:dispEq val="1"/>
            <c:trendlineLbl>
              <c:layout>
                <c:manualLayout>
                  <c:x val="0.32820625546806648"/>
                  <c:y val="1.6026173811606884E-2"/>
                </c:manualLayout>
              </c:layout>
              <c:numFmt formatCode="General" sourceLinked="0"/>
            </c:trendlineLbl>
          </c:trendline>
          <c:xVal>
            <c:numRef>
              <c:f>Податок!$A$4:$A$11</c:f>
              <c:numCache>
                <c:formatCode>General</c:formatCode>
                <c:ptCount val="8"/>
                <c:pt idx="0">
                  <c:v>1.23</c:v>
                </c:pt>
                <c:pt idx="1">
                  <c:v>2.0499999999999998</c:v>
                </c:pt>
                <c:pt idx="2">
                  <c:v>2.78</c:v>
                </c:pt>
                <c:pt idx="3">
                  <c:v>3.45</c:v>
                </c:pt>
                <c:pt idx="4">
                  <c:v>4.99</c:v>
                </c:pt>
                <c:pt idx="5">
                  <c:v>5.26</c:v>
                </c:pt>
                <c:pt idx="6">
                  <c:v>6.13</c:v>
                </c:pt>
                <c:pt idx="7">
                  <c:v>7.5</c:v>
                </c:pt>
              </c:numCache>
            </c:numRef>
          </c:xVal>
          <c:yVal>
            <c:numRef>
              <c:f>Податок!$B$4:$B$11</c:f>
              <c:numCache>
                <c:formatCode>General</c:formatCode>
                <c:ptCount val="8"/>
                <c:pt idx="0">
                  <c:v>100</c:v>
                </c:pt>
                <c:pt idx="1">
                  <c:v>70</c:v>
                </c:pt>
                <c:pt idx="2">
                  <c:v>65</c:v>
                </c:pt>
                <c:pt idx="3">
                  <c:v>40</c:v>
                </c:pt>
                <c:pt idx="4">
                  <c:v>35</c:v>
                </c:pt>
                <c:pt idx="5">
                  <c:v>24</c:v>
                </c:pt>
                <c:pt idx="6">
                  <c:v>18</c:v>
                </c:pt>
                <c:pt idx="7">
                  <c:v>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Податок!$C$3</c:f>
              <c:strCache>
                <c:ptCount val="1"/>
                <c:pt idx="0">
                  <c:v>Supply</c:v>
                </c:pt>
              </c:strCache>
            </c:strRef>
          </c:tx>
          <c:trendline>
            <c:trendlineType val="power"/>
            <c:dispRSqr val="1"/>
            <c:dispEq val="1"/>
            <c:trendlineLbl>
              <c:layout>
                <c:manualLayout>
                  <c:x val="0.30942104111986002"/>
                  <c:y val="-5.1042578011081946E-3"/>
                </c:manualLayout>
              </c:layout>
              <c:numFmt formatCode="General" sourceLinked="0"/>
            </c:trendlineLbl>
          </c:trendline>
          <c:xVal>
            <c:numRef>
              <c:f>Податок!$A$4:$A$11</c:f>
              <c:numCache>
                <c:formatCode>General</c:formatCode>
                <c:ptCount val="8"/>
                <c:pt idx="0">
                  <c:v>1.23</c:v>
                </c:pt>
                <c:pt idx="1">
                  <c:v>2.0499999999999998</c:v>
                </c:pt>
                <c:pt idx="2">
                  <c:v>2.78</c:v>
                </c:pt>
                <c:pt idx="3">
                  <c:v>3.45</c:v>
                </c:pt>
                <c:pt idx="4">
                  <c:v>4.99</c:v>
                </c:pt>
                <c:pt idx="5">
                  <c:v>5.26</c:v>
                </c:pt>
                <c:pt idx="6">
                  <c:v>6.13</c:v>
                </c:pt>
                <c:pt idx="7">
                  <c:v>7.5</c:v>
                </c:pt>
              </c:numCache>
            </c:numRef>
          </c:xVal>
          <c:yVal>
            <c:numRef>
              <c:f>Податок!$C$4:$C$11</c:f>
              <c:numCache>
                <c:formatCode>General</c:formatCode>
                <c:ptCount val="8"/>
                <c:pt idx="0">
                  <c:v>10</c:v>
                </c:pt>
                <c:pt idx="1">
                  <c:v>26</c:v>
                </c:pt>
                <c:pt idx="2">
                  <c:v>33</c:v>
                </c:pt>
                <c:pt idx="3">
                  <c:v>50</c:v>
                </c:pt>
                <c:pt idx="4">
                  <c:v>62</c:v>
                </c:pt>
                <c:pt idx="5">
                  <c:v>88</c:v>
                </c:pt>
                <c:pt idx="6">
                  <c:v>94</c:v>
                </c:pt>
                <c:pt idx="7">
                  <c:v>101</c:v>
                </c:pt>
              </c:numCache>
            </c:numRef>
          </c:yVal>
          <c:smooth val="1"/>
        </c:ser>
        <c:axId val="50623232"/>
        <c:axId val="50608000"/>
      </c:scatterChart>
      <c:valAx>
        <c:axId val="50623232"/>
        <c:scaling>
          <c:orientation val="minMax"/>
        </c:scaling>
        <c:axPos val="b"/>
        <c:numFmt formatCode="General" sourceLinked="1"/>
        <c:tickLblPos val="nextTo"/>
        <c:crossAx val="50608000"/>
        <c:crosses val="autoZero"/>
        <c:crossBetween val="midCat"/>
      </c:valAx>
      <c:valAx>
        <c:axId val="50608000"/>
        <c:scaling>
          <c:orientation val="minMax"/>
        </c:scaling>
        <c:axPos val="l"/>
        <c:majorGridlines/>
        <c:numFmt formatCode="General" sourceLinked="1"/>
        <c:tickLblPos val="nextTo"/>
        <c:crossAx val="50623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Податок!$D$3</c:f>
              <c:strCache>
                <c:ptCount val="1"/>
                <c:pt idx="0">
                  <c:v>Fun_dem</c:v>
                </c:pt>
              </c:strCache>
            </c:strRef>
          </c:tx>
          <c:xVal>
            <c:numRef>
              <c:f>Податок!$D$4:$D$11</c:f>
              <c:numCache>
                <c:formatCode>General</c:formatCode>
                <c:ptCount val="8"/>
                <c:pt idx="0">
                  <c:v>97.446125537306074</c:v>
                </c:pt>
                <c:pt idx="1">
                  <c:v>73.130825846044928</c:v>
                </c:pt>
                <c:pt idx="2">
                  <c:v>58.631335841358826</c:v>
                </c:pt>
                <c:pt idx="3">
                  <c:v>48.353386602340422</c:v>
                </c:pt>
                <c:pt idx="4">
                  <c:v>30.786050695260855</c:v>
                </c:pt>
                <c:pt idx="5">
                  <c:v>28.277763126718156</c:v>
                </c:pt>
                <c:pt idx="6">
                  <c:v>20.991929902469479</c:v>
                </c:pt>
                <c:pt idx="7">
                  <c:v>11.3906162221882</c:v>
                </c:pt>
              </c:numCache>
            </c:numRef>
          </c:xVal>
          <c:yVal>
            <c:numRef>
              <c:f>Податок!$A$4:$A$11</c:f>
              <c:numCache>
                <c:formatCode>General</c:formatCode>
                <c:ptCount val="8"/>
                <c:pt idx="0">
                  <c:v>1.23</c:v>
                </c:pt>
                <c:pt idx="1">
                  <c:v>2.0499999999999998</c:v>
                </c:pt>
                <c:pt idx="2">
                  <c:v>2.78</c:v>
                </c:pt>
                <c:pt idx="3">
                  <c:v>3.45</c:v>
                </c:pt>
                <c:pt idx="4">
                  <c:v>4.99</c:v>
                </c:pt>
                <c:pt idx="5">
                  <c:v>5.26</c:v>
                </c:pt>
                <c:pt idx="6">
                  <c:v>6.13</c:v>
                </c:pt>
                <c:pt idx="7">
                  <c:v>7.5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Податок!$E$3</c:f>
              <c:strCache>
                <c:ptCount val="1"/>
                <c:pt idx="0">
                  <c:v>Fun_sup</c:v>
                </c:pt>
              </c:strCache>
            </c:strRef>
          </c:tx>
          <c:xVal>
            <c:numRef>
              <c:f>Податок!$E$4:$E$11</c:f>
              <c:numCache>
                <c:formatCode>General</c:formatCode>
                <c:ptCount val="8"/>
                <c:pt idx="0">
                  <c:v>11.719098110306971</c:v>
                </c:pt>
                <c:pt idx="1">
                  <c:v>22.538610804299186</c:v>
                </c:pt>
                <c:pt idx="2">
                  <c:v>33.288883413210662</c:v>
                </c:pt>
                <c:pt idx="3">
                  <c:v>43.889280709544451</c:v>
                </c:pt>
                <c:pt idx="4">
                  <c:v>70.39905095707131</c:v>
                </c:pt>
                <c:pt idx="5">
                  <c:v>75.312441025979396</c:v>
                </c:pt>
                <c:pt idx="6">
                  <c:v>91.616631833981302</c:v>
                </c:pt>
                <c:pt idx="7">
                  <c:v>118.61226834763914</c:v>
                </c:pt>
              </c:numCache>
            </c:numRef>
          </c:xVal>
          <c:yVal>
            <c:numRef>
              <c:f>Податок!$A$4:$A$11</c:f>
              <c:numCache>
                <c:formatCode>General</c:formatCode>
                <c:ptCount val="8"/>
                <c:pt idx="0">
                  <c:v>1.23</c:v>
                </c:pt>
                <c:pt idx="1">
                  <c:v>2.0499999999999998</c:v>
                </c:pt>
                <c:pt idx="2">
                  <c:v>2.78</c:v>
                </c:pt>
                <c:pt idx="3">
                  <c:v>3.45</c:v>
                </c:pt>
                <c:pt idx="4">
                  <c:v>4.99</c:v>
                </c:pt>
                <c:pt idx="5">
                  <c:v>5.26</c:v>
                </c:pt>
                <c:pt idx="6">
                  <c:v>6.13</c:v>
                </c:pt>
                <c:pt idx="7">
                  <c:v>7.5</c:v>
                </c:pt>
              </c:numCache>
            </c:numRef>
          </c:yVal>
          <c:smooth val="1"/>
        </c:ser>
        <c:ser>
          <c:idx val="2"/>
          <c:order val="2"/>
          <c:tx>
            <c:v>P*Q*</c:v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9"/>
            <c:spPr>
              <a:solidFill>
                <a:srgbClr val="FFFF00"/>
              </a:solidFill>
            </c:spPr>
          </c:marker>
          <c:xVal>
            <c:numRef>
              <c:f>Податок!$I$4</c:f>
              <c:numCache>
                <c:formatCode>General</c:formatCode>
                <c:ptCount val="1"/>
                <c:pt idx="0">
                  <c:v>46.336261247981021</c:v>
                </c:pt>
              </c:numCache>
            </c:numRef>
          </c:xVal>
          <c:yVal>
            <c:numRef>
              <c:f>Податок!$I$5</c:f>
              <c:numCache>
                <c:formatCode>General</c:formatCode>
                <c:ptCount val="1"/>
                <c:pt idx="0">
                  <c:v>3.599341092563523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Податок!$F$3</c:f>
              <c:strCache>
                <c:ptCount val="1"/>
                <c:pt idx="0">
                  <c:v>Sup(tax)</c:v>
                </c:pt>
              </c:strCache>
            </c:strRef>
          </c:tx>
          <c:xVal>
            <c:numRef>
              <c:f>Податок!$F$4:$F$11</c:f>
              <c:numCache>
                <c:formatCode>General</c:formatCode>
                <c:ptCount val="8"/>
                <c:pt idx="0">
                  <c:v>6.0089824243589112</c:v>
                </c:pt>
                <c:pt idx="1">
                  <c:v>15.756884409763989</c:v>
                </c:pt>
                <c:pt idx="2">
                  <c:v>25.825733226157059</c:v>
                </c:pt>
                <c:pt idx="3">
                  <c:v>35.917144590128608</c:v>
                </c:pt>
                <c:pt idx="4">
                  <c:v>61.497812257776438</c:v>
                </c:pt>
                <c:pt idx="5">
                  <c:v>66.271813876565858</c:v>
                </c:pt>
                <c:pt idx="6">
                  <c:v>82.160783830349146</c:v>
                </c:pt>
                <c:pt idx="7">
                  <c:v>108.58446516610589</c:v>
                </c:pt>
              </c:numCache>
            </c:numRef>
          </c:xVal>
          <c:yVal>
            <c:numRef>
              <c:f>Податок!$A$4:$A$11</c:f>
              <c:numCache>
                <c:formatCode>General</c:formatCode>
                <c:ptCount val="8"/>
                <c:pt idx="0">
                  <c:v>1.23</c:v>
                </c:pt>
                <c:pt idx="1">
                  <c:v>2.0499999999999998</c:v>
                </c:pt>
                <c:pt idx="2">
                  <c:v>2.78</c:v>
                </c:pt>
                <c:pt idx="3">
                  <c:v>3.45</c:v>
                </c:pt>
                <c:pt idx="4">
                  <c:v>4.99</c:v>
                </c:pt>
                <c:pt idx="5">
                  <c:v>5.26</c:v>
                </c:pt>
                <c:pt idx="6">
                  <c:v>6.13</c:v>
                </c:pt>
                <c:pt idx="7">
                  <c:v>7.5</c:v>
                </c:pt>
              </c:numCache>
            </c:numRef>
          </c:yVal>
          <c:smooth val="1"/>
        </c:ser>
        <c:ser>
          <c:idx val="4"/>
          <c:order val="4"/>
          <c:tx>
            <c:v>P**Q**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9"/>
            <c:spPr>
              <a:solidFill>
                <a:schemeClr val="bg1">
                  <a:lumMod val="25000"/>
                </a:schemeClr>
              </a:solidFill>
            </c:spPr>
          </c:marker>
          <c:xVal>
            <c:numRef>
              <c:f>Податок!$K$16</c:f>
              <c:numCache>
                <c:formatCode>General</c:formatCode>
                <c:ptCount val="1"/>
                <c:pt idx="0">
                  <c:v>42.758011556719332</c:v>
                </c:pt>
              </c:numCache>
            </c:numRef>
          </c:xVal>
          <c:yVal>
            <c:numRef>
              <c:f>Податок!$K$17</c:f>
              <c:numCache>
                <c:formatCode>General</c:formatCode>
                <c:ptCount val="1"/>
                <c:pt idx="0">
                  <c:v>3.8803451316819899</c:v>
                </c:pt>
              </c:numCache>
            </c:numRef>
          </c:yVal>
          <c:smooth val="1"/>
        </c:ser>
        <c:axId val="115367296"/>
        <c:axId val="115365376"/>
      </c:scatterChart>
      <c:valAx>
        <c:axId val="115367296"/>
        <c:scaling>
          <c:orientation val="minMax"/>
        </c:scaling>
        <c:axPos val="b"/>
        <c:numFmt formatCode="General" sourceLinked="1"/>
        <c:tickLblPos val="nextTo"/>
        <c:crossAx val="115365376"/>
        <c:crosses val="autoZero"/>
        <c:crossBetween val="midCat"/>
      </c:valAx>
      <c:valAx>
        <c:axId val="115365376"/>
        <c:scaling>
          <c:orientation val="minMax"/>
        </c:scaling>
        <c:axPos val="l"/>
        <c:majorGridlines/>
        <c:numFmt formatCode="General" sourceLinked="1"/>
        <c:tickLblPos val="nextTo"/>
        <c:crossAx val="115367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суб_вир!$B$3</c:f>
              <c:strCache>
                <c:ptCount val="1"/>
                <c:pt idx="0">
                  <c:v>Demand</c:v>
                </c:pt>
              </c:strCache>
            </c:strRef>
          </c:tx>
          <c:trendline>
            <c:trendlineType val="log"/>
            <c:dispRSqr val="1"/>
            <c:dispEq val="1"/>
            <c:trendlineLbl>
              <c:layout>
                <c:manualLayout>
                  <c:x val="0.32820625546806648"/>
                  <c:y val="1.6026173811606891E-2"/>
                </c:manualLayout>
              </c:layout>
              <c:numFmt formatCode="General" sourceLinked="0"/>
            </c:trendlineLbl>
          </c:trendline>
          <c:xVal>
            <c:numRef>
              <c:f>суб_вир!$A$4:$A$11</c:f>
              <c:numCache>
                <c:formatCode>General</c:formatCode>
                <c:ptCount val="8"/>
                <c:pt idx="0">
                  <c:v>1.23</c:v>
                </c:pt>
                <c:pt idx="1">
                  <c:v>2.0499999999999998</c:v>
                </c:pt>
                <c:pt idx="2">
                  <c:v>2.78</c:v>
                </c:pt>
                <c:pt idx="3">
                  <c:v>3.45</c:v>
                </c:pt>
                <c:pt idx="4">
                  <c:v>4.99</c:v>
                </c:pt>
                <c:pt idx="5">
                  <c:v>5.26</c:v>
                </c:pt>
                <c:pt idx="6">
                  <c:v>6.13</c:v>
                </c:pt>
                <c:pt idx="7">
                  <c:v>7.5</c:v>
                </c:pt>
              </c:numCache>
            </c:numRef>
          </c:xVal>
          <c:yVal>
            <c:numRef>
              <c:f>суб_вир!$B$4:$B$11</c:f>
              <c:numCache>
                <c:formatCode>General</c:formatCode>
                <c:ptCount val="8"/>
                <c:pt idx="0">
                  <c:v>100</c:v>
                </c:pt>
                <c:pt idx="1">
                  <c:v>70</c:v>
                </c:pt>
                <c:pt idx="2">
                  <c:v>65</c:v>
                </c:pt>
                <c:pt idx="3">
                  <c:v>40</c:v>
                </c:pt>
                <c:pt idx="4">
                  <c:v>35</c:v>
                </c:pt>
                <c:pt idx="5">
                  <c:v>24</c:v>
                </c:pt>
                <c:pt idx="6">
                  <c:v>18</c:v>
                </c:pt>
                <c:pt idx="7">
                  <c:v>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суб_вир!$C$3</c:f>
              <c:strCache>
                <c:ptCount val="1"/>
                <c:pt idx="0">
                  <c:v>Supply</c:v>
                </c:pt>
              </c:strCache>
            </c:strRef>
          </c:tx>
          <c:trendline>
            <c:trendlineType val="power"/>
            <c:dispRSqr val="1"/>
            <c:dispEq val="1"/>
            <c:trendlineLbl>
              <c:layout>
                <c:manualLayout>
                  <c:x val="0.3094210411198603"/>
                  <c:y val="-5.1042578011081963E-3"/>
                </c:manualLayout>
              </c:layout>
              <c:numFmt formatCode="General" sourceLinked="0"/>
            </c:trendlineLbl>
          </c:trendline>
          <c:xVal>
            <c:numRef>
              <c:f>суб_вир!$A$4:$A$11</c:f>
              <c:numCache>
                <c:formatCode>General</c:formatCode>
                <c:ptCount val="8"/>
                <c:pt idx="0">
                  <c:v>1.23</c:v>
                </c:pt>
                <c:pt idx="1">
                  <c:v>2.0499999999999998</c:v>
                </c:pt>
                <c:pt idx="2">
                  <c:v>2.78</c:v>
                </c:pt>
                <c:pt idx="3">
                  <c:v>3.45</c:v>
                </c:pt>
                <c:pt idx="4">
                  <c:v>4.99</c:v>
                </c:pt>
                <c:pt idx="5">
                  <c:v>5.26</c:v>
                </c:pt>
                <c:pt idx="6">
                  <c:v>6.13</c:v>
                </c:pt>
                <c:pt idx="7">
                  <c:v>7.5</c:v>
                </c:pt>
              </c:numCache>
            </c:numRef>
          </c:xVal>
          <c:yVal>
            <c:numRef>
              <c:f>суб_вир!$C$4:$C$11</c:f>
              <c:numCache>
                <c:formatCode>General</c:formatCode>
                <c:ptCount val="8"/>
                <c:pt idx="0">
                  <c:v>10</c:v>
                </c:pt>
                <c:pt idx="1">
                  <c:v>26</c:v>
                </c:pt>
                <c:pt idx="2">
                  <c:v>33</c:v>
                </c:pt>
                <c:pt idx="3">
                  <c:v>50</c:v>
                </c:pt>
                <c:pt idx="4">
                  <c:v>62</c:v>
                </c:pt>
                <c:pt idx="5">
                  <c:v>88</c:v>
                </c:pt>
                <c:pt idx="6">
                  <c:v>94</c:v>
                </c:pt>
                <c:pt idx="7">
                  <c:v>101</c:v>
                </c:pt>
              </c:numCache>
            </c:numRef>
          </c:yVal>
          <c:smooth val="1"/>
        </c:ser>
        <c:axId val="123028224"/>
        <c:axId val="123030144"/>
      </c:scatterChart>
      <c:valAx>
        <c:axId val="123028224"/>
        <c:scaling>
          <c:orientation val="minMax"/>
        </c:scaling>
        <c:axPos val="b"/>
        <c:numFmt formatCode="General" sourceLinked="1"/>
        <c:tickLblPos val="nextTo"/>
        <c:crossAx val="123030144"/>
        <c:crosses val="autoZero"/>
        <c:crossBetween val="midCat"/>
      </c:valAx>
      <c:valAx>
        <c:axId val="123030144"/>
        <c:scaling>
          <c:orientation val="minMax"/>
        </c:scaling>
        <c:axPos val="l"/>
        <c:majorGridlines/>
        <c:numFmt formatCode="General" sourceLinked="1"/>
        <c:tickLblPos val="nextTo"/>
        <c:crossAx val="123028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суб_вир!$D$3</c:f>
              <c:strCache>
                <c:ptCount val="1"/>
                <c:pt idx="0">
                  <c:v>Fun_dem</c:v>
                </c:pt>
              </c:strCache>
            </c:strRef>
          </c:tx>
          <c:xVal>
            <c:numRef>
              <c:f>суб_вир!$D$4:$D$11</c:f>
              <c:numCache>
                <c:formatCode>General</c:formatCode>
                <c:ptCount val="8"/>
                <c:pt idx="0">
                  <c:v>97.446125537306074</c:v>
                </c:pt>
                <c:pt idx="1">
                  <c:v>73.130825846044928</c:v>
                </c:pt>
                <c:pt idx="2">
                  <c:v>58.631335841358826</c:v>
                </c:pt>
                <c:pt idx="3">
                  <c:v>48.353386602340422</c:v>
                </c:pt>
                <c:pt idx="4">
                  <c:v>30.786050695260855</c:v>
                </c:pt>
                <c:pt idx="5">
                  <c:v>28.277763126718156</c:v>
                </c:pt>
                <c:pt idx="6">
                  <c:v>20.991929902469479</c:v>
                </c:pt>
                <c:pt idx="7">
                  <c:v>11.3906162221882</c:v>
                </c:pt>
              </c:numCache>
            </c:numRef>
          </c:xVal>
          <c:yVal>
            <c:numRef>
              <c:f>суб_вир!$A$4:$A$11</c:f>
              <c:numCache>
                <c:formatCode>General</c:formatCode>
                <c:ptCount val="8"/>
                <c:pt idx="0">
                  <c:v>1.23</c:v>
                </c:pt>
                <c:pt idx="1">
                  <c:v>2.0499999999999998</c:v>
                </c:pt>
                <c:pt idx="2">
                  <c:v>2.78</c:v>
                </c:pt>
                <c:pt idx="3">
                  <c:v>3.45</c:v>
                </c:pt>
                <c:pt idx="4">
                  <c:v>4.99</c:v>
                </c:pt>
                <c:pt idx="5">
                  <c:v>5.26</c:v>
                </c:pt>
                <c:pt idx="6">
                  <c:v>6.13</c:v>
                </c:pt>
                <c:pt idx="7">
                  <c:v>7.5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суб_вир!$E$3</c:f>
              <c:strCache>
                <c:ptCount val="1"/>
                <c:pt idx="0">
                  <c:v>Fun_sup</c:v>
                </c:pt>
              </c:strCache>
            </c:strRef>
          </c:tx>
          <c:xVal>
            <c:numRef>
              <c:f>суб_вир!$E$4:$E$11</c:f>
              <c:numCache>
                <c:formatCode>General</c:formatCode>
                <c:ptCount val="8"/>
                <c:pt idx="0">
                  <c:v>11.719098110306971</c:v>
                </c:pt>
                <c:pt idx="1">
                  <c:v>22.538610804299186</c:v>
                </c:pt>
                <c:pt idx="2">
                  <c:v>33.288883413210662</c:v>
                </c:pt>
                <c:pt idx="3">
                  <c:v>43.889280709544451</c:v>
                </c:pt>
                <c:pt idx="4">
                  <c:v>70.39905095707131</c:v>
                </c:pt>
                <c:pt idx="5">
                  <c:v>75.312441025979396</c:v>
                </c:pt>
                <c:pt idx="6">
                  <c:v>91.616631833981302</c:v>
                </c:pt>
                <c:pt idx="7">
                  <c:v>118.61226834763914</c:v>
                </c:pt>
              </c:numCache>
            </c:numRef>
          </c:xVal>
          <c:yVal>
            <c:numRef>
              <c:f>суб_вир!$A$4:$A$11</c:f>
              <c:numCache>
                <c:formatCode>General</c:formatCode>
                <c:ptCount val="8"/>
                <c:pt idx="0">
                  <c:v>1.23</c:v>
                </c:pt>
                <c:pt idx="1">
                  <c:v>2.0499999999999998</c:v>
                </c:pt>
                <c:pt idx="2">
                  <c:v>2.78</c:v>
                </c:pt>
                <c:pt idx="3">
                  <c:v>3.45</c:v>
                </c:pt>
                <c:pt idx="4">
                  <c:v>4.99</c:v>
                </c:pt>
                <c:pt idx="5">
                  <c:v>5.26</c:v>
                </c:pt>
                <c:pt idx="6">
                  <c:v>6.13</c:v>
                </c:pt>
                <c:pt idx="7">
                  <c:v>7.5</c:v>
                </c:pt>
              </c:numCache>
            </c:numRef>
          </c:yVal>
          <c:smooth val="1"/>
        </c:ser>
        <c:ser>
          <c:idx val="2"/>
          <c:order val="2"/>
          <c:tx>
            <c:v>P*Q*</c:v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9"/>
            <c:spPr>
              <a:solidFill>
                <a:srgbClr val="FFFF00"/>
              </a:solidFill>
            </c:spPr>
          </c:marker>
          <c:xVal>
            <c:numRef>
              <c:f>суб_вир!$I$4</c:f>
              <c:numCache>
                <c:formatCode>General</c:formatCode>
                <c:ptCount val="1"/>
                <c:pt idx="0">
                  <c:v>46.336261247981021</c:v>
                </c:pt>
              </c:numCache>
            </c:numRef>
          </c:xVal>
          <c:yVal>
            <c:numRef>
              <c:f>суб_вир!$I$5</c:f>
              <c:numCache>
                <c:formatCode>General</c:formatCode>
                <c:ptCount val="1"/>
                <c:pt idx="0">
                  <c:v>3.599341092563523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суб_вир!$F$3</c:f>
              <c:strCache>
                <c:ptCount val="1"/>
                <c:pt idx="0">
                  <c:v>Sup(sub)</c:v>
                </c:pt>
              </c:strCache>
            </c:strRef>
          </c:tx>
          <c:xVal>
            <c:numRef>
              <c:f>суб_вир!$F$4:$F$11</c:f>
              <c:numCache>
                <c:formatCode>General</c:formatCode>
                <c:ptCount val="8"/>
                <c:pt idx="0">
                  <c:v>16.805539766360514</c:v>
                </c:pt>
                <c:pt idx="1">
                  <c:v>28.316398380819166</c:v>
                </c:pt>
                <c:pt idx="2">
                  <c:v>39.540860620795797</c:v>
                </c:pt>
                <c:pt idx="3">
                  <c:v>50.507287805413988</c:v>
                </c:pt>
                <c:pt idx="4">
                  <c:v>77.703713062487438</c:v>
                </c:pt>
                <c:pt idx="5">
                  <c:v>82.721719396287</c:v>
                </c:pt>
                <c:pt idx="6">
                  <c:v>99.339511933095238</c:v>
                </c:pt>
                <c:pt idx="7">
                  <c:v>126.77121155710148</c:v>
                </c:pt>
              </c:numCache>
            </c:numRef>
          </c:xVal>
          <c:yVal>
            <c:numRef>
              <c:f>суб_вир!$A$4:$A$11</c:f>
              <c:numCache>
                <c:formatCode>General</c:formatCode>
                <c:ptCount val="8"/>
                <c:pt idx="0">
                  <c:v>1.23</c:v>
                </c:pt>
                <c:pt idx="1">
                  <c:v>2.0499999999999998</c:v>
                </c:pt>
                <c:pt idx="2">
                  <c:v>2.78</c:v>
                </c:pt>
                <c:pt idx="3">
                  <c:v>3.45</c:v>
                </c:pt>
                <c:pt idx="4">
                  <c:v>4.99</c:v>
                </c:pt>
                <c:pt idx="5">
                  <c:v>5.26</c:v>
                </c:pt>
                <c:pt idx="6">
                  <c:v>6.13</c:v>
                </c:pt>
                <c:pt idx="7">
                  <c:v>7.5</c:v>
                </c:pt>
              </c:numCache>
            </c:numRef>
          </c:yVal>
          <c:smooth val="1"/>
        </c:ser>
        <c:ser>
          <c:idx val="4"/>
          <c:order val="4"/>
          <c:tx>
            <c:v>P**Q**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9"/>
            <c:spPr>
              <a:solidFill>
                <a:schemeClr val="bg1">
                  <a:lumMod val="25000"/>
                </a:schemeClr>
              </a:solidFill>
            </c:spPr>
          </c:marker>
          <c:xVal>
            <c:numRef>
              <c:f>суб_вир!$K$16</c:f>
              <c:numCache>
                <c:formatCode>General</c:formatCode>
                <c:ptCount val="1"/>
                <c:pt idx="0">
                  <c:v>49.33161449417257</c:v>
                </c:pt>
              </c:numCache>
            </c:numRef>
          </c:xVal>
          <c:yVal>
            <c:numRef>
              <c:f>суб_вир!$K$17</c:f>
              <c:numCache>
                <c:formatCode>General</c:formatCode>
                <c:ptCount val="1"/>
                <c:pt idx="0">
                  <c:v>3.3798225822594494</c:v>
                </c:pt>
              </c:numCache>
            </c:numRef>
          </c:yVal>
          <c:smooth val="1"/>
        </c:ser>
        <c:axId val="139626752"/>
        <c:axId val="139663232"/>
      </c:scatterChart>
      <c:valAx>
        <c:axId val="139626752"/>
        <c:scaling>
          <c:orientation val="minMax"/>
        </c:scaling>
        <c:axPos val="b"/>
        <c:numFmt formatCode="General" sourceLinked="1"/>
        <c:tickLblPos val="nextTo"/>
        <c:crossAx val="139663232"/>
        <c:crosses val="autoZero"/>
        <c:crossBetween val="midCat"/>
      </c:valAx>
      <c:valAx>
        <c:axId val="139663232"/>
        <c:scaling>
          <c:orientation val="minMax"/>
        </c:scaling>
        <c:axPos val="l"/>
        <c:majorGridlines/>
        <c:numFmt formatCode="General" sourceLinked="1"/>
        <c:tickLblPos val="nextTo"/>
        <c:crossAx val="139626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субс_спож!$B$3</c:f>
              <c:strCache>
                <c:ptCount val="1"/>
                <c:pt idx="0">
                  <c:v>Demand</c:v>
                </c:pt>
              </c:strCache>
            </c:strRef>
          </c:tx>
          <c:trendline>
            <c:trendlineType val="log"/>
            <c:dispRSqr val="1"/>
            <c:dispEq val="1"/>
            <c:trendlineLbl>
              <c:layout>
                <c:manualLayout>
                  <c:x val="0.32820625546806648"/>
                  <c:y val="1.6026173811606897E-2"/>
                </c:manualLayout>
              </c:layout>
              <c:numFmt formatCode="General" sourceLinked="0"/>
            </c:trendlineLbl>
          </c:trendline>
          <c:xVal>
            <c:numRef>
              <c:f>субс_спож!$A$4:$A$11</c:f>
              <c:numCache>
                <c:formatCode>General</c:formatCode>
                <c:ptCount val="8"/>
                <c:pt idx="0">
                  <c:v>1.23</c:v>
                </c:pt>
                <c:pt idx="1">
                  <c:v>2.0499999999999998</c:v>
                </c:pt>
                <c:pt idx="2">
                  <c:v>2.78</c:v>
                </c:pt>
                <c:pt idx="3">
                  <c:v>3.45</c:v>
                </c:pt>
                <c:pt idx="4">
                  <c:v>4.99</c:v>
                </c:pt>
                <c:pt idx="5">
                  <c:v>5.26</c:v>
                </c:pt>
                <c:pt idx="6">
                  <c:v>6.13</c:v>
                </c:pt>
                <c:pt idx="7">
                  <c:v>7.5</c:v>
                </c:pt>
              </c:numCache>
            </c:numRef>
          </c:xVal>
          <c:yVal>
            <c:numRef>
              <c:f>субс_спож!$B$4:$B$11</c:f>
              <c:numCache>
                <c:formatCode>General</c:formatCode>
                <c:ptCount val="8"/>
                <c:pt idx="0">
                  <c:v>100</c:v>
                </c:pt>
                <c:pt idx="1">
                  <c:v>70</c:v>
                </c:pt>
                <c:pt idx="2">
                  <c:v>65</c:v>
                </c:pt>
                <c:pt idx="3">
                  <c:v>40</c:v>
                </c:pt>
                <c:pt idx="4">
                  <c:v>35</c:v>
                </c:pt>
                <c:pt idx="5">
                  <c:v>24</c:v>
                </c:pt>
                <c:pt idx="6">
                  <c:v>18</c:v>
                </c:pt>
                <c:pt idx="7">
                  <c:v>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субс_спож!$C$3</c:f>
              <c:strCache>
                <c:ptCount val="1"/>
                <c:pt idx="0">
                  <c:v>Supply</c:v>
                </c:pt>
              </c:strCache>
            </c:strRef>
          </c:tx>
          <c:trendline>
            <c:trendlineType val="power"/>
            <c:dispRSqr val="1"/>
            <c:dispEq val="1"/>
            <c:trendlineLbl>
              <c:layout>
                <c:manualLayout>
                  <c:x val="0.30942104111986052"/>
                  <c:y val="-5.1042578011081963E-3"/>
                </c:manualLayout>
              </c:layout>
              <c:numFmt formatCode="General" sourceLinked="0"/>
            </c:trendlineLbl>
          </c:trendline>
          <c:xVal>
            <c:numRef>
              <c:f>субс_спож!$A$4:$A$11</c:f>
              <c:numCache>
                <c:formatCode>General</c:formatCode>
                <c:ptCount val="8"/>
                <c:pt idx="0">
                  <c:v>1.23</c:v>
                </c:pt>
                <c:pt idx="1">
                  <c:v>2.0499999999999998</c:v>
                </c:pt>
                <c:pt idx="2">
                  <c:v>2.78</c:v>
                </c:pt>
                <c:pt idx="3">
                  <c:v>3.45</c:v>
                </c:pt>
                <c:pt idx="4">
                  <c:v>4.99</c:v>
                </c:pt>
                <c:pt idx="5">
                  <c:v>5.26</c:v>
                </c:pt>
                <c:pt idx="6">
                  <c:v>6.13</c:v>
                </c:pt>
                <c:pt idx="7">
                  <c:v>7.5</c:v>
                </c:pt>
              </c:numCache>
            </c:numRef>
          </c:xVal>
          <c:yVal>
            <c:numRef>
              <c:f>субс_спож!$C$4:$C$11</c:f>
              <c:numCache>
                <c:formatCode>General</c:formatCode>
                <c:ptCount val="8"/>
                <c:pt idx="0">
                  <c:v>10</c:v>
                </c:pt>
                <c:pt idx="1">
                  <c:v>26</c:v>
                </c:pt>
                <c:pt idx="2">
                  <c:v>33</c:v>
                </c:pt>
                <c:pt idx="3">
                  <c:v>50</c:v>
                </c:pt>
                <c:pt idx="4">
                  <c:v>62</c:v>
                </c:pt>
                <c:pt idx="5">
                  <c:v>88</c:v>
                </c:pt>
                <c:pt idx="6">
                  <c:v>94</c:v>
                </c:pt>
                <c:pt idx="7">
                  <c:v>101</c:v>
                </c:pt>
              </c:numCache>
            </c:numRef>
          </c:yVal>
          <c:smooth val="1"/>
        </c:ser>
        <c:axId val="50915968"/>
        <c:axId val="50934144"/>
      </c:scatterChart>
      <c:valAx>
        <c:axId val="50915968"/>
        <c:scaling>
          <c:orientation val="minMax"/>
        </c:scaling>
        <c:axPos val="b"/>
        <c:numFmt formatCode="General" sourceLinked="1"/>
        <c:tickLblPos val="nextTo"/>
        <c:crossAx val="50934144"/>
        <c:crosses val="autoZero"/>
        <c:crossBetween val="midCat"/>
      </c:valAx>
      <c:valAx>
        <c:axId val="50934144"/>
        <c:scaling>
          <c:orientation val="minMax"/>
        </c:scaling>
        <c:axPos val="l"/>
        <c:majorGridlines/>
        <c:numFmt formatCode="General" sourceLinked="1"/>
        <c:tickLblPos val="nextTo"/>
        <c:crossAx val="50915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субс_спож!$D$3</c:f>
              <c:strCache>
                <c:ptCount val="1"/>
                <c:pt idx="0">
                  <c:v>Fun_dem</c:v>
                </c:pt>
              </c:strCache>
            </c:strRef>
          </c:tx>
          <c:xVal>
            <c:numRef>
              <c:f>субс_спож!$D$4:$D$11</c:f>
              <c:numCache>
                <c:formatCode>General</c:formatCode>
                <c:ptCount val="8"/>
                <c:pt idx="0">
                  <c:v>97.446125537306074</c:v>
                </c:pt>
                <c:pt idx="1">
                  <c:v>73.130825846044928</c:v>
                </c:pt>
                <c:pt idx="2">
                  <c:v>58.631335841358826</c:v>
                </c:pt>
                <c:pt idx="3">
                  <c:v>48.353386602340422</c:v>
                </c:pt>
                <c:pt idx="4">
                  <c:v>30.786050695260855</c:v>
                </c:pt>
                <c:pt idx="5">
                  <c:v>28.277763126718156</c:v>
                </c:pt>
                <c:pt idx="6">
                  <c:v>20.991929902469479</c:v>
                </c:pt>
                <c:pt idx="7">
                  <c:v>11.3906162221882</c:v>
                </c:pt>
              </c:numCache>
            </c:numRef>
          </c:xVal>
          <c:yVal>
            <c:numRef>
              <c:f>субс_спож!$A$4:$A$11</c:f>
              <c:numCache>
                <c:formatCode>General</c:formatCode>
                <c:ptCount val="8"/>
                <c:pt idx="0">
                  <c:v>1.23</c:v>
                </c:pt>
                <c:pt idx="1">
                  <c:v>2.0499999999999998</c:v>
                </c:pt>
                <c:pt idx="2">
                  <c:v>2.78</c:v>
                </c:pt>
                <c:pt idx="3">
                  <c:v>3.45</c:v>
                </c:pt>
                <c:pt idx="4">
                  <c:v>4.99</c:v>
                </c:pt>
                <c:pt idx="5">
                  <c:v>5.26</c:v>
                </c:pt>
                <c:pt idx="6">
                  <c:v>6.13</c:v>
                </c:pt>
                <c:pt idx="7">
                  <c:v>7.5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субс_спож!$E$3</c:f>
              <c:strCache>
                <c:ptCount val="1"/>
                <c:pt idx="0">
                  <c:v>Fun_sup</c:v>
                </c:pt>
              </c:strCache>
            </c:strRef>
          </c:tx>
          <c:xVal>
            <c:numRef>
              <c:f>субс_спож!$E$4:$E$11</c:f>
              <c:numCache>
                <c:formatCode>General</c:formatCode>
                <c:ptCount val="8"/>
                <c:pt idx="0">
                  <c:v>11.719098110306971</c:v>
                </c:pt>
                <c:pt idx="1">
                  <c:v>22.538610804299186</c:v>
                </c:pt>
                <c:pt idx="2">
                  <c:v>33.288883413210662</c:v>
                </c:pt>
                <c:pt idx="3">
                  <c:v>43.889280709544451</c:v>
                </c:pt>
                <c:pt idx="4">
                  <c:v>70.39905095707131</c:v>
                </c:pt>
                <c:pt idx="5">
                  <c:v>75.312441025979396</c:v>
                </c:pt>
                <c:pt idx="6">
                  <c:v>91.616631833981302</c:v>
                </c:pt>
                <c:pt idx="7">
                  <c:v>118.61226834763914</c:v>
                </c:pt>
              </c:numCache>
            </c:numRef>
          </c:xVal>
          <c:yVal>
            <c:numRef>
              <c:f>субс_спож!$A$4:$A$11</c:f>
              <c:numCache>
                <c:formatCode>General</c:formatCode>
                <c:ptCount val="8"/>
                <c:pt idx="0">
                  <c:v>1.23</c:v>
                </c:pt>
                <c:pt idx="1">
                  <c:v>2.0499999999999998</c:v>
                </c:pt>
                <c:pt idx="2">
                  <c:v>2.78</c:v>
                </c:pt>
                <c:pt idx="3">
                  <c:v>3.45</c:v>
                </c:pt>
                <c:pt idx="4">
                  <c:v>4.99</c:v>
                </c:pt>
                <c:pt idx="5">
                  <c:v>5.26</c:v>
                </c:pt>
                <c:pt idx="6">
                  <c:v>6.13</c:v>
                </c:pt>
                <c:pt idx="7">
                  <c:v>7.5</c:v>
                </c:pt>
              </c:numCache>
            </c:numRef>
          </c:yVal>
          <c:smooth val="1"/>
        </c:ser>
        <c:ser>
          <c:idx val="2"/>
          <c:order val="2"/>
          <c:tx>
            <c:v>P*Q*</c:v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9"/>
            <c:spPr>
              <a:solidFill>
                <a:srgbClr val="FFFF00"/>
              </a:solidFill>
            </c:spPr>
          </c:marker>
          <c:xVal>
            <c:numRef>
              <c:f>субс_спож!$I$4</c:f>
              <c:numCache>
                <c:formatCode>General</c:formatCode>
                <c:ptCount val="1"/>
                <c:pt idx="0">
                  <c:v>46.336261247981021</c:v>
                </c:pt>
              </c:numCache>
            </c:numRef>
          </c:xVal>
          <c:yVal>
            <c:numRef>
              <c:f>субс_спож!$I$5</c:f>
              <c:numCache>
                <c:formatCode>General</c:formatCode>
                <c:ptCount val="1"/>
                <c:pt idx="0">
                  <c:v>3.599341092563523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субс_спож!$F$3</c:f>
              <c:strCache>
                <c:ptCount val="1"/>
                <c:pt idx="0">
                  <c:v>Dem(sub)</c:v>
                </c:pt>
              </c:strCache>
            </c:strRef>
          </c:tx>
          <c:xVal>
            <c:numRef>
              <c:f>субс_спож!$F$4:$F$11</c:f>
              <c:numCache>
                <c:formatCode>General</c:formatCode>
                <c:ptCount val="8"/>
                <c:pt idx="0">
                  <c:v>129.29288787679619</c:v>
                </c:pt>
                <c:pt idx="1">
                  <c:v>89.613574713813819</c:v>
                </c:pt>
                <c:pt idx="2">
                  <c:v>70.204135864272516</c:v>
                </c:pt>
                <c:pt idx="3">
                  <c:v>57.447615872245379</c:v>
                </c:pt>
                <c:pt idx="4">
                  <c:v>36.883928790654977</c:v>
                </c:pt>
                <c:pt idx="5">
                  <c:v>34.042864668652399</c:v>
                </c:pt>
                <c:pt idx="6">
                  <c:v>25.895059980570011</c:v>
                </c:pt>
                <c:pt idx="7">
                  <c:v>15.359580807687024</c:v>
                </c:pt>
              </c:numCache>
            </c:numRef>
          </c:xVal>
          <c:yVal>
            <c:numRef>
              <c:f>субс_спож!$A$4:$A$11</c:f>
              <c:numCache>
                <c:formatCode>General</c:formatCode>
                <c:ptCount val="8"/>
                <c:pt idx="0">
                  <c:v>1.23</c:v>
                </c:pt>
                <c:pt idx="1">
                  <c:v>2.0499999999999998</c:v>
                </c:pt>
                <c:pt idx="2">
                  <c:v>2.78</c:v>
                </c:pt>
                <c:pt idx="3">
                  <c:v>3.45</c:v>
                </c:pt>
                <c:pt idx="4">
                  <c:v>4.99</c:v>
                </c:pt>
                <c:pt idx="5">
                  <c:v>5.26</c:v>
                </c:pt>
                <c:pt idx="6">
                  <c:v>6.13</c:v>
                </c:pt>
                <c:pt idx="7">
                  <c:v>7.5</c:v>
                </c:pt>
              </c:numCache>
            </c:numRef>
          </c:yVal>
          <c:smooth val="1"/>
        </c:ser>
        <c:ser>
          <c:idx val="4"/>
          <c:order val="4"/>
          <c:tx>
            <c:v>P**Q**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9"/>
            <c:spPr>
              <a:solidFill>
                <a:schemeClr val="bg1">
                  <a:lumMod val="25000"/>
                </a:schemeClr>
              </a:solidFill>
            </c:spPr>
          </c:marker>
          <c:xVal>
            <c:numRef>
              <c:f>субс_спож!$K$16</c:f>
              <c:numCache>
                <c:formatCode>General</c:formatCode>
                <c:ptCount val="1"/>
                <c:pt idx="0">
                  <c:v>50.875892687901612</c:v>
                </c:pt>
              </c:numCache>
            </c:numRef>
          </c:xVal>
          <c:yVal>
            <c:numRef>
              <c:f>субс_спож!$K$17</c:f>
              <c:numCache>
                <c:formatCode>General</c:formatCode>
                <c:ptCount val="1"/>
                <c:pt idx="0">
                  <c:v>3.8719285518374846</c:v>
                </c:pt>
              </c:numCache>
            </c:numRef>
          </c:yVal>
          <c:smooth val="1"/>
        </c:ser>
        <c:axId val="50968832"/>
        <c:axId val="51241344"/>
      </c:scatterChart>
      <c:valAx>
        <c:axId val="50968832"/>
        <c:scaling>
          <c:orientation val="minMax"/>
        </c:scaling>
        <c:axPos val="b"/>
        <c:numFmt formatCode="General" sourceLinked="1"/>
        <c:tickLblPos val="nextTo"/>
        <c:crossAx val="51241344"/>
        <c:crosses val="autoZero"/>
        <c:crossBetween val="midCat"/>
      </c:valAx>
      <c:valAx>
        <c:axId val="51241344"/>
        <c:scaling>
          <c:orientation val="minMax"/>
        </c:scaling>
        <c:axPos val="l"/>
        <c:majorGridlines/>
        <c:numFmt formatCode="General" sourceLinked="1"/>
        <c:tickLblPos val="nextTo"/>
        <c:crossAx val="50968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квота!$B$3</c:f>
              <c:strCache>
                <c:ptCount val="1"/>
                <c:pt idx="0">
                  <c:v>Demand</c:v>
                </c:pt>
              </c:strCache>
            </c:strRef>
          </c:tx>
          <c:trendline>
            <c:trendlineType val="log"/>
            <c:dispRSqr val="1"/>
            <c:dispEq val="1"/>
            <c:trendlineLbl>
              <c:layout>
                <c:manualLayout>
                  <c:x val="0.32820625546806648"/>
                  <c:y val="1.6026173811606901E-2"/>
                </c:manualLayout>
              </c:layout>
              <c:numFmt formatCode="General" sourceLinked="0"/>
            </c:trendlineLbl>
          </c:trendline>
          <c:xVal>
            <c:numRef>
              <c:f>квота!$A$4:$A$11</c:f>
              <c:numCache>
                <c:formatCode>General</c:formatCode>
                <c:ptCount val="8"/>
                <c:pt idx="0">
                  <c:v>1.23</c:v>
                </c:pt>
                <c:pt idx="1">
                  <c:v>2.0499999999999998</c:v>
                </c:pt>
                <c:pt idx="2">
                  <c:v>2.78</c:v>
                </c:pt>
                <c:pt idx="3">
                  <c:v>3.45</c:v>
                </c:pt>
                <c:pt idx="4">
                  <c:v>4.99</c:v>
                </c:pt>
                <c:pt idx="5">
                  <c:v>5.26</c:v>
                </c:pt>
                <c:pt idx="6">
                  <c:v>6.13</c:v>
                </c:pt>
                <c:pt idx="7">
                  <c:v>7.5</c:v>
                </c:pt>
              </c:numCache>
            </c:numRef>
          </c:xVal>
          <c:yVal>
            <c:numRef>
              <c:f>квота!$B$4:$B$11</c:f>
              <c:numCache>
                <c:formatCode>General</c:formatCode>
                <c:ptCount val="8"/>
                <c:pt idx="0">
                  <c:v>100</c:v>
                </c:pt>
                <c:pt idx="1">
                  <c:v>70</c:v>
                </c:pt>
                <c:pt idx="2">
                  <c:v>65</c:v>
                </c:pt>
                <c:pt idx="3">
                  <c:v>40</c:v>
                </c:pt>
                <c:pt idx="4">
                  <c:v>35</c:v>
                </c:pt>
                <c:pt idx="5">
                  <c:v>24</c:v>
                </c:pt>
                <c:pt idx="6">
                  <c:v>18</c:v>
                </c:pt>
                <c:pt idx="7">
                  <c:v>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квота!$C$3</c:f>
              <c:strCache>
                <c:ptCount val="1"/>
                <c:pt idx="0">
                  <c:v>Supply</c:v>
                </c:pt>
              </c:strCache>
            </c:strRef>
          </c:tx>
          <c:trendline>
            <c:trendlineType val="power"/>
            <c:dispRSqr val="1"/>
            <c:dispEq val="1"/>
            <c:trendlineLbl>
              <c:layout>
                <c:manualLayout>
                  <c:x val="0.3094210411198608"/>
                  <c:y val="-5.1042578011081963E-3"/>
                </c:manualLayout>
              </c:layout>
              <c:numFmt formatCode="General" sourceLinked="0"/>
            </c:trendlineLbl>
          </c:trendline>
          <c:xVal>
            <c:numRef>
              <c:f>квота!$A$4:$A$11</c:f>
              <c:numCache>
                <c:formatCode>General</c:formatCode>
                <c:ptCount val="8"/>
                <c:pt idx="0">
                  <c:v>1.23</c:v>
                </c:pt>
                <c:pt idx="1">
                  <c:v>2.0499999999999998</c:v>
                </c:pt>
                <c:pt idx="2">
                  <c:v>2.78</c:v>
                </c:pt>
                <c:pt idx="3">
                  <c:v>3.45</c:v>
                </c:pt>
                <c:pt idx="4">
                  <c:v>4.99</c:v>
                </c:pt>
                <c:pt idx="5">
                  <c:v>5.26</c:v>
                </c:pt>
                <c:pt idx="6">
                  <c:v>6.13</c:v>
                </c:pt>
                <c:pt idx="7">
                  <c:v>7.5</c:v>
                </c:pt>
              </c:numCache>
            </c:numRef>
          </c:xVal>
          <c:yVal>
            <c:numRef>
              <c:f>квота!$C$4:$C$11</c:f>
              <c:numCache>
                <c:formatCode>General</c:formatCode>
                <c:ptCount val="8"/>
                <c:pt idx="0">
                  <c:v>10</c:v>
                </c:pt>
                <c:pt idx="1">
                  <c:v>26</c:v>
                </c:pt>
                <c:pt idx="2">
                  <c:v>33</c:v>
                </c:pt>
                <c:pt idx="3">
                  <c:v>50</c:v>
                </c:pt>
                <c:pt idx="4">
                  <c:v>62</c:v>
                </c:pt>
                <c:pt idx="5">
                  <c:v>88</c:v>
                </c:pt>
                <c:pt idx="6">
                  <c:v>94</c:v>
                </c:pt>
                <c:pt idx="7">
                  <c:v>101</c:v>
                </c:pt>
              </c:numCache>
            </c:numRef>
          </c:yVal>
          <c:smooth val="1"/>
        </c:ser>
        <c:axId val="121136256"/>
        <c:axId val="121137792"/>
      </c:scatterChart>
      <c:valAx>
        <c:axId val="121136256"/>
        <c:scaling>
          <c:orientation val="minMax"/>
        </c:scaling>
        <c:axPos val="b"/>
        <c:numFmt formatCode="General" sourceLinked="1"/>
        <c:tickLblPos val="nextTo"/>
        <c:crossAx val="121137792"/>
        <c:crosses val="autoZero"/>
        <c:crossBetween val="midCat"/>
      </c:valAx>
      <c:valAx>
        <c:axId val="121137792"/>
        <c:scaling>
          <c:orientation val="minMax"/>
        </c:scaling>
        <c:axPos val="l"/>
        <c:majorGridlines/>
        <c:numFmt formatCode="General" sourceLinked="1"/>
        <c:tickLblPos val="nextTo"/>
        <c:crossAx val="121136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квота!$D$3</c:f>
              <c:strCache>
                <c:ptCount val="1"/>
                <c:pt idx="0">
                  <c:v>Fun_dem</c:v>
                </c:pt>
              </c:strCache>
            </c:strRef>
          </c:tx>
          <c:xVal>
            <c:numRef>
              <c:f>квота!$D$4:$D$11</c:f>
              <c:numCache>
                <c:formatCode>General</c:formatCode>
                <c:ptCount val="8"/>
                <c:pt idx="0">
                  <c:v>97.446125537306074</c:v>
                </c:pt>
                <c:pt idx="1">
                  <c:v>73.130825846044928</c:v>
                </c:pt>
                <c:pt idx="2">
                  <c:v>58.631335841358826</c:v>
                </c:pt>
                <c:pt idx="3">
                  <c:v>48.353386602340422</c:v>
                </c:pt>
                <c:pt idx="4">
                  <c:v>30.786050695260855</c:v>
                </c:pt>
                <c:pt idx="5">
                  <c:v>28.277763126718156</c:v>
                </c:pt>
                <c:pt idx="6">
                  <c:v>20.991929902469479</c:v>
                </c:pt>
                <c:pt idx="7">
                  <c:v>11.3906162221882</c:v>
                </c:pt>
              </c:numCache>
            </c:numRef>
          </c:xVal>
          <c:yVal>
            <c:numRef>
              <c:f>квота!$A$4:$A$11</c:f>
              <c:numCache>
                <c:formatCode>General</c:formatCode>
                <c:ptCount val="8"/>
                <c:pt idx="0">
                  <c:v>1.23</c:v>
                </c:pt>
                <c:pt idx="1">
                  <c:v>2.0499999999999998</c:v>
                </c:pt>
                <c:pt idx="2">
                  <c:v>2.78</c:v>
                </c:pt>
                <c:pt idx="3">
                  <c:v>3.45</c:v>
                </c:pt>
                <c:pt idx="4">
                  <c:v>4.99</c:v>
                </c:pt>
                <c:pt idx="5">
                  <c:v>5.26</c:v>
                </c:pt>
                <c:pt idx="6">
                  <c:v>6.13</c:v>
                </c:pt>
                <c:pt idx="7">
                  <c:v>7.5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квота!$E$3</c:f>
              <c:strCache>
                <c:ptCount val="1"/>
                <c:pt idx="0">
                  <c:v>Fun_sup</c:v>
                </c:pt>
              </c:strCache>
            </c:strRef>
          </c:tx>
          <c:xVal>
            <c:numRef>
              <c:f>квота!$E$4:$E$11</c:f>
              <c:numCache>
                <c:formatCode>General</c:formatCode>
                <c:ptCount val="8"/>
                <c:pt idx="0">
                  <c:v>11.719098110306971</c:v>
                </c:pt>
                <c:pt idx="1">
                  <c:v>22.538610804299186</c:v>
                </c:pt>
                <c:pt idx="2">
                  <c:v>33.288883413210662</c:v>
                </c:pt>
                <c:pt idx="3">
                  <c:v>43.889280709544451</c:v>
                </c:pt>
                <c:pt idx="4">
                  <c:v>70.39905095707131</c:v>
                </c:pt>
                <c:pt idx="5">
                  <c:v>75.312441025979396</c:v>
                </c:pt>
                <c:pt idx="6">
                  <c:v>91.616631833981302</c:v>
                </c:pt>
                <c:pt idx="7">
                  <c:v>118.61226834763914</c:v>
                </c:pt>
              </c:numCache>
            </c:numRef>
          </c:xVal>
          <c:yVal>
            <c:numRef>
              <c:f>квота!$A$4:$A$11</c:f>
              <c:numCache>
                <c:formatCode>General</c:formatCode>
                <c:ptCount val="8"/>
                <c:pt idx="0">
                  <c:v>1.23</c:v>
                </c:pt>
                <c:pt idx="1">
                  <c:v>2.0499999999999998</c:v>
                </c:pt>
                <c:pt idx="2">
                  <c:v>2.78</c:v>
                </c:pt>
                <c:pt idx="3">
                  <c:v>3.45</c:v>
                </c:pt>
                <c:pt idx="4">
                  <c:v>4.99</c:v>
                </c:pt>
                <c:pt idx="5">
                  <c:v>5.26</c:v>
                </c:pt>
                <c:pt idx="6">
                  <c:v>6.13</c:v>
                </c:pt>
                <c:pt idx="7">
                  <c:v>7.5</c:v>
                </c:pt>
              </c:numCache>
            </c:numRef>
          </c:yVal>
          <c:smooth val="1"/>
        </c:ser>
        <c:ser>
          <c:idx val="2"/>
          <c:order val="2"/>
          <c:tx>
            <c:v>P*Q*</c:v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9"/>
            <c:spPr>
              <a:solidFill>
                <a:srgbClr val="FFFF00"/>
              </a:solidFill>
            </c:spPr>
          </c:marker>
          <c:xVal>
            <c:numRef>
              <c:f>квота!$I$4</c:f>
              <c:numCache>
                <c:formatCode>General</c:formatCode>
                <c:ptCount val="1"/>
                <c:pt idx="0">
                  <c:v>46.336261247981021</c:v>
                </c:pt>
              </c:numCache>
            </c:numRef>
          </c:xVal>
          <c:yVal>
            <c:numRef>
              <c:f>квота!$I$5</c:f>
              <c:numCache>
                <c:formatCode>General</c:formatCode>
                <c:ptCount val="1"/>
                <c:pt idx="0">
                  <c:v>3.599341092563523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квота!$F$3</c:f>
              <c:strCache>
                <c:ptCount val="1"/>
                <c:pt idx="0">
                  <c:v>sup=Qlim</c:v>
                </c:pt>
              </c:strCache>
            </c:strRef>
          </c:tx>
          <c:xVal>
            <c:numRef>
              <c:f>квота!$F$4:$F$11</c:f>
              <c:numCache>
                <c:formatCode>General</c:formatCode>
                <c:ptCount val="8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</c:numCache>
            </c:numRef>
          </c:xVal>
          <c:yVal>
            <c:numRef>
              <c:f>квота!$A$4:$A$11</c:f>
              <c:numCache>
                <c:formatCode>General</c:formatCode>
                <c:ptCount val="8"/>
                <c:pt idx="0">
                  <c:v>1.23</c:v>
                </c:pt>
                <c:pt idx="1">
                  <c:v>2.0499999999999998</c:v>
                </c:pt>
                <c:pt idx="2">
                  <c:v>2.78</c:v>
                </c:pt>
                <c:pt idx="3">
                  <c:v>3.45</c:v>
                </c:pt>
                <c:pt idx="4">
                  <c:v>4.99</c:v>
                </c:pt>
                <c:pt idx="5">
                  <c:v>5.26</c:v>
                </c:pt>
                <c:pt idx="6">
                  <c:v>6.13</c:v>
                </c:pt>
                <c:pt idx="7">
                  <c:v>7.5</c:v>
                </c:pt>
              </c:numCache>
            </c:numRef>
          </c:yVal>
          <c:smooth val="1"/>
        </c:ser>
        <c:ser>
          <c:idx val="4"/>
          <c:order val="4"/>
          <c:tx>
            <c:v>P**Q**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9"/>
            <c:spPr>
              <a:solidFill>
                <a:schemeClr val="bg1">
                  <a:lumMod val="25000"/>
                </a:schemeClr>
              </a:solidFill>
            </c:spPr>
          </c:marker>
          <c:xVal>
            <c:numRef>
              <c:f>квота!$K$16</c:f>
              <c:numCache>
                <c:formatCode>General</c:formatCode>
                <c:ptCount val="1"/>
                <c:pt idx="0">
                  <c:v>35</c:v>
                </c:pt>
              </c:numCache>
            </c:numRef>
          </c:xVal>
          <c:yVal>
            <c:numRef>
              <c:f>квота!$K$17</c:f>
              <c:numCache>
                <c:formatCode>General</c:formatCode>
                <c:ptCount val="1"/>
                <c:pt idx="0">
                  <c:v>4.5672321531111022</c:v>
                </c:pt>
              </c:numCache>
            </c:numRef>
          </c:yVal>
          <c:smooth val="1"/>
        </c:ser>
        <c:axId val="121352960"/>
        <c:axId val="121354880"/>
      </c:scatterChart>
      <c:valAx>
        <c:axId val="121352960"/>
        <c:scaling>
          <c:orientation val="minMax"/>
        </c:scaling>
        <c:axPos val="b"/>
        <c:numFmt formatCode="General" sourceLinked="1"/>
        <c:tickLblPos val="nextTo"/>
        <c:crossAx val="121354880"/>
        <c:crosses val="autoZero"/>
        <c:crossBetween val="midCat"/>
      </c:valAx>
      <c:valAx>
        <c:axId val="121354880"/>
        <c:scaling>
          <c:orientation val="minMax"/>
        </c:scaling>
        <c:axPos val="l"/>
        <c:majorGridlines/>
        <c:numFmt formatCode="General" sourceLinked="1"/>
        <c:tickLblPos val="nextTo"/>
        <c:crossAx val="121352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14</xdr:row>
      <xdr:rowOff>47625</xdr:rowOff>
    </xdr:from>
    <xdr:to>
      <xdr:col>7</xdr:col>
      <xdr:colOff>419100</xdr:colOff>
      <xdr:row>28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466725</xdr:colOff>
      <xdr:row>11</xdr:row>
      <xdr:rowOff>0</xdr:rowOff>
    </xdr:from>
    <xdr:to>
      <xdr:col>22</xdr:col>
      <xdr:colOff>381000</xdr:colOff>
      <xdr:row>27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14</xdr:row>
      <xdr:rowOff>47625</xdr:rowOff>
    </xdr:from>
    <xdr:to>
      <xdr:col>7</xdr:col>
      <xdr:colOff>419100</xdr:colOff>
      <xdr:row>28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7</xdr:row>
      <xdr:rowOff>47625</xdr:rowOff>
    </xdr:from>
    <xdr:to>
      <xdr:col>22</xdr:col>
      <xdr:colOff>533400</xdr:colOff>
      <xdr:row>23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14</xdr:row>
      <xdr:rowOff>47625</xdr:rowOff>
    </xdr:from>
    <xdr:to>
      <xdr:col>7</xdr:col>
      <xdr:colOff>419100</xdr:colOff>
      <xdr:row>28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466725</xdr:colOff>
      <xdr:row>11</xdr:row>
      <xdr:rowOff>0</xdr:rowOff>
    </xdr:from>
    <xdr:to>
      <xdr:col>22</xdr:col>
      <xdr:colOff>381000</xdr:colOff>
      <xdr:row>27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14</xdr:row>
      <xdr:rowOff>47625</xdr:rowOff>
    </xdr:from>
    <xdr:to>
      <xdr:col>7</xdr:col>
      <xdr:colOff>419100</xdr:colOff>
      <xdr:row>28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466725</xdr:colOff>
      <xdr:row>11</xdr:row>
      <xdr:rowOff>0</xdr:rowOff>
    </xdr:from>
    <xdr:to>
      <xdr:col>22</xdr:col>
      <xdr:colOff>381000</xdr:colOff>
      <xdr:row>27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DDDDD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M9" sqref="M9:O9"/>
    </sheetView>
  </sheetViews>
  <sheetFormatPr defaultRowHeight="15"/>
  <cols>
    <col min="4" max="4" width="10" bestFit="1" customWidth="1"/>
    <col min="13" max="13" width="12.42578125" bestFit="1" customWidth="1"/>
  </cols>
  <sheetData>
    <row r="1" spans="1:19" ht="108" customHeight="1">
      <c r="A1" s="15" t="s">
        <v>16</v>
      </c>
      <c r="B1" s="15"/>
      <c r="C1" s="15"/>
      <c r="D1" s="15"/>
      <c r="E1" s="15"/>
      <c r="F1" s="15"/>
      <c r="G1" s="15"/>
      <c r="H1" s="15"/>
      <c r="I1" s="15"/>
      <c r="J1" s="15"/>
      <c r="K1" s="15"/>
      <c r="M1" t="s">
        <v>12</v>
      </c>
      <c r="N1" s="21" t="s">
        <v>3</v>
      </c>
      <c r="R1" t="s">
        <v>17</v>
      </c>
      <c r="S1" t="s">
        <v>18</v>
      </c>
    </row>
    <row r="2" spans="1:19" ht="15.75" thickBot="1">
      <c r="H2" s="16" t="s">
        <v>6</v>
      </c>
      <c r="I2" s="16"/>
      <c r="K2" s="16" t="s">
        <v>7</v>
      </c>
      <c r="L2" s="16"/>
    </row>
    <row r="3" spans="1:19" ht="15.75" thickBot="1">
      <c r="A3" s="1" t="s">
        <v>0</v>
      </c>
      <c r="B3" s="2" t="s">
        <v>1</v>
      </c>
      <c r="C3" s="10" t="s">
        <v>2</v>
      </c>
      <c r="D3" s="17" t="s">
        <v>4</v>
      </c>
      <c r="E3" s="17" t="s">
        <v>5</v>
      </c>
      <c r="F3" s="14" t="s">
        <v>20</v>
      </c>
      <c r="G3" s="22" t="s">
        <v>15</v>
      </c>
      <c r="H3" s="17" t="s">
        <v>8</v>
      </c>
      <c r="I3" s="17">
        <f>-47.6*LN(I5)+107.3</f>
        <v>46.336261973950194</v>
      </c>
      <c r="J3" s="18"/>
      <c r="K3" s="17" t="s">
        <v>8</v>
      </c>
      <c r="L3" s="17">
        <f>-47.6*LN(L5)+107.3</f>
        <v>46.336261586216736</v>
      </c>
      <c r="M3" s="18"/>
      <c r="N3" t="s">
        <v>13</v>
      </c>
      <c r="O3">
        <f>(-47.6/I5)*(I5/I3)</f>
        <v>-1.0272731975393325</v>
      </c>
    </row>
    <row r="4" spans="1:19">
      <c r="A4" s="3">
        <v>1.23</v>
      </c>
      <c r="B4" s="4">
        <v>100</v>
      </c>
      <c r="C4" s="11">
        <v>10</v>
      </c>
      <c r="D4" s="17">
        <f>-47.6*LN(A4)+107.3</f>
        <v>97.446125537306074</v>
      </c>
      <c r="E4" s="17">
        <f>8.9906*POWER(A4,1.2803)</f>
        <v>11.719098110306971</v>
      </c>
      <c r="F4" s="17">
        <f>8.9906*POWER(A4-$J$9,1.2803)</f>
        <v>6.0089824243589112</v>
      </c>
      <c r="G4" s="18"/>
      <c r="H4" s="17" t="s">
        <v>9</v>
      </c>
      <c r="I4" s="17">
        <f>8.9906*POWER(I5,1.2803)</f>
        <v>46.336261247981021</v>
      </c>
      <c r="J4" s="18"/>
      <c r="K4" s="17" t="s">
        <v>9</v>
      </c>
      <c r="L4" s="17">
        <f>8.9906*POWER(L5,1.2803)</f>
        <v>46.33626173121678</v>
      </c>
      <c r="M4" s="18"/>
      <c r="N4" t="s">
        <v>14</v>
      </c>
      <c r="O4">
        <f>(8.9906*1.2803*POWER(I5,1.2803-1))*(I5/I4)</f>
        <v>1.2803000000000002</v>
      </c>
    </row>
    <row r="5" spans="1:19">
      <c r="A5" s="5">
        <v>2.0499999999999998</v>
      </c>
      <c r="B5" s="6">
        <v>70</v>
      </c>
      <c r="C5" s="12">
        <v>26</v>
      </c>
      <c r="D5" s="17">
        <f t="shared" ref="D5:D11" si="0">-47.6*LN(A5)+107.3</f>
        <v>73.130825846044928</v>
      </c>
      <c r="E5" s="17">
        <f t="shared" ref="E5:E11" si="1">8.9906*POWER(A5,1.2803)</f>
        <v>22.538610804299186</v>
      </c>
      <c r="F5" s="17">
        <f t="shared" ref="F5:F11" si="2">8.9906*POWER(A5-$J$9,1.2803)</f>
        <v>15.756884409763989</v>
      </c>
      <c r="G5" s="18"/>
      <c r="H5" s="17" t="s">
        <v>10</v>
      </c>
      <c r="I5" s="17">
        <v>3.599341092563523</v>
      </c>
      <c r="J5" s="18"/>
      <c r="K5" s="17" t="s">
        <v>10</v>
      </c>
      <c r="L5" s="17">
        <v>3.5993411218825342</v>
      </c>
      <c r="M5" s="18"/>
    </row>
    <row r="6" spans="1:19">
      <c r="A6" s="5">
        <v>2.78</v>
      </c>
      <c r="B6" s="6">
        <v>65</v>
      </c>
      <c r="C6" s="12">
        <v>33</v>
      </c>
      <c r="D6" s="17">
        <f t="shared" si="0"/>
        <v>58.631335841358826</v>
      </c>
      <c r="E6" s="17">
        <f t="shared" si="1"/>
        <v>33.288883413210662</v>
      </c>
      <c r="F6" s="17">
        <f t="shared" si="2"/>
        <v>25.825733226157059</v>
      </c>
      <c r="G6" s="18"/>
      <c r="H6" s="17" t="s">
        <v>11</v>
      </c>
      <c r="I6" s="20">
        <f>I3-I4</f>
        <v>7.2596917277678585E-7</v>
      </c>
      <c r="J6" s="18"/>
      <c r="K6" s="17" t="s">
        <v>11</v>
      </c>
      <c r="L6" s="17">
        <f>L3-L4</f>
        <v>-1.450000439717769E-7</v>
      </c>
      <c r="M6" s="18"/>
      <c r="N6" t="str">
        <f>IF(ABS(O3)&gt;O4,"динамічно стабільна рівновага",IF(ABS(O3)&lt;O4,"динамічно нестібільна рівновага","квазістабільна динамічна рівновага"))</f>
        <v>динамічно нестібільна рівновага</v>
      </c>
    </row>
    <row r="7" spans="1:19">
      <c r="A7" s="5">
        <v>3.45</v>
      </c>
      <c r="B7" s="6">
        <v>40</v>
      </c>
      <c r="C7" s="12">
        <v>50</v>
      </c>
      <c r="D7" s="17">
        <f t="shared" si="0"/>
        <v>48.353386602340422</v>
      </c>
      <c r="E7" s="17">
        <f t="shared" si="1"/>
        <v>43.889280709544451</v>
      </c>
      <c r="F7" s="17">
        <f t="shared" si="2"/>
        <v>35.917144590128608</v>
      </c>
      <c r="G7" s="18"/>
      <c r="H7" s="18"/>
      <c r="I7" s="18"/>
      <c r="J7" s="18"/>
      <c r="K7" s="18"/>
      <c r="L7" s="18"/>
      <c r="M7" s="18"/>
    </row>
    <row r="8" spans="1:19">
      <c r="A8" s="5">
        <v>4.99</v>
      </c>
      <c r="B8" s="6">
        <v>35</v>
      </c>
      <c r="C8" s="12">
        <v>62</v>
      </c>
      <c r="D8" s="17">
        <f t="shared" si="0"/>
        <v>30.786050695260855</v>
      </c>
      <c r="E8" s="17">
        <f t="shared" si="1"/>
        <v>70.39905095707131</v>
      </c>
      <c r="F8" s="17">
        <f t="shared" si="2"/>
        <v>61.497812257776438</v>
      </c>
      <c r="G8" s="18"/>
      <c r="H8" s="19"/>
      <c r="I8" s="19"/>
      <c r="J8" s="19"/>
      <c r="K8" s="18"/>
      <c r="L8" s="18"/>
      <c r="M8" s="18"/>
    </row>
    <row r="9" spans="1:19">
      <c r="A9" s="5">
        <v>5.26</v>
      </c>
      <c r="B9" s="6">
        <v>24</v>
      </c>
      <c r="C9" s="12">
        <v>88</v>
      </c>
      <c r="D9" s="17">
        <f t="shared" si="0"/>
        <v>28.277763126718156</v>
      </c>
      <c r="E9" s="17">
        <f t="shared" si="1"/>
        <v>75.312441025979396</v>
      </c>
      <c r="F9" s="17">
        <f t="shared" si="2"/>
        <v>66.271813876565858</v>
      </c>
      <c r="G9" s="18"/>
      <c r="H9" s="18"/>
      <c r="I9" s="24" t="s">
        <v>19</v>
      </c>
      <c r="J9" s="23">
        <v>0.5</v>
      </c>
      <c r="K9" s="23"/>
      <c r="L9" s="23"/>
      <c r="M9" s="24" t="s">
        <v>27</v>
      </c>
      <c r="N9" s="24"/>
      <c r="O9" s="24"/>
    </row>
    <row r="10" spans="1:19">
      <c r="A10" s="5">
        <v>6.13</v>
      </c>
      <c r="B10" s="6">
        <v>18</v>
      </c>
      <c r="C10" s="12">
        <v>94</v>
      </c>
      <c r="D10" s="17">
        <f t="shared" si="0"/>
        <v>20.991929902469479</v>
      </c>
      <c r="E10" s="17">
        <f t="shared" si="1"/>
        <v>91.616631833981302</v>
      </c>
      <c r="F10" s="17">
        <f t="shared" si="2"/>
        <v>82.160783830349146</v>
      </c>
      <c r="G10" s="18"/>
      <c r="H10" s="18"/>
      <c r="I10" s="18"/>
      <c r="J10" s="18"/>
      <c r="K10" s="18"/>
      <c r="L10" s="18"/>
      <c r="M10" s="18" t="s">
        <v>28</v>
      </c>
      <c r="N10" t="s">
        <v>29</v>
      </c>
    </row>
    <row r="11" spans="1:19" ht="15.75" thickBot="1">
      <c r="A11" s="7">
        <v>7.5</v>
      </c>
      <c r="B11" s="8">
        <v>17</v>
      </c>
      <c r="C11" s="13">
        <v>101</v>
      </c>
      <c r="D11" s="17">
        <f t="shared" si="0"/>
        <v>11.3906162221882</v>
      </c>
      <c r="E11" s="17">
        <f t="shared" si="1"/>
        <v>118.61226834763914</v>
      </c>
      <c r="F11" s="17">
        <f t="shared" si="2"/>
        <v>108.58446516610589</v>
      </c>
      <c r="M11">
        <f>K17-I5</f>
        <v>0.28100403911846694</v>
      </c>
      <c r="N11">
        <f>J9-M11</f>
        <v>0.21899596088153306</v>
      </c>
    </row>
    <row r="14" spans="1:19">
      <c r="D14" s="9"/>
      <c r="I14" t="s">
        <v>21</v>
      </c>
      <c r="J14" s="16" t="s">
        <v>6</v>
      </c>
      <c r="K14" s="16"/>
    </row>
    <row r="15" spans="1:19">
      <c r="J15" s="17" t="s">
        <v>22</v>
      </c>
      <c r="K15" s="17">
        <f>-47.6*LN(K17)+107.3</f>
        <v>42.758012785561519</v>
      </c>
    </row>
    <row r="16" spans="1:19">
      <c r="J16" s="17" t="s">
        <v>23</v>
      </c>
      <c r="K16" s="17">
        <f>8.9906*POWER(K17-$J$9,1.2803)</f>
        <v>42.758011556719332</v>
      </c>
    </row>
    <row r="17" spans="10:11">
      <c r="J17" s="17" t="s">
        <v>24</v>
      </c>
      <c r="K17" s="17">
        <v>3.8803451316819899</v>
      </c>
    </row>
    <row r="18" spans="10:11">
      <c r="J18" s="17" t="s">
        <v>25</v>
      </c>
      <c r="K18" s="20">
        <f>K15-K16</f>
        <v>1.228842187117607E-6</v>
      </c>
    </row>
    <row r="19" spans="10:11">
      <c r="J19" s="25" t="s">
        <v>26</v>
      </c>
    </row>
  </sheetData>
  <mergeCells count="5">
    <mergeCell ref="A1:K1"/>
    <mergeCell ref="H2:I2"/>
    <mergeCell ref="K2:L2"/>
    <mergeCell ref="H8:J8"/>
    <mergeCell ref="J14:K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K17" sqref="K17"/>
    </sheetView>
  </sheetViews>
  <sheetFormatPr defaultRowHeight="15"/>
  <cols>
    <col min="4" max="4" width="10" bestFit="1" customWidth="1"/>
    <col min="13" max="13" width="12.42578125" bestFit="1" customWidth="1"/>
  </cols>
  <sheetData>
    <row r="1" spans="1:19" ht="108" customHeight="1">
      <c r="A1" s="15" t="s">
        <v>16</v>
      </c>
      <c r="B1" s="15"/>
      <c r="C1" s="15"/>
      <c r="D1" s="15"/>
      <c r="E1" s="15"/>
      <c r="F1" s="15"/>
      <c r="G1" s="15"/>
      <c r="H1" s="15"/>
      <c r="I1" s="15"/>
      <c r="J1" s="15"/>
      <c r="K1" s="15"/>
      <c r="M1" t="s">
        <v>12</v>
      </c>
      <c r="N1" s="21" t="s">
        <v>3</v>
      </c>
      <c r="R1" t="s">
        <v>17</v>
      </c>
      <c r="S1" t="s">
        <v>32</v>
      </c>
    </row>
    <row r="2" spans="1:19" ht="15.75" thickBot="1">
      <c r="H2" s="16" t="s">
        <v>6</v>
      </c>
      <c r="I2" s="16"/>
      <c r="K2" s="16" t="s">
        <v>7</v>
      </c>
      <c r="L2" s="16"/>
    </row>
    <row r="3" spans="1:19" ht="15.75" thickBot="1">
      <c r="A3" s="1" t="s">
        <v>0</v>
      </c>
      <c r="B3" s="2" t="s">
        <v>1</v>
      </c>
      <c r="C3" s="10" t="s">
        <v>2</v>
      </c>
      <c r="D3" s="17" t="s">
        <v>4</v>
      </c>
      <c r="E3" s="17" t="s">
        <v>5</v>
      </c>
      <c r="F3" s="14" t="s">
        <v>31</v>
      </c>
      <c r="G3" s="22" t="s">
        <v>15</v>
      </c>
      <c r="H3" s="17" t="s">
        <v>8</v>
      </c>
      <c r="I3" s="17">
        <f>-47.6*LN(I5)+107.3</f>
        <v>46.336261973950194</v>
      </c>
      <c r="J3" s="18"/>
      <c r="K3" s="17" t="s">
        <v>8</v>
      </c>
      <c r="L3" s="17">
        <f>-47.6*LN(L5)+107.3</f>
        <v>46.336261586216736</v>
      </c>
      <c r="M3" s="18"/>
      <c r="N3" t="s">
        <v>13</v>
      </c>
      <c r="O3">
        <f>(-47.6/I5)*(I5/I3)</f>
        <v>-1.0272731975393325</v>
      </c>
    </row>
    <row r="4" spans="1:19">
      <c r="A4" s="3">
        <v>1.23</v>
      </c>
      <c r="B4" s="4">
        <v>100</v>
      </c>
      <c r="C4" s="11">
        <v>10</v>
      </c>
      <c r="D4" s="17">
        <f>-47.6*LN(A4)+107.3</f>
        <v>97.446125537306074</v>
      </c>
      <c r="E4" s="17">
        <f>8.9906*POWER(A4,1.2803)</f>
        <v>11.719098110306971</v>
      </c>
      <c r="F4" s="17">
        <f>8.9906*POWER(A4+$J$9,1.2803)</f>
        <v>16.805539766360514</v>
      </c>
      <c r="G4" s="18"/>
      <c r="H4" s="17" t="s">
        <v>9</v>
      </c>
      <c r="I4" s="17">
        <f>8.9906*POWER(I5,1.2803)</f>
        <v>46.336261247981021</v>
      </c>
      <c r="J4" s="18"/>
      <c r="K4" s="17" t="s">
        <v>9</v>
      </c>
      <c r="L4" s="17">
        <f>8.9906*POWER(L5,1.2803)</f>
        <v>46.33626173121678</v>
      </c>
      <c r="M4" s="18"/>
      <c r="N4" t="s">
        <v>14</v>
      </c>
      <c r="O4">
        <f>(8.9906*1.2803*POWER(I5,1.2803-1))*(I5/I4)</f>
        <v>1.2803000000000002</v>
      </c>
    </row>
    <row r="5" spans="1:19">
      <c r="A5" s="5">
        <v>2.0499999999999998</v>
      </c>
      <c r="B5" s="6">
        <v>70</v>
      </c>
      <c r="C5" s="12">
        <v>26</v>
      </c>
      <c r="D5" s="17">
        <f t="shared" ref="D5:D11" si="0">-47.6*LN(A5)+107.3</f>
        <v>73.130825846044928</v>
      </c>
      <c r="E5" s="17">
        <f t="shared" ref="E5:E11" si="1">8.9906*POWER(A5,1.2803)</f>
        <v>22.538610804299186</v>
      </c>
      <c r="F5" s="17">
        <f t="shared" ref="F5:F11" si="2">8.9906*POWER(A5+$J$9,1.2803)</f>
        <v>28.316398380819166</v>
      </c>
      <c r="G5" s="18"/>
      <c r="H5" s="17" t="s">
        <v>10</v>
      </c>
      <c r="I5" s="17">
        <v>3.599341092563523</v>
      </c>
      <c r="J5" s="18"/>
      <c r="K5" s="17" t="s">
        <v>10</v>
      </c>
      <c r="L5" s="17">
        <v>3.5993411218825342</v>
      </c>
      <c r="M5" s="18"/>
    </row>
    <row r="6" spans="1:19">
      <c r="A6" s="5">
        <v>2.78</v>
      </c>
      <c r="B6" s="6">
        <v>65</v>
      </c>
      <c r="C6" s="12">
        <v>33</v>
      </c>
      <c r="D6" s="17">
        <f t="shared" si="0"/>
        <v>58.631335841358826</v>
      </c>
      <c r="E6" s="17">
        <f t="shared" si="1"/>
        <v>33.288883413210662</v>
      </c>
      <c r="F6" s="17">
        <f t="shared" si="2"/>
        <v>39.540860620795797</v>
      </c>
      <c r="G6" s="18"/>
      <c r="H6" s="17" t="s">
        <v>11</v>
      </c>
      <c r="I6" s="20">
        <f>I3-I4</f>
        <v>7.2596917277678585E-7</v>
      </c>
      <c r="J6" s="18"/>
      <c r="K6" s="17" t="s">
        <v>11</v>
      </c>
      <c r="L6" s="17">
        <f>L3-L4</f>
        <v>-1.450000439717769E-7</v>
      </c>
      <c r="M6" s="18"/>
      <c r="N6" t="str">
        <f>IF(ABS(O3)&gt;O4,"динамічно стабільна рівновага",IF(ABS(O3)&lt;O4,"динамічно нестібільна рівновага","квазістабільна динамічна рівновага"))</f>
        <v>динамічно нестібільна рівновага</v>
      </c>
    </row>
    <row r="7" spans="1:19">
      <c r="A7" s="5">
        <v>3.45</v>
      </c>
      <c r="B7" s="6">
        <v>40</v>
      </c>
      <c r="C7" s="12">
        <v>50</v>
      </c>
      <c r="D7" s="17">
        <f t="shared" si="0"/>
        <v>48.353386602340422</v>
      </c>
      <c r="E7" s="17">
        <f t="shared" si="1"/>
        <v>43.889280709544451</v>
      </c>
      <c r="F7" s="17">
        <f t="shared" si="2"/>
        <v>50.507287805413988</v>
      </c>
      <c r="G7" s="18"/>
      <c r="H7" s="18"/>
      <c r="I7" s="18"/>
      <c r="J7" s="18"/>
      <c r="K7" s="18"/>
      <c r="L7" s="18"/>
      <c r="M7" s="18"/>
    </row>
    <row r="8" spans="1:19">
      <c r="A8" s="5">
        <v>4.99</v>
      </c>
      <c r="B8" s="6">
        <v>35</v>
      </c>
      <c r="C8" s="12">
        <v>62</v>
      </c>
      <c r="D8" s="17">
        <f t="shared" si="0"/>
        <v>30.786050695260855</v>
      </c>
      <c r="E8" s="17">
        <f t="shared" si="1"/>
        <v>70.39905095707131</v>
      </c>
      <c r="F8" s="17">
        <f t="shared" si="2"/>
        <v>77.703713062487438</v>
      </c>
      <c r="G8" s="18"/>
      <c r="H8" s="19"/>
      <c r="I8" s="19"/>
      <c r="J8" s="19"/>
      <c r="K8" s="18"/>
      <c r="L8" s="18"/>
      <c r="M8" s="18"/>
      <c r="N8" s="18"/>
      <c r="O8" s="18"/>
    </row>
    <row r="9" spans="1:19">
      <c r="A9" s="5">
        <v>5.26</v>
      </c>
      <c r="B9" s="6">
        <v>24</v>
      </c>
      <c r="C9" s="12">
        <v>88</v>
      </c>
      <c r="D9" s="17">
        <f t="shared" si="0"/>
        <v>28.277763126718156</v>
      </c>
      <c r="E9" s="17">
        <f t="shared" si="1"/>
        <v>75.312441025979396</v>
      </c>
      <c r="F9" s="17">
        <f t="shared" si="2"/>
        <v>82.721719396287</v>
      </c>
      <c r="G9" s="18"/>
      <c r="H9" s="18"/>
      <c r="I9" s="24" t="s">
        <v>30</v>
      </c>
      <c r="J9" s="23">
        <v>0.4</v>
      </c>
      <c r="K9" s="23"/>
      <c r="L9" s="23"/>
      <c r="M9" s="18"/>
      <c r="N9" s="18"/>
      <c r="O9" s="18"/>
    </row>
    <row r="10" spans="1:19">
      <c r="A10" s="5">
        <v>6.13</v>
      </c>
      <c r="B10" s="6">
        <v>18</v>
      </c>
      <c r="C10" s="12">
        <v>94</v>
      </c>
      <c r="D10" s="17">
        <f t="shared" si="0"/>
        <v>20.991929902469479</v>
      </c>
      <c r="E10" s="17">
        <f t="shared" si="1"/>
        <v>91.616631833981302</v>
      </c>
      <c r="F10" s="17">
        <f t="shared" si="2"/>
        <v>99.339511933095238</v>
      </c>
      <c r="G10" s="18"/>
      <c r="H10" s="18"/>
      <c r="I10" s="18"/>
      <c r="J10" s="18"/>
      <c r="K10" s="18"/>
      <c r="L10" s="18"/>
      <c r="M10" s="18"/>
      <c r="N10" s="18"/>
      <c r="O10" s="18"/>
    </row>
    <row r="11" spans="1:19" ht="15.75" thickBot="1">
      <c r="A11" s="7">
        <v>7.5</v>
      </c>
      <c r="B11" s="8">
        <v>17</v>
      </c>
      <c r="C11" s="13">
        <v>101</v>
      </c>
      <c r="D11" s="17">
        <f t="shared" si="0"/>
        <v>11.3906162221882</v>
      </c>
      <c r="E11" s="17">
        <f t="shared" si="1"/>
        <v>118.61226834763914</v>
      </c>
      <c r="F11" s="17">
        <f t="shared" si="2"/>
        <v>126.77121155710148</v>
      </c>
      <c r="M11" s="18"/>
      <c r="N11" s="18"/>
      <c r="O11" s="18"/>
    </row>
    <row r="12" spans="1:19">
      <c r="M12" s="18"/>
      <c r="N12" s="18"/>
      <c r="O12" s="18"/>
    </row>
    <row r="14" spans="1:19">
      <c r="D14" s="9"/>
      <c r="I14" t="s">
        <v>21</v>
      </c>
      <c r="J14" s="16" t="s">
        <v>6</v>
      </c>
      <c r="K14" s="16"/>
    </row>
    <row r="15" spans="1:19">
      <c r="J15" s="17" t="s">
        <v>22</v>
      </c>
      <c r="K15" s="17">
        <f>-47.6*LN(K17)+107.3</f>
        <v>49.331614839313978</v>
      </c>
    </row>
    <row r="16" spans="1:19">
      <c r="J16" s="17" t="s">
        <v>23</v>
      </c>
      <c r="K16" s="17">
        <f>8.9906*POWER(K17+$J$9,1.2803)</f>
        <v>49.33161449417257</v>
      </c>
    </row>
    <row r="17" spans="10:11">
      <c r="J17" s="17" t="s">
        <v>24</v>
      </c>
      <c r="K17" s="17">
        <v>3.3798225822594494</v>
      </c>
    </row>
    <row r="18" spans="10:11">
      <c r="J18" s="17" t="s">
        <v>25</v>
      </c>
      <c r="K18" s="20">
        <f>K15-K16</f>
        <v>3.4514140878627586E-7</v>
      </c>
    </row>
    <row r="19" spans="10:11">
      <c r="J19" s="25" t="s">
        <v>33</v>
      </c>
    </row>
  </sheetData>
  <mergeCells count="5">
    <mergeCell ref="A1:K1"/>
    <mergeCell ref="H2:I2"/>
    <mergeCell ref="K2:L2"/>
    <mergeCell ref="H8:J8"/>
    <mergeCell ref="J14:K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M8" sqref="M8:O12"/>
    </sheetView>
  </sheetViews>
  <sheetFormatPr defaultRowHeight="15"/>
  <cols>
    <col min="4" max="4" width="10" bestFit="1" customWidth="1"/>
    <col min="6" max="6" width="12" bestFit="1" customWidth="1"/>
    <col min="13" max="13" width="12.42578125" bestFit="1" customWidth="1"/>
  </cols>
  <sheetData>
    <row r="1" spans="1:19" ht="108" customHeight="1">
      <c r="A1" s="15" t="s">
        <v>16</v>
      </c>
      <c r="B1" s="15"/>
      <c r="C1" s="15"/>
      <c r="D1" s="15"/>
      <c r="E1" s="15"/>
      <c r="F1" s="15"/>
      <c r="G1" s="15"/>
      <c r="H1" s="15"/>
      <c r="I1" s="15"/>
      <c r="J1" s="15"/>
      <c r="K1" s="15"/>
      <c r="M1" t="s">
        <v>12</v>
      </c>
      <c r="N1" s="21" t="s">
        <v>3</v>
      </c>
      <c r="R1" t="s">
        <v>17</v>
      </c>
      <c r="S1" t="s">
        <v>34</v>
      </c>
    </row>
    <row r="2" spans="1:19" ht="15.75" thickBot="1">
      <c r="H2" s="16" t="s">
        <v>6</v>
      </c>
      <c r="I2" s="16"/>
      <c r="K2" s="16" t="s">
        <v>7</v>
      </c>
      <c r="L2" s="16"/>
    </row>
    <row r="3" spans="1:19" ht="15.75" thickBot="1">
      <c r="A3" s="1" t="s">
        <v>0</v>
      </c>
      <c r="B3" s="2" t="s">
        <v>1</v>
      </c>
      <c r="C3" s="10" t="s">
        <v>2</v>
      </c>
      <c r="D3" s="17" t="s">
        <v>4</v>
      </c>
      <c r="E3" s="17" t="s">
        <v>5</v>
      </c>
      <c r="F3" s="14" t="s">
        <v>35</v>
      </c>
      <c r="G3" s="22" t="s">
        <v>15</v>
      </c>
      <c r="H3" s="17" t="s">
        <v>8</v>
      </c>
      <c r="I3" s="17">
        <f>-47.6*LN(I5)+107.3</f>
        <v>46.336261973950194</v>
      </c>
      <c r="J3" s="18"/>
      <c r="K3" s="17" t="s">
        <v>8</v>
      </c>
      <c r="L3" s="17">
        <f>-47.6*LN(L5)+107.3</f>
        <v>46.336261586216736</v>
      </c>
      <c r="M3" s="18"/>
      <c r="N3" t="s">
        <v>13</v>
      </c>
      <c r="O3">
        <f>(-47.6/I5)*(I5/I3)</f>
        <v>-1.0272731975393325</v>
      </c>
    </row>
    <row r="4" spans="1:19">
      <c r="A4" s="3">
        <v>1.23</v>
      </c>
      <c r="B4" s="4">
        <v>100</v>
      </c>
      <c r="C4" s="11">
        <v>10</v>
      </c>
      <c r="D4" s="17">
        <f>-47.6*LN(A4)+107.3</f>
        <v>97.446125537306074</v>
      </c>
      <c r="E4" s="17">
        <f>8.9906*POWER(A4,1.2803)</f>
        <v>11.719098110306971</v>
      </c>
      <c r="F4" s="17">
        <f>-47.6*LN(A4-$J$9)+107.3</f>
        <v>129.29288787679619</v>
      </c>
      <c r="G4" s="18"/>
      <c r="H4" s="17" t="s">
        <v>9</v>
      </c>
      <c r="I4" s="17">
        <f>8.9906*POWER(I5,1.2803)</f>
        <v>46.336261247981021</v>
      </c>
      <c r="J4" s="18"/>
      <c r="K4" s="17" t="s">
        <v>9</v>
      </c>
      <c r="L4" s="17">
        <f>8.9906*POWER(L5,1.2803)</f>
        <v>46.33626173121678</v>
      </c>
      <c r="M4" s="18"/>
      <c r="N4" t="s">
        <v>14</v>
      </c>
      <c r="O4">
        <f>(8.9906*1.2803*POWER(I5,1.2803-1))*(I5/I4)</f>
        <v>1.2803000000000002</v>
      </c>
    </row>
    <row r="5" spans="1:19">
      <c r="A5" s="5">
        <v>2.0499999999999998</v>
      </c>
      <c r="B5" s="6">
        <v>70</v>
      </c>
      <c r="C5" s="12">
        <v>26</v>
      </c>
      <c r="D5" s="17">
        <f t="shared" ref="D5:D11" si="0">-47.6*LN(A5)+107.3</f>
        <v>73.130825846044928</v>
      </c>
      <c r="E5" s="17">
        <f t="shared" ref="E5:E11" si="1">8.9906*POWER(A5,1.2803)</f>
        <v>22.538610804299186</v>
      </c>
      <c r="F5" s="17">
        <f t="shared" ref="F5:F11" si="2">-47.6*LN(A5-$J$9)+107.3</f>
        <v>89.613574713813819</v>
      </c>
      <c r="G5" s="18"/>
      <c r="H5" s="17" t="s">
        <v>10</v>
      </c>
      <c r="I5" s="17">
        <v>3.599341092563523</v>
      </c>
      <c r="J5" s="18"/>
      <c r="K5" s="17" t="s">
        <v>10</v>
      </c>
      <c r="L5" s="17">
        <v>3.5993411218825342</v>
      </c>
      <c r="M5" s="18"/>
    </row>
    <row r="6" spans="1:19">
      <c r="A6" s="5">
        <v>2.78</v>
      </c>
      <c r="B6" s="6">
        <v>65</v>
      </c>
      <c r="C6" s="12">
        <v>33</v>
      </c>
      <c r="D6" s="17">
        <f t="shared" si="0"/>
        <v>58.631335841358826</v>
      </c>
      <c r="E6" s="17">
        <f t="shared" si="1"/>
        <v>33.288883413210662</v>
      </c>
      <c r="F6" s="17">
        <f t="shared" si="2"/>
        <v>70.204135864272516</v>
      </c>
      <c r="G6" s="18"/>
      <c r="H6" s="17" t="s">
        <v>11</v>
      </c>
      <c r="I6" s="20">
        <f>I3-I4</f>
        <v>7.2596917277678585E-7</v>
      </c>
      <c r="J6" s="18"/>
      <c r="K6" s="17" t="s">
        <v>11</v>
      </c>
      <c r="L6" s="17">
        <f>L3-L4</f>
        <v>-1.450000439717769E-7</v>
      </c>
      <c r="M6" s="18"/>
      <c r="N6" t="str">
        <f>IF(ABS(O3)&gt;O4,"динамічно стабільна рівновага",IF(ABS(O3)&lt;O4,"динамічно нестібільна рівновага","квазістабільна динамічна рівновага"))</f>
        <v>динамічно нестібільна рівновага</v>
      </c>
    </row>
    <row r="7" spans="1:19">
      <c r="A7" s="5">
        <v>3.45</v>
      </c>
      <c r="B7" s="6">
        <v>40</v>
      </c>
      <c r="C7" s="12">
        <v>50</v>
      </c>
      <c r="D7" s="17">
        <f t="shared" si="0"/>
        <v>48.353386602340422</v>
      </c>
      <c r="E7" s="17">
        <f t="shared" si="1"/>
        <v>43.889280709544451</v>
      </c>
      <c r="F7" s="17">
        <f t="shared" si="2"/>
        <v>57.447615872245379</v>
      </c>
      <c r="G7" s="18"/>
      <c r="H7" s="18"/>
      <c r="I7" s="18"/>
      <c r="J7" s="18"/>
      <c r="K7" s="18"/>
      <c r="L7" s="18"/>
      <c r="M7" s="18"/>
    </row>
    <row r="8" spans="1:19">
      <c r="A8" s="5">
        <v>4.99</v>
      </c>
      <c r="B8" s="6">
        <v>35</v>
      </c>
      <c r="C8" s="12">
        <v>62</v>
      </c>
      <c r="D8" s="17">
        <f t="shared" si="0"/>
        <v>30.786050695260855</v>
      </c>
      <c r="E8" s="17">
        <f t="shared" si="1"/>
        <v>70.39905095707131</v>
      </c>
      <c r="F8" s="17">
        <f t="shared" si="2"/>
        <v>36.883928790654977</v>
      </c>
      <c r="G8" s="18"/>
      <c r="H8" s="19"/>
      <c r="I8" s="19"/>
      <c r="J8" s="19"/>
      <c r="K8" s="18"/>
      <c r="L8" s="18"/>
      <c r="M8" s="18"/>
    </row>
    <row r="9" spans="1:19">
      <c r="A9" s="5">
        <v>5.26</v>
      </c>
      <c r="B9" s="6">
        <v>24</v>
      </c>
      <c r="C9" s="12">
        <v>88</v>
      </c>
      <c r="D9" s="17">
        <f t="shared" si="0"/>
        <v>28.277763126718156</v>
      </c>
      <c r="E9" s="17">
        <f t="shared" si="1"/>
        <v>75.312441025979396</v>
      </c>
      <c r="F9" s="17">
        <f t="shared" si="2"/>
        <v>34.042864668652399</v>
      </c>
      <c r="G9" s="18"/>
      <c r="H9" s="18"/>
      <c r="I9" s="24" t="s">
        <v>30</v>
      </c>
      <c r="J9" s="23">
        <v>0.6</v>
      </c>
      <c r="K9" s="23"/>
      <c r="L9" s="23"/>
      <c r="M9" s="24"/>
      <c r="N9" s="24"/>
      <c r="O9" s="24"/>
    </row>
    <row r="10" spans="1:19">
      <c r="A10" s="5">
        <v>6.13</v>
      </c>
      <c r="B10" s="6">
        <v>18</v>
      </c>
      <c r="C10" s="12">
        <v>94</v>
      </c>
      <c r="D10" s="17">
        <f t="shared" si="0"/>
        <v>20.991929902469479</v>
      </c>
      <c r="E10" s="17">
        <f t="shared" si="1"/>
        <v>91.616631833981302</v>
      </c>
      <c r="F10" s="17">
        <f t="shared" si="2"/>
        <v>25.895059980570011</v>
      </c>
      <c r="G10" s="18"/>
      <c r="H10" s="18"/>
      <c r="I10" s="18"/>
      <c r="J10" s="18"/>
      <c r="K10" s="18"/>
      <c r="L10" s="18"/>
      <c r="M10" s="18"/>
    </row>
    <row r="11" spans="1:19" ht="15.75" thickBot="1">
      <c r="A11" s="7">
        <v>7.5</v>
      </c>
      <c r="B11" s="8">
        <v>17</v>
      </c>
      <c r="C11" s="13">
        <v>101</v>
      </c>
      <c r="D11" s="17">
        <f t="shared" si="0"/>
        <v>11.3906162221882</v>
      </c>
      <c r="E11" s="17">
        <f t="shared" si="1"/>
        <v>118.61226834763914</v>
      </c>
      <c r="F11" s="17">
        <f t="shared" si="2"/>
        <v>15.359580807687024</v>
      </c>
    </row>
    <row r="14" spans="1:19">
      <c r="D14" s="9"/>
      <c r="I14" t="s">
        <v>21</v>
      </c>
      <c r="J14" s="16" t="s">
        <v>6</v>
      </c>
      <c r="K14" s="16"/>
    </row>
    <row r="15" spans="1:19">
      <c r="J15" s="17" t="s">
        <v>22</v>
      </c>
      <c r="K15" s="17">
        <f>-47.6*LN(K17-$J$9)+107.3</f>
        <v>50.875931884109889</v>
      </c>
    </row>
    <row r="16" spans="1:19">
      <c r="J16" s="17" t="s">
        <v>23</v>
      </c>
      <c r="K16" s="17">
        <f>8.9906*POWER(K17,1.2803)</f>
        <v>50.875892687901612</v>
      </c>
    </row>
    <row r="17" spans="10:11">
      <c r="J17" s="17" t="s">
        <v>24</v>
      </c>
      <c r="K17" s="17">
        <v>3.8719285518374846</v>
      </c>
    </row>
    <row r="18" spans="10:11">
      <c r="J18" s="17" t="s">
        <v>25</v>
      </c>
      <c r="K18" s="20">
        <f>K15-K16</f>
        <v>3.9196208277303413E-5</v>
      </c>
    </row>
    <row r="19" spans="10:11">
      <c r="J19" s="25" t="s">
        <v>36</v>
      </c>
    </row>
  </sheetData>
  <mergeCells count="5">
    <mergeCell ref="A1:K1"/>
    <mergeCell ref="H2:I2"/>
    <mergeCell ref="K2:L2"/>
    <mergeCell ref="H8:J8"/>
    <mergeCell ref="J14:K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>
      <selection activeCell="N11" sqref="N11"/>
    </sheetView>
  </sheetViews>
  <sheetFormatPr defaultRowHeight="15"/>
  <cols>
    <col min="4" max="4" width="10" bestFit="1" customWidth="1"/>
    <col min="13" max="13" width="12.42578125" bestFit="1" customWidth="1"/>
  </cols>
  <sheetData>
    <row r="1" spans="1:19" ht="108" customHeight="1">
      <c r="A1" s="15" t="s">
        <v>16</v>
      </c>
      <c r="B1" s="15"/>
      <c r="C1" s="15"/>
      <c r="D1" s="15"/>
      <c r="E1" s="15"/>
      <c r="F1" s="15"/>
      <c r="G1" s="15"/>
      <c r="H1" s="15"/>
      <c r="I1" s="15"/>
      <c r="J1" s="15"/>
      <c r="K1" s="15"/>
      <c r="M1" t="s">
        <v>12</v>
      </c>
      <c r="N1" s="21" t="s">
        <v>3</v>
      </c>
      <c r="R1" t="s">
        <v>17</v>
      </c>
      <c r="S1" t="s">
        <v>37</v>
      </c>
    </row>
    <row r="2" spans="1:19" ht="15.75" thickBot="1">
      <c r="H2" s="16" t="s">
        <v>6</v>
      </c>
      <c r="I2" s="16"/>
      <c r="K2" s="16" t="s">
        <v>7</v>
      </c>
      <c r="L2" s="16"/>
    </row>
    <row r="3" spans="1:19" ht="15.75" thickBot="1">
      <c r="A3" s="1" t="s">
        <v>0</v>
      </c>
      <c r="B3" s="2" t="s">
        <v>1</v>
      </c>
      <c r="C3" s="10" t="s">
        <v>2</v>
      </c>
      <c r="D3" s="17" t="s">
        <v>4</v>
      </c>
      <c r="E3" s="17" t="s">
        <v>5</v>
      </c>
      <c r="F3" s="14" t="s">
        <v>39</v>
      </c>
      <c r="G3" s="22" t="s">
        <v>15</v>
      </c>
      <c r="H3" s="17" t="s">
        <v>8</v>
      </c>
      <c r="I3" s="17">
        <f>-47.6*LN(I5)+107.3</f>
        <v>46.336261973950194</v>
      </c>
      <c r="J3" s="18"/>
      <c r="K3" s="17" t="s">
        <v>8</v>
      </c>
      <c r="L3" s="17">
        <f>-47.6*LN(L5)+107.3</f>
        <v>46.336261586216736</v>
      </c>
      <c r="M3" s="18"/>
      <c r="N3" t="s">
        <v>13</v>
      </c>
      <c r="O3">
        <f>(-47.6/I5)*(I5/I3)</f>
        <v>-1.0272731975393325</v>
      </c>
    </row>
    <row r="4" spans="1:19">
      <c r="A4" s="3">
        <v>1.23</v>
      </c>
      <c r="B4" s="4">
        <v>100</v>
      </c>
      <c r="C4" s="11">
        <v>10</v>
      </c>
      <c r="D4" s="17">
        <f>-47.6*LN(A4)+107.3</f>
        <v>97.446125537306074</v>
      </c>
      <c r="E4" s="17">
        <f>8.9906*POWER(A4,1.2803)</f>
        <v>11.719098110306971</v>
      </c>
      <c r="F4" s="17">
        <f>$J$9</f>
        <v>35</v>
      </c>
      <c r="G4" s="18"/>
      <c r="H4" s="17" t="s">
        <v>9</v>
      </c>
      <c r="I4" s="17">
        <f>8.9906*POWER(I5,1.2803)</f>
        <v>46.336261247981021</v>
      </c>
      <c r="J4" s="18"/>
      <c r="K4" s="17" t="s">
        <v>9</v>
      </c>
      <c r="L4" s="17">
        <f>8.9906*POWER(L5,1.2803)</f>
        <v>46.33626173121678</v>
      </c>
      <c r="M4" s="18"/>
      <c r="N4" t="s">
        <v>14</v>
      </c>
      <c r="O4">
        <f>(8.9906*1.2803*POWER(I5,1.2803-1))*(I5/I4)</f>
        <v>1.2803000000000002</v>
      </c>
    </row>
    <row r="5" spans="1:19">
      <c r="A5" s="5">
        <v>2.0499999999999998</v>
      </c>
      <c r="B5" s="6">
        <v>70</v>
      </c>
      <c r="C5" s="12">
        <v>26</v>
      </c>
      <c r="D5" s="17">
        <f t="shared" ref="D5:D11" si="0">-47.6*LN(A5)+107.3</f>
        <v>73.130825846044928</v>
      </c>
      <c r="E5" s="17">
        <f t="shared" ref="E5:E11" si="1">8.9906*POWER(A5,1.2803)</f>
        <v>22.538610804299186</v>
      </c>
      <c r="F5" s="17">
        <f t="shared" ref="F5:F11" si="2">$J$9</f>
        <v>35</v>
      </c>
      <c r="G5" s="18"/>
      <c r="H5" s="17" t="s">
        <v>10</v>
      </c>
      <c r="I5" s="17">
        <v>3.599341092563523</v>
      </c>
      <c r="J5" s="18"/>
      <c r="K5" s="17" t="s">
        <v>10</v>
      </c>
      <c r="L5" s="17">
        <v>3.5993411218825342</v>
      </c>
      <c r="M5" s="18"/>
    </row>
    <row r="6" spans="1:19">
      <c r="A6" s="5">
        <v>2.78</v>
      </c>
      <c r="B6" s="6">
        <v>65</v>
      </c>
      <c r="C6" s="12">
        <v>33</v>
      </c>
      <c r="D6" s="17">
        <f t="shared" si="0"/>
        <v>58.631335841358826</v>
      </c>
      <c r="E6" s="17">
        <f t="shared" si="1"/>
        <v>33.288883413210662</v>
      </c>
      <c r="F6" s="17">
        <f t="shared" si="2"/>
        <v>35</v>
      </c>
      <c r="G6" s="18"/>
      <c r="H6" s="17" t="s">
        <v>11</v>
      </c>
      <c r="I6" s="20">
        <f>I3-I4</f>
        <v>7.2596917277678585E-7</v>
      </c>
      <c r="J6" s="18"/>
      <c r="K6" s="17" t="s">
        <v>11</v>
      </c>
      <c r="L6" s="17">
        <f>L3-L4</f>
        <v>-1.450000439717769E-7</v>
      </c>
      <c r="M6" s="18"/>
      <c r="N6" t="str">
        <f>IF(ABS(O3)&gt;O4,"динамічно стабільна рівновага",IF(ABS(O3)&lt;O4,"динамічно нестібільна рівновага","квазістабільна динамічна рівновага"))</f>
        <v>динамічно нестібільна рівновага</v>
      </c>
    </row>
    <row r="7" spans="1:19">
      <c r="A7" s="5">
        <v>3.45</v>
      </c>
      <c r="B7" s="6">
        <v>40</v>
      </c>
      <c r="C7" s="12">
        <v>50</v>
      </c>
      <c r="D7" s="17">
        <f t="shared" si="0"/>
        <v>48.353386602340422</v>
      </c>
      <c r="E7" s="17">
        <f t="shared" si="1"/>
        <v>43.889280709544451</v>
      </c>
      <c r="F7" s="17">
        <f t="shared" si="2"/>
        <v>35</v>
      </c>
      <c r="G7" s="18"/>
      <c r="H7" s="18"/>
      <c r="I7" s="18"/>
      <c r="J7" s="18"/>
      <c r="K7" s="18"/>
      <c r="L7" s="18"/>
      <c r="M7" s="18"/>
    </row>
    <row r="8" spans="1:19">
      <c r="A8" s="5">
        <v>4.99</v>
      </c>
      <c r="B8" s="6">
        <v>35</v>
      </c>
      <c r="C8" s="12">
        <v>62</v>
      </c>
      <c r="D8" s="17">
        <f t="shared" si="0"/>
        <v>30.786050695260855</v>
      </c>
      <c r="E8" s="17">
        <f t="shared" si="1"/>
        <v>70.39905095707131</v>
      </c>
      <c r="F8" s="17">
        <f t="shared" si="2"/>
        <v>35</v>
      </c>
      <c r="G8" s="18"/>
      <c r="H8" s="19"/>
      <c r="I8" s="19"/>
      <c r="J8" s="19"/>
      <c r="K8" s="18"/>
      <c r="L8" s="18"/>
      <c r="M8" s="18"/>
    </row>
    <row r="9" spans="1:19">
      <c r="A9" s="5">
        <v>5.26</v>
      </c>
      <c r="B9" s="6">
        <v>24</v>
      </c>
      <c r="C9" s="12">
        <v>88</v>
      </c>
      <c r="D9" s="17">
        <f t="shared" si="0"/>
        <v>28.277763126718156</v>
      </c>
      <c r="E9" s="17">
        <f t="shared" si="1"/>
        <v>75.312441025979396</v>
      </c>
      <c r="F9" s="17">
        <f t="shared" si="2"/>
        <v>35</v>
      </c>
      <c r="G9" s="18"/>
      <c r="H9" s="18"/>
      <c r="I9" s="24" t="s">
        <v>38</v>
      </c>
      <c r="J9" s="23">
        <v>35</v>
      </c>
      <c r="K9" s="23"/>
      <c r="L9" s="23"/>
      <c r="M9" s="24" t="s">
        <v>40</v>
      </c>
      <c r="N9" s="24"/>
      <c r="O9" s="24"/>
    </row>
    <row r="10" spans="1:19">
      <c r="A10" s="5">
        <v>6.13</v>
      </c>
      <c r="B10" s="6">
        <v>18</v>
      </c>
      <c r="C10" s="12">
        <v>94</v>
      </c>
      <c r="D10" s="17">
        <f t="shared" si="0"/>
        <v>20.991929902469479</v>
      </c>
      <c r="E10" s="17">
        <f t="shared" si="1"/>
        <v>91.616631833981302</v>
      </c>
      <c r="F10" s="17">
        <f t="shared" si="2"/>
        <v>35</v>
      </c>
      <c r="G10" s="18"/>
      <c r="H10" s="18"/>
      <c r="I10" s="18"/>
      <c r="J10" s="18"/>
      <c r="K10" s="18"/>
      <c r="L10" s="18"/>
      <c r="M10" s="18">
        <f>K15-I3</f>
        <v>-11.336252578804043</v>
      </c>
      <c r="N10" t="str">
        <f>IF(M10&lt;0,"дифіцит товару","надлишок товару")</f>
        <v>дифіцит товару</v>
      </c>
    </row>
    <row r="11" spans="1:19" ht="15.75" thickBot="1">
      <c r="A11" s="7">
        <v>7.5</v>
      </c>
      <c r="B11" s="8">
        <v>17</v>
      </c>
      <c r="C11" s="13">
        <v>101</v>
      </c>
      <c r="D11" s="17">
        <f t="shared" si="0"/>
        <v>11.3906162221882</v>
      </c>
      <c r="E11" s="17">
        <f t="shared" si="1"/>
        <v>118.61226834763914</v>
      </c>
      <c r="F11" s="17">
        <f t="shared" si="2"/>
        <v>35</v>
      </c>
    </row>
    <row r="14" spans="1:19">
      <c r="D14" s="9"/>
      <c r="I14" t="s">
        <v>21</v>
      </c>
      <c r="J14" s="16" t="s">
        <v>6</v>
      </c>
      <c r="K14" s="16"/>
    </row>
    <row r="15" spans="1:19">
      <c r="J15" s="17" t="s">
        <v>22</v>
      </c>
      <c r="K15" s="17">
        <f>-47.6*LN(K17)+107.3</f>
        <v>35.000009395146151</v>
      </c>
    </row>
    <row r="16" spans="1:19">
      <c r="J16" s="17" t="s">
        <v>23</v>
      </c>
      <c r="K16" s="17">
        <f>$J$9</f>
        <v>35</v>
      </c>
    </row>
    <row r="17" spans="10:11">
      <c r="J17" s="17" t="s">
        <v>24</v>
      </c>
      <c r="K17" s="17">
        <v>4.5672321531111022</v>
      </c>
    </row>
    <row r="18" spans="10:11">
      <c r="J18" s="17" t="s">
        <v>25</v>
      </c>
      <c r="K18" s="20">
        <f>K15-K16</f>
        <v>9.3951461508368084E-6</v>
      </c>
    </row>
    <row r="19" spans="10:11">
      <c r="J19" s="25" t="s">
        <v>26</v>
      </c>
    </row>
  </sheetData>
  <mergeCells count="5">
    <mergeCell ref="A1:K1"/>
    <mergeCell ref="H2:I2"/>
    <mergeCell ref="K2:L2"/>
    <mergeCell ref="H8:J8"/>
    <mergeCell ref="J14:K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Податок</vt:lpstr>
      <vt:lpstr>суб_вир</vt:lpstr>
      <vt:lpstr>субс_спож</vt:lpstr>
      <vt:lpstr>квота</vt:lpstr>
      <vt:lpstr>Лист2</vt:lpstr>
      <vt:lpstr>Лист3</vt:lpstr>
    </vt:vector>
  </TitlesOfParts>
  <Company>Ya Blondinko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2020-10-19T07:30:22Z</dcterms:created>
  <dcterms:modified xsi:type="dcterms:W3CDTF">2021-03-11T09:43:31Z</dcterms:modified>
</cp:coreProperties>
</file>