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nnorkelly/Documents/Work/Python/"/>
    </mc:Choice>
  </mc:AlternateContent>
  <xr:revisionPtr revIDLastSave="0" documentId="13_ncr:1_{4F99932D-28C8-D740-B6A3-CA5BF2AEE5E3}" xr6:coauthVersionLast="47" xr6:coauthVersionMax="47" xr10:uidLastSave="{00000000-0000-0000-0000-000000000000}"/>
  <bookViews>
    <workbookView xWindow="38400" yWindow="500" windowWidth="38400" windowHeight="21100" activeTab="3" xr2:uid="{1E62B096-205D-1A4D-A4E9-EFBBAB73C312}"/>
  </bookViews>
  <sheets>
    <sheet name="Rules and Examples" sheetId="1" r:id="rId1"/>
    <sheet name="Reels" sheetId="2" r:id="rId2"/>
    <sheet name="Paytable&amp;WinLines" sheetId="3" r:id="rId3"/>
    <sheet name="Basegame Calculation" sheetId="4" r:id="rId4"/>
    <sheet name="Freegame Calcul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3" i="4" l="1"/>
  <c r="E30" i="4"/>
  <c r="D30" i="4"/>
  <c r="M14" i="4"/>
  <c r="M15" i="4"/>
  <c r="J3" i="5"/>
  <c r="G86" i="4"/>
  <c r="H86" i="4"/>
  <c r="G89" i="4"/>
  <c r="G94" i="4"/>
  <c r="H94" i="4"/>
  <c r="I94" i="4"/>
  <c r="R71" i="4"/>
  <c r="S71" i="4"/>
  <c r="T71" i="4"/>
  <c r="R72" i="4"/>
  <c r="S72" i="4"/>
  <c r="T72" i="4"/>
  <c r="R73" i="4"/>
  <c r="S73" i="4"/>
  <c r="T73" i="4"/>
  <c r="R74" i="4"/>
  <c r="S74" i="4"/>
  <c r="T74" i="4"/>
  <c r="R75" i="4"/>
  <c r="S75" i="4"/>
  <c r="T75" i="4"/>
  <c r="R76" i="4"/>
  <c r="S76" i="4"/>
  <c r="T76" i="4"/>
  <c r="R77" i="4"/>
  <c r="S77" i="4"/>
  <c r="T77" i="4"/>
  <c r="R78" i="4"/>
  <c r="S78" i="4"/>
  <c r="T78" i="4"/>
  <c r="S70" i="4"/>
  <c r="T70" i="4"/>
  <c r="R70" i="4"/>
  <c r="S42" i="2" a="1"/>
  <c r="S42" i="2" s="1"/>
  <c r="A42" i="2" a="1"/>
  <c r="A42" i="2" s="1"/>
  <c r="D17" i="5"/>
  <c r="F17" i="5"/>
  <c r="G17" i="5"/>
  <c r="D18" i="5"/>
  <c r="F18" i="5"/>
  <c r="D19" i="5"/>
  <c r="F19" i="5"/>
  <c r="C20" i="5"/>
  <c r="D20" i="5"/>
  <c r="F20" i="5"/>
  <c r="D21" i="5"/>
  <c r="F21" i="5"/>
  <c r="D22" i="5"/>
  <c r="E22" i="5"/>
  <c r="F22" i="5"/>
  <c r="D23" i="5"/>
  <c r="E23" i="5"/>
  <c r="F23" i="5"/>
  <c r="D24" i="5"/>
  <c r="E24" i="5"/>
  <c r="F24" i="5"/>
  <c r="D25" i="5"/>
  <c r="E25" i="5"/>
  <c r="F25" i="5"/>
  <c r="D16" i="5"/>
  <c r="E16" i="5"/>
  <c r="F16" i="5"/>
  <c r="B16" i="5" a="1"/>
  <c r="E3" i="5" a="1"/>
  <c r="E3" i="5" s="1"/>
  <c r="D3" i="5" a="1"/>
  <c r="D3" i="5" s="1"/>
  <c r="C3" i="5" a="1"/>
  <c r="E3" i="4" a="1"/>
  <c r="E3" i="4" s="1"/>
  <c r="Q85" i="4" s="1"/>
  <c r="D3" i="4" a="1"/>
  <c r="D3" i="4" s="1"/>
  <c r="P85" i="4" s="1"/>
  <c r="C3" i="4" a="1"/>
  <c r="C3" i="4" s="1"/>
  <c r="J32" i="4" s="1"/>
  <c r="B16" i="4" a="1"/>
  <c r="B16" i="4" s="1"/>
  <c r="I31" i="4" s="1" a="1"/>
  <c r="I31" i="4" s="1"/>
  <c r="AI16" i="2"/>
  <c r="AI17" i="2" s="1"/>
  <c r="AI18" i="2" s="1"/>
  <c r="AI19" i="2" s="1"/>
  <c r="AI20" i="2" s="1"/>
  <c r="AI21" i="2" s="1"/>
  <c r="AI22" i="2" s="1"/>
  <c r="AI23" i="2" s="1"/>
  <c r="AI24" i="2" s="1"/>
  <c r="AI25" i="2" s="1"/>
  <c r="AI26" i="2" s="1"/>
  <c r="AI27" i="2" s="1"/>
  <c r="AI28" i="2" s="1"/>
  <c r="AI29" i="2" s="1"/>
  <c r="AI30" i="2" s="1"/>
  <c r="AI31" i="2" s="1"/>
  <c r="AI32" i="2" s="1"/>
  <c r="AI33" i="2" s="1"/>
  <c r="AI34" i="2" s="1"/>
  <c r="AI35" i="2" s="1"/>
  <c r="AI36" i="2" s="1"/>
  <c r="AI37" i="2" s="1"/>
  <c r="AI38" i="2" s="1"/>
  <c r="AI39" i="2" s="1"/>
  <c r="AI40" i="2" s="1"/>
  <c r="AI41" i="2" s="1"/>
  <c r="AI8" i="2"/>
  <c r="AI9" i="2" s="1"/>
  <c r="AI10" i="2" s="1"/>
  <c r="AI11" i="2" s="1"/>
  <c r="AI12" i="2" s="1"/>
  <c r="AI13" i="2" s="1"/>
  <c r="AI14" i="2" s="1"/>
  <c r="AI15" i="2" s="1"/>
  <c r="AF7" i="2"/>
  <c r="AF8" i="2" s="1"/>
  <c r="AF9" i="2" s="1"/>
  <c r="AF10" i="2" s="1"/>
  <c r="AF11" i="2" s="1"/>
  <c r="AF12" i="2" s="1"/>
  <c r="AF13" i="2" s="1"/>
  <c r="AF14" i="2" s="1"/>
  <c r="AF15" i="2" s="1"/>
  <c r="AF16" i="2" s="1"/>
  <c r="AF17" i="2" s="1"/>
  <c r="AF18" i="2" s="1"/>
  <c r="AF19" i="2" s="1"/>
  <c r="AF20" i="2" s="1"/>
  <c r="AF21" i="2" s="1"/>
  <c r="AF22" i="2" s="1"/>
  <c r="AF23" i="2" s="1"/>
  <c r="AF24" i="2" s="1"/>
  <c r="AF25" i="2" s="1"/>
  <c r="AF26" i="2" s="1"/>
  <c r="AF27" i="2" s="1"/>
  <c r="AF28" i="2" s="1"/>
  <c r="AF29" i="2" s="1"/>
  <c r="AF30" i="2" s="1"/>
  <c r="AF31" i="2" s="1"/>
  <c r="AF32" i="2" s="1"/>
  <c r="AF33" i="2" s="1"/>
  <c r="AF34" i="2" s="1"/>
  <c r="AF35" i="2" s="1"/>
  <c r="AF36" i="2" s="1"/>
  <c r="AF37" i="2" s="1"/>
  <c r="AF38" i="2" s="1"/>
  <c r="AF39" i="2" s="1"/>
  <c r="AF40" i="2" s="1"/>
  <c r="AF41" i="2" s="1"/>
  <c r="AH5" i="2"/>
  <c r="AH6" i="2" s="1"/>
  <c r="AH7" i="2" s="1"/>
  <c r="AH8" i="2" s="1"/>
  <c r="AH9" i="2" s="1"/>
  <c r="AH10" i="2" s="1"/>
  <c r="AH11" i="2" s="1"/>
  <c r="AH12" i="2" s="1"/>
  <c r="AH13" i="2" s="1"/>
  <c r="AH14" i="2" s="1"/>
  <c r="AH15" i="2" s="1"/>
  <c r="AH16" i="2" s="1"/>
  <c r="AH17" i="2" s="1"/>
  <c r="AH18" i="2" s="1"/>
  <c r="AH19" i="2" s="1"/>
  <c r="AH20" i="2" s="1"/>
  <c r="AH21" i="2" s="1"/>
  <c r="AH22" i="2" s="1"/>
  <c r="AH23" i="2" s="1"/>
  <c r="AH24" i="2" s="1"/>
  <c r="AH25" i="2" s="1"/>
  <c r="AH26" i="2" s="1"/>
  <c r="AH27" i="2" s="1"/>
  <c r="AH28" i="2" s="1"/>
  <c r="AH29" i="2" s="1"/>
  <c r="AH30" i="2" s="1"/>
  <c r="AH31" i="2" s="1"/>
  <c r="AH32" i="2" s="1"/>
  <c r="AH33" i="2" s="1"/>
  <c r="AH34" i="2" s="1"/>
  <c r="AH35" i="2" s="1"/>
  <c r="AH36" i="2" s="1"/>
  <c r="AH37" i="2" s="1"/>
  <c r="AH38" i="2" s="1"/>
  <c r="AH39" i="2" s="1"/>
  <c r="AH40" i="2" s="1"/>
  <c r="AH41" i="2" s="1"/>
  <c r="AE4" i="2"/>
  <c r="AE5" i="2" s="1"/>
  <c r="AE6" i="2" s="1"/>
  <c r="AE7" i="2" s="1"/>
  <c r="AE8" i="2" s="1"/>
  <c r="AE9" i="2" s="1"/>
  <c r="AE10" i="2" s="1"/>
  <c r="AE11" i="2" s="1"/>
  <c r="AE12" i="2" s="1"/>
  <c r="AE13" i="2" s="1"/>
  <c r="AE14" i="2" s="1"/>
  <c r="AE15" i="2" s="1"/>
  <c r="AE16" i="2" s="1"/>
  <c r="AE17" i="2" s="1"/>
  <c r="AE18" i="2" s="1"/>
  <c r="AE19" i="2" s="1"/>
  <c r="AE20" i="2" s="1"/>
  <c r="AE21" i="2" s="1"/>
  <c r="AE22" i="2" s="1"/>
  <c r="AE23" i="2" s="1"/>
  <c r="AE24" i="2" s="1"/>
  <c r="AE25" i="2" s="1"/>
  <c r="AE26" i="2" s="1"/>
  <c r="AE27" i="2" s="1"/>
  <c r="AE28" i="2" s="1"/>
  <c r="AE29" i="2" s="1"/>
  <c r="AE30" i="2" s="1"/>
  <c r="AE31" i="2" s="1"/>
  <c r="AE32" i="2" s="1"/>
  <c r="AE33" i="2" s="1"/>
  <c r="AE34" i="2" s="1"/>
  <c r="AE35" i="2" s="1"/>
  <c r="AE36" i="2" s="1"/>
  <c r="AE37" i="2" s="1"/>
  <c r="AE38" i="2" s="1"/>
  <c r="AE39" i="2" s="1"/>
  <c r="AE40" i="2" s="1"/>
  <c r="AE41" i="2" s="1"/>
  <c r="AF3" i="2"/>
  <c r="AF4" i="2" s="1"/>
  <c r="AF5" i="2" s="1"/>
  <c r="AF6" i="2" s="1"/>
  <c r="AE3" i="2"/>
  <c r="AI2" i="2"/>
  <c r="AI3" i="2" s="1"/>
  <c r="AI4" i="2" s="1"/>
  <c r="AI5" i="2" s="1"/>
  <c r="AI6" i="2" s="1"/>
  <c r="AI7" i="2" s="1"/>
  <c r="AH2" i="2"/>
  <c r="AH3" i="2" s="1"/>
  <c r="AH4" i="2" s="1"/>
  <c r="AG2" i="2"/>
  <c r="AG3" i="2" s="1"/>
  <c r="AG4" i="2" s="1"/>
  <c r="AG5" i="2" s="1"/>
  <c r="AG6" i="2" s="1"/>
  <c r="AG7" i="2" s="1"/>
  <c r="AG8" i="2" s="1"/>
  <c r="AG9" i="2" s="1"/>
  <c r="AG10" i="2" s="1"/>
  <c r="AG11" i="2" s="1"/>
  <c r="AG12" i="2" s="1"/>
  <c r="AG13" i="2" s="1"/>
  <c r="AG14" i="2" s="1"/>
  <c r="AG15" i="2" s="1"/>
  <c r="AG16" i="2" s="1"/>
  <c r="AG17" i="2" s="1"/>
  <c r="AG18" i="2" s="1"/>
  <c r="AG19" i="2" s="1"/>
  <c r="AG20" i="2" s="1"/>
  <c r="AG21" i="2" s="1"/>
  <c r="AG22" i="2" s="1"/>
  <c r="AG23" i="2" s="1"/>
  <c r="AG24" i="2" s="1"/>
  <c r="AG25" i="2" s="1"/>
  <c r="AG26" i="2" s="1"/>
  <c r="AG27" i="2" s="1"/>
  <c r="AG28" i="2" s="1"/>
  <c r="AG29" i="2" s="1"/>
  <c r="AG30" i="2" s="1"/>
  <c r="AG31" i="2" s="1"/>
  <c r="AG32" i="2" s="1"/>
  <c r="AG33" i="2" s="1"/>
  <c r="AG34" i="2" s="1"/>
  <c r="AG35" i="2" s="1"/>
  <c r="AG36" i="2" s="1"/>
  <c r="AG37" i="2" s="1"/>
  <c r="AG38" i="2" s="1"/>
  <c r="AG39" i="2" s="1"/>
  <c r="AG40" i="2" s="1"/>
  <c r="AG41" i="2" s="1"/>
  <c r="AF2" i="2"/>
  <c r="AE2" i="2"/>
  <c r="AC41" i="2"/>
  <c r="AB41" i="2"/>
  <c r="AA41" i="2"/>
  <c r="Z41" i="2"/>
  <c r="Y41" i="2"/>
  <c r="AC40" i="2"/>
  <c r="AB40" i="2"/>
  <c r="AA40" i="2"/>
  <c r="Z40" i="2"/>
  <c r="Y40" i="2"/>
  <c r="AC39" i="2"/>
  <c r="AB39" i="2"/>
  <c r="AA39" i="2"/>
  <c r="Z39" i="2"/>
  <c r="Y39" i="2"/>
  <c r="AC38" i="2"/>
  <c r="AB38" i="2"/>
  <c r="AA38" i="2"/>
  <c r="Z38" i="2"/>
  <c r="Y38" i="2"/>
  <c r="AC37" i="2"/>
  <c r="AB37" i="2"/>
  <c r="AA37" i="2"/>
  <c r="Z37" i="2"/>
  <c r="Y37" i="2"/>
  <c r="AC36" i="2"/>
  <c r="AB36" i="2"/>
  <c r="AA36" i="2"/>
  <c r="Z36" i="2"/>
  <c r="Y36" i="2"/>
  <c r="AC35" i="2"/>
  <c r="AB35" i="2"/>
  <c r="AA35" i="2"/>
  <c r="Z35" i="2"/>
  <c r="Y35" i="2"/>
  <c r="AC34" i="2"/>
  <c r="AB34" i="2"/>
  <c r="AA34" i="2"/>
  <c r="Z34" i="2"/>
  <c r="Y34" i="2"/>
  <c r="AC33" i="2"/>
  <c r="AB33" i="2"/>
  <c r="AA33" i="2"/>
  <c r="Z33" i="2"/>
  <c r="Y33" i="2"/>
  <c r="AC32" i="2"/>
  <c r="AB32" i="2"/>
  <c r="AA32" i="2"/>
  <c r="Z32" i="2"/>
  <c r="Y32" i="2"/>
  <c r="AC31" i="2"/>
  <c r="AB31" i="2"/>
  <c r="AA31" i="2"/>
  <c r="Z31" i="2"/>
  <c r="Y31" i="2"/>
  <c r="AC30" i="2"/>
  <c r="AB30" i="2"/>
  <c r="AA30" i="2"/>
  <c r="Z30" i="2"/>
  <c r="Y30" i="2"/>
  <c r="AC29" i="2"/>
  <c r="AB29" i="2"/>
  <c r="AA29" i="2"/>
  <c r="Z29" i="2"/>
  <c r="Y29" i="2"/>
  <c r="AC28" i="2"/>
  <c r="AB28" i="2"/>
  <c r="AA28" i="2"/>
  <c r="Z28" i="2"/>
  <c r="Y28" i="2"/>
  <c r="AC27" i="2"/>
  <c r="AB27" i="2"/>
  <c r="AA27" i="2"/>
  <c r="E18" i="5" s="1"/>
  <c r="Z27" i="2"/>
  <c r="Y27" i="2"/>
  <c r="AC26" i="2"/>
  <c r="AB26" i="2"/>
  <c r="AA26" i="2"/>
  <c r="Z26" i="2"/>
  <c r="Y26" i="2"/>
  <c r="AC25" i="2"/>
  <c r="AB25" i="2"/>
  <c r="AA25" i="2"/>
  <c r="Z25" i="2"/>
  <c r="Y25" i="2"/>
  <c r="AC24" i="2"/>
  <c r="AB24" i="2"/>
  <c r="AA24" i="2"/>
  <c r="Z24" i="2"/>
  <c r="Y24" i="2"/>
  <c r="AC23" i="2"/>
  <c r="G21" i="5" s="1"/>
  <c r="AB23" i="2"/>
  <c r="AA23" i="2"/>
  <c r="Z23" i="2"/>
  <c r="Y23" i="2"/>
  <c r="AC22" i="2"/>
  <c r="AB22" i="2"/>
  <c r="AA22" i="2"/>
  <c r="Z22" i="2"/>
  <c r="Y22" i="2"/>
  <c r="C17" i="5" s="1"/>
  <c r="AC21" i="2"/>
  <c r="AB21" i="2"/>
  <c r="AA21" i="2"/>
  <c r="Z21" i="2"/>
  <c r="Y21" i="2"/>
  <c r="AC20" i="2"/>
  <c r="AB20" i="2"/>
  <c r="AA20" i="2"/>
  <c r="Z20" i="2"/>
  <c r="Y20" i="2"/>
  <c r="AC19" i="2"/>
  <c r="AB19" i="2"/>
  <c r="AA19" i="2"/>
  <c r="Z19" i="2"/>
  <c r="Y19" i="2"/>
  <c r="AC18" i="2"/>
  <c r="AB18" i="2"/>
  <c r="AA18" i="2"/>
  <c r="Z18" i="2"/>
  <c r="Y18" i="2"/>
  <c r="AC17" i="2"/>
  <c r="AB17" i="2"/>
  <c r="AA17" i="2"/>
  <c r="Z17" i="2"/>
  <c r="Y17" i="2"/>
  <c r="AC16" i="2"/>
  <c r="AB16" i="2"/>
  <c r="AA16" i="2"/>
  <c r="Z16" i="2"/>
  <c r="Y16" i="2"/>
  <c r="AC15" i="2"/>
  <c r="AB15" i="2"/>
  <c r="AA15" i="2"/>
  <c r="Z15" i="2"/>
  <c r="Y15" i="2"/>
  <c r="AC14" i="2"/>
  <c r="AB14" i="2"/>
  <c r="AA14" i="2"/>
  <c r="Z14" i="2"/>
  <c r="Y14" i="2"/>
  <c r="AC13" i="2"/>
  <c r="AB13" i="2"/>
  <c r="AA13" i="2"/>
  <c r="Z13" i="2"/>
  <c r="Y13" i="2"/>
  <c r="AC12" i="2"/>
  <c r="AB12" i="2"/>
  <c r="AA12" i="2"/>
  <c r="Z12" i="2"/>
  <c r="Y12" i="2"/>
  <c r="AC11" i="2"/>
  <c r="AB11" i="2"/>
  <c r="AA11" i="2"/>
  <c r="Z11" i="2"/>
  <c r="Y11" i="2"/>
  <c r="AC10" i="2"/>
  <c r="AB10" i="2"/>
  <c r="AA10" i="2"/>
  <c r="Z10" i="2"/>
  <c r="Y10" i="2"/>
  <c r="AC9" i="2"/>
  <c r="AB9" i="2"/>
  <c r="AA9" i="2"/>
  <c r="Z9" i="2"/>
  <c r="Y9" i="2"/>
  <c r="AC8" i="2"/>
  <c r="AB8" i="2"/>
  <c r="AA8" i="2"/>
  <c r="Z8" i="2"/>
  <c r="Y8" i="2"/>
  <c r="AC7" i="2"/>
  <c r="AB7" i="2"/>
  <c r="AA7" i="2"/>
  <c r="Z7" i="2"/>
  <c r="Y7" i="2"/>
  <c r="AC6" i="2"/>
  <c r="AB6" i="2"/>
  <c r="AA6" i="2"/>
  <c r="Z6" i="2"/>
  <c r="Y6" i="2"/>
  <c r="AC5" i="2"/>
  <c r="AB5" i="2"/>
  <c r="AA5" i="2"/>
  <c r="Z5" i="2"/>
  <c r="Y5" i="2"/>
  <c r="AC4" i="2"/>
  <c r="AB4" i="2"/>
  <c r="AA4" i="2"/>
  <c r="Z4" i="2"/>
  <c r="Y4" i="2"/>
  <c r="AC3" i="2"/>
  <c r="AB3" i="2"/>
  <c r="AA3" i="2"/>
  <c r="Z3" i="2"/>
  <c r="Y3" i="2"/>
  <c r="AC2" i="2"/>
  <c r="AB2" i="2"/>
  <c r="AA2" i="2"/>
  <c r="Z2" i="2"/>
  <c r="Y2" i="2"/>
  <c r="Q93" i="4" l="1"/>
  <c r="O91" i="4"/>
  <c r="P88" i="4"/>
  <c r="O88" i="4"/>
  <c r="O93" i="4"/>
  <c r="P90" i="4"/>
  <c r="Q87" i="4"/>
  <c r="P93" i="4"/>
  <c r="Q90" i="4"/>
  <c r="P87" i="4"/>
  <c r="O87" i="4"/>
  <c r="I93" i="4"/>
  <c r="G91" i="4"/>
  <c r="H88" i="4"/>
  <c r="H93" i="4"/>
  <c r="I90" i="4"/>
  <c r="G88" i="4"/>
  <c r="Q92" i="4"/>
  <c r="O90" i="4"/>
  <c r="G85" i="4"/>
  <c r="G93" i="4"/>
  <c r="H90" i="4"/>
  <c r="I87" i="4"/>
  <c r="P92" i="4"/>
  <c r="Q89" i="4"/>
  <c r="I85" i="4"/>
  <c r="I92" i="4"/>
  <c r="G90" i="4"/>
  <c r="H87" i="4"/>
  <c r="O85" i="4"/>
  <c r="O92" i="4"/>
  <c r="P89" i="4"/>
  <c r="Q86" i="4"/>
  <c r="I91" i="4"/>
  <c r="H91" i="4"/>
  <c r="I88" i="4"/>
  <c r="H85" i="4"/>
  <c r="H92" i="4"/>
  <c r="I89" i="4"/>
  <c r="G87" i="4"/>
  <c r="Q91" i="4"/>
  <c r="O89" i="4"/>
  <c r="P86" i="4"/>
  <c r="G92" i="4"/>
  <c r="H89" i="4"/>
  <c r="I86" i="4"/>
  <c r="P91" i="4"/>
  <c r="Q88" i="4"/>
  <c r="O86" i="4"/>
  <c r="G20" i="5"/>
  <c r="G18" i="5"/>
  <c r="G22" i="5"/>
  <c r="G16" i="5"/>
  <c r="G24" i="5"/>
  <c r="E20" i="5"/>
  <c r="G19" i="5"/>
  <c r="G25" i="5"/>
  <c r="G23" i="5"/>
  <c r="E19" i="5"/>
  <c r="E21" i="5"/>
  <c r="E17" i="5"/>
  <c r="C23" i="5"/>
  <c r="C18" i="5"/>
  <c r="C16" i="5"/>
  <c r="C22" i="5"/>
  <c r="C21" i="5"/>
  <c r="C24" i="5"/>
  <c r="C19" i="5"/>
  <c r="C25" i="5"/>
  <c r="K35" i="5"/>
  <c r="K33" i="5"/>
  <c r="N32" i="5"/>
  <c r="K34" i="5"/>
  <c r="K32" i="5"/>
  <c r="L37" i="5"/>
  <c r="L35" i="5"/>
  <c r="L33" i="5"/>
  <c r="O34" i="5"/>
  <c r="O32" i="5"/>
  <c r="L38" i="5"/>
  <c r="L36" i="5"/>
  <c r="L34" i="5"/>
  <c r="L32" i="5"/>
  <c r="L39" i="5"/>
  <c r="O35" i="5"/>
  <c r="O33" i="5"/>
  <c r="Q32" i="5"/>
  <c r="R32" i="5" s="1"/>
  <c r="C3" i="5"/>
  <c r="B16" i="5"/>
  <c r="L34" i="4"/>
  <c r="L33" i="4"/>
  <c r="L32" i="4"/>
  <c r="L35" i="4"/>
  <c r="K35" i="4"/>
  <c r="K32" i="4"/>
  <c r="K33" i="4"/>
  <c r="K34" i="4"/>
  <c r="B3" i="4" a="1"/>
  <c r="B3" i="4" s="1"/>
  <c r="F25" i="4"/>
  <c r="E25" i="4"/>
  <c r="D25" i="4"/>
  <c r="G25" i="4"/>
  <c r="C25" i="4"/>
  <c r="B45" i="4" a="1"/>
  <c r="B45" i="4" s="1"/>
  <c r="B30" i="4" a="1"/>
  <c r="B30" i="4" s="1"/>
  <c r="G24" i="4"/>
  <c r="D23" i="4"/>
  <c r="F21" i="4"/>
  <c r="C20" i="4"/>
  <c r="E18" i="4"/>
  <c r="F24" i="4"/>
  <c r="C23" i="4"/>
  <c r="E21" i="4"/>
  <c r="G19" i="4"/>
  <c r="D18" i="4"/>
  <c r="E24" i="4"/>
  <c r="G22" i="4"/>
  <c r="D21" i="4"/>
  <c r="F19" i="4"/>
  <c r="C18" i="4"/>
  <c r="D24" i="4"/>
  <c r="F22" i="4"/>
  <c r="C21" i="4"/>
  <c r="E19" i="4"/>
  <c r="G17" i="4"/>
  <c r="C24" i="4"/>
  <c r="E22" i="4"/>
  <c r="G20" i="4"/>
  <c r="D19" i="4"/>
  <c r="F17" i="4"/>
  <c r="G23" i="4"/>
  <c r="D22" i="4"/>
  <c r="F20" i="4"/>
  <c r="C19" i="4"/>
  <c r="E17" i="4"/>
  <c r="F23" i="4"/>
  <c r="C22" i="4"/>
  <c r="E20" i="4"/>
  <c r="G18" i="4"/>
  <c r="D17" i="4"/>
  <c r="E23" i="4"/>
  <c r="G21" i="4"/>
  <c r="D20" i="4"/>
  <c r="F18" i="4"/>
  <c r="C17" i="4"/>
  <c r="C16" i="4"/>
  <c r="E16" i="4"/>
  <c r="F16" i="4"/>
  <c r="G16" i="4"/>
  <c r="D16" i="4"/>
  <c r="AE43" i="2" a="1"/>
  <c r="AE43" i="2" s="1"/>
  <c r="M32" i="4"/>
  <c r="E45" i="4" l="1"/>
  <c r="J32" i="5"/>
  <c r="M32" i="5" s="1"/>
  <c r="E26" i="5"/>
  <c r="D26" i="5"/>
  <c r="E35" i="5"/>
  <c r="E50" i="5" s="1"/>
  <c r="B3" i="5" a="1"/>
  <c r="B3" i="5" s="1"/>
  <c r="B30" i="5" a="1"/>
  <c r="B30" i="5" s="1"/>
  <c r="I31" i="5" a="1"/>
  <c r="I31" i="5" s="1"/>
  <c r="B45" i="5" a="1"/>
  <c r="B45" i="5" s="1"/>
  <c r="G26" i="5"/>
  <c r="F26" i="5"/>
  <c r="P32" i="5"/>
  <c r="D45" i="4"/>
  <c r="F26" i="4"/>
  <c r="E26" i="4"/>
  <c r="D26" i="4"/>
  <c r="C36" i="4"/>
  <c r="C51" i="4" s="1"/>
  <c r="G26" i="4"/>
  <c r="N37" i="4" s="1"/>
  <c r="C31" i="4"/>
  <c r="C46" i="4" s="1"/>
  <c r="J37" i="4"/>
  <c r="J38" i="4"/>
  <c r="C26" i="4"/>
  <c r="J10" i="4" s="1"/>
  <c r="J35" i="4"/>
  <c r="M35" i="4" s="1"/>
  <c r="J33" i="4"/>
  <c r="M33" i="4" s="1"/>
  <c r="J36" i="4"/>
  <c r="L39" i="4"/>
  <c r="C34" i="4"/>
  <c r="C49" i="4" s="1"/>
  <c r="C38" i="4"/>
  <c r="C53" i="4" s="1"/>
  <c r="C37" i="4"/>
  <c r="C52" i="4" s="1"/>
  <c r="J34" i="4"/>
  <c r="M34" i="4" s="1"/>
  <c r="K38" i="4"/>
  <c r="K39" i="4"/>
  <c r="K37" i="4"/>
  <c r="L38" i="4"/>
  <c r="C30" i="4"/>
  <c r="L37" i="4"/>
  <c r="C32" i="4"/>
  <c r="C47" i="4" s="1"/>
  <c r="C35" i="4"/>
  <c r="C50" i="4" s="1"/>
  <c r="K36" i="4"/>
  <c r="C33" i="4"/>
  <c r="C48" i="4" s="1"/>
  <c r="J39" i="4"/>
  <c r="L36" i="4"/>
  <c r="J11" i="4" l="1"/>
  <c r="J14" i="4"/>
  <c r="O61" i="4"/>
  <c r="O60" i="4"/>
  <c r="O62" i="4"/>
  <c r="J4" i="4"/>
  <c r="C45" i="4"/>
  <c r="C38" i="5"/>
  <c r="C53" i="5" s="1"/>
  <c r="E32" i="5"/>
  <c r="E47" i="5" s="1"/>
  <c r="J36" i="5"/>
  <c r="E37" i="5"/>
  <c r="E52" i="5" s="1"/>
  <c r="E36" i="5"/>
  <c r="E51" i="5" s="1"/>
  <c r="J38" i="5"/>
  <c r="D37" i="5"/>
  <c r="D52" i="5" s="1"/>
  <c r="D32" i="5"/>
  <c r="D47" i="5" s="1"/>
  <c r="D36" i="5"/>
  <c r="D51" i="5" s="1"/>
  <c r="C31" i="5"/>
  <c r="C46" i="5" s="1"/>
  <c r="J34" i="5"/>
  <c r="M34" i="5" s="1"/>
  <c r="C37" i="5"/>
  <c r="C52" i="5" s="1"/>
  <c r="D38" i="5"/>
  <c r="D53" i="5" s="1"/>
  <c r="C32" i="5"/>
  <c r="C47" i="5" s="1"/>
  <c r="C36" i="5"/>
  <c r="C51" i="5" s="1"/>
  <c r="J39" i="5"/>
  <c r="J33" i="5"/>
  <c r="M33" i="5" s="1"/>
  <c r="E33" i="5"/>
  <c r="E48" i="5" s="1"/>
  <c r="C35" i="5"/>
  <c r="C50" i="5" s="1"/>
  <c r="E34" i="5"/>
  <c r="E49" i="5" s="1"/>
  <c r="D31" i="5"/>
  <c r="D46" i="5" s="1"/>
  <c r="J35" i="5"/>
  <c r="M35" i="5" s="1"/>
  <c r="D33" i="5"/>
  <c r="D48" i="5" s="1"/>
  <c r="D34" i="5"/>
  <c r="D49" i="5" s="1"/>
  <c r="C33" i="5"/>
  <c r="C48" i="5" s="1"/>
  <c r="C34" i="5"/>
  <c r="C49" i="5" s="1"/>
  <c r="D30" i="5"/>
  <c r="D45" i="5" s="1"/>
  <c r="C26" i="5"/>
  <c r="C30" i="5"/>
  <c r="E30" i="5"/>
  <c r="E45" i="5" s="1"/>
  <c r="N33" i="5"/>
  <c r="P33" i="5" s="1"/>
  <c r="Q33" i="5"/>
  <c r="R33" i="5" s="1"/>
  <c r="N37" i="5"/>
  <c r="Q36" i="5"/>
  <c r="R36" i="5" s="1"/>
  <c r="Q34" i="5"/>
  <c r="R34" i="5" s="1"/>
  <c r="N39" i="5"/>
  <c r="K39" i="5"/>
  <c r="O39" i="5"/>
  <c r="O37" i="5"/>
  <c r="K36" i="5"/>
  <c r="Q39" i="5"/>
  <c r="R39" i="5" s="1"/>
  <c r="O38" i="5"/>
  <c r="N36" i="5"/>
  <c r="P36" i="5" s="1"/>
  <c r="Q37" i="5"/>
  <c r="R37" i="5" s="1"/>
  <c r="N35" i="5"/>
  <c r="P35" i="5" s="1"/>
  <c r="K37" i="5"/>
  <c r="K38" i="5"/>
  <c r="N38" i="5"/>
  <c r="Q38" i="5"/>
  <c r="R38" i="5" s="1"/>
  <c r="O36" i="5"/>
  <c r="N34" i="5"/>
  <c r="P34" i="5" s="1"/>
  <c r="Q35" i="5"/>
  <c r="R35" i="5" s="1"/>
  <c r="E31" i="5"/>
  <c r="E46" i="5" s="1"/>
  <c r="J37" i="5"/>
  <c r="M37" i="5" s="1"/>
  <c r="E38" i="5"/>
  <c r="E53" i="5" s="1"/>
  <c r="D35" i="5"/>
  <c r="D50" i="5" s="1"/>
  <c r="O35" i="4"/>
  <c r="Q32" i="4"/>
  <c r="R32" i="4" s="1"/>
  <c r="D34" i="4"/>
  <c r="D49" i="4" s="1"/>
  <c r="N36" i="4"/>
  <c r="E38" i="4"/>
  <c r="E53" i="4" s="1"/>
  <c r="N32" i="4"/>
  <c r="E36" i="4"/>
  <c r="E51" i="4" s="1"/>
  <c r="E34" i="4"/>
  <c r="E49" i="4" s="1"/>
  <c r="O32" i="4"/>
  <c r="O33" i="4"/>
  <c r="N39" i="4"/>
  <c r="N38" i="4"/>
  <c r="Q34" i="4"/>
  <c r="R34" i="4" s="1"/>
  <c r="N34" i="4"/>
  <c r="E31" i="4"/>
  <c r="E46" i="4" s="1"/>
  <c r="Q39" i="4"/>
  <c r="R39" i="4" s="1"/>
  <c r="O38" i="4"/>
  <c r="E35" i="4"/>
  <c r="E50" i="4" s="1"/>
  <c r="D31" i="4"/>
  <c r="D46" i="4" s="1"/>
  <c r="O36" i="4"/>
  <c r="Q36" i="4"/>
  <c r="R36" i="4" s="1"/>
  <c r="O34" i="4"/>
  <c r="N35" i="4"/>
  <c r="P35" i="4" s="1"/>
  <c r="Q37" i="4"/>
  <c r="R37" i="4" s="1"/>
  <c r="D36" i="4"/>
  <c r="D51" i="4" s="1"/>
  <c r="E32" i="4"/>
  <c r="E47" i="4" s="1"/>
  <c r="Q38" i="4"/>
  <c r="R38" i="4" s="1"/>
  <c r="D38" i="4"/>
  <c r="D53" i="4" s="1"/>
  <c r="D33" i="4"/>
  <c r="D48" i="4" s="1"/>
  <c r="O37" i="4"/>
  <c r="P37" i="4" s="1"/>
  <c r="D32" i="4"/>
  <c r="D47" i="4" s="1"/>
  <c r="M38" i="4"/>
  <c r="D35" i="4"/>
  <c r="D50" i="4" s="1"/>
  <c r="N33" i="4"/>
  <c r="E48" i="4"/>
  <c r="Q35" i="4"/>
  <c r="R35" i="4" s="1"/>
  <c r="E37" i="4"/>
  <c r="E52" i="4" s="1"/>
  <c r="O39" i="4"/>
  <c r="Q33" i="4"/>
  <c r="R33" i="4" s="1"/>
  <c r="D37" i="4"/>
  <c r="D52" i="4" s="1"/>
  <c r="M39" i="4"/>
  <c r="M36" i="4"/>
  <c r="M37" i="4"/>
  <c r="R13" i="3"/>
  <c r="S4" i="3"/>
  <c r="S5" i="3" s="1"/>
  <c r="S6" i="3" s="1"/>
  <c r="S7" i="3" s="1"/>
  <c r="S8" i="3" s="1"/>
  <c r="S9" i="3" s="1"/>
  <c r="S10" i="3" s="1"/>
  <c r="S11" i="3" s="1"/>
  <c r="S12" i="3" s="1"/>
  <c r="R6" i="3"/>
  <c r="R7" i="3"/>
  <c r="R8" i="3"/>
  <c r="R9" i="3"/>
  <c r="R10" i="3"/>
  <c r="R11" i="3"/>
  <c r="R12" i="3"/>
  <c r="R5" i="3"/>
  <c r="R4" i="3"/>
  <c r="I20" i="2"/>
  <c r="N2" i="2"/>
  <c r="N3" i="2" s="1"/>
  <c r="N4" i="2" s="1"/>
  <c r="N5" i="2" s="1"/>
  <c r="N6" i="2" s="1"/>
  <c r="N7" i="2" s="1"/>
  <c r="N8" i="2" s="1"/>
  <c r="N9" i="2" s="1"/>
  <c r="N10" i="2" s="1"/>
  <c r="N11" i="2" s="1"/>
  <c r="N12" i="2" s="1"/>
  <c r="N13" i="2" s="1"/>
  <c r="N14" i="2" s="1"/>
  <c r="N15" i="2" s="1"/>
  <c r="N16" i="2" s="1"/>
  <c r="N17" i="2" s="1"/>
  <c r="N18" i="2" s="1"/>
  <c r="N19" i="2" s="1"/>
  <c r="N20" i="2" s="1"/>
  <c r="N21" i="2" s="1"/>
  <c r="N22" i="2" s="1"/>
  <c r="N23" i="2" s="1"/>
  <c r="N24" i="2" s="1"/>
  <c r="N25" i="2" s="1"/>
  <c r="N26" i="2" s="1"/>
  <c r="N27" i="2" s="1"/>
  <c r="N28" i="2" s="1"/>
  <c r="N29" i="2" s="1"/>
  <c r="N30" i="2" s="1"/>
  <c r="N31" i="2" s="1"/>
  <c r="N32" i="2" s="1"/>
  <c r="N33" i="2" s="1"/>
  <c r="N34" i="2" s="1"/>
  <c r="N35" i="2" s="1"/>
  <c r="N36" i="2" s="1"/>
  <c r="N37" i="2" s="1"/>
  <c r="N38" i="2" s="1"/>
  <c r="N39" i="2" s="1"/>
  <c r="N40" i="2" s="1"/>
  <c r="N41" i="2" s="1"/>
  <c r="O2" i="2"/>
  <c r="O3" i="2" s="1"/>
  <c r="O4" i="2" s="1"/>
  <c r="O5" i="2" s="1"/>
  <c r="O6" i="2" s="1"/>
  <c r="O7" i="2" s="1"/>
  <c r="O8" i="2" s="1"/>
  <c r="O9" i="2" s="1"/>
  <c r="O10" i="2" s="1"/>
  <c r="O11" i="2" s="1"/>
  <c r="O12" i="2" s="1"/>
  <c r="O13" i="2" s="1"/>
  <c r="O14" i="2" s="1"/>
  <c r="O15" i="2" s="1"/>
  <c r="O16" i="2" s="1"/>
  <c r="O17" i="2" s="1"/>
  <c r="O18" i="2" s="1"/>
  <c r="O19" i="2" s="1"/>
  <c r="O20" i="2" s="1"/>
  <c r="O21" i="2" s="1"/>
  <c r="O22" i="2" s="1"/>
  <c r="O23" i="2" s="1"/>
  <c r="O24" i="2" s="1"/>
  <c r="O25" i="2" s="1"/>
  <c r="O26" i="2" s="1"/>
  <c r="O27" i="2" s="1"/>
  <c r="O28" i="2" s="1"/>
  <c r="O29" i="2" s="1"/>
  <c r="O30" i="2" s="1"/>
  <c r="O31" i="2" s="1"/>
  <c r="O32" i="2" s="1"/>
  <c r="O33" i="2" s="1"/>
  <c r="O34" i="2" s="1"/>
  <c r="O35" i="2" s="1"/>
  <c r="O36" i="2" s="1"/>
  <c r="O37" i="2" s="1"/>
  <c r="O38" i="2" s="1"/>
  <c r="O39" i="2" s="1"/>
  <c r="O40" i="2" s="1"/>
  <c r="O41" i="2" s="1"/>
  <c r="P2" i="2"/>
  <c r="P3" i="2" s="1"/>
  <c r="P4" i="2" s="1"/>
  <c r="P5" i="2" s="1"/>
  <c r="P6" i="2" s="1"/>
  <c r="P7" i="2" s="1"/>
  <c r="P8" i="2" s="1"/>
  <c r="P9" i="2" s="1"/>
  <c r="P10" i="2" s="1"/>
  <c r="P11" i="2" s="1"/>
  <c r="P12" i="2" s="1"/>
  <c r="P13" i="2" s="1"/>
  <c r="P14" i="2" s="1"/>
  <c r="P15" i="2" s="1"/>
  <c r="P16" i="2" s="1"/>
  <c r="P17" i="2" s="1"/>
  <c r="P18" i="2" s="1"/>
  <c r="P19" i="2" s="1"/>
  <c r="P20" i="2" s="1"/>
  <c r="P21" i="2" s="1"/>
  <c r="P22" i="2" s="1"/>
  <c r="P23" i="2" s="1"/>
  <c r="P24" i="2" s="1"/>
  <c r="P25" i="2" s="1"/>
  <c r="P26" i="2" s="1"/>
  <c r="P27" i="2" s="1"/>
  <c r="P28" i="2" s="1"/>
  <c r="P29" i="2" s="1"/>
  <c r="P30" i="2" s="1"/>
  <c r="P31" i="2" s="1"/>
  <c r="P32" i="2" s="1"/>
  <c r="P33" i="2" s="1"/>
  <c r="P34" i="2" s="1"/>
  <c r="P35" i="2" s="1"/>
  <c r="P36" i="2" s="1"/>
  <c r="P37" i="2" s="1"/>
  <c r="P38" i="2" s="1"/>
  <c r="P39" i="2" s="1"/>
  <c r="P40" i="2" s="1"/>
  <c r="P41" i="2" s="1"/>
  <c r="Q2" i="2"/>
  <c r="Q3" i="2" s="1"/>
  <c r="Q4" i="2" s="1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Q23" i="2" s="1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M2" i="2"/>
  <c r="M3" i="2" s="1"/>
  <c r="M4" i="2" s="1"/>
  <c r="M5" i="2" s="1"/>
  <c r="M6" i="2" s="1"/>
  <c r="M7" i="2" s="1"/>
  <c r="M8" i="2" s="1"/>
  <c r="M9" i="2" s="1"/>
  <c r="M10" i="2" s="1"/>
  <c r="M11" i="2" s="1"/>
  <c r="M12" i="2" s="1"/>
  <c r="M13" i="2" s="1"/>
  <c r="M14" i="2" s="1"/>
  <c r="M15" i="2" s="1"/>
  <c r="M16" i="2" s="1"/>
  <c r="M17" i="2" s="1"/>
  <c r="M18" i="2" s="1"/>
  <c r="M19" i="2" s="1"/>
  <c r="M20" i="2" s="1"/>
  <c r="M21" i="2" s="1"/>
  <c r="M22" i="2" s="1"/>
  <c r="M23" i="2" s="1"/>
  <c r="M24" i="2" s="1"/>
  <c r="M25" i="2" s="1"/>
  <c r="M26" i="2" s="1"/>
  <c r="M27" i="2" s="1"/>
  <c r="M28" i="2" s="1"/>
  <c r="M29" i="2" s="1"/>
  <c r="M30" i="2" s="1"/>
  <c r="M31" i="2" s="1"/>
  <c r="M32" i="2" s="1"/>
  <c r="M33" i="2" s="1"/>
  <c r="M34" i="2" s="1"/>
  <c r="M35" i="2" s="1"/>
  <c r="M36" i="2" s="1"/>
  <c r="M37" i="2" s="1"/>
  <c r="M38" i="2" s="1"/>
  <c r="M39" i="2" s="1"/>
  <c r="M40" i="2" s="1"/>
  <c r="M41" i="2" s="1"/>
  <c r="H37" i="3"/>
  <c r="I25" i="3" s="1"/>
  <c r="H33" i="3"/>
  <c r="I24" i="3" s="1"/>
  <c r="H29" i="3"/>
  <c r="I23" i="3" s="1"/>
  <c r="H25" i="3"/>
  <c r="I22" i="3" s="1"/>
  <c r="J22" i="3" s="1"/>
  <c r="J23" i="3" s="1"/>
  <c r="H21" i="3"/>
  <c r="J21" i="3" s="1"/>
  <c r="I13" i="3"/>
  <c r="I6" i="3"/>
  <c r="I7" i="3"/>
  <c r="I8" i="3"/>
  <c r="I9" i="3"/>
  <c r="I10" i="3"/>
  <c r="I11" i="3"/>
  <c r="I12" i="3"/>
  <c r="I5" i="3"/>
  <c r="J4" i="3"/>
  <c r="J5" i="3" s="1"/>
  <c r="J6" i="3" s="1"/>
  <c r="G3" i="2"/>
  <c r="H3" i="2"/>
  <c r="I3" i="2"/>
  <c r="J3" i="2"/>
  <c r="K3" i="2"/>
  <c r="G4" i="2"/>
  <c r="H4" i="2"/>
  <c r="I4" i="2"/>
  <c r="J4" i="2"/>
  <c r="K4" i="2"/>
  <c r="G5" i="2"/>
  <c r="H5" i="2"/>
  <c r="I5" i="2"/>
  <c r="J5" i="2"/>
  <c r="K5" i="2"/>
  <c r="G6" i="2"/>
  <c r="H6" i="2"/>
  <c r="I6" i="2"/>
  <c r="J6" i="2"/>
  <c r="K6" i="2"/>
  <c r="G7" i="2"/>
  <c r="H7" i="2"/>
  <c r="I7" i="2"/>
  <c r="J7" i="2"/>
  <c r="K7" i="2"/>
  <c r="G8" i="2"/>
  <c r="H8" i="2"/>
  <c r="I8" i="2"/>
  <c r="J8" i="2"/>
  <c r="K8" i="2"/>
  <c r="G9" i="2"/>
  <c r="H9" i="2"/>
  <c r="I9" i="2"/>
  <c r="J9" i="2"/>
  <c r="K9" i="2"/>
  <c r="G10" i="2"/>
  <c r="H10" i="2"/>
  <c r="I10" i="2"/>
  <c r="J10" i="2"/>
  <c r="K10" i="2"/>
  <c r="G11" i="2"/>
  <c r="H11" i="2"/>
  <c r="I11" i="2"/>
  <c r="J11" i="2"/>
  <c r="K11" i="2"/>
  <c r="G12" i="2"/>
  <c r="H12" i="2"/>
  <c r="I12" i="2"/>
  <c r="J12" i="2"/>
  <c r="K12" i="2"/>
  <c r="G13" i="2"/>
  <c r="H13" i="2"/>
  <c r="I13" i="2"/>
  <c r="J13" i="2"/>
  <c r="K13" i="2"/>
  <c r="G14" i="2"/>
  <c r="H14" i="2"/>
  <c r="I14" i="2"/>
  <c r="J14" i="2"/>
  <c r="K14" i="2"/>
  <c r="G15" i="2"/>
  <c r="H15" i="2"/>
  <c r="I15" i="2"/>
  <c r="J15" i="2"/>
  <c r="K15" i="2"/>
  <c r="G16" i="2"/>
  <c r="H16" i="2"/>
  <c r="I16" i="2"/>
  <c r="J16" i="2"/>
  <c r="K16" i="2"/>
  <c r="G17" i="2"/>
  <c r="H17" i="2"/>
  <c r="I17" i="2"/>
  <c r="J17" i="2"/>
  <c r="K17" i="2"/>
  <c r="G18" i="2"/>
  <c r="H18" i="2"/>
  <c r="I18" i="2"/>
  <c r="J18" i="2"/>
  <c r="K18" i="2"/>
  <c r="G19" i="2"/>
  <c r="H19" i="2"/>
  <c r="I19" i="2"/>
  <c r="J19" i="2"/>
  <c r="K19" i="2"/>
  <c r="G20" i="2"/>
  <c r="H20" i="2"/>
  <c r="J20" i="2"/>
  <c r="K20" i="2"/>
  <c r="G21" i="2"/>
  <c r="H21" i="2"/>
  <c r="I21" i="2"/>
  <c r="J21" i="2"/>
  <c r="K21" i="2"/>
  <c r="G22" i="2"/>
  <c r="H22" i="2"/>
  <c r="I22" i="2"/>
  <c r="J22" i="2"/>
  <c r="K22" i="2"/>
  <c r="G23" i="2"/>
  <c r="H23" i="2"/>
  <c r="I23" i="2"/>
  <c r="J23" i="2"/>
  <c r="K23" i="2"/>
  <c r="G24" i="2"/>
  <c r="H24" i="2"/>
  <c r="I24" i="2"/>
  <c r="J24" i="2"/>
  <c r="K24" i="2"/>
  <c r="G25" i="2"/>
  <c r="H25" i="2"/>
  <c r="I25" i="2"/>
  <c r="J25" i="2"/>
  <c r="K25" i="2"/>
  <c r="G26" i="2"/>
  <c r="H26" i="2"/>
  <c r="I26" i="2"/>
  <c r="J26" i="2"/>
  <c r="K26" i="2"/>
  <c r="G27" i="2"/>
  <c r="H27" i="2"/>
  <c r="I27" i="2"/>
  <c r="J27" i="2"/>
  <c r="K27" i="2"/>
  <c r="G28" i="2"/>
  <c r="H28" i="2"/>
  <c r="I28" i="2"/>
  <c r="J28" i="2"/>
  <c r="K28" i="2"/>
  <c r="G29" i="2"/>
  <c r="H29" i="2"/>
  <c r="I29" i="2"/>
  <c r="J29" i="2"/>
  <c r="K29" i="2"/>
  <c r="G30" i="2"/>
  <c r="H30" i="2"/>
  <c r="I30" i="2"/>
  <c r="J30" i="2"/>
  <c r="K30" i="2"/>
  <c r="G31" i="2"/>
  <c r="H31" i="2"/>
  <c r="I31" i="2"/>
  <c r="J31" i="2"/>
  <c r="K31" i="2"/>
  <c r="G32" i="2"/>
  <c r="H32" i="2"/>
  <c r="I32" i="2"/>
  <c r="J32" i="2"/>
  <c r="K32" i="2"/>
  <c r="G33" i="2"/>
  <c r="H33" i="2"/>
  <c r="I33" i="2"/>
  <c r="J33" i="2"/>
  <c r="K33" i="2"/>
  <c r="G34" i="2"/>
  <c r="H34" i="2"/>
  <c r="I34" i="2"/>
  <c r="J34" i="2"/>
  <c r="K34" i="2"/>
  <c r="G35" i="2"/>
  <c r="H35" i="2"/>
  <c r="I35" i="2"/>
  <c r="J35" i="2"/>
  <c r="K35" i="2"/>
  <c r="G36" i="2"/>
  <c r="H36" i="2"/>
  <c r="I36" i="2"/>
  <c r="J36" i="2"/>
  <c r="K36" i="2"/>
  <c r="G37" i="2"/>
  <c r="H37" i="2"/>
  <c r="I37" i="2"/>
  <c r="J37" i="2"/>
  <c r="K37" i="2"/>
  <c r="G38" i="2"/>
  <c r="H38" i="2"/>
  <c r="I38" i="2"/>
  <c r="J38" i="2"/>
  <c r="K38" i="2"/>
  <c r="G39" i="2"/>
  <c r="H39" i="2"/>
  <c r="I39" i="2"/>
  <c r="J39" i="2"/>
  <c r="K39" i="2"/>
  <c r="G40" i="2"/>
  <c r="H40" i="2"/>
  <c r="I40" i="2"/>
  <c r="J40" i="2"/>
  <c r="K40" i="2"/>
  <c r="G41" i="2"/>
  <c r="H41" i="2"/>
  <c r="I41" i="2"/>
  <c r="J41" i="2"/>
  <c r="K41" i="2"/>
  <c r="H2" i="2"/>
  <c r="I2" i="2"/>
  <c r="J2" i="2"/>
  <c r="K2" i="2"/>
  <c r="G2" i="2"/>
  <c r="J5" i="4" l="1"/>
  <c r="J3" i="4"/>
  <c r="J6" i="4" s="1"/>
  <c r="J13" i="4" s="1"/>
  <c r="J15" i="4" s="1"/>
  <c r="M39" i="5"/>
  <c r="M38" i="5"/>
  <c r="J5" i="5"/>
  <c r="C45" i="5"/>
  <c r="M36" i="5"/>
  <c r="J4" i="5"/>
  <c r="J10" i="5"/>
  <c r="J11" i="5" s="1"/>
  <c r="P37" i="5"/>
  <c r="P39" i="5"/>
  <c r="P38" i="5"/>
  <c r="P36" i="4"/>
  <c r="P33" i="4"/>
  <c r="P32" i="4"/>
  <c r="P34" i="4"/>
  <c r="P38" i="4"/>
  <c r="P39" i="4"/>
  <c r="S13" i="3"/>
  <c r="J24" i="3"/>
  <c r="J25" i="3" s="1"/>
  <c r="J7" i="3"/>
  <c r="J8" i="3" s="1"/>
  <c r="J9" i="3" s="1"/>
  <c r="J10" i="3" s="1"/>
  <c r="J11" i="3" s="1"/>
  <c r="J12" i="3" s="1"/>
  <c r="J13" i="3" s="1"/>
  <c r="I15" i="3" s="1"/>
  <c r="M43" i="2" a="1"/>
  <c r="J6" i="5" l="1"/>
  <c r="M43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<sst xmlns="http://schemas.openxmlformats.org/spreadsheetml/2006/main" count="276" uniqueCount="64">
  <si>
    <t>Rules</t>
  </si>
  <si>
    <t>1. Every spin is random (Pseudo Random)</t>
  </si>
  <si>
    <t>2. There exists some amount of symbols, X Normal, 1 Wild, 1 Scatter</t>
  </si>
  <si>
    <t>3. Wild subsitutes for every symbol, except for scatter</t>
  </si>
  <si>
    <t>5. Only the highest paying combination on a while counts</t>
  </si>
  <si>
    <t>4. Every win combination must be consecutive on a winline, starting from reel 1, except scatter</t>
  </si>
  <si>
    <t>6. It costs the player £Y to spin, and win awards various amounts</t>
  </si>
  <si>
    <t>Winlines</t>
  </si>
  <si>
    <t>Paytable</t>
  </si>
  <si>
    <t>Symbol</t>
  </si>
  <si>
    <t>3x</t>
  </si>
  <si>
    <t>4x</t>
  </si>
  <si>
    <t>5x</t>
  </si>
  <si>
    <t>Wild</t>
  </si>
  <si>
    <t>Ace</t>
  </si>
  <si>
    <t>King</t>
  </si>
  <si>
    <t>Queen</t>
  </si>
  <si>
    <t>Jack</t>
  </si>
  <si>
    <t>Ten</t>
  </si>
  <si>
    <t>Apple</t>
  </si>
  <si>
    <t>Cherry</t>
  </si>
  <si>
    <t>Melon</t>
  </si>
  <si>
    <t>Scatter</t>
  </si>
  <si>
    <t>Additonal</t>
  </si>
  <si>
    <t>3x Award 5 Free Spins</t>
  </si>
  <si>
    <t>ID</t>
  </si>
  <si>
    <t>Example Screens</t>
  </si>
  <si>
    <t>3x Ace Win on Winline 4</t>
  </si>
  <si>
    <t>3x Wild Win on Winline 3 (3x Wild pays more than 4x Ten)</t>
  </si>
  <si>
    <t>4x Ace Win on Winline 3 (4x Ace pays more than 3x Wild)</t>
  </si>
  <si>
    <t xml:space="preserve">3x Scatter (5 Free Spins) </t>
  </si>
  <si>
    <t>7. 3 Scatters anywhere in view award 5 Free Spins for the next 5 Spins</t>
  </si>
  <si>
    <t>Reel 1</t>
  </si>
  <si>
    <t>Reel 2</t>
  </si>
  <si>
    <t>Reel 3</t>
  </si>
  <si>
    <t>Reel 4</t>
  </si>
  <si>
    <t>Reel 5</t>
  </si>
  <si>
    <t>Symbols</t>
  </si>
  <si>
    <t>5 in a row</t>
  </si>
  <si>
    <t>4in a row</t>
  </si>
  <si>
    <t>3 in a row</t>
  </si>
  <si>
    <t>2 in a row</t>
  </si>
  <si>
    <t>Total return</t>
  </si>
  <si>
    <t>Total Combinations</t>
  </si>
  <si>
    <t>Total Hits</t>
  </si>
  <si>
    <t>RTP</t>
  </si>
  <si>
    <t xml:space="preserve">Lines </t>
  </si>
  <si>
    <t>Total</t>
  </si>
  <si>
    <t>5 Wilds</t>
  </si>
  <si>
    <t>4 Wilds</t>
  </si>
  <si>
    <t>3 Wilds</t>
  </si>
  <si>
    <t>Removal</t>
  </si>
  <si>
    <t>Occurances 1 Line</t>
  </si>
  <si>
    <t>4 in a row</t>
  </si>
  <si>
    <t>Return 1 Line</t>
  </si>
  <si>
    <t>Wild Overlap Occurances</t>
  </si>
  <si>
    <t>[</t>
  </si>
  <si>
    <t>Height</t>
  </si>
  <si>
    <t>Freegame Chance</t>
  </si>
  <si>
    <t>Freegame Freq</t>
  </si>
  <si>
    <t>Math</t>
  </si>
  <si>
    <t>Sim</t>
  </si>
  <si>
    <t>Base</t>
  </si>
  <si>
    <t>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</si>
</sst>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000%"/>
    <numFmt numFmtId="165" formatCode="0.0%"/>
    <numFmt numFmtId="171" formatCode="0.0000"/>
    <numFmt numFmtId="173" formatCode="_(* #,##0.000_);_(* \(#,##0.000\);_(* &quot;-&quot;??_);_(@_)"/>
    <numFmt numFmtId="178" formatCode="_(* #,##0.00000_);_(* \(#,##0.00000\);_(* &quot;-&quot;??_);_(@_)"/>
  </numFmts>
  <fonts count="15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name val="Arial"/>
      <family val="2"/>
    </font>
    <font>
      <b/>
      <u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10"/>
      <color theme="0"/>
      <name val="Arial"/>
      <family val="2"/>
    </font>
    <font>
      <b/>
      <u/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u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rgb="FFB5CEA8"/>
      <name val="Menlo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11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10" xfId="0" applyBorder="1"/>
    <xf numFmtId="0" fontId="0" fillId="0" borderId="11" xfId="0" applyBorder="1"/>
    <xf numFmtId="0" fontId="0" fillId="3" borderId="1" xfId="0" applyFill="1" applyBorder="1"/>
    <xf numFmtId="0" fontId="0" fillId="3" borderId="12" xfId="0" applyFill="1" applyBorder="1"/>
    <xf numFmtId="0" fontId="0" fillId="0" borderId="13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2" fillId="0" borderId="0" xfId="0" applyFont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4" fillId="0" borderId="0" xfId="3"/>
    <xf numFmtId="0" fontId="4" fillId="0" borderId="0" xfId="3" applyAlignment="1">
      <alignment horizontal="center"/>
    </xf>
    <xf numFmtId="10" fontId="0" fillId="0" borderId="0" xfId="4" applyNumberFormat="1" applyFont="1" applyAlignment="1">
      <alignment horizontal="center"/>
    </xf>
    <xf numFmtId="0" fontId="7" fillId="0" borderId="19" xfId="0" applyFont="1" applyBorder="1"/>
    <xf numFmtId="0" fontId="6" fillId="4" borderId="15" xfId="3" applyFont="1" applyFill="1" applyBorder="1"/>
    <xf numFmtId="1" fontId="4" fillId="0" borderId="4" xfId="3" applyNumberFormat="1" applyBorder="1"/>
    <xf numFmtId="0" fontId="0" fillId="0" borderId="19" xfId="0" applyBorder="1"/>
    <xf numFmtId="0" fontId="8" fillId="4" borderId="11" xfId="3" applyFont="1" applyFill="1" applyBorder="1"/>
    <xf numFmtId="1" fontId="0" fillId="0" borderId="6" xfId="5" applyNumberFormat="1" applyFont="1" applyBorder="1"/>
    <xf numFmtId="1" fontId="4" fillId="0" borderId="6" xfId="3" applyNumberFormat="1" applyBorder="1"/>
    <xf numFmtId="0" fontId="8" fillId="4" borderId="10" xfId="3" applyFont="1" applyFill="1" applyBorder="1"/>
    <xf numFmtId="164" fontId="0" fillId="0" borderId="9" xfId="4" applyNumberFormat="1" applyFont="1" applyBorder="1"/>
    <xf numFmtId="0" fontId="4" fillId="3" borderId="2" xfId="3" applyFill="1" applyBorder="1"/>
    <xf numFmtId="0" fontId="4" fillId="3" borderId="3" xfId="3" applyFill="1" applyBorder="1"/>
    <xf numFmtId="0" fontId="4" fillId="3" borderId="4" xfId="3" applyFill="1" applyBorder="1"/>
    <xf numFmtId="0" fontId="11" fillId="0" borderId="26" xfId="3" applyFont="1" applyBorder="1"/>
    <xf numFmtId="0" fontId="11" fillId="0" borderId="20" xfId="3" applyFont="1" applyBorder="1"/>
    <xf numFmtId="0" fontId="4" fillId="0" borderId="19" xfId="3" applyBorder="1"/>
    <xf numFmtId="0" fontId="11" fillId="0" borderId="0" xfId="3" applyFont="1"/>
    <xf numFmtId="0" fontId="11" fillId="0" borderId="29" xfId="3" applyFont="1" applyBorder="1"/>
    <xf numFmtId="0" fontId="4" fillId="3" borderId="13" xfId="3" applyFill="1" applyBorder="1"/>
    <xf numFmtId="0" fontId="4" fillId="3" borderId="12" xfId="3" applyFill="1" applyBorder="1"/>
    <xf numFmtId="0" fontId="4" fillId="3" borderId="14" xfId="3" applyFill="1" applyBorder="1"/>
    <xf numFmtId="0" fontId="4" fillId="5" borderId="1" xfId="3" applyFill="1" applyBorder="1"/>
    <xf numFmtId="0" fontId="4" fillId="5" borderId="13" xfId="3" applyFill="1" applyBorder="1"/>
    <xf numFmtId="0" fontId="4" fillId="5" borderId="12" xfId="3" applyFill="1" applyBorder="1"/>
    <xf numFmtId="0" fontId="4" fillId="5" borderId="4" xfId="3" applyFill="1" applyBorder="1"/>
    <xf numFmtId="0" fontId="4" fillId="5" borderId="14" xfId="3" applyFill="1" applyBorder="1"/>
    <xf numFmtId="0" fontId="9" fillId="0" borderId="10" xfId="3" applyFont="1" applyBorder="1"/>
    <xf numFmtId="0" fontId="9" fillId="0" borderId="8" xfId="3" applyFont="1" applyBorder="1"/>
    <xf numFmtId="0" fontId="9" fillId="0" borderId="30" xfId="3" applyFont="1" applyBorder="1"/>
    <xf numFmtId="0" fontId="9" fillId="0" borderId="31" xfId="3" applyFont="1" applyBorder="1"/>
    <xf numFmtId="0" fontId="10" fillId="0" borderId="18" xfId="3" applyFont="1" applyBorder="1" applyAlignment="1">
      <alignment horizontal="left"/>
    </xf>
    <xf numFmtId="0" fontId="11" fillId="0" borderId="32" xfId="3" applyFont="1" applyBorder="1"/>
    <xf numFmtId="0" fontId="11" fillId="0" borderId="33" xfId="3" applyFont="1" applyBorder="1"/>
    <xf numFmtId="0" fontId="11" fillId="0" borderId="34" xfId="3" applyFont="1" applyBorder="1"/>
    <xf numFmtId="0" fontId="11" fillId="0" borderId="19" xfId="3" applyFont="1" applyBorder="1"/>
    <xf numFmtId="0" fontId="11" fillId="0" borderId="35" xfId="3" applyFont="1" applyBorder="1"/>
    <xf numFmtId="0" fontId="11" fillId="0" borderId="21" xfId="3" applyFont="1" applyBorder="1"/>
    <xf numFmtId="0" fontId="11" fillId="0" borderId="36" xfId="3" applyFont="1" applyBorder="1"/>
    <xf numFmtId="0" fontId="10" fillId="0" borderId="10" xfId="3" applyFont="1" applyBorder="1" applyAlignment="1">
      <alignment horizontal="left"/>
    </xf>
    <xf numFmtId="0" fontId="11" fillId="0" borderId="23" xfId="3" applyFont="1" applyBorder="1"/>
    <xf numFmtId="0" fontId="11" fillId="0" borderId="37" xfId="3" applyFont="1" applyBorder="1"/>
    <xf numFmtId="0" fontId="11" fillId="0" borderId="22" xfId="3" applyFont="1" applyBorder="1"/>
    <xf numFmtId="0" fontId="4" fillId="0" borderId="0" xfId="3" applyFill="1" applyBorder="1"/>
    <xf numFmtId="0" fontId="5" fillId="0" borderId="0" xfId="3" applyFont="1" applyFill="1" applyBorder="1" applyAlignment="1">
      <alignment horizontal="left"/>
    </xf>
    <xf numFmtId="0" fontId="5" fillId="0" borderId="0" xfId="3" applyFont="1" applyFill="1" applyBorder="1"/>
    <xf numFmtId="0" fontId="6" fillId="0" borderId="0" xfId="3" applyFont="1" applyFill="1" applyBorder="1" applyAlignment="1">
      <alignment horizontal="left"/>
    </xf>
    <xf numFmtId="0" fontId="0" fillId="0" borderId="0" xfId="0" applyBorder="1"/>
    <xf numFmtId="0" fontId="0" fillId="0" borderId="0" xfId="5" applyNumberFormat="1" applyFont="1" applyFill="1" applyBorder="1"/>
    <xf numFmtId="0" fontId="10" fillId="0" borderId="0" xfId="3" applyFont="1" applyFill="1" applyBorder="1"/>
    <xf numFmtId="0" fontId="11" fillId="0" borderId="0" xfId="3" applyFont="1" applyFill="1" applyBorder="1"/>
    <xf numFmtId="0" fontId="10" fillId="0" borderId="27" xfId="3" applyFont="1" applyBorder="1" applyAlignment="1">
      <alignment horizontal="left"/>
    </xf>
    <xf numFmtId="0" fontId="4" fillId="0" borderId="23" xfId="3" applyBorder="1"/>
    <xf numFmtId="0" fontId="4" fillId="0" borderId="24" xfId="3" applyBorder="1"/>
    <xf numFmtId="0" fontId="10" fillId="0" borderId="41" xfId="3" applyFont="1" applyBorder="1" applyAlignment="1">
      <alignment horizontal="left"/>
    </xf>
    <xf numFmtId="0" fontId="9" fillId="0" borderId="38" xfId="3" applyFont="1" applyBorder="1"/>
    <xf numFmtId="0" fontId="9" fillId="0" borderId="16" xfId="3" applyFont="1" applyBorder="1"/>
    <xf numFmtId="0" fontId="9" fillId="0" borderId="17" xfId="3" applyFont="1" applyBorder="1"/>
    <xf numFmtId="0" fontId="10" fillId="0" borderId="40" xfId="3" applyFont="1" applyBorder="1" applyAlignment="1">
      <alignment horizontal="left"/>
    </xf>
    <xf numFmtId="0" fontId="9" fillId="0" borderId="42" xfId="3" applyFont="1" applyBorder="1"/>
    <xf numFmtId="0" fontId="9" fillId="0" borderId="43" xfId="3" applyFont="1" applyBorder="1"/>
    <xf numFmtId="0" fontId="9" fillId="0" borderId="44" xfId="3" applyFont="1" applyBorder="1"/>
    <xf numFmtId="0" fontId="10" fillId="0" borderId="25" xfId="3" applyFont="1" applyBorder="1" applyAlignment="1">
      <alignment horizontal="left"/>
    </xf>
    <xf numFmtId="0" fontId="11" fillId="0" borderId="39" xfId="3" applyFont="1" applyBorder="1"/>
    <xf numFmtId="0" fontId="10" fillId="0" borderId="28" xfId="3" applyFont="1" applyBorder="1"/>
    <xf numFmtId="0" fontId="11" fillId="0" borderId="45" xfId="3" applyFont="1" applyBorder="1"/>
    <xf numFmtId="0" fontId="9" fillId="0" borderId="0" xfId="3" applyFont="1" applyFill="1" applyBorder="1"/>
    <xf numFmtId="0" fontId="5" fillId="4" borderId="19" xfId="3" applyFont="1" applyFill="1" applyBorder="1" applyAlignment="1">
      <alignment horizontal="left"/>
    </xf>
    <xf numFmtId="0" fontId="5" fillId="4" borderId="19" xfId="3" applyFont="1" applyFill="1" applyBorder="1"/>
    <xf numFmtId="0" fontId="6" fillId="4" borderId="19" xfId="3" applyFont="1" applyFill="1" applyBorder="1" applyAlignment="1">
      <alignment horizontal="left"/>
    </xf>
    <xf numFmtId="165" fontId="4" fillId="0" borderId="0" xfId="2" applyNumberFormat="1" applyFont="1"/>
    <xf numFmtId="10" fontId="4" fillId="0" borderId="0" xfId="2" applyNumberFormat="1" applyFont="1"/>
    <xf numFmtId="43" fontId="0" fillId="0" borderId="9" xfId="1" applyNumberFormat="1" applyFont="1" applyBorder="1"/>
    <xf numFmtId="10" fontId="4" fillId="0" borderId="6" xfId="2" applyNumberFormat="1" applyFont="1" applyBorder="1"/>
    <xf numFmtId="0" fontId="12" fillId="0" borderId="0" xfId="3" applyFont="1" applyFill="1" applyBorder="1" applyAlignment="1">
      <alignment horizontal="left"/>
    </xf>
    <xf numFmtId="0" fontId="12" fillId="0" borderId="0" xfId="3" applyFont="1" applyFill="1" applyBorder="1"/>
    <xf numFmtId="0" fontId="13" fillId="0" borderId="0" xfId="3" applyFont="1" applyFill="1" applyBorder="1" applyAlignment="1">
      <alignment horizontal="left"/>
    </xf>
    <xf numFmtId="0" fontId="14" fillId="0" borderId="0" xfId="0" applyFont="1"/>
    <xf numFmtId="10" fontId="4" fillId="0" borderId="0" xfId="3" applyNumberFormat="1"/>
    <xf numFmtId="43" fontId="4" fillId="0" borderId="0" xfId="1" applyFont="1"/>
    <xf numFmtId="43" fontId="4" fillId="0" borderId="0" xfId="3" applyNumberFormat="1"/>
    <xf numFmtId="173" fontId="4" fillId="0" borderId="0" xfId="1" applyNumberFormat="1" applyFont="1"/>
    <xf numFmtId="173" fontId="4" fillId="0" borderId="0" xfId="3" applyNumberFormat="1"/>
    <xf numFmtId="178" fontId="4" fillId="0" borderId="0" xfId="1" applyNumberFormat="1" applyFont="1"/>
    <xf numFmtId="171" fontId="11" fillId="0" borderId="0" xfId="3" applyNumberFormat="1" applyFont="1" applyFill="1" applyBorder="1"/>
    <xf numFmtId="171" fontId="4" fillId="0" borderId="0" xfId="2" applyNumberFormat="1" applyFont="1"/>
    <xf numFmtId="171" fontId="13" fillId="0" borderId="0" xfId="3" applyNumberFormat="1" applyFont="1" applyFill="1" applyBorder="1" applyAlignment="1">
      <alignment horizontal="right"/>
    </xf>
    <xf numFmtId="164" fontId="0" fillId="2" borderId="9" xfId="4" applyNumberFormat="1" applyFont="1" applyFill="1" applyBorder="1"/>
  </cellXfs>
  <cellStyles count="6">
    <cellStyle name="Comma" xfId="1" builtinId="3"/>
    <cellStyle name="Comma 2" xfId="5" xr:uid="{86B72762-97FD-6D42-A22A-F1006C50413A}"/>
    <cellStyle name="Normal" xfId="0" builtinId="0"/>
    <cellStyle name="Normal 2" xfId="3" xr:uid="{7F9ECC95-27F1-4D44-8D49-EAADA885B252}"/>
    <cellStyle name="Per cent" xfId="2" builtinId="5"/>
    <cellStyle name="Per cent 2" xfId="4" xr:uid="{0DD14C8B-B15A-A544-BD3B-53FE9AF86FEB}"/>
  </cellStyles>
  <dxfs count="48"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24F4C-FD15-834D-8C96-8BCE6601F8D8}">
  <dimension ref="A1:S36"/>
  <sheetViews>
    <sheetView zoomScale="150" zoomScaleNormal="150" workbookViewId="0">
      <selection activeCell="I28" sqref="I28"/>
    </sheetView>
  </sheetViews>
  <sheetFormatPr baseColWidth="10" defaultRowHeight="16" x14ac:dyDescent="0.2"/>
  <sheetData>
    <row r="1" spans="1:19" x14ac:dyDescent="0.2">
      <c r="B1" t="s">
        <v>0</v>
      </c>
    </row>
    <row r="2" spans="1:19" x14ac:dyDescent="0.2">
      <c r="B2" t="s">
        <v>1</v>
      </c>
    </row>
    <row r="3" spans="1:19" x14ac:dyDescent="0.2">
      <c r="B3" t="s">
        <v>2</v>
      </c>
    </row>
    <row r="4" spans="1:19" x14ac:dyDescent="0.2">
      <c r="B4" t="s">
        <v>3</v>
      </c>
    </row>
    <row r="5" spans="1:19" x14ac:dyDescent="0.2">
      <c r="B5" t="s">
        <v>5</v>
      </c>
    </row>
    <row r="6" spans="1:19" x14ac:dyDescent="0.2">
      <c r="B6" t="s">
        <v>4</v>
      </c>
    </row>
    <row r="7" spans="1:19" x14ac:dyDescent="0.2">
      <c r="B7" t="s">
        <v>6</v>
      </c>
    </row>
    <row r="8" spans="1:19" x14ac:dyDescent="0.2">
      <c r="B8" t="s">
        <v>31</v>
      </c>
    </row>
    <row r="9" spans="1:19" ht="17" thickBot="1" x14ac:dyDescent="0.25"/>
    <row r="10" spans="1:19" ht="17" thickBot="1" x14ac:dyDescent="0.25">
      <c r="B10" t="s">
        <v>7</v>
      </c>
      <c r="H10" s="27" t="s">
        <v>8</v>
      </c>
      <c r="I10" s="28"/>
      <c r="J10" s="28"/>
      <c r="K10" s="28"/>
      <c r="L10" s="28"/>
      <c r="M10" s="29"/>
      <c r="O10" t="s">
        <v>26</v>
      </c>
    </row>
    <row r="11" spans="1:19" ht="17" thickBot="1" x14ac:dyDescent="0.25">
      <c r="B11" s="9"/>
      <c r="C11" s="10"/>
      <c r="D11" s="10"/>
      <c r="E11" s="10"/>
      <c r="F11" s="11"/>
      <c r="H11" s="20" t="s">
        <v>25</v>
      </c>
      <c r="I11" s="20" t="s">
        <v>9</v>
      </c>
      <c r="J11" s="21" t="s">
        <v>10</v>
      </c>
      <c r="K11" s="21" t="s">
        <v>11</v>
      </c>
      <c r="L11" s="21" t="s">
        <v>12</v>
      </c>
      <c r="M11" s="20" t="s">
        <v>23</v>
      </c>
      <c r="O11" s="1" t="s">
        <v>14</v>
      </c>
      <c r="P11" s="2" t="s">
        <v>15</v>
      </c>
      <c r="Q11" s="2" t="s">
        <v>18</v>
      </c>
      <c r="R11" s="2" t="s">
        <v>20</v>
      </c>
      <c r="S11" s="3" t="s">
        <v>17</v>
      </c>
    </row>
    <row r="12" spans="1:19" x14ac:dyDescent="0.2">
      <c r="A12">
        <v>1</v>
      </c>
      <c r="B12" s="4"/>
      <c r="F12" s="5"/>
      <c r="H12" s="25">
        <v>0</v>
      </c>
      <c r="I12" s="25" t="s">
        <v>13</v>
      </c>
      <c r="J12" s="2">
        <v>5</v>
      </c>
      <c r="K12" s="2">
        <v>20</v>
      </c>
      <c r="L12" s="2">
        <v>100</v>
      </c>
      <c r="M12" s="25"/>
      <c r="O12" s="4" t="s">
        <v>17</v>
      </c>
      <c r="P12" t="s">
        <v>14</v>
      </c>
      <c r="Q12" t="s">
        <v>21</v>
      </c>
      <c r="R12" t="s">
        <v>16</v>
      </c>
      <c r="S12" s="5" t="s">
        <v>21</v>
      </c>
    </row>
    <row r="13" spans="1:19" ht="17" thickBot="1" x14ac:dyDescent="0.25">
      <c r="B13" s="6"/>
      <c r="C13" s="7"/>
      <c r="D13" s="7"/>
      <c r="E13" s="7"/>
      <c r="F13" s="8"/>
      <c r="H13" s="19">
        <v>1</v>
      </c>
      <c r="I13" s="19" t="s">
        <v>14</v>
      </c>
      <c r="J13">
        <v>5</v>
      </c>
      <c r="K13">
        <v>20</v>
      </c>
      <c r="L13">
        <v>100</v>
      </c>
      <c r="M13" s="19"/>
      <c r="O13" s="6" t="s">
        <v>18</v>
      </c>
      <c r="P13" s="7" t="s">
        <v>20</v>
      </c>
      <c r="Q13" s="7" t="s">
        <v>13</v>
      </c>
      <c r="R13" s="7" t="s">
        <v>18</v>
      </c>
      <c r="S13" s="8" t="s">
        <v>20</v>
      </c>
    </row>
    <row r="14" spans="1:19" ht="17" thickBot="1" x14ac:dyDescent="0.25">
      <c r="H14" s="19">
        <v>2</v>
      </c>
      <c r="I14" s="19" t="s">
        <v>15</v>
      </c>
      <c r="J14">
        <v>4</v>
      </c>
      <c r="K14">
        <v>16</v>
      </c>
      <c r="L14">
        <v>40</v>
      </c>
      <c r="M14" s="19"/>
    </row>
    <row r="15" spans="1:19" x14ac:dyDescent="0.2">
      <c r="B15" s="1"/>
      <c r="C15" s="2"/>
      <c r="D15" s="2"/>
      <c r="E15" s="2"/>
      <c r="F15" s="3"/>
      <c r="H15" s="19">
        <v>3</v>
      </c>
      <c r="I15" s="19" t="s">
        <v>16</v>
      </c>
      <c r="J15">
        <v>3</v>
      </c>
      <c r="K15">
        <v>12</v>
      </c>
      <c r="L15">
        <v>30</v>
      </c>
      <c r="M15" s="19"/>
      <c r="O15" t="s">
        <v>27</v>
      </c>
    </row>
    <row r="16" spans="1:19" ht="17" thickBot="1" x14ac:dyDescent="0.25">
      <c r="A16">
        <v>2</v>
      </c>
      <c r="B16" s="16"/>
      <c r="C16" s="12"/>
      <c r="D16" s="12"/>
      <c r="E16" s="12"/>
      <c r="F16" s="17"/>
      <c r="H16" s="19">
        <v>4</v>
      </c>
      <c r="I16" s="19" t="s">
        <v>17</v>
      </c>
      <c r="J16">
        <v>2</v>
      </c>
      <c r="K16">
        <v>8</v>
      </c>
      <c r="L16">
        <v>20</v>
      </c>
      <c r="M16" s="19"/>
    </row>
    <row r="17" spans="1:19" ht="17" thickBot="1" x14ac:dyDescent="0.25">
      <c r="B17" s="6"/>
      <c r="C17" s="7"/>
      <c r="D17" s="7"/>
      <c r="E17" s="7"/>
      <c r="F17" s="8"/>
      <c r="H17" s="19">
        <v>5</v>
      </c>
      <c r="I17" s="19" t="s">
        <v>18</v>
      </c>
      <c r="J17">
        <v>1</v>
      </c>
      <c r="K17">
        <v>4</v>
      </c>
      <c r="L17">
        <v>10</v>
      </c>
      <c r="M17" s="19"/>
      <c r="O17" s="1" t="s">
        <v>14</v>
      </c>
      <c r="P17" s="2" t="s">
        <v>15</v>
      </c>
      <c r="Q17" s="2" t="s">
        <v>18</v>
      </c>
      <c r="R17" s="2" t="s">
        <v>20</v>
      </c>
      <c r="S17" s="3" t="s">
        <v>17</v>
      </c>
    </row>
    <row r="18" spans="1:19" ht="17" thickBot="1" x14ac:dyDescent="0.25">
      <c r="H18" s="19">
        <v>6</v>
      </c>
      <c r="I18" s="19" t="s">
        <v>19</v>
      </c>
      <c r="J18">
        <v>0.5</v>
      </c>
      <c r="K18">
        <v>2</v>
      </c>
      <c r="L18">
        <v>5</v>
      </c>
      <c r="M18" s="19"/>
      <c r="O18" s="4" t="s">
        <v>17</v>
      </c>
      <c r="P18" t="s">
        <v>14</v>
      </c>
      <c r="Q18" t="s">
        <v>21</v>
      </c>
      <c r="R18" t="s">
        <v>16</v>
      </c>
      <c r="S18" s="5" t="s">
        <v>21</v>
      </c>
    </row>
    <row r="19" spans="1:19" ht="17" thickBot="1" x14ac:dyDescent="0.25">
      <c r="B19" s="1"/>
      <c r="C19" s="2"/>
      <c r="D19" s="2"/>
      <c r="E19" s="2"/>
      <c r="F19" s="3"/>
      <c r="H19" s="19">
        <v>7</v>
      </c>
      <c r="I19" s="19" t="s">
        <v>20</v>
      </c>
      <c r="J19">
        <v>0.5</v>
      </c>
      <c r="K19">
        <v>2</v>
      </c>
      <c r="L19">
        <v>5</v>
      </c>
      <c r="M19" s="19"/>
      <c r="O19" s="6" t="s">
        <v>13</v>
      </c>
      <c r="P19" s="7" t="s">
        <v>13</v>
      </c>
      <c r="Q19" s="7" t="s">
        <v>13</v>
      </c>
      <c r="R19" s="7" t="s">
        <v>18</v>
      </c>
      <c r="S19" s="8" t="s">
        <v>20</v>
      </c>
    </row>
    <row r="20" spans="1:19" x14ac:dyDescent="0.2">
      <c r="A20">
        <v>3</v>
      </c>
      <c r="B20" s="4"/>
      <c r="F20" s="5"/>
      <c r="H20" s="19">
        <v>8</v>
      </c>
      <c r="I20" s="19" t="s">
        <v>21</v>
      </c>
      <c r="J20">
        <v>0.5</v>
      </c>
      <c r="K20">
        <v>2</v>
      </c>
      <c r="L20">
        <v>5</v>
      </c>
      <c r="M20" s="19"/>
    </row>
    <row r="21" spans="1:19" ht="17" thickBot="1" x14ac:dyDescent="0.25">
      <c r="B21" s="13"/>
      <c r="C21" s="14"/>
      <c r="D21" s="14"/>
      <c r="E21" s="14"/>
      <c r="F21" s="15"/>
      <c r="H21" s="18">
        <v>9</v>
      </c>
      <c r="I21" s="18" t="s">
        <v>22</v>
      </c>
      <c r="J21" s="7">
        <v>0</v>
      </c>
      <c r="K21" s="7">
        <v>0</v>
      </c>
      <c r="L21" s="7">
        <v>0</v>
      </c>
      <c r="M21" s="18" t="s">
        <v>24</v>
      </c>
      <c r="O21" t="s">
        <v>27</v>
      </c>
    </row>
    <row r="22" spans="1:19" ht="17" thickBot="1" x14ac:dyDescent="0.25">
      <c r="O22" t="s">
        <v>28</v>
      </c>
    </row>
    <row r="23" spans="1:19" ht="17" thickBot="1" x14ac:dyDescent="0.25">
      <c r="B23" s="9"/>
      <c r="C23" s="2"/>
      <c r="D23" s="2"/>
      <c r="E23" s="2"/>
      <c r="F23" s="11"/>
    </row>
    <row r="24" spans="1:19" x14ac:dyDescent="0.2">
      <c r="A24">
        <v>4</v>
      </c>
      <c r="B24" s="4"/>
      <c r="C24" s="12"/>
      <c r="E24" s="12"/>
      <c r="F24" s="5"/>
      <c r="O24" s="1" t="s">
        <v>14</v>
      </c>
      <c r="P24" s="2" t="s">
        <v>15</v>
      </c>
      <c r="Q24" s="2" t="s">
        <v>18</v>
      </c>
      <c r="R24" s="2" t="s">
        <v>20</v>
      </c>
      <c r="S24" s="3" t="s">
        <v>17</v>
      </c>
    </row>
    <row r="25" spans="1:19" ht="17" thickBot="1" x14ac:dyDescent="0.25">
      <c r="B25" s="6"/>
      <c r="C25" s="7"/>
      <c r="D25" s="14"/>
      <c r="E25" s="7"/>
      <c r="F25" s="8"/>
      <c r="O25" s="4" t="s">
        <v>17</v>
      </c>
      <c r="P25" t="s">
        <v>14</v>
      </c>
      <c r="Q25" t="s">
        <v>21</v>
      </c>
      <c r="R25" t="s">
        <v>16</v>
      </c>
      <c r="S25" s="5" t="s">
        <v>21</v>
      </c>
    </row>
    <row r="26" spans="1:19" ht="17" thickBot="1" x14ac:dyDescent="0.25">
      <c r="O26" s="6" t="s">
        <v>13</v>
      </c>
      <c r="P26" s="7" t="s">
        <v>13</v>
      </c>
      <c r="Q26" s="7" t="s">
        <v>13</v>
      </c>
      <c r="R26" s="7" t="s">
        <v>14</v>
      </c>
      <c r="S26" s="8" t="s">
        <v>20</v>
      </c>
    </row>
    <row r="27" spans="1:19" x14ac:dyDescent="0.2">
      <c r="B27" s="1"/>
      <c r="C27" s="2"/>
      <c r="D27" s="10"/>
      <c r="E27" s="2"/>
      <c r="F27" s="3"/>
    </row>
    <row r="28" spans="1:19" x14ac:dyDescent="0.2">
      <c r="A28">
        <v>5</v>
      </c>
      <c r="B28" s="4"/>
      <c r="C28" s="12"/>
      <c r="E28" s="12"/>
      <c r="F28" s="5"/>
      <c r="O28" t="s">
        <v>27</v>
      </c>
    </row>
    <row r="29" spans="1:19" ht="17" thickBot="1" x14ac:dyDescent="0.25">
      <c r="B29" s="13"/>
      <c r="C29" s="7"/>
      <c r="D29" s="7"/>
      <c r="E29" s="7"/>
      <c r="F29" s="15"/>
      <c r="O29" t="s">
        <v>29</v>
      </c>
    </row>
    <row r="30" spans="1:19" ht="17" thickBot="1" x14ac:dyDescent="0.25"/>
    <row r="31" spans="1:19" x14ac:dyDescent="0.2">
      <c r="O31" s="1" t="s">
        <v>14</v>
      </c>
      <c r="P31" s="2" t="s">
        <v>15</v>
      </c>
      <c r="Q31" s="2" t="s">
        <v>22</v>
      </c>
      <c r="R31" s="2" t="s">
        <v>18</v>
      </c>
      <c r="S31" s="3" t="s">
        <v>17</v>
      </c>
    </row>
    <row r="32" spans="1:19" x14ac:dyDescent="0.2">
      <c r="O32" s="4" t="s">
        <v>17</v>
      </c>
      <c r="P32" t="s">
        <v>14</v>
      </c>
      <c r="Q32" t="s">
        <v>21</v>
      </c>
      <c r="R32" t="s">
        <v>16</v>
      </c>
      <c r="S32" s="5" t="s">
        <v>22</v>
      </c>
    </row>
    <row r="33" spans="15:19" ht="17" thickBot="1" x14ac:dyDescent="0.25">
      <c r="O33" s="6" t="s">
        <v>22</v>
      </c>
      <c r="P33" s="7" t="s">
        <v>20</v>
      </c>
      <c r="Q33" s="7" t="s">
        <v>13</v>
      </c>
      <c r="R33" s="7" t="s">
        <v>18</v>
      </c>
      <c r="S33" s="8" t="s">
        <v>20</v>
      </c>
    </row>
    <row r="35" spans="15:19" x14ac:dyDescent="0.2">
      <c r="O35" t="s">
        <v>27</v>
      </c>
    </row>
    <row r="36" spans="15:19" x14ac:dyDescent="0.2">
      <c r="O36" t="s">
        <v>30</v>
      </c>
    </row>
  </sheetData>
  <mergeCells count="1">
    <mergeCell ref="H10:M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BF611-5222-4946-93F7-6806229BC3BE}">
  <dimension ref="A1:AI47"/>
  <sheetViews>
    <sheetView zoomScale="110" zoomScaleNormal="110" workbookViewId="0">
      <selection activeCell="S43" sqref="S43"/>
    </sheetView>
  </sheetViews>
  <sheetFormatPr baseColWidth="10" defaultRowHeight="16" x14ac:dyDescent="0.2"/>
  <sheetData>
    <row r="1" spans="1:35" ht="17" thickBot="1" x14ac:dyDescent="0.25">
      <c r="A1" s="22" t="s">
        <v>32</v>
      </c>
      <c r="B1" s="23" t="s">
        <v>33</v>
      </c>
      <c r="C1" s="23" t="s">
        <v>34</v>
      </c>
      <c r="D1" s="23" t="s">
        <v>35</v>
      </c>
      <c r="E1" s="24" t="s">
        <v>36</v>
      </c>
      <c r="G1" s="22" t="s">
        <v>32</v>
      </c>
      <c r="H1" s="23" t="s">
        <v>33</v>
      </c>
      <c r="I1" s="23" t="s">
        <v>34</v>
      </c>
      <c r="J1" s="23" t="s">
        <v>35</v>
      </c>
      <c r="K1" s="24" t="s">
        <v>36</v>
      </c>
      <c r="M1" t="s">
        <v>56</v>
      </c>
      <c r="N1" t="s">
        <v>56</v>
      </c>
      <c r="O1" t="s">
        <v>56</v>
      </c>
      <c r="P1" t="s">
        <v>56</v>
      </c>
      <c r="Q1" t="s">
        <v>56</v>
      </c>
      <c r="S1" s="22" t="s">
        <v>32</v>
      </c>
      <c r="T1" s="23" t="s">
        <v>33</v>
      </c>
      <c r="U1" s="23" t="s">
        <v>34</v>
      </c>
      <c r="V1" s="23" t="s">
        <v>35</v>
      </c>
      <c r="W1" s="24" t="s">
        <v>36</v>
      </c>
      <c r="Y1" s="22" t="s">
        <v>32</v>
      </c>
      <c r="Z1" s="23" t="s">
        <v>33</v>
      </c>
      <c r="AA1" s="23" t="s">
        <v>34</v>
      </c>
      <c r="AB1" s="23" t="s">
        <v>35</v>
      </c>
      <c r="AC1" s="24" t="s">
        <v>36</v>
      </c>
      <c r="AE1" t="s">
        <v>56</v>
      </c>
      <c r="AF1" t="s">
        <v>56</v>
      </c>
      <c r="AG1" t="s">
        <v>56</v>
      </c>
      <c r="AH1" t="s">
        <v>56</v>
      </c>
      <c r="AI1" t="s">
        <v>56</v>
      </c>
    </row>
    <row r="2" spans="1:35" x14ac:dyDescent="0.2">
      <c r="A2" s="1">
        <v>5</v>
      </c>
      <c r="B2" s="2">
        <v>3</v>
      </c>
      <c r="C2" s="2">
        <v>0</v>
      </c>
      <c r="D2" s="2">
        <v>4</v>
      </c>
      <c r="E2" s="3">
        <v>4</v>
      </c>
      <c r="G2" s="1" t="str">
        <f>VLOOKUP(A2,'Rules and Examples'!$H$12:$I$21,2)</f>
        <v>Ten</v>
      </c>
      <c r="H2" s="2" t="str">
        <f>VLOOKUP(B2,'Rules and Examples'!$H$12:$I$21,2)</f>
        <v>Queen</v>
      </c>
      <c r="I2" s="2" t="str">
        <f>VLOOKUP(C2,'Rules and Examples'!$H$12:$I$21,2)</f>
        <v>Wild</v>
      </c>
      <c r="J2" s="2" t="str">
        <f>VLOOKUP(D2,'Rules and Examples'!$H$12:$I$21,2)</f>
        <v>Jack</v>
      </c>
      <c r="K2" s="3" t="str">
        <f>VLOOKUP(E2,'Rules and Examples'!$H$12:$I$21,2)</f>
        <v>Jack</v>
      </c>
      <c r="M2" t="str">
        <f>M1&amp;A2&amp;","</f>
        <v>[5,</v>
      </c>
      <c r="N2" t="str">
        <f>N1&amp;B2&amp;","</f>
        <v>[3,</v>
      </c>
      <c r="O2" t="str">
        <f>O1&amp;C2&amp;","</f>
        <v>[0,</v>
      </c>
      <c r="P2" t="str">
        <f>P1&amp;D2&amp;","</f>
        <v>[4,</v>
      </c>
      <c r="Q2" t="str">
        <f>Q1&amp;E2&amp;","</f>
        <v>[4,</v>
      </c>
      <c r="S2" s="1">
        <v>5</v>
      </c>
      <c r="T2" s="2">
        <v>3</v>
      </c>
      <c r="U2" s="2">
        <v>0</v>
      </c>
      <c r="V2" s="2">
        <v>4</v>
      </c>
      <c r="W2" s="3">
        <v>4</v>
      </c>
      <c r="Y2" s="1" t="str">
        <f>VLOOKUP(S2,'Rules and Examples'!$H$12:$I$21,2)</f>
        <v>Ten</v>
      </c>
      <c r="Z2" s="2" t="str">
        <f>VLOOKUP(T2,'Rules and Examples'!$H$12:$I$21,2)</f>
        <v>Queen</v>
      </c>
      <c r="AA2" s="2" t="str">
        <f>VLOOKUP(U2,'Rules and Examples'!$H$12:$I$21,2)</f>
        <v>Wild</v>
      </c>
      <c r="AB2" s="2" t="str">
        <f>VLOOKUP(V2,'Rules and Examples'!$H$12:$I$21,2)</f>
        <v>Jack</v>
      </c>
      <c r="AC2" s="3" t="str">
        <f>VLOOKUP(W2,'Rules and Examples'!$H$12:$I$21,2)</f>
        <v>Jack</v>
      </c>
      <c r="AE2" t="str">
        <f>AE1&amp;S2&amp;","</f>
        <v>[5,</v>
      </c>
      <c r="AF2" t="str">
        <f>AF1&amp;T2&amp;","</f>
        <v>[3,</v>
      </c>
      <c r="AG2" t="str">
        <f>AG1&amp;U2&amp;","</f>
        <v>[0,</v>
      </c>
      <c r="AH2" t="str">
        <f>AH1&amp;V2&amp;","</f>
        <v>[4,</v>
      </c>
      <c r="AI2" t="str">
        <f>AI1&amp;W2&amp;","</f>
        <v>[4,</v>
      </c>
    </row>
    <row r="3" spans="1:35" x14ac:dyDescent="0.2">
      <c r="A3" s="4">
        <v>6</v>
      </c>
      <c r="B3">
        <v>2</v>
      </c>
      <c r="C3">
        <v>0</v>
      </c>
      <c r="D3">
        <v>0</v>
      </c>
      <c r="E3" s="5">
        <v>3</v>
      </c>
      <c r="G3" s="4" t="str">
        <f>VLOOKUP(A3,'Rules and Examples'!$H$12:$I$21,2)</f>
        <v>Apple</v>
      </c>
      <c r="H3" t="str">
        <f>VLOOKUP(B3,'Rules and Examples'!$H$12:$I$21,2)</f>
        <v>King</v>
      </c>
      <c r="I3" t="str">
        <f>VLOOKUP(C3,'Rules and Examples'!$H$12:$I$21,2)</f>
        <v>Wild</v>
      </c>
      <c r="J3" t="str">
        <f>VLOOKUP(D3,'Rules and Examples'!$H$12:$I$21,2)</f>
        <v>Wild</v>
      </c>
      <c r="K3" s="5" t="str">
        <f>VLOOKUP(E3,'Rules and Examples'!$H$12:$I$21,2)</f>
        <v>Queen</v>
      </c>
      <c r="M3" t="str">
        <f>M2&amp;A3&amp;","</f>
        <v>[5,6,</v>
      </c>
      <c r="N3" t="str">
        <f>N2&amp;B3&amp;","</f>
        <v>[3,2,</v>
      </c>
      <c r="O3" t="str">
        <f>O2&amp;C3&amp;","</f>
        <v>[0,0,</v>
      </c>
      <c r="P3" t="str">
        <f>P2&amp;D3&amp;","</f>
        <v>[4,0,</v>
      </c>
      <c r="Q3" t="str">
        <f>Q2&amp;E3&amp;","</f>
        <v>[4,3,</v>
      </c>
      <c r="S3" s="4">
        <v>6</v>
      </c>
      <c r="T3">
        <v>2</v>
      </c>
      <c r="U3">
        <v>0</v>
      </c>
      <c r="V3">
        <v>0</v>
      </c>
      <c r="W3" s="5">
        <v>3</v>
      </c>
      <c r="Y3" s="4" t="str">
        <f>VLOOKUP(S3,'Rules and Examples'!$H$12:$I$21,2)</f>
        <v>Apple</v>
      </c>
      <c r="Z3" t="str">
        <f>VLOOKUP(T3,'Rules and Examples'!$H$12:$I$21,2)</f>
        <v>King</v>
      </c>
      <c r="AA3" t="str">
        <f>VLOOKUP(U3,'Rules and Examples'!$H$12:$I$21,2)</f>
        <v>Wild</v>
      </c>
      <c r="AB3" t="str">
        <f>VLOOKUP(V3,'Rules and Examples'!$H$12:$I$21,2)</f>
        <v>Wild</v>
      </c>
      <c r="AC3" s="5" t="str">
        <f>VLOOKUP(W3,'Rules and Examples'!$H$12:$I$21,2)</f>
        <v>Queen</v>
      </c>
      <c r="AE3" t="str">
        <f>AE2&amp;S3&amp;","</f>
        <v>[5,6,</v>
      </c>
      <c r="AF3" t="str">
        <f>AF2&amp;T3&amp;","</f>
        <v>[3,2,</v>
      </c>
      <c r="AG3" t="str">
        <f>AG2&amp;U3&amp;","</f>
        <v>[0,0,</v>
      </c>
      <c r="AH3" t="str">
        <f>AH2&amp;V3&amp;","</f>
        <v>[4,0,</v>
      </c>
      <c r="AI3" t="str">
        <f>AI2&amp;W3&amp;","</f>
        <v>[4,3,</v>
      </c>
    </row>
    <row r="4" spans="1:35" x14ac:dyDescent="0.2">
      <c r="A4" s="4">
        <v>3</v>
      </c>
      <c r="B4">
        <v>1</v>
      </c>
      <c r="C4">
        <v>0</v>
      </c>
      <c r="D4">
        <v>2</v>
      </c>
      <c r="E4" s="5">
        <v>8</v>
      </c>
      <c r="G4" s="4" t="str">
        <f>VLOOKUP(A4,'Rules and Examples'!$H$12:$I$21,2)</f>
        <v>Queen</v>
      </c>
      <c r="H4" t="str">
        <f>VLOOKUP(B4,'Rules and Examples'!$H$12:$I$21,2)</f>
        <v>Ace</v>
      </c>
      <c r="I4" t="str">
        <f>VLOOKUP(C4,'Rules and Examples'!$H$12:$I$21,2)</f>
        <v>Wild</v>
      </c>
      <c r="J4" t="str">
        <f>VLOOKUP(D4,'Rules and Examples'!$H$12:$I$21,2)</f>
        <v>King</v>
      </c>
      <c r="K4" s="5" t="str">
        <f>VLOOKUP(E4,'Rules and Examples'!$H$12:$I$21,2)</f>
        <v>Melon</v>
      </c>
      <c r="M4" t="str">
        <f>M3&amp;A4&amp;","</f>
        <v>[5,6,3,</v>
      </c>
      <c r="N4" t="str">
        <f>N3&amp;B4&amp;","</f>
        <v>[3,2,1,</v>
      </c>
      <c r="O4" t="str">
        <f>O3&amp;C4&amp;","</f>
        <v>[0,0,0,</v>
      </c>
      <c r="P4" t="str">
        <f>P3&amp;D4&amp;","</f>
        <v>[4,0,2,</v>
      </c>
      <c r="Q4" t="str">
        <f>Q3&amp;E4&amp;","</f>
        <v>[4,3,8,</v>
      </c>
      <c r="S4" s="4">
        <v>3</v>
      </c>
      <c r="T4">
        <v>1</v>
      </c>
      <c r="U4">
        <v>0</v>
      </c>
      <c r="V4">
        <v>2</v>
      </c>
      <c r="W4" s="5">
        <v>8</v>
      </c>
      <c r="Y4" s="4" t="str">
        <f>VLOOKUP(S4,'Rules and Examples'!$H$12:$I$21,2)</f>
        <v>Queen</v>
      </c>
      <c r="Z4" t="str">
        <f>VLOOKUP(T4,'Rules and Examples'!$H$12:$I$21,2)</f>
        <v>Ace</v>
      </c>
      <c r="AA4" t="str">
        <f>VLOOKUP(U4,'Rules and Examples'!$H$12:$I$21,2)</f>
        <v>Wild</v>
      </c>
      <c r="AB4" t="str">
        <f>VLOOKUP(V4,'Rules and Examples'!$H$12:$I$21,2)</f>
        <v>King</v>
      </c>
      <c r="AC4" s="5" t="str">
        <f>VLOOKUP(W4,'Rules and Examples'!$H$12:$I$21,2)</f>
        <v>Melon</v>
      </c>
      <c r="AE4" t="str">
        <f>AE3&amp;S4&amp;","</f>
        <v>[5,6,3,</v>
      </c>
      <c r="AF4" t="str">
        <f>AF3&amp;T4&amp;","</f>
        <v>[3,2,1,</v>
      </c>
      <c r="AG4" t="str">
        <f>AG3&amp;U4&amp;","</f>
        <v>[0,0,0,</v>
      </c>
      <c r="AH4" t="str">
        <f>AH3&amp;V4&amp;","</f>
        <v>[4,0,2,</v>
      </c>
      <c r="AI4" t="str">
        <f>AI3&amp;W4&amp;","</f>
        <v>[4,3,8,</v>
      </c>
    </row>
    <row r="5" spans="1:35" x14ac:dyDescent="0.2">
      <c r="A5" s="4">
        <v>7</v>
      </c>
      <c r="B5">
        <v>8</v>
      </c>
      <c r="C5">
        <v>0</v>
      </c>
      <c r="D5">
        <v>7</v>
      </c>
      <c r="E5" s="5">
        <v>2</v>
      </c>
      <c r="G5" s="4" t="str">
        <f>VLOOKUP(A5,'Rules and Examples'!$H$12:$I$21,2)</f>
        <v>Cherry</v>
      </c>
      <c r="H5" t="str">
        <f>VLOOKUP(B5,'Rules and Examples'!$H$12:$I$21,2)</f>
        <v>Melon</v>
      </c>
      <c r="I5" t="str">
        <f>VLOOKUP(C5,'Rules and Examples'!$H$12:$I$21,2)</f>
        <v>Wild</v>
      </c>
      <c r="J5" t="str">
        <f>VLOOKUP(D5,'Rules and Examples'!$H$12:$I$21,2)</f>
        <v>Cherry</v>
      </c>
      <c r="K5" s="5" t="str">
        <f>VLOOKUP(E5,'Rules and Examples'!$H$12:$I$21,2)</f>
        <v>King</v>
      </c>
      <c r="M5" t="str">
        <f>M4&amp;A5&amp;","</f>
        <v>[5,6,3,7,</v>
      </c>
      <c r="N5" t="str">
        <f>N4&amp;B5&amp;","</f>
        <v>[3,2,1,8,</v>
      </c>
      <c r="O5" t="str">
        <f>O4&amp;C5&amp;","</f>
        <v>[0,0,0,0,</v>
      </c>
      <c r="P5" t="str">
        <f>P4&amp;D5&amp;","</f>
        <v>[4,0,2,7,</v>
      </c>
      <c r="Q5" t="str">
        <f>Q4&amp;E5&amp;","</f>
        <v>[4,3,8,2,</v>
      </c>
      <c r="S5" s="4">
        <v>7</v>
      </c>
      <c r="T5">
        <v>8</v>
      </c>
      <c r="U5">
        <v>0</v>
      </c>
      <c r="V5">
        <v>7</v>
      </c>
      <c r="W5" s="5">
        <v>2</v>
      </c>
      <c r="Y5" s="4" t="str">
        <f>VLOOKUP(S5,'Rules and Examples'!$H$12:$I$21,2)</f>
        <v>Cherry</v>
      </c>
      <c r="Z5" t="str">
        <f>VLOOKUP(T5,'Rules and Examples'!$H$12:$I$21,2)</f>
        <v>Melon</v>
      </c>
      <c r="AA5" t="str">
        <f>VLOOKUP(U5,'Rules and Examples'!$H$12:$I$21,2)</f>
        <v>Wild</v>
      </c>
      <c r="AB5" t="str">
        <f>VLOOKUP(V5,'Rules and Examples'!$H$12:$I$21,2)</f>
        <v>Cherry</v>
      </c>
      <c r="AC5" s="5" t="str">
        <f>VLOOKUP(W5,'Rules and Examples'!$H$12:$I$21,2)</f>
        <v>King</v>
      </c>
      <c r="AE5" t="str">
        <f>AE4&amp;S5&amp;","</f>
        <v>[5,6,3,7,</v>
      </c>
      <c r="AF5" t="str">
        <f>AF4&amp;T5&amp;","</f>
        <v>[3,2,1,8,</v>
      </c>
      <c r="AG5" t="str">
        <f>AG4&amp;U5&amp;","</f>
        <v>[0,0,0,0,</v>
      </c>
      <c r="AH5" t="str">
        <f>AH4&amp;V5&amp;","</f>
        <v>[4,0,2,7,</v>
      </c>
      <c r="AI5" t="str">
        <f>AI4&amp;W5&amp;","</f>
        <v>[4,3,8,2,</v>
      </c>
    </row>
    <row r="6" spans="1:35" x14ac:dyDescent="0.2">
      <c r="A6" s="4">
        <v>8</v>
      </c>
      <c r="B6">
        <v>3</v>
      </c>
      <c r="C6">
        <v>1</v>
      </c>
      <c r="D6">
        <v>6</v>
      </c>
      <c r="E6" s="5">
        <v>4</v>
      </c>
      <c r="G6" s="4" t="str">
        <f>VLOOKUP(A6,'Rules and Examples'!$H$12:$I$21,2)</f>
        <v>Melon</v>
      </c>
      <c r="H6" t="str">
        <f>VLOOKUP(B6,'Rules and Examples'!$H$12:$I$21,2)</f>
        <v>Queen</v>
      </c>
      <c r="I6" t="str">
        <f>VLOOKUP(C6,'Rules and Examples'!$H$12:$I$21,2)</f>
        <v>Ace</v>
      </c>
      <c r="J6" t="str">
        <f>VLOOKUP(D6,'Rules and Examples'!$H$12:$I$21,2)</f>
        <v>Apple</v>
      </c>
      <c r="K6" s="5" t="str">
        <f>VLOOKUP(E6,'Rules and Examples'!$H$12:$I$21,2)</f>
        <v>Jack</v>
      </c>
      <c r="M6" t="str">
        <f>M5&amp;A6&amp;","</f>
        <v>[5,6,3,7,8,</v>
      </c>
      <c r="N6" t="str">
        <f>N5&amp;B6&amp;","</f>
        <v>[3,2,1,8,3,</v>
      </c>
      <c r="O6" t="str">
        <f>O5&amp;C6&amp;","</f>
        <v>[0,0,0,0,1,</v>
      </c>
      <c r="P6" t="str">
        <f>P5&amp;D6&amp;","</f>
        <v>[4,0,2,7,6,</v>
      </c>
      <c r="Q6" t="str">
        <f>Q5&amp;E6&amp;","</f>
        <v>[4,3,8,2,4,</v>
      </c>
      <c r="S6" s="4">
        <v>8</v>
      </c>
      <c r="T6">
        <v>3</v>
      </c>
      <c r="U6">
        <v>1</v>
      </c>
      <c r="V6">
        <v>6</v>
      </c>
      <c r="W6" s="5">
        <v>4</v>
      </c>
      <c r="Y6" s="4" t="str">
        <f>VLOOKUP(S6,'Rules and Examples'!$H$12:$I$21,2)</f>
        <v>Melon</v>
      </c>
      <c r="Z6" t="str">
        <f>VLOOKUP(T6,'Rules and Examples'!$H$12:$I$21,2)</f>
        <v>Queen</v>
      </c>
      <c r="AA6" t="str">
        <f>VLOOKUP(U6,'Rules and Examples'!$H$12:$I$21,2)</f>
        <v>Ace</v>
      </c>
      <c r="AB6" t="str">
        <f>VLOOKUP(V6,'Rules and Examples'!$H$12:$I$21,2)</f>
        <v>Apple</v>
      </c>
      <c r="AC6" s="5" t="str">
        <f>VLOOKUP(W6,'Rules and Examples'!$H$12:$I$21,2)</f>
        <v>Jack</v>
      </c>
      <c r="AE6" t="str">
        <f>AE5&amp;S6&amp;","</f>
        <v>[5,6,3,7,8,</v>
      </c>
      <c r="AF6" t="str">
        <f>AF5&amp;T6&amp;","</f>
        <v>[3,2,1,8,3,</v>
      </c>
      <c r="AG6" t="str">
        <f>AG5&amp;U6&amp;","</f>
        <v>[0,0,0,0,1,</v>
      </c>
      <c r="AH6" t="str">
        <f>AH5&amp;V6&amp;","</f>
        <v>[4,0,2,7,6,</v>
      </c>
      <c r="AI6" t="str">
        <f>AI5&amp;W6&amp;","</f>
        <v>[4,3,8,2,4,</v>
      </c>
    </row>
    <row r="7" spans="1:35" x14ac:dyDescent="0.2">
      <c r="A7" s="4">
        <v>6</v>
      </c>
      <c r="B7">
        <v>0</v>
      </c>
      <c r="C7">
        <v>5</v>
      </c>
      <c r="D7">
        <v>2</v>
      </c>
      <c r="E7" s="5">
        <v>2</v>
      </c>
      <c r="G7" s="4" t="str">
        <f>VLOOKUP(A7,'Rules and Examples'!$H$12:$I$21,2)</f>
        <v>Apple</v>
      </c>
      <c r="H7" t="str">
        <f>VLOOKUP(B7,'Rules and Examples'!$H$12:$I$21,2)</f>
        <v>Wild</v>
      </c>
      <c r="I7" t="str">
        <f>VLOOKUP(C7,'Rules and Examples'!$H$12:$I$21,2)</f>
        <v>Ten</v>
      </c>
      <c r="J7" t="str">
        <f>VLOOKUP(D7,'Rules and Examples'!$H$12:$I$21,2)</f>
        <v>King</v>
      </c>
      <c r="K7" s="5" t="str">
        <f>VLOOKUP(E7,'Rules and Examples'!$H$12:$I$21,2)</f>
        <v>King</v>
      </c>
      <c r="M7" t="str">
        <f>M6&amp;A7&amp;","</f>
        <v>[5,6,3,7,8,6,</v>
      </c>
      <c r="N7" t="str">
        <f>N6&amp;B7&amp;","</f>
        <v>[3,2,1,8,3,0,</v>
      </c>
      <c r="O7" t="str">
        <f>O6&amp;C7&amp;","</f>
        <v>[0,0,0,0,1,5,</v>
      </c>
      <c r="P7" t="str">
        <f>P6&amp;D7&amp;","</f>
        <v>[4,0,2,7,6,2,</v>
      </c>
      <c r="Q7" t="str">
        <f>Q6&amp;E7&amp;","</f>
        <v>[4,3,8,2,4,2,</v>
      </c>
      <c r="S7" s="4">
        <v>6</v>
      </c>
      <c r="T7">
        <v>0</v>
      </c>
      <c r="U7">
        <v>5</v>
      </c>
      <c r="V7">
        <v>2</v>
      </c>
      <c r="W7" s="5">
        <v>2</v>
      </c>
      <c r="Y7" s="4" t="str">
        <f>VLOOKUP(S7,'Rules and Examples'!$H$12:$I$21,2)</f>
        <v>Apple</v>
      </c>
      <c r="Z7" t="str">
        <f>VLOOKUP(T7,'Rules and Examples'!$H$12:$I$21,2)</f>
        <v>Wild</v>
      </c>
      <c r="AA7" t="str">
        <f>VLOOKUP(U7,'Rules and Examples'!$H$12:$I$21,2)</f>
        <v>Ten</v>
      </c>
      <c r="AB7" t="str">
        <f>VLOOKUP(V7,'Rules and Examples'!$H$12:$I$21,2)</f>
        <v>King</v>
      </c>
      <c r="AC7" s="5" t="str">
        <f>VLOOKUP(W7,'Rules and Examples'!$H$12:$I$21,2)</f>
        <v>King</v>
      </c>
      <c r="AE7" t="str">
        <f>AE6&amp;S7&amp;","</f>
        <v>[5,6,3,7,8,6,</v>
      </c>
      <c r="AF7" t="str">
        <f>AF6&amp;T7&amp;","</f>
        <v>[3,2,1,8,3,0,</v>
      </c>
      <c r="AG7" t="str">
        <f>AG6&amp;U7&amp;","</f>
        <v>[0,0,0,0,1,5,</v>
      </c>
      <c r="AH7" t="str">
        <f>AH6&amp;V7&amp;","</f>
        <v>[4,0,2,7,6,2,</v>
      </c>
      <c r="AI7" t="str">
        <f>AI6&amp;W7&amp;","</f>
        <v>[4,3,8,2,4,2,</v>
      </c>
    </row>
    <row r="8" spans="1:35" x14ac:dyDescent="0.2">
      <c r="A8" s="4">
        <v>1</v>
      </c>
      <c r="B8">
        <v>8</v>
      </c>
      <c r="C8">
        <v>4</v>
      </c>
      <c r="D8">
        <v>3</v>
      </c>
      <c r="E8" s="5">
        <v>7</v>
      </c>
      <c r="G8" s="4" t="str">
        <f>VLOOKUP(A8,'Rules and Examples'!$H$12:$I$21,2)</f>
        <v>Ace</v>
      </c>
      <c r="H8" t="str">
        <f>VLOOKUP(B8,'Rules and Examples'!$H$12:$I$21,2)</f>
        <v>Melon</v>
      </c>
      <c r="I8" t="str">
        <f>VLOOKUP(C8,'Rules and Examples'!$H$12:$I$21,2)</f>
        <v>Jack</v>
      </c>
      <c r="J8" t="str">
        <f>VLOOKUP(D8,'Rules and Examples'!$H$12:$I$21,2)</f>
        <v>Queen</v>
      </c>
      <c r="K8" s="5" t="str">
        <f>VLOOKUP(E8,'Rules and Examples'!$H$12:$I$21,2)</f>
        <v>Cherry</v>
      </c>
      <c r="M8" t="str">
        <f>M7&amp;A8&amp;","</f>
        <v>[5,6,3,7,8,6,1,</v>
      </c>
      <c r="N8" t="str">
        <f>N7&amp;B8&amp;","</f>
        <v>[3,2,1,8,3,0,8,</v>
      </c>
      <c r="O8" t="str">
        <f>O7&amp;C8&amp;","</f>
        <v>[0,0,0,0,1,5,4,</v>
      </c>
      <c r="P8" t="str">
        <f>P7&amp;D8&amp;","</f>
        <v>[4,0,2,7,6,2,3,</v>
      </c>
      <c r="Q8" t="str">
        <f>Q7&amp;E8&amp;","</f>
        <v>[4,3,8,2,4,2,7,</v>
      </c>
      <c r="S8" s="4">
        <v>1</v>
      </c>
      <c r="T8">
        <v>8</v>
      </c>
      <c r="U8">
        <v>4</v>
      </c>
      <c r="V8">
        <v>3</v>
      </c>
      <c r="W8" s="5">
        <v>7</v>
      </c>
      <c r="Y8" s="4" t="str">
        <f>VLOOKUP(S8,'Rules and Examples'!$H$12:$I$21,2)</f>
        <v>Ace</v>
      </c>
      <c r="Z8" t="str">
        <f>VLOOKUP(T8,'Rules and Examples'!$H$12:$I$21,2)</f>
        <v>Melon</v>
      </c>
      <c r="AA8" t="str">
        <f>VLOOKUP(U8,'Rules and Examples'!$H$12:$I$21,2)</f>
        <v>Jack</v>
      </c>
      <c r="AB8" t="str">
        <f>VLOOKUP(V8,'Rules and Examples'!$H$12:$I$21,2)</f>
        <v>Queen</v>
      </c>
      <c r="AC8" s="5" t="str">
        <f>VLOOKUP(W8,'Rules and Examples'!$H$12:$I$21,2)</f>
        <v>Cherry</v>
      </c>
      <c r="AE8" t="str">
        <f>AE7&amp;S8&amp;","</f>
        <v>[5,6,3,7,8,6,1,</v>
      </c>
      <c r="AF8" t="str">
        <f>AF7&amp;T8&amp;","</f>
        <v>[3,2,1,8,3,0,8,</v>
      </c>
      <c r="AG8" t="str">
        <f>AG7&amp;U8&amp;","</f>
        <v>[0,0,0,0,1,5,4,</v>
      </c>
      <c r="AH8" t="str">
        <f>AH7&amp;V8&amp;","</f>
        <v>[4,0,2,7,6,2,3,</v>
      </c>
      <c r="AI8" t="str">
        <f>AI7&amp;W8&amp;","</f>
        <v>[4,3,8,2,4,2,7,</v>
      </c>
    </row>
    <row r="9" spans="1:35" x14ac:dyDescent="0.2">
      <c r="A9" s="4">
        <v>0</v>
      </c>
      <c r="B9">
        <v>2</v>
      </c>
      <c r="C9">
        <v>8</v>
      </c>
      <c r="D9">
        <v>4</v>
      </c>
      <c r="E9" s="5">
        <v>5</v>
      </c>
      <c r="G9" s="4" t="str">
        <f>VLOOKUP(A9,'Rules and Examples'!$H$12:$I$21,2)</f>
        <v>Wild</v>
      </c>
      <c r="H9" t="str">
        <f>VLOOKUP(B9,'Rules and Examples'!$H$12:$I$21,2)</f>
        <v>King</v>
      </c>
      <c r="I9" t="str">
        <f>VLOOKUP(C9,'Rules and Examples'!$H$12:$I$21,2)</f>
        <v>Melon</v>
      </c>
      <c r="J9" t="str">
        <f>VLOOKUP(D9,'Rules and Examples'!$H$12:$I$21,2)</f>
        <v>Jack</v>
      </c>
      <c r="K9" s="5" t="str">
        <f>VLOOKUP(E9,'Rules and Examples'!$H$12:$I$21,2)</f>
        <v>Ten</v>
      </c>
      <c r="M9" t="str">
        <f>M8&amp;A9&amp;","</f>
        <v>[5,6,3,7,8,6,1,0,</v>
      </c>
      <c r="N9" t="str">
        <f>N8&amp;B9&amp;","</f>
        <v>[3,2,1,8,3,0,8,2,</v>
      </c>
      <c r="O9" t="str">
        <f>O8&amp;C9&amp;","</f>
        <v>[0,0,0,0,1,5,4,8,</v>
      </c>
      <c r="P9" t="str">
        <f>P8&amp;D9&amp;","</f>
        <v>[4,0,2,7,6,2,3,4,</v>
      </c>
      <c r="Q9" t="str">
        <f>Q8&amp;E9&amp;","</f>
        <v>[4,3,8,2,4,2,7,5,</v>
      </c>
      <c r="S9" s="4">
        <v>0</v>
      </c>
      <c r="T9">
        <v>2</v>
      </c>
      <c r="U9">
        <v>8</v>
      </c>
      <c r="V9">
        <v>4</v>
      </c>
      <c r="W9" s="5">
        <v>5</v>
      </c>
      <c r="Y9" s="4" t="str">
        <f>VLOOKUP(S9,'Rules and Examples'!$H$12:$I$21,2)</f>
        <v>Wild</v>
      </c>
      <c r="Z9" t="str">
        <f>VLOOKUP(T9,'Rules and Examples'!$H$12:$I$21,2)</f>
        <v>King</v>
      </c>
      <c r="AA9" t="str">
        <f>VLOOKUP(U9,'Rules and Examples'!$H$12:$I$21,2)</f>
        <v>Melon</v>
      </c>
      <c r="AB9" t="str">
        <f>VLOOKUP(V9,'Rules and Examples'!$H$12:$I$21,2)</f>
        <v>Jack</v>
      </c>
      <c r="AC9" s="5" t="str">
        <f>VLOOKUP(W9,'Rules and Examples'!$H$12:$I$21,2)</f>
        <v>Ten</v>
      </c>
      <c r="AE9" t="str">
        <f>AE8&amp;S9&amp;","</f>
        <v>[5,6,3,7,8,6,1,0,</v>
      </c>
      <c r="AF9" t="str">
        <f>AF8&amp;T9&amp;","</f>
        <v>[3,2,1,8,3,0,8,2,</v>
      </c>
      <c r="AG9" t="str">
        <f>AG8&amp;U9&amp;","</f>
        <v>[0,0,0,0,1,5,4,8,</v>
      </c>
      <c r="AH9" t="str">
        <f>AH8&amp;V9&amp;","</f>
        <v>[4,0,2,7,6,2,3,4,</v>
      </c>
      <c r="AI9" t="str">
        <f>AI8&amp;W9&amp;","</f>
        <v>[4,3,8,2,4,2,7,5,</v>
      </c>
    </row>
    <row r="10" spans="1:35" x14ac:dyDescent="0.2">
      <c r="A10" s="4">
        <v>8</v>
      </c>
      <c r="B10">
        <v>7</v>
      </c>
      <c r="C10">
        <v>4</v>
      </c>
      <c r="D10">
        <v>6</v>
      </c>
      <c r="E10" s="5">
        <v>6</v>
      </c>
      <c r="G10" s="4" t="str">
        <f>VLOOKUP(A10,'Rules and Examples'!$H$12:$I$21,2)</f>
        <v>Melon</v>
      </c>
      <c r="H10" t="str">
        <f>VLOOKUP(B10,'Rules and Examples'!$H$12:$I$21,2)</f>
        <v>Cherry</v>
      </c>
      <c r="I10" t="str">
        <f>VLOOKUP(C10,'Rules and Examples'!$H$12:$I$21,2)</f>
        <v>Jack</v>
      </c>
      <c r="J10" t="str">
        <f>VLOOKUP(D10,'Rules and Examples'!$H$12:$I$21,2)</f>
        <v>Apple</v>
      </c>
      <c r="K10" s="5" t="str">
        <f>VLOOKUP(E10,'Rules and Examples'!$H$12:$I$21,2)</f>
        <v>Apple</v>
      </c>
      <c r="M10" t="str">
        <f>M9&amp;A10&amp;","</f>
        <v>[5,6,3,7,8,6,1,0,8,</v>
      </c>
      <c r="N10" t="str">
        <f>N9&amp;B10&amp;","</f>
        <v>[3,2,1,8,3,0,8,2,7,</v>
      </c>
      <c r="O10" t="str">
        <f>O9&amp;C10&amp;","</f>
        <v>[0,0,0,0,1,5,4,8,4,</v>
      </c>
      <c r="P10" t="str">
        <f>P9&amp;D10&amp;","</f>
        <v>[4,0,2,7,6,2,3,4,6,</v>
      </c>
      <c r="Q10" t="str">
        <f>Q9&amp;E10&amp;","</f>
        <v>[4,3,8,2,4,2,7,5,6,</v>
      </c>
      <c r="S10" s="4">
        <v>8</v>
      </c>
      <c r="T10">
        <v>7</v>
      </c>
      <c r="U10">
        <v>4</v>
      </c>
      <c r="V10">
        <v>6</v>
      </c>
      <c r="W10" s="5">
        <v>6</v>
      </c>
      <c r="Y10" s="4" t="str">
        <f>VLOOKUP(S10,'Rules and Examples'!$H$12:$I$21,2)</f>
        <v>Melon</v>
      </c>
      <c r="Z10" t="str">
        <f>VLOOKUP(T10,'Rules and Examples'!$H$12:$I$21,2)</f>
        <v>Cherry</v>
      </c>
      <c r="AA10" t="str">
        <f>VLOOKUP(U10,'Rules and Examples'!$H$12:$I$21,2)</f>
        <v>Jack</v>
      </c>
      <c r="AB10" t="str">
        <f>VLOOKUP(V10,'Rules and Examples'!$H$12:$I$21,2)</f>
        <v>Apple</v>
      </c>
      <c r="AC10" s="5" t="str">
        <f>VLOOKUP(W10,'Rules and Examples'!$H$12:$I$21,2)</f>
        <v>Apple</v>
      </c>
      <c r="AE10" t="str">
        <f>AE9&amp;S10&amp;","</f>
        <v>[5,6,3,7,8,6,1,0,8,</v>
      </c>
      <c r="AF10" t="str">
        <f>AF9&amp;T10&amp;","</f>
        <v>[3,2,1,8,3,0,8,2,7,</v>
      </c>
      <c r="AG10" t="str">
        <f>AG9&amp;U10&amp;","</f>
        <v>[0,0,0,0,1,5,4,8,4,</v>
      </c>
      <c r="AH10" t="str">
        <f>AH9&amp;V10&amp;","</f>
        <v>[4,0,2,7,6,2,3,4,6,</v>
      </c>
      <c r="AI10" t="str">
        <f>AI9&amp;W10&amp;","</f>
        <v>[4,3,8,2,4,2,7,5,6,</v>
      </c>
    </row>
    <row r="11" spans="1:35" x14ac:dyDescent="0.2">
      <c r="A11" s="4">
        <v>6</v>
      </c>
      <c r="B11">
        <v>0</v>
      </c>
      <c r="C11">
        <v>6</v>
      </c>
      <c r="D11">
        <v>1</v>
      </c>
      <c r="E11" s="5">
        <v>4</v>
      </c>
      <c r="G11" s="4" t="str">
        <f>VLOOKUP(A11,'Rules and Examples'!$H$12:$I$21,2)</f>
        <v>Apple</v>
      </c>
      <c r="H11" t="str">
        <f>VLOOKUP(B11,'Rules and Examples'!$H$12:$I$21,2)</f>
        <v>Wild</v>
      </c>
      <c r="I11" t="str">
        <f>VLOOKUP(C11,'Rules and Examples'!$H$12:$I$21,2)</f>
        <v>Apple</v>
      </c>
      <c r="J11" t="str">
        <f>VLOOKUP(D11,'Rules and Examples'!$H$12:$I$21,2)</f>
        <v>Ace</v>
      </c>
      <c r="K11" s="5" t="str">
        <f>VLOOKUP(E11,'Rules and Examples'!$H$12:$I$21,2)</f>
        <v>Jack</v>
      </c>
      <c r="M11" t="str">
        <f>M10&amp;A11&amp;","</f>
        <v>[5,6,3,7,8,6,1,0,8,6,</v>
      </c>
      <c r="N11" t="str">
        <f>N10&amp;B11&amp;","</f>
        <v>[3,2,1,8,3,0,8,2,7,0,</v>
      </c>
      <c r="O11" t="str">
        <f>O10&amp;C11&amp;","</f>
        <v>[0,0,0,0,1,5,4,8,4,6,</v>
      </c>
      <c r="P11" t="str">
        <f>P10&amp;D11&amp;","</f>
        <v>[4,0,2,7,6,2,3,4,6,1,</v>
      </c>
      <c r="Q11" t="str">
        <f>Q10&amp;E11&amp;","</f>
        <v>[4,3,8,2,4,2,7,5,6,4,</v>
      </c>
      <c r="S11" s="4">
        <v>6</v>
      </c>
      <c r="T11">
        <v>0</v>
      </c>
      <c r="U11">
        <v>6</v>
      </c>
      <c r="V11">
        <v>1</v>
      </c>
      <c r="W11" s="5">
        <v>4</v>
      </c>
      <c r="Y11" s="4" t="str">
        <f>VLOOKUP(S11,'Rules and Examples'!$H$12:$I$21,2)</f>
        <v>Apple</v>
      </c>
      <c r="Z11" t="str">
        <f>VLOOKUP(T11,'Rules and Examples'!$H$12:$I$21,2)</f>
        <v>Wild</v>
      </c>
      <c r="AA11" t="str">
        <f>VLOOKUP(U11,'Rules and Examples'!$H$12:$I$21,2)</f>
        <v>Apple</v>
      </c>
      <c r="AB11" t="str">
        <f>VLOOKUP(V11,'Rules and Examples'!$H$12:$I$21,2)</f>
        <v>Ace</v>
      </c>
      <c r="AC11" s="5" t="str">
        <f>VLOOKUP(W11,'Rules and Examples'!$H$12:$I$21,2)</f>
        <v>Jack</v>
      </c>
      <c r="AE11" t="str">
        <f>AE10&amp;S11&amp;","</f>
        <v>[5,6,3,7,8,6,1,0,8,6,</v>
      </c>
      <c r="AF11" t="str">
        <f>AF10&amp;T11&amp;","</f>
        <v>[3,2,1,8,3,0,8,2,7,0,</v>
      </c>
      <c r="AG11" t="str">
        <f>AG10&amp;U11&amp;","</f>
        <v>[0,0,0,0,1,5,4,8,4,6,</v>
      </c>
      <c r="AH11" t="str">
        <f>AH10&amp;V11&amp;","</f>
        <v>[4,0,2,7,6,2,3,4,6,1,</v>
      </c>
      <c r="AI11" t="str">
        <f>AI10&amp;W11&amp;","</f>
        <v>[4,3,8,2,4,2,7,5,6,4,</v>
      </c>
    </row>
    <row r="12" spans="1:35" x14ac:dyDescent="0.2">
      <c r="A12" s="4">
        <v>8</v>
      </c>
      <c r="B12">
        <v>2</v>
      </c>
      <c r="C12">
        <v>4</v>
      </c>
      <c r="D12">
        <v>8</v>
      </c>
      <c r="E12" s="5">
        <v>6</v>
      </c>
      <c r="G12" s="4" t="str">
        <f>VLOOKUP(A12,'Rules and Examples'!$H$12:$I$21,2)</f>
        <v>Melon</v>
      </c>
      <c r="H12" t="str">
        <f>VLOOKUP(B12,'Rules and Examples'!$H$12:$I$21,2)</f>
        <v>King</v>
      </c>
      <c r="I12" t="str">
        <f>VLOOKUP(C12,'Rules and Examples'!$H$12:$I$21,2)</f>
        <v>Jack</v>
      </c>
      <c r="J12" t="str">
        <f>VLOOKUP(D12,'Rules and Examples'!$H$12:$I$21,2)</f>
        <v>Melon</v>
      </c>
      <c r="K12" s="5" t="str">
        <f>VLOOKUP(E12,'Rules and Examples'!$H$12:$I$21,2)</f>
        <v>Apple</v>
      </c>
      <c r="M12" t="str">
        <f>M11&amp;A12&amp;","</f>
        <v>[5,6,3,7,8,6,1,0,8,6,8,</v>
      </c>
      <c r="N12" t="str">
        <f>N11&amp;B12&amp;","</f>
        <v>[3,2,1,8,3,0,8,2,7,0,2,</v>
      </c>
      <c r="O12" t="str">
        <f>O11&amp;C12&amp;","</f>
        <v>[0,0,0,0,1,5,4,8,4,6,4,</v>
      </c>
      <c r="P12" t="str">
        <f>P11&amp;D12&amp;","</f>
        <v>[4,0,2,7,6,2,3,4,6,1,8,</v>
      </c>
      <c r="Q12" t="str">
        <f>Q11&amp;E12&amp;","</f>
        <v>[4,3,8,2,4,2,7,5,6,4,6,</v>
      </c>
      <c r="S12" s="4">
        <v>8</v>
      </c>
      <c r="T12">
        <v>2</v>
      </c>
      <c r="U12">
        <v>4</v>
      </c>
      <c r="V12">
        <v>8</v>
      </c>
      <c r="W12" s="5">
        <v>6</v>
      </c>
      <c r="Y12" s="4" t="str">
        <f>VLOOKUP(S12,'Rules and Examples'!$H$12:$I$21,2)</f>
        <v>Melon</v>
      </c>
      <c r="Z12" t="str">
        <f>VLOOKUP(T12,'Rules and Examples'!$H$12:$I$21,2)</f>
        <v>King</v>
      </c>
      <c r="AA12" t="str">
        <f>VLOOKUP(U12,'Rules and Examples'!$H$12:$I$21,2)</f>
        <v>Jack</v>
      </c>
      <c r="AB12" t="str">
        <f>VLOOKUP(V12,'Rules and Examples'!$H$12:$I$21,2)</f>
        <v>Melon</v>
      </c>
      <c r="AC12" s="5" t="str">
        <f>VLOOKUP(W12,'Rules and Examples'!$H$12:$I$21,2)</f>
        <v>Apple</v>
      </c>
      <c r="AE12" t="str">
        <f>AE11&amp;S12&amp;","</f>
        <v>[5,6,3,7,8,6,1,0,8,6,8,</v>
      </c>
      <c r="AF12" t="str">
        <f>AF11&amp;T12&amp;","</f>
        <v>[3,2,1,8,3,0,8,2,7,0,2,</v>
      </c>
      <c r="AG12" t="str">
        <f>AG11&amp;U12&amp;","</f>
        <v>[0,0,0,0,1,5,4,8,4,6,4,</v>
      </c>
      <c r="AH12" t="str">
        <f>AH11&amp;V12&amp;","</f>
        <v>[4,0,2,7,6,2,3,4,6,1,8,</v>
      </c>
      <c r="AI12" t="str">
        <f>AI11&amp;W12&amp;","</f>
        <v>[4,3,8,2,4,2,7,5,6,4,6,</v>
      </c>
    </row>
    <row r="13" spans="1:35" x14ac:dyDescent="0.2">
      <c r="A13" s="4">
        <v>4</v>
      </c>
      <c r="B13">
        <v>2</v>
      </c>
      <c r="C13">
        <v>0</v>
      </c>
      <c r="D13">
        <v>7</v>
      </c>
      <c r="E13" s="5">
        <v>4</v>
      </c>
      <c r="G13" s="4" t="str">
        <f>VLOOKUP(A13,'Rules and Examples'!$H$12:$I$21,2)</f>
        <v>Jack</v>
      </c>
      <c r="H13" t="str">
        <f>VLOOKUP(B13,'Rules and Examples'!$H$12:$I$21,2)</f>
        <v>King</v>
      </c>
      <c r="I13" t="str">
        <f>VLOOKUP(C13,'Rules and Examples'!$H$12:$I$21,2)</f>
        <v>Wild</v>
      </c>
      <c r="J13" t="str">
        <f>VLOOKUP(D13,'Rules and Examples'!$H$12:$I$21,2)</f>
        <v>Cherry</v>
      </c>
      <c r="K13" s="5" t="str">
        <f>VLOOKUP(E13,'Rules and Examples'!$H$12:$I$21,2)</f>
        <v>Jack</v>
      </c>
      <c r="M13" t="str">
        <f>M12&amp;A13&amp;","</f>
        <v>[5,6,3,7,8,6,1,0,8,6,8,4,</v>
      </c>
      <c r="N13" t="str">
        <f>N12&amp;B13&amp;","</f>
        <v>[3,2,1,8,3,0,8,2,7,0,2,2,</v>
      </c>
      <c r="O13" t="str">
        <f>O12&amp;C13&amp;","</f>
        <v>[0,0,0,0,1,5,4,8,4,6,4,0,</v>
      </c>
      <c r="P13" t="str">
        <f>P12&amp;D13&amp;","</f>
        <v>[4,0,2,7,6,2,3,4,6,1,8,7,</v>
      </c>
      <c r="Q13" t="str">
        <f>Q12&amp;E13&amp;","</f>
        <v>[4,3,8,2,4,2,7,5,6,4,6,4,</v>
      </c>
      <c r="S13" s="4">
        <v>4</v>
      </c>
      <c r="T13">
        <v>2</v>
      </c>
      <c r="U13">
        <v>0</v>
      </c>
      <c r="V13">
        <v>7</v>
      </c>
      <c r="W13" s="5">
        <v>4</v>
      </c>
      <c r="Y13" s="4" t="str">
        <f>VLOOKUP(S13,'Rules and Examples'!$H$12:$I$21,2)</f>
        <v>Jack</v>
      </c>
      <c r="Z13" t="str">
        <f>VLOOKUP(T13,'Rules and Examples'!$H$12:$I$21,2)</f>
        <v>King</v>
      </c>
      <c r="AA13" t="str">
        <f>VLOOKUP(U13,'Rules and Examples'!$H$12:$I$21,2)</f>
        <v>Wild</v>
      </c>
      <c r="AB13" t="str">
        <f>VLOOKUP(V13,'Rules and Examples'!$H$12:$I$21,2)</f>
        <v>Cherry</v>
      </c>
      <c r="AC13" s="5" t="str">
        <f>VLOOKUP(W13,'Rules and Examples'!$H$12:$I$21,2)</f>
        <v>Jack</v>
      </c>
      <c r="AE13" t="str">
        <f>AE12&amp;S13&amp;","</f>
        <v>[5,6,3,7,8,6,1,0,8,6,8,4,</v>
      </c>
      <c r="AF13" t="str">
        <f>AF12&amp;T13&amp;","</f>
        <v>[3,2,1,8,3,0,8,2,7,0,2,2,</v>
      </c>
      <c r="AG13" t="str">
        <f>AG12&amp;U13&amp;","</f>
        <v>[0,0,0,0,1,5,4,8,4,6,4,0,</v>
      </c>
      <c r="AH13" t="str">
        <f>AH12&amp;V13&amp;","</f>
        <v>[4,0,2,7,6,2,3,4,6,1,8,7,</v>
      </c>
      <c r="AI13" t="str">
        <f>AI12&amp;W13&amp;","</f>
        <v>[4,3,8,2,4,2,7,5,6,4,6,4,</v>
      </c>
    </row>
    <row r="14" spans="1:35" x14ac:dyDescent="0.2">
      <c r="A14" s="4">
        <v>3</v>
      </c>
      <c r="B14">
        <v>3</v>
      </c>
      <c r="C14">
        <v>6</v>
      </c>
      <c r="D14">
        <v>8</v>
      </c>
      <c r="E14" s="5">
        <v>7</v>
      </c>
      <c r="G14" s="4" t="str">
        <f>VLOOKUP(A14,'Rules and Examples'!$H$12:$I$21,2)</f>
        <v>Queen</v>
      </c>
      <c r="H14" t="str">
        <f>VLOOKUP(B14,'Rules and Examples'!$H$12:$I$21,2)</f>
        <v>Queen</v>
      </c>
      <c r="I14" t="str">
        <f>VLOOKUP(C14,'Rules and Examples'!$H$12:$I$21,2)</f>
        <v>Apple</v>
      </c>
      <c r="J14" t="str">
        <f>VLOOKUP(D14,'Rules and Examples'!$H$12:$I$21,2)</f>
        <v>Melon</v>
      </c>
      <c r="K14" s="5" t="str">
        <f>VLOOKUP(E14,'Rules and Examples'!$H$12:$I$21,2)</f>
        <v>Cherry</v>
      </c>
      <c r="M14" t="str">
        <f>M13&amp;A14&amp;","</f>
        <v>[5,6,3,7,8,6,1,0,8,6,8,4,3,</v>
      </c>
      <c r="N14" t="str">
        <f>N13&amp;B14&amp;","</f>
        <v>[3,2,1,8,3,0,8,2,7,0,2,2,3,</v>
      </c>
      <c r="O14" t="str">
        <f>O13&amp;C14&amp;","</f>
        <v>[0,0,0,0,1,5,4,8,4,6,4,0,6,</v>
      </c>
      <c r="P14" t="str">
        <f>P13&amp;D14&amp;","</f>
        <v>[4,0,2,7,6,2,3,4,6,1,8,7,8,</v>
      </c>
      <c r="Q14" t="str">
        <f>Q13&amp;E14&amp;","</f>
        <v>[4,3,8,2,4,2,7,5,6,4,6,4,7,</v>
      </c>
      <c r="S14" s="4">
        <v>3</v>
      </c>
      <c r="T14">
        <v>3</v>
      </c>
      <c r="U14">
        <v>6</v>
      </c>
      <c r="V14">
        <v>8</v>
      </c>
      <c r="W14" s="5">
        <v>7</v>
      </c>
      <c r="Y14" s="4" t="str">
        <f>VLOOKUP(S14,'Rules and Examples'!$H$12:$I$21,2)</f>
        <v>Queen</v>
      </c>
      <c r="Z14" t="str">
        <f>VLOOKUP(T14,'Rules and Examples'!$H$12:$I$21,2)</f>
        <v>Queen</v>
      </c>
      <c r="AA14" t="str">
        <f>VLOOKUP(U14,'Rules and Examples'!$H$12:$I$21,2)</f>
        <v>Apple</v>
      </c>
      <c r="AB14" t="str">
        <f>VLOOKUP(V14,'Rules and Examples'!$H$12:$I$21,2)</f>
        <v>Melon</v>
      </c>
      <c r="AC14" s="5" t="str">
        <f>VLOOKUP(W14,'Rules and Examples'!$H$12:$I$21,2)</f>
        <v>Cherry</v>
      </c>
      <c r="AE14" t="str">
        <f>AE13&amp;S14&amp;","</f>
        <v>[5,6,3,7,8,6,1,0,8,6,8,4,3,</v>
      </c>
      <c r="AF14" t="str">
        <f>AF13&amp;T14&amp;","</f>
        <v>[3,2,1,8,3,0,8,2,7,0,2,2,3,</v>
      </c>
      <c r="AG14" t="str">
        <f>AG13&amp;U14&amp;","</f>
        <v>[0,0,0,0,1,5,4,8,4,6,4,0,6,</v>
      </c>
      <c r="AH14" t="str">
        <f>AH13&amp;V14&amp;","</f>
        <v>[4,0,2,7,6,2,3,4,6,1,8,7,8,</v>
      </c>
      <c r="AI14" t="str">
        <f>AI13&amp;W14&amp;","</f>
        <v>[4,3,8,2,4,2,7,5,6,4,6,4,7,</v>
      </c>
    </row>
    <row r="15" spans="1:35" x14ac:dyDescent="0.2">
      <c r="A15" s="4">
        <v>7</v>
      </c>
      <c r="B15">
        <v>4</v>
      </c>
      <c r="C15">
        <v>2</v>
      </c>
      <c r="D15">
        <v>5</v>
      </c>
      <c r="E15" s="5">
        <v>7</v>
      </c>
      <c r="G15" s="4" t="str">
        <f>VLOOKUP(A15,'Rules and Examples'!$H$12:$I$21,2)</f>
        <v>Cherry</v>
      </c>
      <c r="H15" t="str">
        <f>VLOOKUP(B15,'Rules and Examples'!$H$12:$I$21,2)</f>
        <v>Jack</v>
      </c>
      <c r="I15" t="str">
        <f>VLOOKUP(C15,'Rules and Examples'!$H$12:$I$21,2)</f>
        <v>King</v>
      </c>
      <c r="J15" t="str">
        <f>VLOOKUP(D15,'Rules and Examples'!$H$12:$I$21,2)</f>
        <v>Ten</v>
      </c>
      <c r="K15" s="5" t="str">
        <f>VLOOKUP(E15,'Rules and Examples'!$H$12:$I$21,2)</f>
        <v>Cherry</v>
      </c>
      <c r="M15" t="str">
        <f>M14&amp;A15&amp;","</f>
        <v>[5,6,3,7,8,6,1,0,8,6,8,4,3,7,</v>
      </c>
      <c r="N15" t="str">
        <f>N14&amp;B15&amp;","</f>
        <v>[3,2,1,8,3,0,8,2,7,0,2,2,3,4,</v>
      </c>
      <c r="O15" t="str">
        <f>O14&amp;C15&amp;","</f>
        <v>[0,0,0,0,1,5,4,8,4,6,4,0,6,2,</v>
      </c>
      <c r="P15" t="str">
        <f>P14&amp;D15&amp;","</f>
        <v>[4,0,2,7,6,2,3,4,6,1,8,7,8,5,</v>
      </c>
      <c r="Q15" t="str">
        <f>Q14&amp;E15&amp;","</f>
        <v>[4,3,8,2,4,2,7,5,6,4,6,4,7,7,</v>
      </c>
      <c r="S15" s="4">
        <v>7</v>
      </c>
      <c r="T15">
        <v>4</v>
      </c>
      <c r="U15">
        <v>2</v>
      </c>
      <c r="V15">
        <v>5</v>
      </c>
      <c r="W15" s="5">
        <v>7</v>
      </c>
      <c r="Y15" s="4" t="str">
        <f>VLOOKUP(S15,'Rules and Examples'!$H$12:$I$21,2)</f>
        <v>Cherry</v>
      </c>
      <c r="Z15" t="str">
        <f>VLOOKUP(T15,'Rules and Examples'!$H$12:$I$21,2)</f>
        <v>Jack</v>
      </c>
      <c r="AA15" t="str">
        <f>VLOOKUP(U15,'Rules and Examples'!$H$12:$I$21,2)</f>
        <v>King</v>
      </c>
      <c r="AB15" t="str">
        <f>VLOOKUP(V15,'Rules and Examples'!$H$12:$I$21,2)</f>
        <v>Ten</v>
      </c>
      <c r="AC15" s="5" t="str">
        <f>VLOOKUP(W15,'Rules and Examples'!$H$12:$I$21,2)</f>
        <v>Cherry</v>
      </c>
      <c r="AE15" t="str">
        <f>AE14&amp;S15&amp;","</f>
        <v>[5,6,3,7,8,6,1,0,8,6,8,4,3,7,</v>
      </c>
      <c r="AF15" t="str">
        <f>AF14&amp;T15&amp;","</f>
        <v>[3,2,1,8,3,0,8,2,7,0,2,2,3,4,</v>
      </c>
      <c r="AG15" t="str">
        <f>AG14&amp;U15&amp;","</f>
        <v>[0,0,0,0,1,5,4,8,4,6,4,0,6,2,</v>
      </c>
      <c r="AH15" t="str">
        <f>AH14&amp;V15&amp;","</f>
        <v>[4,0,2,7,6,2,3,4,6,1,8,7,8,5,</v>
      </c>
      <c r="AI15" t="str">
        <f>AI14&amp;W15&amp;","</f>
        <v>[4,3,8,2,4,2,7,5,6,4,6,4,7,7,</v>
      </c>
    </row>
    <row r="16" spans="1:35" x14ac:dyDescent="0.2">
      <c r="A16" s="4">
        <v>1</v>
      </c>
      <c r="B16">
        <v>5</v>
      </c>
      <c r="C16">
        <v>6</v>
      </c>
      <c r="D16">
        <v>4</v>
      </c>
      <c r="E16" s="5">
        <v>8</v>
      </c>
      <c r="G16" s="4" t="str">
        <f>VLOOKUP(A16,'Rules and Examples'!$H$12:$I$21,2)</f>
        <v>Ace</v>
      </c>
      <c r="H16" t="str">
        <f>VLOOKUP(B16,'Rules and Examples'!$H$12:$I$21,2)</f>
        <v>Ten</v>
      </c>
      <c r="I16" t="str">
        <f>VLOOKUP(C16,'Rules and Examples'!$H$12:$I$21,2)</f>
        <v>Apple</v>
      </c>
      <c r="J16" t="str">
        <f>VLOOKUP(D16,'Rules and Examples'!$H$12:$I$21,2)</f>
        <v>Jack</v>
      </c>
      <c r="K16" s="5" t="str">
        <f>VLOOKUP(E16,'Rules and Examples'!$H$12:$I$21,2)</f>
        <v>Melon</v>
      </c>
      <c r="M16" t="str">
        <f>M15&amp;A16&amp;","</f>
        <v>[5,6,3,7,8,6,1,0,8,6,8,4,3,7,1,</v>
      </c>
      <c r="N16" t="str">
        <f>N15&amp;B16&amp;","</f>
        <v>[3,2,1,8,3,0,8,2,7,0,2,2,3,4,5,</v>
      </c>
      <c r="O16" t="str">
        <f>O15&amp;C16&amp;","</f>
        <v>[0,0,0,0,1,5,4,8,4,6,4,0,6,2,6,</v>
      </c>
      <c r="P16" t="str">
        <f>P15&amp;D16&amp;","</f>
        <v>[4,0,2,7,6,2,3,4,6,1,8,7,8,5,4,</v>
      </c>
      <c r="Q16" t="str">
        <f>Q15&amp;E16&amp;","</f>
        <v>[4,3,8,2,4,2,7,5,6,4,6,4,7,7,8,</v>
      </c>
      <c r="S16" s="4">
        <v>1</v>
      </c>
      <c r="T16">
        <v>5</v>
      </c>
      <c r="U16">
        <v>6</v>
      </c>
      <c r="V16">
        <v>4</v>
      </c>
      <c r="W16" s="5">
        <v>8</v>
      </c>
      <c r="Y16" s="4" t="str">
        <f>VLOOKUP(S16,'Rules and Examples'!$H$12:$I$21,2)</f>
        <v>Ace</v>
      </c>
      <c r="Z16" t="str">
        <f>VLOOKUP(T16,'Rules and Examples'!$H$12:$I$21,2)</f>
        <v>Ten</v>
      </c>
      <c r="AA16" t="str">
        <f>VLOOKUP(U16,'Rules and Examples'!$H$12:$I$21,2)</f>
        <v>Apple</v>
      </c>
      <c r="AB16" t="str">
        <f>VLOOKUP(V16,'Rules and Examples'!$H$12:$I$21,2)</f>
        <v>Jack</v>
      </c>
      <c r="AC16" s="5" t="str">
        <f>VLOOKUP(W16,'Rules and Examples'!$H$12:$I$21,2)</f>
        <v>Melon</v>
      </c>
      <c r="AE16" t="str">
        <f>AE15&amp;S16&amp;","</f>
        <v>[5,6,3,7,8,6,1,0,8,6,8,4,3,7,1,</v>
      </c>
      <c r="AF16" t="str">
        <f>AF15&amp;T16&amp;","</f>
        <v>[3,2,1,8,3,0,8,2,7,0,2,2,3,4,5,</v>
      </c>
      <c r="AG16" t="str">
        <f>AG15&amp;U16&amp;","</f>
        <v>[0,0,0,0,1,5,4,8,4,6,4,0,6,2,6,</v>
      </c>
      <c r="AH16" t="str">
        <f>AH15&amp;V16&amp;","</f>
        <v>[4,0,2,7,6,2,3,4,6,1,8,7,8,5,4,</v>
      </c>
      <c r="AI16" t="str">
        <f>AI15&amp;W16&amp;","</f>
        <v>[4,3,8,2,4,2,7,5,6,4,6,4,7,7,8,</v>
      </c>
    </row>
    <row r="17" spans="1:35" x14ac:dyDescent="0.2">
      <c r="A17" s="4">
        <v>0</v>
      </c>
      <c r="B17">
        <v>2</v>
      </c>
      <c r="C17">
        <v>5</v>
      </c>
      <c r="D17">
        <v>3</v>
      </c>
      <c r="E17" s="5">
        <v>1</v>
      </c>
      <c r="G17" s="4" t="str">
        <f>VLOOKUP(A17,'Rules and Examples'!$H$12:$I$21,2)</f>
        <v>Wild</v>
      </c>
      <c r="H17" t="str">
        <f>VLOOKUP(B17,'Rules and Examples'!$H$12:$I$21,2)</f>
        <v>King</v>
      </c>
      <c r="I17" t="str">
        <f>VLOOKUP(C17,'Rules and Examples'!$H$12:$I$21,2)</f>
        <v>Ten</v>
      </c>
      <c r="J17" t="str">
        <f>VLOOKUP(D17,'Rules and Examples'!$H$12:$I$21,2)</f>
        <v>Queen</v>
      </c>
      <c r="K17" s="5" t="str">
        <f>VLOOKUP(E17,'Rules and Examples'!$H$12:$I$21,2)</f>
        <v>Ace</v>
      </c>
      <c r="M17" t="str">
        <f>M16&amp;A17&amp;","</f>
        <v>[5,6,3,7,8,6,1,0,8,6,8,4,3,7,1,0,</v>
      </c>
      <c r="N17" t="str">
        <f>N16&amp;B17&amp;","</f>
        <v>[3,2,1,8,3,0,8,2,7,0,2,2,3,4,5,2,</v>
      </c>
      <c r="O17" t="str">
        <f>O16&amp;C17&amp;","</f>
        <v>[0,0,0,0,1,5,4,8,4,6,4,0,6,2,6,5,</v>
      </c>
      <c r="P17" t="str">
        <f>P16&amp;D17&amp;","</f>
        <v>[4,0,2,7,6,2,3,4,6,1,8,7,8,5,4,3,</v>
      </c>
      <c r="Q17" t="str">
        <f>Q16&amp;E17&amp;","</f>
        <v>[4,3,8,2,4,2,7,5,6,4,6,4,7,7,8,1,</v>
      </c>
      <c r="S17" s="4">
        <v>0</v>
      </c>
      <c r="T17">
        <v>2</v>
      </c>
      <c r="U17">
        <v>5</v>
      </c>
      <c r="V17">
        <v>3</v>
      </c>
      <c r="W17" s="5">
        <v>1</v>
      </c>
      <c r="Y17" s="4" t="str">
        <f>VLOOKUP(S17,'Rules and Examples'!$H$12:$I$21,2)</f>
        <v>Wild</v>
      </c>
      <c r="Z17" t="str">
        <f>VLOOKUP(T17,'Rules and Examples'!$H$12:$I$21,2)</f>
        <v>King</v>
      </c>
      <c r="AA17" t="str">
        <f>VLOOKUP(U17,'Rules and Examples'!$H$12:$I$21,2)</f>
        <v>Ten</v>
      </c>
      <c r="AB17" t="str">
        <f>VLOOKUP(V17,'Rules and Examples'!$H$12:$I$21,2)</f>
        <v>Queen</v>
      </c>
      <c r="AC17" s="5" t="str">
        <f>VLOOKUP(W17,'Rules and Examples'!$H$12:$I$21,2)</f>
        <v>Ace</v>
      </c>
      <c r="AE17" t="str">
        <f>AE16&amp;S17&amp;","</f>
        <v>[5,6,3,7,8,6,1,0,8,6,8,4,3,7,1,0,</v>
      </c>
      <c r="AF17" t="str">
        <f>AF16&amp;T17&amp;","</f>
        <v>[3,2,1,8,3,0,8,2,7,0,2,2,3,4,5,2,</v>
      </c>
      <c r="AG17" t="str">
        <f>AG16&amp;U17&amp;","</f>
        <v>[0,0,0,0,1,5,4,8,4,6,4,0,6,2,6,5,</v>
      </c>
      <c r="AH17" t="str">
        <f>AH16&amp;V17&amp;","</f>
        <v>[4,0,2,7,6,2,3,4,6,1,8,7,8,5,4,3,</v>
      </c>
      <c r="AI17" t="str">
        <f>AI16&amp;W17&amp;","</f>
        <v>[4,3,8,2,4,2,7,5,6,4,6,4,7,7,8,1,</v>
      </c>
    </row>
    <row r="18" spans="1:35" x14ac:dyDescent="0.2">
      <c r="A18" s="4">
        <v>7</v>
      </c>
      <c r="B18">
        <v>1</v>
      </c>
      <c r="C18">
        <v>6</v>
      </c>
      <c r="D18">
        <v>1</v>
      </c>
      <c r="E18" s="5">
        <v>9</v>
      </c>
      <c r="G18" s="4" t="str">
        <f>VLOOKUP(A18,'Rules and Examples'!$H$12:$I$21,2)</f>
        <v>Cherry</v>
      </c>
      <c r="H18" t="str">
        <f>VLOOKUP(B18,'Rules and Examples'!$H$12:$I$21,2)</f>
        <v>Ace</v>
      </c>
      <c r="I18" t="str">
        <f>VLOOKUP(C18,'Rules and Examples'!$H$12:$I$21,2)</f>
        <v>Apple</v>
      </c>
      <c r="J18" t="str">
        <f>VLOOKUP(D18,'Rules and Examples'!$H$12:$I$21,2)</f>
        <v>Ace</v>
      </c>
      <c r="K18" s="5" t="str">
        <f>VLOOKUP(E18,'Rules and Examples'!$H$12:$I$21,2)</f>
        <v>Scatter</v>
      </c>
      <c r="M18" t="str">
        <f>M17&amp;A18&amp;","</f>
        <v>[5,6,3,7,8,6,1,0,8,6,8,4,3,7,1,0,7,</v>
      </c>
      <c r="N18" t="str">
        <f>N17&amp;B18&amp;","</f>
        <v>[3,2,1,8,3,0,8,2,7,0,2,2,3,4,5,2,1,</v>
      </c>
      <c r="O18" t="str">
        <f>O17&amp;C18&amp;","</f>
        <v>[0,0,0,0,1,5,4,8,4,6,4,0,6,2,6,5,6,</v>
      </c>
      <c r="P18" t="str">
        <f>P17&amp;D18&amp;","</f>
        <v>[4,0,2,7,6,2,3,4,6,1,8,7,8,5,4,3,1,</v>
      </c>
      <c r="Q18" t="str">
        <f>Q17&amp;E18&amp;","</f>
        <v>[4,3,8,2,4,2,7,5,6,4,6,4,7,7,8,1,9,</v>
      </c>
      <c r="S18" s="4">
        <v>7</v>
      </c>
      <c r="T18">
        <v>1</v>
      </c>
      <c r="U18">
        <v>6</v>
      </c>
      <c r="V18">
        <v>1</v>
      </c>
      <c r="W18" s="5">
        <v>0</v>
      </c>
      <c r="Y18" s="4" t="str">
        <f>VLOOKUP(S18,'Rules and Examples'!$H$12:$I$21,2)</f>
        <v>Cherry</v>
      </c>
      <c r="Z18" t="str">
        <f>VLOOKUP(T18,'Rules and Examples'!$H$12:$I$21,2)</f>
        <v>Ace</v>
      </c>
      <c r="AA18" t="str">
        <f>VLOOKUP(U18,'Rules and Examples'!$H$12:$I$21,2)</f>
        <v>Apple</v>
      </c>
      <c r="AB18" t="str">
        <f>VLOOKUP(V18,'Rules and Examples'!$H$12:$I$21,2)</f>
        <v>Ace</v>
      </c>
      <c r="AC18" s="5" t="str">
        <f>VLOOKUP(W18,'Rules and Examples'!$H$12:$I$21,2)</f>
        <v>Wild</v>
      </c>
      <c r="AE18" t="str">
        <f>AE17&amp;S18&amp;","</f>
        <v>[5,6,3,7,8,6,1,0,8,6,8,4,3,7,1,0,7,</v>
      </c>
      <c r="AF18" t="str">
        <f>AF17&amp;T18&amp;","</f>
        <v>[3,2,1,8,3,0,8,2,7,0,2,2,3,4,5,2,1,</v>
      </c>
      <c r="AG18" t="str">
        <f>AG17&amp;U18&amp;","</f>
        <v>[0,0,0,0,1,5,4,8,4,6,4,0,6,2,6,5,6,</v>
      </c>
      <c r="AH18" t="str">
        <f>AH17&amp;V18&amp;","</f>
        <v>[4,0,2,7,6,2,3,4,6,1,8,7,8,5,4,3,1,</v>
      </c>
      <c r="AI18" t="str">
        <f>AI17&amp;W18&amp;","</f>
        <v>[4,3,8,2,4,2,7,5,6,4,6,4,7,7,8,1,0,</v>
      </c>
    </row>
    <row r="19" spans="1:35" x14ac:dyDescent="0.2">
      <c r="A19" s="4">
        <v>4</v>
      </c>
      <c r="B19">
        <v>1</v>
      </c>
      <c r="C19">
        <v>7</v>
      </c>
      <c r="D19">
        <v>0</v>
      </c>
      <c r="E19" s="5">
        <v>4</v>
      </c>
      <c r="G19" s="4" t="str">
        <f>VLOOKUP(A19,'Rules and Examples'!$H$12:$I$21,2)</f>
        <v>Jack</v>
      </c>
      <c r="H19" t="str">
        <f>VLOOKUP(B19,'Rules and Examples'!$H$12:$I$21,2)</f>
        <v>Ace</v>
      </c>
      <c r="I19" t="str">
        <f>VLOOKUP(C19,'Rules and Examples'!$H$12:$I$21,2)</f>
        <v>Cherry</v>
      </c>
      <c r="J19" t="str">
        <f>VLOOKUP(D19,'Rules and Examples'!$H$12:$I$21,2)</f>
        <v>Wild</v>
      </c>
      <c r="K19" s="5" t="str">
        <f>VLOOKUP(E19,'Rules and Examples'!$H$12:$I$21,2)</f>
        <v>Jack</v>
      </c>
      <c r="M19" t="str">
        <f>M18&amp;A19&amp;","</f>
        <v>[5,6,3,7,8,6,1,0,8,6,8,4,3,7,1,0,7,4,</v>
      </c>
      <c r="N19" t="str">
        <f>N18&amp;B19&amp;","</f>
        <v>[3,2,1,8,3,0,8,2,7,0,2,2,3,4,5,2,1,1,</v>
      </c>
      <c r="O19" t="str">
        <f>O18&amp;C19&amp;","</f>
        <v>[0,0,0,0,1,5,4,8,4,6,4,0,6,2,6,5,6,7,</v>
      </c>
      <c r="P19" t="str">
        <f>P18&amp;D19&amp;","</f>
        <v>[4,0,2,7,6,2,3,4,6,1,8,7,8,5,4,3,1,0,</v>
      </c>
      <c r="Q19" t="str">
        <f>Q18&amp;E19&amp;","</f>
        <v>[4,3,8,2,4,2,7,5,6,4,6,4,7,7,8,1,9,4,</v>
      </c>
      <c r="S19" s="4">
        <v>4</v>
      </c>
      <c r="T19">
        <v>1</v>
      </c>
      <c r="U19">
        <v>7</v>
      </c>
      <c r="V19">
        <v>0</v>
      </c>
      <c r="W19" s="5">
        <v>4</v>
      </c>
      <c r="Y19" s="4" t="str">
        <f>VLOOKUP(S19,'Rules and Examples'!$H$12:$I$21,2)</f>
        <v>Jack</v>
      </c>
      <c r="Z19" t="str">
        <f>VLOOKUP(T19,'Rules and Examples'!$H$12:$I$21,2)</f>
        <v>Ace</v>
      </c>
      <c r="AA19" t="str">
        <f>VLOOKUP(U19,'Rules and Examples'!$H$12:$I$21,2)</f>
        <v>Cherry</v>
      </c>
      <c r="AB19" t="str">
        <f>VLOOKUP(V19,'Rules and Examples'!$H$12:$I$21,2)</f>
        <v>Wild</v>
      </c>
      <c r="AC19" s="5" t="str">
        <f>VLOOKUP(W19,'Rules and Examples'!$H$12:$I$21,2)</f>
        <v>Jack</v>
      </c>
      <c r="AE19" t="str">
        <f>AE18&amp;S19&amp;","</f>
        <v>[5,6,3,7,8,6,1,0,8,6,8,4,3,7,1,0,7,4,</v>
      </c>
      <c r="AF19" t="str">
        <f>AF18&amp;T19&amp;","</f>
        <v>[3,2,1,8,3,0,8,2,7,0,2,2,3,4,5,2,1,1,</v>
      </c>
      <c r="AG19" t="str">
        <f>AG18&amp;U19&amp;","</f>
        <v>[0,0,0,0,1,5,4,8,4,6,4,0,6,2,6,5,6,7,</v>
      </c>
      <c r="AH19" t="str">
        <f>AH18&amp;V19&amp;","</f>
        <v>[4,0,2,7,6,2,3,4,6,1,8,7,8,5,4,3,1,0,</v>
      </c>
      <c r="AI19" t="str">
        <f>AI18&amp;W19&amp;","</f>
        <v>[4,3,8,2,4,2,7,5,6,4,6,4,7,7,8,1,0,4,</v>
      </c>
    </row>
    <row r="20" spans="1:35" x14ac:dyDescent="0.2">
      <c r="A20" s="4">
        <v>6</v>
      </c>
      <c r="B20">
        <v>7</v>
      </c>
      <c r="C20">
        <v>9</v>
      </c>
      <c r="D20">
        <v>2</v>
      </c>
      <c r="E20" s="5">
        <v>8</v>
      </c>
      <c r="G20" s="4" t="str">
        <f>VLOOKUP(A20,'Rules and Examples'!$H$12:$I$21,2)</f>
        <v>Apple</v>
      </c>
      <c r="H20" t="str">
        <f>VLOOKUP(B20,'Rules and Examples'!$H$12:$I$21,2)</f>
        <v>Cherry</v>
      </c>
      <c r="I20" t="str">
        <f>VLOOKUP(C20,'Rules and Examples'!$H$12:$I$21,2)</f>
        <v>Scatter</v>
      </c>
      <c r="J20" t="str">
        <f>VLOOKUP(D20,'Rules and Examples'!$H$12:$I$21,2)</f>
        <v>King</v>
      </c>
      <c r="K20" s="5" t="str">
        <f>VLOOKUP(E20,'Rules and Examples'!$H$12:$I$21,2)</f>
        <v>Melon</v>
      </c>
      <c r="M20" t="str">
        <f>M19&amp;A20&amp;","</f>
        <v>[5,6,3,7,8,6,1,0,8,6,8,4,3,7,1,0,7,4,6,</v>
      </c>
      <c r="N20" t="str">
        <f>N19&amp;B20&amp;","</f>
        <v>[3,2,1,8,3,0,8,2,7,0,2,2,3,4,5,2,1,1,7,</v>
      </c>
      <c r="O20" t="str">
        <f>O19&amp;C20&amp;","</f>
        <v>[0,0,0,0,1,5,4,8,4,6,4,0,6,2,6,5,6,7,9,</v>
      </c>
      <c r="P20" t="str">
        <f>P19&amp;D20&amp;","</f>
        <v>[4,0,2,7,6,2,3,4,6,1,8,7,8,5,4,3,1,0,2,</v>
      </c>
      <c r="Q20" t="str">
        <f>Q19&amp;E20&amp;","</f>
        <v>[4,3,8,2,4,2,7,5,6,4,6,4,7,7,8,1,9,4,8,</v>
      </c>
      <c r="S20" s="4">
        <v>6</v>
      </c>
      <c r="T20">
        <v>7</v>
      </c>
      <c r="U20">
        <v>0</v>
      </c>
      <c r="V20">
        <v>2</v>
      </c>
      <c r="W20" s="5">
        <v>8</v>
      </c>
      <c r="Y20" s="4" t="str">
        <f>VLOOKUP(S20,'Rules and Examples'!$H$12:$I$21,2)</f>
        <v>Apple</v>
      </c>
      <c r="Z20" t="str">
        <f>VLOOKUP(T20,'Rules and Examples'!$H$12:$I$21,2)</f>
        <v>Cherry</v>
      </c>
      <c r="AA20" t="str">
        <f>VLOOKUP(U20,'Rules and Examples'!$H$12:$I$21,2)</f>
        <v>Wild</v>
      </c>
      <c r="AB20" t="str">
        <f>VLOOKUP(V20,'Rules and Examples'!$H$12:$I$21,2)</f>
        <v>King</v>
      </c>
      <c r="AC20" s="5" t="str">
        <f>VLOOKUP(W20,'Rules and Examples'!$H$12:$I$21,2)</f>
        <v>Melon</v>
      </c>
      <c r="AE20" t="str">
        <f>AE19&amp;S20&amp;","</f>
        <v>[5,6,3,7,8,6,1,0,8,6,8,4,3,7,1,0,7,4,6,</v>
      </c>
      <c r="AF20" t="str">
        <f>AF19&amp;T20&amp;","</f>
        <v>[3,2,1,8,3,0,8,2,7,0,2,2,3,4,5,2,1,1,7,</v>
      </c>
      <c r="AG20" t="str">
        <f>AG19&amp;U20&amp;","</f>
        <v>[0,0,0,0,1,5,4,8,4,6,4,0,6,2,6,5,6,7,0,</v>
      </c>
      <c r="AH20" t="str">
        <f>AH19&amp;V20&amp;","</f>
        <v>[4,0,2,7,6,2,3,4,6,1,8,7,8,5,4,3,1,0,2,</v>
      </c>
      <c r="AI20" t="str">
        <f>AI19&amp;W20&amp;","</f>
        <v>[4,3,8,2,4,2,7,5,6,4,6,4,7,7,8,1,0,4,8,</v>
      </c>
    </row>
    <row r="21" spans="1:35" x14ac:dyDescent="0.2">
      <c r="A21" s="4">
        <v>4</v>
      </c>
      <c r="B21">
        <v>0</v>
      </c>
      <c r="C21">
        <v>0</v>
      </c>
      <c r="D21">
        <v>6</v>
      </c>
      <c r="E21" s="5">
        <v>2</v>
      </c>
      <c r="G21" s="4" t="str">
        <f>VLOOKUP(A21,'Rules and Examples'!$H$12:$I$21,2)</f>
        <v>Jack</v>
      </c>
      <c r="H21" t="str">
        <f>VLOOKUP(B21,'Rules and Examples'!$H$12:$I$21,2)</f>
        <v>Wild</v>
      </c>
      <c r="I21" t="str">
        <f>VLOOKUP(C21,'Rules and Examples'!$H$12:$I$21,2)</f>
        <v>Wild</v>
      </c>
      <c r="J21" t="str">
        <f>VLOOKUP(D21,'Rules and Examples'!$H$12:$I$21,2)</f>
        <v>Apple</v>
      </c>
      <c r="K21" s="5" t="str">
        <f>VLOOKUP(E21,'Rules and Examples'!$H$12:$I$21,2)</f>
        <v>King</v>
      </c>
      <c r="M21" t="str">
        <f>M20&amp;A21&amp;","</f>
        <v>[5,6,3,7,8,6,1,0,8,6,8,4,3,7,1,0,7,4,6,4,</v>
      </c>
      <c r="N21" t="str">
        <f>N20&amp;B21&amp;","</f>
        <v>[3,2,1,8,3,0,8,2,7,0,2,2,3,4,5,2,1,1,7,0,</v>
      </c>
      <c r="O21" t="str">
        <f>O20&amp;C21&amp;","</f>
        <v>[0,0,0,0,1,5,4,8,4,6,4,0,6,2,6,5,6,7,9,0,</v>
      </c>
      <c r="P21" t="str">
        <f>P20&amp;D21&amp;","</f>
        <v>[4,0,2,7,6,2,3,4,6,1,8,7,8,5,4,3,1,0,2,6,</v>
      </c>
      <c r="Q21" t="str">
        <f>Q20&amp;E21&amp;","</f>
        <v>[4,3,8,2,4,2,7,5,6,4,6,4,7,7,8,1,9,4,8,2,</v>
      </c>
      <c r="S21" s="4">
        <v>4</v>
      </c>
      <c r="T21">
        <v>0</v>
      </c>
      <c r="U21">
        <v>0</v>
      </c>
      <c r="V21">
        <v>6</v>
      </c>
      <c r="W21" s="5">
        <v>2</v>
      </c>
      <c r="Y21" s="4" t="str">
        <f>VLOOKUP(S21,'Rules and Examples'!$H$12:$I$21,2)</f>
        <v>Jack</v>
      </c>
      <c r="Z21" t="str">
        <f>VLOOKUP(T21,'Rules and Examples'!$H$12:$I$21,2)</f>
        <v>Wild</v>
      </c>
      <c r="AA21" t="str">
        <f>VLOOKUP(U21,'Rules and Examples'!$H$12:$I$21,2)</f>
        <v>Wild</v>
      </c>
      <c r="AB21" t="str">
        <f>VLOOKUP(V21,'Rules and Examples'!$H$12:$I$21,2)</f>
        <v>Apple</v>
      </c>
      <c r="AC21" s="5" t="str">
        <f>VLOOKUP(W21,'Rules and Examples'!$H$12:$I$21,2)</f>
        <v>King</v>
      </c>
      <c r="AE21" t="str">
        <f>AE20&amp;S21&amp;","</f>
        <v>[5,6,3,7,8,6,1,0,8,6,8,4,3,7,1,0,7,4,6,4,</v>
      </c>
      <c r="AF21" t="str">
        <f>AF20&amp;T21&amp;","</f>
        <v>[3,2,1,8,3,0,8,2,7,0,2,2,3,4,5,2,1,1,7,0,</v>
      </c>
      <c r="AG21" t="str">
        <f>AG20&amp;U21&amp;","</f>
        <v>[0,0,0,0,1,5,4,8,4,6,4,0,6,2,6,5,6,7,0,0,</v>
      </c>
      <c r="AH21" t="str">
        <f>AH20&amp;V21&amp;","</f>
        <v>[4,0,2,7,6,2,3,4,6,1,8,7,8,5,4,3,1,0,2,6,</v>
      </c>
      <c r="AI21" t="str">
        <f>AI20&amp;W21&amp;","</f>
        <v>[4,3,8,2,4,2,7,5,6,4,6,4,7,7,8,1,0,4,8,2,</v>
      </c>
    </row>
    <row r="22" spans="1:35" x14ac:dyDescent="0.2">
      <c r="A22" s="4">
        <v>9</v>
      </c>
      <c r="B22">
        <v>8</v>
      </c>
      <c r="C22">
        <v>7</v>
      </c>
      <c r="D22">
        <v>0</v>
      </c>
      <c r="E22" s="5">
        <v>7</v>
      </c>
      <c r="G22" s="4" t="str">
        <f>VLOOKUP(A22,'Rules and Examples'!$H$12:$I$21,2)</f>
        <v>Scatter</v>
      </c>
      <c r="H22" t="str">
        <f>VLOOKUP(B22,'Rules and Examples'!$H$12:$I$21,2)</f>
        <v>Melon</v>
      </c>
      <c r="I22" t="str">
        <f>VLOOKUP(C22,'Rules and Examples'!$H$12:$I$21,2)</f>
        <v>Cherry</v>
      </c>
      <c r="J22" t="str">
        <f>VLOOKUP(D22,'Rules and Examples'!$H$12:$I$21,2)</f>
        <v>Wild</v>
      </c>
      <c r="K22" s="5" t="str">
        <f>VLOOKUP(E22,'Rules and Examples'!$H$12:$I$21,2)</f>
        <v>Cherry</v>
      </c>
      <c r="M22" t="str">
        <f>M21&amp;A22&amp;","</f>
        <v>[5,6,3,7,8,6,1,0,8,6,8,4,3,7,1,0,7,4,6,4,9,</v>
      </c>
      <c r="N22" t="str">
        <f>N21&amp;B22&amp;","</f>
        <v>[3,2,1,8,3,0,8,2,7,0,2,2,3,4,5,2,1,1,7,0,8,</v>
      </c>
      <c r="O22" t="str">
        <f>O21&amp;C22&amp;","</f>
        <v>[0,0,0,0,1,5,4,8,4,6,4,0,6,2,6,5,6,7,9,0,7,</v>
      </c>
      <c r="P22" t="str">
        <f>P21&amp;D22&amp;","</f>
        <v>[4,0,2,7,6,2,3,4,6,1,8,7,8,5,4,3,1,0,2,6,0,</v>
      </c>
      <c r="Q22" t="str">
        <f>Q21&amp;E22&amp;","</f>
        <v>[4,3,8,2,4,2,7,5,6,4,6,4,7,7,8,1,9,4,8,2,7,</v>
      </c>
      <c r="S22" s="4">
        <v>0</v>
      </c>
      <c r="T22">
        <v>8</v>
      </c>
      <c r="U22">
        <v>7</v>
      </c>
      <c r="V22">
        <v>0</v>
      </c>
      <c r="W22" s="5">
        <v>7</v>
      </c>
      <c r="Y22" s="4" t="str">
        <f>VLOOKUP(S22,'Rules and Examples'!$H$12:$I$21,2)</f>
        <v>Wild</v>
      </c>
      <c r="Z22" t="str">
        <f>VLOOKUP(T22,'Rules and Examples'!$H$12:$I$21,2)</f>
        <v>Melon</v>
      </c>
      <c r="AA22" t="str">
        <f>VLOOKUP(U22,'Rules and Examples'!$H$12:$I$21,2)</f>
        <v>Cherry</v>
      </c>
      <c r="AB22" t="str">
        <f>VLOOKUP(V22,'Rules and Examples'!$H$12:$I$21,2)</f>
        <v>Wild</v>
      </c>
      <c r="AC22" s="5" t="str">
        <f>VLOOKUP(W22,'Rules and Examples'!$H$12:$I$21,2)</f>
        <v>Cherry</v>
      </c>
      <c r="AE22" t="str">
        <f>AE21&amp;S22&amp;","</f>
        <v>[5,6,3,7,8,6,1,0,8,6,8,4,3,7,1,0,7,4,6,4,0,</v>
      </c>
      <c r="AF22" t="str">
        <f>AF21&amp;T22&amp;","</f>
        <v>[3,2,1,8,3,0,8,2,7,0,2,2,3,4,5,2,1,1,7,0,8,</v>
      </c>
      <c r="AG22" t="str">
        <f>AG21&amp;U22&amp;","</f>
        <v>[0,0,0,0,1,5,4,8,4,6,4,0,6,2,6,5,6,7,0,0,7,</v>
      </c>
      <c r="AH22" t="str">
        <f>AH21&amp;V22&amp;","</f>
        <v>[4,0,2,7,6,2,3,4,6,1,8,7,8,5,4,3,1,0,2,6,0,</v>
      </c>
      <c r="AI22" t="str">
        <f>AI21&amp;W22&amp;","</f>
        <v>[4,3,8,2,4,2,7,5,6,4,6,4,7,7,8,1,0,4,8,2,7,</v>
      </c>
    </row>
    <row r="23" spans="1:35" x14ac:dyDescent="0.2">
      <c r="A23" s="4">
        <v>1</v>
      </c>
      <c r="B23">
        <v>2</v>
      </c>
      <c r="C23">
        <v>4</v>
      </c>
      <c r="D23">
        <v>2</v>
      </c>
      <c r="E23" s="5">
        <v>9</v>
      </c>
      <c r="G23" s="4" t="str">
        <f>VLOOKUP(A23,'Rules and Examples'!$H$12:$I$21,2)</f>
        <v>Ace</v>
      </c>
      <c r="H23" t="str">
        <f>VLOOKUP(B23,'Rules and Examples'!$H$12:$I$21,2)</f>
        <v>King</v>
      </c>
      <c r="I23" t="str">
        <f>VLOOKUP(C23,'Rules and Examples'!$H$12:$I$21,2)</f>
        <v>Jack</v>
      </c>
      <c r="J23" t="str">
        <f>VLOOKUP(D23,'Rules and Examples'!$H$12:$I$21,2)</f>
        <v>King</v>
      </c>
      <c r="K23" s="5" t="str">
        <f>VLOOKUP(E23,'Rules and Examples'!$H$12:$I$21,2)</f>
        <v>Scatter</v>
      </c>
      <c r="M23" t="str">
        <f>M22&amp;A23&amp;","</f>
        <v>[5,6,3,7,8,6,1,0,8,6,8,4,3,7,1,0,7,4,6,4,9,1,</v>
      </c>
      <c r="N23" t="str">
        <f>N22&amp;B23&amp;","</f>
        <v>[3,2,1,8,3,0,8,2,7,0,2,2,3,4,5,2,1,1,7,0,8,2,</v>
      </c>
      <c r="O23" t="str">
        <f>O22&amp;C23&amp;","</f>
        <v>[0,0,0,0,1,5,4,8,4,6,4,0,6,2,6,5,6,7,9,0,7,4,</v>
      </c>
      <c r="P23" t="str">
        <f>P22&amp;D23&amp;","</f>
        <v>[4,0,2,7,6,2,3,4,6,1,8,7,8,5,4,3,1,0,2,6,0,2,</v>
      </c>
      <c r="Q23" t="str">
        <f>Q22&amp;E23&amp;","</f>
        <v>[4,3,8,2,4,2,7,5,6,4,6,4,7,7,8,1,9,4,8,2,7,9,</v>
      </c>
      <c r="S23" s="4">
        <v>1</v>
      </c>
      <c r="T23">
        <v>2</v>
      </c>
      <c r="U23">
        <v>4</v>
      </c>
      <c r="V23">
        <v>2</v>
      </c>
      <c r="W23" s="5">
        <v>0</v>
      </c>
      <c r="Y23" s="4" t="str">
        <f>VLOOKUP(S23,'Rules and Examples'!$H$12:$I$21,2)</f>
        <v>Ace</v>
      </c>
      <c r="Z23" t="str">
        <f>VLOOKUP(T23,'Rules and Examples'!$H$12:$I$21,2)</f>
        <v>King</v>
      </c>
      <c r="AA23" t="str">
        <f>VLOOKUP(U23,'Rules and Examples'!$H$12:$I$21,2)</f>
        <v>Jack</v>
      </c>
      <c r="AB23" t="str">
        <f>VLOOKUP(V23,'Rules and Examples'!$H$12:$I$21,2)</f>
        <v>King</v>
      </c>
      <c r="AC23" s="5" t="str">
        <f>VLOOKUP(W23,'Rules and Examples'!$H$12:$I$21,2)</f>
        <v>Wild</v>
      </c>
      <c r="AE23" t="str">
        <f>AE22&amp;S23&amp;","</f>
        <v>[5,6,3,7,8,6,1,0,8,6,8,4,3,7,1,0,7,4,6,4,0,1,</v>
      </c>
      <c r="AF23" t="str">
        <f>AF22&amp;T23&amp;","</f>
        <v>[3,2,1,8,3,0,8,2,7,0,2,2,3,4,5,2,1,1,7,0,8,2,</v>
      </c>
      <c r="AG23" t="str">
        <f>AG22&amp;U23&amp;","</f>
        <v>[0,0,0,0,1,5,4,8,4,6,4,0,6,2,6,5,6,7,0,0,7,4,</v>
      </c>
      <c r="AH23" t="str">
        <f>AH22&amp;V23&amp;","</f>
        <v>[4,0,2,7,6,2,3,4,6,1,8,7,8,5,4,3,1,0,2,6,0,2,</v>
      </c>
      <c r="AI23" t="str">
        <f>AI22&amp;W23&amp;","</f>
        <v>[4,3,8,2,4,2,7,5,6,4,6,4,7,7,8,1,0,4,8,2,7,0,</v>
      </c>
    </row>
    <row r="24" spans="1:35" x14ac:dyDescent="0.2">
      <c r="A24" s="4">
        <v>6</v>
      </c>
      <c r="B24">
        <v>6</v>
      </c>
      <c r="C24">
        <v>2</v>
      </c>
      <c r="D24">
        <v>4</v>
      </c>
      <c r="E24" s="5">
        <v>2</v>
      </c>
      <c r="G24" s="4" t="str">
        <f>VLOOKUP(A24,'Rules and Examples'!$H$12:$I$21,2)</f>
        <v>Apple</v>
      </c>
      <c r="H24" t="str">
        <f>VLOOKUP(B24,'Rules and Examples'!$H$12:$I$21,2)</f>
        <v>Apple</v>
      </c>
      <c r="I24" t="str">
        <f>VLOOKUP(C24,'Rules and Examples'!$H$12:$I$21,2)</f>
        <v>King</v>
      </c>
      <c r="J24" t="str">
        <f>VLOOKUP(D24,'Rules and Examples'!$H$12:$I$21,2)</f>
        <v>Jack</v>
      </c>
      <c r="K24" s="5" t="str">
        <f>VLOOKUP(E24,'Rules and Examples'!$H$12:$I$21,2)</f>
        <v>King</v>
      </c>
      <c r="M24" t="str">
        <f>M23&amp;A24&amp;","</f>
        <v>[5,6,3,7,8,6,1,0,8,6,8,4,3,7,1,0,7,4,6,4,9,1,6,</v>
      </c>
      <c r="N24" t="str">
        <f>N23&amp;B24&amp;","</f>
        <v>[3,2,1,8,3,0,8,2,7,0,2,2,3,4,5,2,1,1,7,0,8,2,6,</v>
      </c>
      <c r="O24" t="str">
        <f>O23&amp;C24&amp;","</f>
        <v>[0,0,0,0,1,5,4,8,4,6,4,0,6,2,6,5,6,7,9,0,7,4,2,</v>
      </c>
      <c r="P24" t="str">
        <f>P23&amp;D24&amp;","</f>
        <v>[4,0,2,7,6,2,3,4,6,1,8,7,8,5,4,3,1,0,2,6,0,2,4,</v>
      </c>
      <c r="Q24" t="str">
        <f>Q23&amp;E24&amp;","</f>
        <v>[4,3,8,2,4,2,7,5,6,4,6,4,7,7,8,1,9,4,8,2,7,9,2,</v>
      </c>
      <c r="S24" s="4">
        <v>6</v>
      </c>
      <c r="T24">
        <v>6</v>
      </c>
      <c r="U24">
        <v>2</v>
      </c>
      <c r="V24">
        <v>4</v>
      </c>
      <c r="W24" s="5">
        <v>2</v>
      </c>
      <c r="Y24" s="4" t="str">
        <f>VLOOKUP(S24,'Rules and Examples'!$H$12:$I$21,2)</f>
        <v>Apple</v>
      </c>
      <c r="Z24" t="str">
        <f>VLOOKUP(T24,'Rules and Examples'!$H$12:$I$21,2)</f>
        <v>Apple</v>
      </c>
      <c r="AA24" t="str">
        <f>VLOOKUP(U24,'Rules and Examples'!$H$12:$I$21,2)</f>
        <v>King</v>
      </c>
      <c r="AB24" t="str">
        <f>VLOOKUP(V24,'Rules and Examples'!$H$12:$I$21,2)</f>
        <v>Jack</v>
      </c>
      <c r="AC24" s="5" t="str">
        <f>VLOOKUP(W24,'Rules and Examples'!$H$12:$I$21,2)</f>
        <v>King</v>
      </c>
      <c r="AE24" t="str">
        <f>AE23&amp;S24&amp;","</f>
        <v>[5,6,3,7,8,6,1,0,8,6,8,4,3,7,1,0,7,4,6,4,0,1,6,</v>
      </c>
      <c r="AF24" t="str">
        <f>AF23&amp;T24&amp;","</f>
        <v>[3,2,1,8,3,0,8,2,7,0,2,2,3,4,5,2,1,1,7,0,8,2,6,</v>
      </c>
      <c r="AG24" t="str">
        <f>AG23&amp;U24&amp;","</f>
        <v>[0,0,0,0,1,5,4,8,4,6,4,0,6,2,6,5,6,7,0,0,7,4,2,</v>
      </c>
      <c r="AH24" t="str">
        <f>AH23&amp;V24&amp;","</f>
        <v>[4,0,2,7,6,2,3,4,6,1,8,7,8,5,4,3,1,0,2,6,0,2,4,</v>
      </c>
      <c r="AI24" t="str">
        <f>AI23&amp;W24&amp;","</f>
        <v>[4,3,8,2,4,2,7,5,6,4,6,4,7,7,8,1,0,4,8,2,7,0,2,</v>
      </c>
    </row>
    <row r="25" spans="1:35" x14ac:dyDescent="0.2">
      <c r="A25" s="4">
        <v>4</v>
      </c>
      <c r="B25">
        <v>8</v>
      </c>
      <c r="C25">
        <v>8</v>
      </c>
      <c r="D25">
        <v>6</v>
      </c>
      <c r="E25" s="5">
        <v>6</v>
      </c>
      <c r="G25" s="4" t="str">
        <f>VLOOKUP(A25,'Rules and Examples'!$H$12:$I$21,2)</f>
        <v>Jack</v>
      </c>
      <c r="H25" t="str">
        <f>VLOOKUP(B25,'Rules and Examples'!$H$12:$I$21,2)</f>
        <v>Melon</v>
      </c>
      <c r="I25" t="str">
        <f>VLOOKUP(C25,'Rules and Examples'!$H$12:$I$21,2)</f>
        <v>Melon</v>
      </c>
      <c r="J25" t="str">
        <f>VLOOKUP(D25,'Rules and Examples'!$H$12:$I$21,2)</f>
        <v>Apple</v>
      </c>
      <c r="K25" s="5" t="str">
        <f>VLOOKUP(E25,'Rules and Examples'!$H$12:$I$21,2)</f>
        <v>Apple</v>
      </c>
      <c r="M25" t="str">
        <f>M24&amp;A25&amp;","</f>
        <v>[5,6,3,7,8,6,1,0,8,6,8,4,3,7,1,0,7,4,6,4,9,1,6,4,</v>
      </c>
      <c r="N25" t="str">
        <f>N24&amp;B25&amp;","</f>
        <v>[3,2,1,8,3,0,8,2,7,0,2,2,3,4,5,2,1,1,7,0,8,2,6,8,</v>
      </c>
      <c r="O25" t="str">
        <f>O24&amp;C25&amp;","</f>
        <v>[0,0,0,0,1,5,4,8,4,6,4,0,6,2,6,5,6,7,9,0,7,4,2,8,</v>
      </c>
      <c r="P25" t="str">
        <f>P24&amp;D25&amp;","</f>
        <v>[4,0,2,7,6,2,3,4,6,1,8,7,8,5,4,3,1,0,2,6,0,2,4,6,</v>
      </c>
      <c r="Q25" t="str">
        <f>Q24&amp;E25&amp;","</f>
        <v>[4,3,8,2,4,2,7,5,6,4,6,4,7,7,8,1,9,4,8,2,7,9,2,6,</v>
      </c>
      <c r="S25" s="4">
        <v>4</v>
      </c>
      <c r="T25">
        <v>8</v>
      </c>
      <c r="U25">
        <v>8</v>
      </c>
      <c r="V25">
        <v>6</v>
      </c>
      <c r="W25" s="5">
        <v>6</v>
      </c>
      <c r="Y25" s="4" t="str">
        <f>VLOOKUP(S25,'Rules and Examples'!$H$12:$I$21,2)</f>
        <v>Jack</v>
      </c>
      <c r="Z25" t="str">
        <f>VLOOKUP(T25,'Rules and Examples'!$H$12:$I$21,2)</f>
        <v>Melon</v>
      </c>
      <c r="AA25" t="str">
        <f>VLOOKUP(U25,'Rules and Examples'!$H$12:$I$21,2)</f>
        <v>Melon</v>
      </c>
      <c r="AB25" t="str">
        <f>VLOOKUP(V25,'Rules and Examples'!$H$12:$I$21,2)</f>
        <v>Apple</v>
      </c>
      <c r="AC25" s="5" t="str">
        <f>VLOOKUP(W25,'Rules and Examples'!$H$12:$I$21,2)</f>
        <v>Apple</v>
      </c>
      <c r="AE25" t="str">
        <f>AE24&amp;S25&amp;","</f>
        <v>[5,6,3,7,8,6,1,0,8,6,8,4,3,7,1,0,7,4,6,4,0,1,6,4,</v>
      </c>
      <c r="AF25" t="str">
        <f>AF24&amp;T25&amp;","</f>
        <v>[3,2,1,8,3,0,8,2,7,0,2,2,3,4,5,2,1,1,7,0,8,2,6,8,</v>
      </c>
      <c r="AG25" t="str">
        <f>AG24&amp;U25&amp;","</f>
        <v>[0,0,0,0,1,5,4,8,4,6,4,0,6,2,6,5,6,7,0,0,7,4,2,8,</v>
      </c>
      <c r="AH25" t="str">
        <f>AH24&amp;V25&amp;","</f>
        <v>[4,0,2,7,6,2,3,4,6,1,8,7,8,5,4,3,1,0,2,6,0,2,4,6,</v>
      </c>
      <c r="AI25" t="str">
        <f>AI24&amp;W25&amp;","</f>
        <v>[4,3,8,2,4,2,7,5,6,4,6,4,7,7,8,1,0,4,8,2,7,0,2,6,</v>
      </c>
    </row>
    <row r="26" spans="1:35" x14ac:dyDescent="0.2">
      <c r="A26" s="4">
        <v>6</v>
      </c>
      <c r="B26">
        <v>3</v>
      </c>
      <c r="C26">
        <v>5</v>
      </c>
      <c r="D26">
        <v>4</v>
      </c>
      <c r="E26" s="5">
        <v>1</v>
      </c>
      <c r="G26" s="4" t="str">
        <f>VLOOKUP(A26,'Rules and Examples'!$H$12:$I$21,2)</f>
        <v>Apple</v>
      </c>
      <c r="H26" t="str">
        <f>VLOOKUP(B26,'Rules and Examples'!$H$12:$I$21,2)</f>
        <v>Queen</v>
      </c>
      <c r="I26" t="str">
        <f>VLOOKUP(C26,'Rules and Examples'!$H$12:$I$21,2)</f>
        <v>Ten</v>
      </c>
      <c r="J26" t="str">
        <f>VLOOKUP(D26,'Rules and Examples'!$H$12:$I$21,2)</f>
        <v>Jack</v>
      </c>
      <c r="K26" s="5" t="str">
        <f>VLOOKUP(E26,'Rules and Examples'!$H$12:$I$21,2)</f>
        <v>Ace</v>
      </c>
      <c r="M26" t="str">
        <f>M25&amp;A26&amp;","</f>
        <v>[5,6,3,7,8,6,1,0,8,6,8,4,3,7,1,0,7,4,6,4,9,1,6,4,6,</v>
      </c>
      <c r="N26" t="str">
        <f>N25&amp;B26&amp;","</f>
        <v>[3,2,1,8,3,0,8,2,7,0,2,2,3,4,5,2,1,1,7,0,8,2,6,8,3,</v>
      </c>
      <c r="O26" t="str">
        <f>O25&amp;C26&amp;","</f>
        <v>[0,0,0,0,1,5,4,8,4,6,4,0,6,2,6,5,6,7,9,0,7,4,2,8,5,</v>
      </c>
      <c r="P26" t="str">
        <f>P25&amp;D26&amp;","</f>
        <v>[4,0,2,7,6,2,3,4,6,1,8,7,8,5,4,3,1,0,2,6,0,2,4,6,4,</v>
      </c>
      <c r="Q26" t="str">
        <f>Q25&amp;E26&amp;","</f>
        <v>[4,3,8,2,4,2,7,5,6,4,6,4,7,7,8,1,9,4,8,2,7,9,2,6,1,</v>
      </c>
      <c r="S26" s="4">
        <v>6</v>
      </c>
      <c r="T26">
        <v>3</v>
      </c>
      <c r="U26">
        <v>5</v>
      </c>
      <c r="V26">
        <v>4</v>
      </c>
      <c r="W26" s="5">
        <v>1</v>
      </c>
      <c r="Y26" s="4" t="str">
        <f>VLOOKUP(S26,'Rules and Examples'!$H$12:$I$21,2)</f>
        <v>Apple</v>
      </c>
      <c r="Z26" t="str">
        <f>VLOOKUP(T26,'Rules and Examples'!$H$12:$I$21,2)</f>
        <v>Queen</v>
      </c>
      <c r="AA26" t="str">
        <f>VLOOKUP(U26,'Rules and Examples'!$H$12:$I$21,2)</f>
        <v>Ten</v>
      </c>
      <c r="AB26" t="str">
        <f>VLOOKUP(V26,'Rules and Examples'!$H$12:$I$21,2)</f>
        <v>Jack</v>
      </c>
      <c r="AC26" s="5" t="str">
        <f>VLOOKUP(W26,'Rules and Examples'!$H$12:$I$21,2)</f>
        <v>Ace</v>
      </c>
      <c r="AE26" t="str">
        <f>AE25&amp;S26&amp;","</f>
        <v>[5,6,3,7,8,6,1,0,8,6,8,4,3,7,1,0,7,4,6,4,0,1,6,4,6,</v>
      </c>
      <c r="AF26" t="str">
        <f>AF25&amp;T26&amp;","</f>
        <v>[3,2,1,8,3,0,8,2,7,0,2,2,3,4,5,2,1,1,7,0,8,2,6,8,3,</v>
      </c>
      <c r="AG26" t="str">
        <f>AG25&amp;U26&amp;","</f>
        <v>[0,0,0,0,1,5,4,8,4,6,4,0,6,2,6,5,6,7,0,0,7,4,2,8,5,</v>
      </c>
      <c r="AH26" t="str">
        <f>AH25&amp;V26&amp;","</f>
        <v>[4,0,2,7,6,2,3,4,6,1,8,7,8,5,4,3,1,0,2,6,0,2,4,6,4,</v>
      </c>
      <c r="AI26" t="str">
        <f>AI25&amp;W26&amp;","</f>
        <v>[4,3,8,2,4,2,7,5,6,4,6,4,7,7,8,1,0,4,8,2,7,0,2,6,1,</v>
      </c>
    </row>
    <row r="27" spans="1:35" x14ac:dyDescent="0.2">
      <c r="A27" s="4">
        <v>6</v>
      </c>
      <c r="B27">
        <v>5</v>
      </c>
      <c r="C27">
        <v>9</v>
      </c>
      <c r="D27">
        <v>3</v>
      </c>
      <c r="E27" s="5">
        <v>8</v>
      </c>
      <c r="G27" s="4" t="str">
        <f>VLOOKUP(A27,'Rules and Examples'!$H$12:$I$21,2)</f>
        <v>Apple</v>
      </c>
      <c r="H27" t="str">
        <f>VLOOKUP(B27,'Rules and Examples'!$H$12:$I$21,2)</f>
        <v>Ten</v>
      </c>
      <c r="I27" t="str">
        <f>VLOOKUP(C27,'Rules and Examples'!$H$12:$I$21,2)</f>
        <v>Scatter</v>
      </c>
      <c r="J27" t="str">
        <f>VLOOKUP(D27,'Rules and Examples'!$H$12:$I$21,2)</f>
        <v>Queen</v>
      </c>
      <c r="K27" s="5" t="str">
        <f>VLOOKUP(E27,'Rules and Examples'!$H$12:$I$21,2)</f>
        <v>Melon</v>
      </c>
      <c r="M27" t="str">
        <f>M26&amp;A27&amp;","</f>
        <v>[5,6,3,7,8,6,1,0,8,6,8,4,3,7,1,0,7,4,6,4,9,1,6,4,6,6,</v>
      </c>
      <c r="N27" t="str">
        <f>N26&amp;B27&amp;","</f>
        <v>[3,2,1,8,3,0,8,2,7,0,2,2,3,4,5,2,1,1,7,0,8,2,6,8,3,5,</v>
      </c>
      <c r="O27" t="str">
        <f>O26&amp;C27&amp;","</f>
        <v>[0,0,0,0,1,5,4,8,4,6,4,0,6,2,6,5,6,7,9,0,7,4,2,8,5,9,</v>
      </c>
      <c r="P27" t="str">
        <f>P26&amp;D27&amp;","</f>
        <v>[4,0,2,7,6,2,3,4,6,1,8,7,8,5,4,3,1,0,2,6,0,2,4,6,4,3,</v>
      </c>
      <c r="Q27" t="str">
        <f>Q26&amp;E27&amp;","</f>
        <v>[4,3,8,2,4,2,7,5,6,4,6,4,7,7,8,1,9,4,8,2,7,9,2,6,1,8,</v>
      </c>
      <c r="S27" s="4">
        <v>6</v>
      </c>
      <c r="T27">
        <v>5</v>
      </c>
      <c r="U27">
        <v>0</v>
      </c>
      <c r="V27">
        <v>3</v>
      </c>
      <c r="W27" s="5">
        <v>8</v>
      </c>
      <c r="Y27" s="4" t="str">
        <f>VLOOKUP(S27,'Rules and Examples'!$H$12:$I$21,2)</f>
        <v>Apple</v>
      </c>
      <c r="Z27" t="str">
        <f>VLOOKUP(T27,'Rules and Examples'!$H$12:$I$21,2)</f>
        <v>Ten</v>
      </c>
      <c r="AA27" t="str">
        <f>VLOOKUP(U27,'Rules and Examples'!$H$12:$I$21,2)</f>
        <v>Wild</v>
      </c>
      <c r="AB27" t="str">
        <f>VLOOKUP(V27,'Rules and Examples'!$H$12:$I$21,2)</f>
        <v>Queen</v>
      </c>
      <c r="AC27" s="5" t="str">
        <f>VLOOKUP(W27,'Rules and Examples'!$H$12:$I$21,2)</f>
        <v>Melon</v>
      </c>
      <c r="AE27" t="str">
        <f>AE26&amp;S27&amp;","</f>
        <v>[5,6,3,7,8,6,1,0,8,6,8,4,3,7,1,0,7,4,6,4,0,1,6,4,6,6,</v>
      </c>
      <c r="AF27" t="str">
        <f>AF26&amp;T27&amp;","</f>
        <v>[3,2,1,8,3,0,8,2,7,0,2,2,3,4,5,2,1,1,7,0,8,2,6,8,3,5,</v>
      </c>
      <c r="AG27" t="str">
        <f>AG26&amp;U27&amp;","</f>
        <v>[0,0,0,0,1,5,4,8,4,6,4,0,6,2,6,5,6,7,0,0,7,4,2,8,5,0,</v>
      </c>
      <c r="AH27" t="str">
        <f>AH26&amp;V27&amp;","</f>
        <v>[4,0,2,7,6,2,3,4,6,1,8,7,8,5,4,3,1,0,2,6,0,2,4,6,4,3,</v>
      </c>
      <c r="AI27" t="str">
        <f>AI26&amp;W27&amp;","</f>
        <v>[4,3,8,2,4,2,7,5,6,4,6,4,7,7,8,1,0,4,8,2,7,0,2,6,1,8,</v>
      </c>
    </row>
    <row r="28" spans="1:35" x14ac:dyDescent="0.2">
      <c r="A28" s="4">
        <v>6</v>
      </c>
      <c r="B28">
        <v>7</v>
      </c>
      <c r="C28">
        <v>3</v>
      </c>
      <c r="D28">
        <v>7</v>
      </c>
      <c r="E28" s="5">
        <v>8</v>
      </c>
      <c r="G28" s="4" t="str">
        <f>VLOOKUP(A28,'Rules and Examples'!$H$12:$I$21,2)</f>
        <v>Apple</v>
      </c>
      <c r="H28" t="str">
        <f>VLOOKUP(B28,'Rules and Examples'!$H$12:$I$21,2)</f>
        <v>Cherry</v>
      </c>
      <c r="I28" t="str">
        <f>VLOOKUP(C28,'Rules and Examples'!$H$12:$I$21,2)</f>
        <v>Queen</v>
      </c>
      <c r="J28" t="str">
        <f>VLOOKUP(D28,'Rules and Examples'!$H$12:$I$21,2)</f>
        <v>Cherry</v>
      </c>
      <c r="K28" s="5" t="str">
        <f>VLOOKUP(E28,'Rules and Examples'!$H$12:$I$21,2)</f>
        <v>Melon</v>
      </c>
      <c r="M28" t="str">
        <f>M27&amp;A28&amp;","</f>
        <v>[5,6,3,7,8,6,1,0,8,6,8,4,3,7,1,0,7,4,6,4,9,1,6,4,6,6,6,</v>
      </c>
      <c r="N28" t="str">
        <f>N27&amp;B28&amp;","</f>
        <v>[3,2,1,8,3,0,8,2,7,0,2,2,3,4,5,2,1,1,7,0,8,2,6,8,3,5,7,</v>
      </c>
      <c r="O28" t="str">
        <f>O27&amp;C28&amp;","</f>
        <v>[0,0,0,0,1,5,4,8,4,6,4,0,6,2,6,5,6,7,9,0,7,4,2,8,5,9,3,</v>
      </c>
      <c r="P28" t="str">
        <f>P27&amp;D28&amp;","</f>
        <v>[4,0,2,7,6,2,3,4,6,1,8,7,8,5,4,3,1,0,2,6,0,2,4,6,4,3,7,</v>
      </c>
      <c r="Q28" t="str">
        <f>Q27&amp;E28&amp;","</f>
        <v>[4,3,8,2,4,2,7,5,6,4,6,4,7,7,8,1,9,4,8,2,7,9,2,6,1,8,8,</v>
      </c>
      <c r="S28" s="4">
        <v>6</v>
      </c>
      <c r="T28">
        <v>7</v>
      </c>
      <c r="U28">
        <v>3</v>
      </c>
      <c r="V28">
        <v>7</v>
      </c>
      <c r="W28" s="5">
        <v>8</v>
      </c>
      <c r="Y28" s="4" t="str">
        <f>VLOOKUP(S28,'Rules and Examples'!$H$12:$I$21,2)</f>
        <v>Apple</v>
      </c>
      <c r="Z28" t="str">
        <f>VLOOKUP(T28,'Rules and Examples'!$H$12:$I$21,2)</f>
        <v>Cherry</v>
      </c>
      <c r="AA28" t="str">
        <f>VLOOKUP(U28,'Rules and Examples'!$H$12:$I$21,2)</f>
        <v>Queen</v>
      </c>
      <c r="AB28" t="str">
        <f>VLOOKUP(V28,'Rules and Examples'!$H$12:$I$21,2)</f>
        <v>Cherry</v>
      </c>
      <c r="AC28" s="5" t="str">
        <f>VLOOKUP(W28,'Rules and Examples'!$H$12:$I$21,2)</f>
        <v>Melon</v>
      </c>
      <c r="AE28" t="str">
        <f>AE27&amp;S28&amp;","</f>
        <v>[5,6,3,7,8,6,1,0,8,6,8,4,3,7,1,0,7,4,6,4,0,1,6,4,6,6,6,</v>
      </c>
      <c r="AF28" t="str">
        <f>AF27&amp;T28&amp;","</f>
        <v>[3,2,1,8,3,0,8,2,7,0,2,2,3,4,5,2,1,1,7,0,8,2,6,8,3,5,7,</v>
      </c>
      <c r="AG28" t="str">
        <f>AG27&amp;U28&amp;","</f>
        <v>[0,0,0,0,1,5,4,8,4,6,4,0,6,2,6,5,6,7,0,0,7,4,2,8,5,0,3,</v>
      </c>
      <c r="AH28" t="str">
        <f>AH27&amp;V28&amp;","</f>
        <v>[4,0,2,7,6,2,3,4,6,1,8,7,8,5,4,3,1,0,2,6,0,2,4,6,4,3,7,</v>
      </c>
      <c r="AI28" t="str">
        <f>AI27&amp;W28&amp;","</f>
        <v>[4,3,8,2,4,2,7,5,6,4,6,4,7,7,8,1,0,4,8,2,7,0,2,6,1,8,8,</v>
      </c>
    </row>
    <row r="29" spans="1:35" x14ac:dyDescent="0.2">
      <c r="A29" s="4">
        <v>4</v>
      </c>
      <c r="B29">
        <v>5</v>
      </c>
      <c r="C29">
        <v>8</v>
      </c>
      <c r="D29">
        <v>4</v>
      </c>
      <c r="E29" s="5">
        <v>5</v>
      </c>
      <c r="G29" s="4" t="str">
        <f>VLOOKUP(A29,'Rules and Examples'!$H$12:$I$21,2)</f>
        <v>Jack</v>
      </c>
      <c r="H29" t="str">
        <f>VLOOKUP(B29,'Rules and Examples'!$H$12:$I$21,2)</f>
        <v>Ten</v>
      </c>
      <c r="I29" t="str">
        <f>VLOOKUP(C29,'Rules and Examples'!$H$12:$I$21,2)</f>
        <v>Melon</v>
      </c>
      <c r="J29" t="str">
        <f>VLOOKUP(D29,'Rules and Examples'!$H$12:$I$21,2)</f>
        <v>Jack</v>
      </c>
      <c r="K29" s="5" t="str">
        <f>VLOOKUP(E29,'Rules and Examples'!$H$12:$I$21,2)</f>
        <v>Ten</v>
      </c>
      <c r="M29" t="str">
        <f>M28&amp;A29&amp;","</f>
        <v>[5,6,3,7,8,6,1,0,8,6,8,4,3,7,1,0,7,4,6,4,9,1,6,4,6,6,6,4,</v>
      </c>
      <c r="N29" t="str">
        <f>N28&amp;B29&amp;","</f>
        <v>[3,2,1,8,3,0,8,2,7,0,2,2,3,4,5,2,1,1,7,0,8,2,6,8,3,5,7,5,</v>
      </c>
      <c r="O29" t="str">
        <f>O28&amp;C29&amp;","</f>
        <v>[0,0,0,0,1,5,4,8,4,6,4,0,6,2,6,5,6,7,9,0,7,4,2,8,5,9,3,8,</v>
      </c>
      <c r="P29" t="str">
        <f>P28&amp;D29&amp;","</f>
        <v>[4,0,2,7,6,2,3,4,6,1,8,7,8,5,4,3,1,0,2,6,0,2,4,6,4,3,7,4,</v>
      </c>
      <c r="Q29" t="str">
        <f>Q28&amp;E29&amp;","</f>
        <v>[4,3,8,2,4,2,7,5,6,4,6,4,7,7,8,1,9,4,8,2,7,9,2,6,1,8,8,5,</v>
      </c>
      <c r="S29" s="4">
        <v>4</v>
      </c>
      <c r="T29">
        <v>5</v>
      </c>
      <c r="U29">
        <v>8</v>
      </c>
      <c r="V29">
        <v>4</v>
      </c>
      <c r="W29" s="5">
        <v>5</v>
      </c>
      <c r="Y29" s="4" t="str">
        <f>VLOOKUP(S29,'Rules and Examples'!$H$12:$I$21,2)</f>
        <v>Jack</v>
      </c>
      <c r="Z29" t="str">
        <f>VLOOKUP(T29,'Rules and Examples'!$H$12:$I$21,2)</f>
        <v>Ten</v>
      </c>
      <c r="AA29" t="str">
        <f>VLOOKUP(U29,'Rules and Examples'!$H$12:$I$21,2)</f>
        <v>Melon</v>
      </c>
      <c r="AB29" t="str">
        <f>VLOOKUP(V29,'Rules and Examples'!$H$12:$I$21,2)</f>
        <v>Jack</v>
      </c>
      <c r="AC29" s="5" t="str">
        <f>VLOOKUP(W29,'Rules and Examples'!$H$12:$I$21,2)</f>
        <v>Ten</v>
      </c>
      <c r="AE29" t="str">
        <f>AE28&amp;S29&amp;","</f>
        <v>[5,6,3,7,8,6,1,0,8,6,8,4,3,7,1,0,7,4,6,4,0,1,6,4,6,6,6,4,</v>
      </c>
      <c r="AF29" t="str">
        <f>AF28&amp;T29&amp;","</f>
        <v>[3,2,1,8,3,0,8,2,7,0,2,2,3,4,5,2,1,1,7,0,8,2,6,8,3,5,7,5,</v>
      </c>
      <c r="AG29" t="str">
        <f>AG28&amp;U29&amp;","</f>
        <v>[0,0,0,0,1,5,4,8,4,6,4,0,6,2,6,5,6,7,0,0,7,4,2,8,5,0,3,8,</v>
      </c>
      <c r="AH29" t="str">
        <f>AH28&amp;V29&amp;","</f>
        <v>[4,0,2,7,6,2,3,4,6,1,8,7,8,5,4,3,1,0,2,6,0,2,4,6,4,3,7,4,</v>
      </c>
      <c r="AI29" t="str">
        <f>AI28&amp;W29&amp;","</f>
        <v>[4,3,8,2,4,2,7,5,6,4,6,4,7,7,8,1,0,4,8,2,7,0,2,6,1,8,8,5,</v>
      </c>
    </row>
    <row r="30" spans="1:35" x14ac:dyDescent="0.2">
      <c r="A30" s="4">
        <v>1</v>
      </c>
      <c r="B30">
        <v>2</v>
      </c>
      <c r="C30">
        <v>2</v>
      </c>
      <c r="D30">
        <v>6</v>
      </c>
      <c r="E30" s="5">
        <v>0</v>
      </c>
      <c r="G30" s="4" t="str">
        <f>VLOOKUP(A30,'Rules and Examples'!$H$12:$I$21,2)</f>
        <v>Ace</v>
      </c>
      <c r="H30" t="str">
        <f>VLOOKUP(B30,'Rules and Examples'!$H$12:$I$21,2)</f>
        <v>King</v>
      </c>
      <c r="I30" t="str">
        <f>VLOOKUP(C30,'Rules and Examples'!$H$12:$I$21,2)</f>
        <v>King</v>
      </c>
      <c r="J30" t="str">
        <f>VLOOKUP(D30,'Rules and Examples'!$H$12:$I$21,2)</f>
        <v>Apple</v>
      </c>
      <c r="K30" s="5" t="str">
        <f>VLOOKUP(E30,'Rules and Examples'!$H$12:$I$21,2)</f>
        <v>Wild</v>
      </c>
      <c r="M30" t="str">
        <f>M29&amp;A30&amp;","</f>
        <v>[5,6,3,7,8,6,1,0,8,6,8,4,3,7,1,0,7,4,6,4,9,1,6,4,6,6,6,4,1,</v>
      </c>
      <c r="N30" t="str">
        <f>N29&amp;B30&amp;","</f>
        <v>[3,2,1,8,3,0,8,2,7,0,2,2,3,4,5,2,1,1,7,0,8,2,6,8,3,5,7,5,2,</v>
      </c>
      <c r="O30" t="str">
        <f>O29&amp;C30&amp;","</f>
        <v>[0,0,0,0,1,5,4,8,4,6,4,0,6,2,6,5,6,7,9,0,7,4,2,8,5,9,3,8,2,</v>
      </c>
      <c r="P30" t="str">
        <f>P29&amp;D30&amp;","</f>
        <v>[4,0,2,7,6,2,3,4,6,1,8,7,8,5,4,3,1,0,2,6,0,2,4,6,4,3,7,4,6,</v>
      </c>
      <c r="Q30" t="str">
        <f>Q29&amp;E30&amp;","</f>
        <v>[4,3,8,2,4,2,7,5,6,4,6,4,7,7,8,1,9,4,8,2,7,9,2,6,1,8,8,5,0,</v>
      </c>
      <c r="S30" s="4">
        <v>1</v>
      </c>
      <c r="T30">
        <v>2</v>
      </c>
      <c r="U30">
        <v>2</v>
      </c>
      <c r="V30">
        <v>6</v>
      </c>
      <c r="W30" s="5">
        <v>0</v>
      </c>
      <c r="Y30" s="4" t="str">
        <f>VLOOKUP(S30,'Rules and Examples'!$H$12:$I$21,2)</f>
        <v>Ace</v>
      </c>
      <c r="Z30" t="str">
        <f>VLOOKUP(T30,'Rules and Examples'!$H$12:$I$21,2)</f>
        <v>King</v>
      </c>
      <c r="AA30" t="str">
        <f>VLOOKUP(U30,'Rules and Examples'!$H$12:$I$21,2)</f>
        <v>King</v>
      </c>
      <c r="AB30" t="str">
        <f>VLOOKUP(V30,'Rules and Examples'!$H$12:$I$21,2)</f>
        <v>Apple</v>
      </c>
      <c r="AC30" s="5" t="str">
        <f>VLOOKUP(W30,'Rules and Examples'!$H$12:$I$21,2)</f>
        <v>Wild</v>
      </c>
      <c r="AE30" t="str">
        <f>AE29&amp;S30&amp;","</f>
        <v>[5,6,3,7,8,6,1,0,8,6,8,4,3,7,1,0,7,4,6,4,0,1,6,4,6,6,6,4,1,</v>
      </c>
      <c r="AF30" t="str">
        <f>AF29&amp;T30&amp;","</f>
        <v>[3,2,1,8,3,0,8,2,7,0,2,2,3,4,5,2,1,1,7,0,8,2,6,8,3,5,7,5,2,</v>
      </c>
      <c r="AG30" t="str">
        <f>AG29&amp;U30&amp;","</f>
        <v>[0,0,0,0,1,5,4,8,4,6,4,0,6,2,6,5,6,7,0,0,7,4,2,8,5,0,3,8,2,</v>
      </c>
      <c r="AH30" t="str">
        <f>AH29&amp;V30&amp;","</f>
        <v>[4,0,2,7,6,2,3,4,6,1,8,7,8,5,4,3,1,0,2,6,0,2,4,6,4,3,7,4,6,</v>
      </c>
      <c r="AI30" t="str">
        <f>AI29&amp;W30&amp;","</f>
        <v>[4,3,8,2,4,2,7,5,6,4,6,4,7,7,8,1,0,4,8,2,7,0,2,6,1,8,8,5,0,</v>
      </c>
    </row>
    <row r="31" spans="1:35" x14ac:dyDescent="0.2">
      <c r="A31" s="4">
        <v>4</v>
      </c>
      <c r="B31">
        <v>5</v>
      </c>
      <c r="C31">
        <v>4</v>
      </c>
      <c r="D31">
        <v>2</v>
      </c>
      <c r="E31" s="5">
        <v>3</v>
      </c>
      <c r="G31" s="4" t="str">
        <f>VLOOKUP(A31,'Rules and Examples'!$H$12:$I$21,2)</f>
        <v>Jack</v>
      </c>
      <c r="H31" t="str">
        <f>VLOOKUP(B31,'Rules and Examples'!$H$12:$I$21,2)</f>
        <v>Ten</v>
      </c>
      <c r="I31" t="str">
        <f>VLOOKUP(C31,'Rules and Examples'!$H$12:$I$21,2)</f>
        <v>Jack</v>
      </c>
      <c r="J31" t="str">
        <f>VLOOKUP(D31,'Rules and Examples'!$H$12:$I$21,2)</f>
        <v>King</v>
      </c>
      <c r="K31" s="5" t="str">
        <f>VLOOKUP(E31,'Rules and Examples'!$H$12:$I$21,2)</f>
        <v>Queen</v>
      </c>
      <c r="M31" t="str">
        <f>M30&amp;A31&amp;","</f>
        <v>[5,6,3,7,8,6,1,0,8,6,8,4,3,7,1,0,7,4,6,4,9,1,6,4,6,6,6,4,1,4,</v>
      </c>
      <c r="N31" t="str">
        <f>N30&amp;B31&amp;","</f>
        <v>[3,2,1,8,3,0,8,2,7,0,2,2,3,4,5,2,1,1,7,0,8,2,6,8,3,5,7,5,2,5,</v>
      </c>
      <c r="O31" t="str">
        <f>O30&amp;C31&amp;","</f>
        <v>[0,0,0,0,1,5,4,8,4,6,4,0,6,2,6,5,6,7,9,0,7,4,2,8,5,9,3,8,2,4,</v>
      </c>
      <c r="P31" t="str">
        <f>P30&amp;D31&amp;","</f>
        <v>[4,0,2,7,6,2,3,4,6,1,8,7,8,5,4,3,1,0,2,6,0,2,4,6,4,3,7,4,6,2,</v>
      </c>
      <c r="Q31" t="str">
        <f>Q30&amp;E31&amp;","</f>
        <v>[4,3,8,2,4,2,7,5,6,4,6,4,7,7,8,1,9,4,8,2,7,9,2,6,1,8,8,5,0,3,</v>
      </c>
      <c r="S31" s="4">
        <v>4</v>
      </c>
      <c r="T31">
        <v>5</v>
      </c>
      <c r="U31">
        <v>4</v>
      </c>
      <c r="V31">
        <v>2</v>
      </c>
      <c r="W31" s="5">
        <v>3</v>
      </c>
      <c r="Y31" s="4" t="str">
        <f>VLOOKUP(S31,'Rules and Examples'!$H$12:$I$21,2)</f>
        <v>Jack</v>
      </c>
      <c r="Z31" t="str">
        <f>VLOOKUP(T31,'Rules and Examples'!$H$12:$I$21,2)</f>
        <v>Ten</v>
      </c>
      <c r="AA31" t="str">
        <f>VLOOKUP(U31,'Rules and Examples'!$H$12:$I$21,2)</f>
        <v>Jack</v>
      </c>
      <c r="AB31" t="str">
        <f>VLOOKUP(V31,'Rules and Examples'!$H$12:$I$21,2)</f>
        <v>King</v>
      </c>
      <c r="AC31" s="5" t="str">
        <f>VLOOKUP(W31,'Rules and Examples'!$H$12:$I$21,2)</f>
        <v>Queen</v>
      </c>
      <c r="AE31" t="str">
        <f>AE30&amp;S31&amp;","</f>
        <v>[5,6,3,7,8,6,1,0,8,6,8,4,3,7,1,0,7,4,6,4,0,1,6,4,6,6,6,4,1,4,</v>
      </c>
      <c r="AF31" t="str">
        <f>AF30&amp;T31&amp;","</f>
        <v>[3,2,1,8,3,0,8,2,7,0,2,2,3,4,5,2,1,1,7,0,8,2,6,8,3,5,7,5,2,5,</v>
      </c>
      <c r="AG31" t="str">
        <f>AG30&amp;U31&amp;","</f>
        <v>[0,0,0,0,1,5,4,8,4,6,4,0,6,2,6,5,6,7,0,0,7,4,2,8,5,0,3,8,2,4,</v>
      </c>
      <c r="AH31" t="str">
        <f>AH30&amp;V31&amp;","</f>
        <v>[4,0,2,7,6,2,3,4,6,1,8,7,8,5,4,3,1,0,2,6,0,2,4,6,4,3,7,4,6,2,</v>
      </c>
      <c r="AI31" t="str">
        <f>AI30&amp;W31&amp;","</f>
        <v>[4,3,8,2,4,2,7,5,6,4,6,4,7,7,8,1,0,4,8,2,7,0,2,6,1,8,8,5,0,3,</v>
      </c>
    </row>
    <row r="32" spans="1:35" x14ac:dyDescent="0.2">
      <c r="A32" s="4">
        <v>7</v>
      </c>
      <c r="B32">
        <v>2</v>
      </c>
      <c r="C32">
        <v>9</v>
      </c>
      <c r="D32">
        <v>2</v>
      </c>
      <c r="E32" s="5">
        <v>9</v>
      </c>
      <c r="G32" s="4" t="str">
        <f>VLOOKUP(A32,'Rules and Examples'!$H$12:$I$21,2)</f>
        <v>Cherry</v>
      </c>
      <c r="H32" t="str">
        <f>VLOOKUP(B32,'Rules and Examples'!$H$12:$I$21,2)</f>
        <v>King</v>
      </c>
      <c r="I32" t="str">
        <f>VLOOKUP(C32,'Rules and Examples'!$H$12:$I$21,2)</f>
        <v>Scatter</v>
      </c>
      <c r="J32" t="str">
        <f>VLOOKUP(D32,'Rules and Examples'!$H$12:$I$21,2)</f>
        <v>King</v>
      </c>
      <c r="K32" s="5" t="str">
        <f>VLOOKUP(E32,'Rules and Examples'!$H$12:$I$21,2)</f>
        <v>Scatter</v>
      </c>
      <c r="M32" t="str">
        <f>M31&amp;A32&amp;","</f>
        <v>[5,6,3,7,8,6,1,0,8,6,8,4,3,7,1,0,7,4,6,4,9,1,6,4,6,6,6,4,1,4,7,</v>
      </c>
      <c r="N32" t="str">
        <f>N31&amp;B32&amp;","</f>
        <v>[3,2,1,8,3,0,8,2,7,0,2,2,3,4,5,2,1,1,7,0,8,2,6,8,3,5,7,5,2,5,2,</v>
      </c>
      <c r="O32" t="str">
        <f>O31&amp;C32&amp;","</f>
        <v>[0,0,0,0,1,5,4,8,4,6,4,0,6,2,6,5,6,7,9,0,7,4,2,8,5,9,3,8,2,4,9,</v>
      </c>
      <c r="P32" t="str">
        <f>P31&amp;D32&amp;","</f>
        <v>[4,0,2,7,6,2,3,4,6,1,8,7,8,5,4,3,1,0,2,6,0,2,4,6,4,3,7,4,6,2,2,</v>
      </c>
      <c r="Q32" t="str">
        <f>Q31&amp;E32&amp;","</f>
        <v>[4,3,8,2,4,2,7,5,6,4,6,4,7,7,8,1,9,4,8,2,7,9,2,6,1,8,8,5,0,3,9,</v>
      </c>
      <c r="S32" s="4">
        <v>7</v>
      </c>
      <c r="T32">
        <v>2</v>
      </c>
      <c r="U32">
        <v>0</v>
      </c>
      <c r="V32">
        <v>2</v>
      </c>
      <c r="W32" s="5">
        <v>0</v>
      </c>
      <c r="Y32" s="4" t="str">
        <f>VLOOKUP(S32,'Rules and Examples'!$H$12:$I$21,2)</f>
        <v>Cherry</v>
      </c>
      <c r="Z32" t="str">
        <f>VLOOKUP(T32,'Rules and Examples'!$H$12:$I$21,2)</f>
        <v>King</v>
      </c>
      <c r="AA32" t="str">
        <f>VLOOKUP(U32,'Rules and Examples'!$H$12:$I$21,2)</f>
        <v>Wild</v>
      </c>
      <c r="AB32" t="str">
        <f>VLOOKUP(V32,'Rules and Examples'!$H$12:$I$21,2)</f>
        <v>King</v>
      </c>
      <c r="AC32" s="5" t="str">
        <f>VLOOKUP(W32,'Rules and Examples'!$H$12:$I$21,2)</f>
        <v>Wild</v>
      </c>
      <c r="AE32" t="str">
        <f>AE31&amp;S32&amp;","</f>
        <v>[5,6,3,7,8,6,1,0,8,6,8,4,3,7,1,0,7,4,6,4,0,1,6,4,6,6,6,4,1,4,7,</v>
      </c>
      <c r="AF32" t="str">
        <f>AF31&amp;T32&amp;","</f>
        <v>[3,2,1,8,3,0,8,2,7,0,2,2,3,4,5,2,1,1,7,0,8,2,6,8,3,5,7,5,2,5,2,</v>
      </c>
      <c r="AG32" t="str">
        <f>AG31&amp;U32&amp;","</f>
        <v>[0,0,0,0,1,5,4,8,4,6,4,0,6,2,6,5,6,7,0,0,7,4,2,8,5,0,3,8,2,4,0,</v>
      </c>
      <c r="AH32" t="str">
        <f>AH31&amp;V32&amp;","</f>
        <v>[4,0,2,7,6,2,3,4,6,1,8,7,8,5,4,3,1,0,2,6,0,2,4,6,4,3,7,4,6,2,2,</v>
      </c>
      <c r="AI32" t="str">
        <f>AI31&amp;W32&amp;","</f>
        <v>[4,3,8,2,4,2,7,5,6,4,6,4,7,7,8,1,0,4,8,2,7,0,2,6,1,8,8,5,0,3,0,</v>
      </c>
    </row>
    <row r="33" spans="1:35" x14ac:dyDescent="0.2">
      <c r="A33" s="4">
        <v>1</v>
      </c>
      <c r="B33">
        <v>4</v>
      </c>
      <c r="C33">
        <v>3</v>
      </c>
      <c r="D33">
        <v>0</v>
      </c>
      <c r="E33" s="5">
        <v>4</v>
      </c>
      <c r="G33" s="4" t="str">
        <f>VLOOKUP(A33,'Rules and Examples'!$H$12:$I$21,2)</f>
        <v>Ace</v>
      </c>
      <c r="H33" t="str">
        <f>VLOOKUP(B33,'Rules and Examples'!$H$12:$I$21,2)</f>
        <v>Jack</v>
      </c>
      <c r="I33" t="str">
        <f>VLOOKUP(C33,'Rules and Examples'!$H$12:$I$21,2)</f>
        <v>Queen</v>
      </c>
      <c r="J33" t="str">
        <f>VLOOKUP(D33,'Rules and Examples'!$H$12:$I$21,2)</f>
        <v>Wild</v>
      </c>
      <c r="K33" s="5" t="str">
        <f>VLOOKUP(E33,'Rules and Examples'!$H$12:$I$21,2)</f>
        <v>Jack</v>
      </c>
      <c r="M33" t="str">
        <f>M32&amp;A33&amp;","</f>
        <v>[5,6,3,7,8,6,1,0,8,6,8,4,3,7,1,0,7,4,6,4,9,1,6,4,6,6,6,4,1,4,7,1,</v>
      </c>
      <c r="N33" t="str">
        <f>N32&amp;B33&amp;","</f>
        <v>[3,2,1,8,3,0,8,2,7,0,2,2,3,4,5,2,1,1,7,0,8,2,6,8,3,5,7,5,2,5,2,4,</v>
      </c>
      <c r="O33" t="str">
        <f>O32&amp;C33&amp;","</f>
        <v>[0,0,0,0,1,5,4,8,4,6,4,0,6,2,6,5,6,7,9,0,7,4,2,8,5,9,3,8,2,4,9,3,</v>
      </c>
      <c r="P33" t="str">
        <f>P32&amp;D33&amp;","</f>
        <v>[4,0,2,7,6,2,3,4,6,1,8,7,8,5,4,3,1,0,2,6,0,2,4,6,4,3,7,4,6,2,2,0,</v>
      </c>
      <c r="Q33" t="str">
        <f>Q32&amp;E33&amp;","</f>
        <v>[4,3,8,2,4,2,7,5,6,4,6,4,7,7,8,1,9,4,8,2,7,9,2,6,1,8,8,5,0,3,9,4,</v>
      </c>
      <c r="S33" s="4">
        <v>1</v>
      </c>
      <c r="T33">
        <v>4</v>
      </c>
      <c r="U33">
        <v>3</v>
      </c>
      <c r="V33">
        <v>0</v>
      </c>
      <c r="W33" s="5">
        <v>4</v>
      </c>
      <c r="Y33" s="4" t="str">
        <f>VLOOKUP(S33,'Rules and Examples'!$H$12:$I$21,2)</f>
        <v>Ace</v>
      </c>
      <c r="Z33" t="str">
        <f>VLOOKUP(T33,'Rules and Examples'!$H$12:$I$21,2)</f>
        <v>Jack</v>
      </c>
      <c r="AA33" t="str">
        <f>VLOOKUP(U33,'Rules and Examples'!$H$12:$I$21,2)</f>
        <v>Queen</v>
      </c>
      <c r="AB33" t="str">
        <f>VLOOKUP(V33,'Rules and Examples'!$H$12:$I$21,2)</f>
        <v>Wild</v>
      </c>
      <c r="AC33" s="5" t="str">
        <f>VLOOKUP(W33,'Rules and Examples'!$H$12:$I$21,2)</f>
        <v>Jack</v>
      </c>
      <c r="AE33" t="str">
        <f>AE32&amp;S33&amp;","</f>
        <v>[5,6,3,7,8,6,1,0,8,6,8,4,3,7,1,0,7,4,6,4,0,1,6,4,6,6,6,4,1,4,7,1,</v>
      </c>
      <c r="AF33" t="str">
        <f>AF32&amp;T33&amp;","</f>
        <v>[3,2,1,8,3,0,8,2,7,0,2,2,3,4,5,2,1,1,7,0,8,2,6,8,3,5,7,5,2,5,2,4,</v>
      </c>
      <c r="AG33" t="str">
        <f>AG32&amp;U33&amp;","</f>
        <v>[0,0,0,0,1,5,4,8,4,6,4,0,6,2,6,5,6,7,0,0,7,4,2,8,5,0,3,8,2,4,0,3,</v>
      </c>
      <c r="AH33" t="str">
        <f>AH32&amp;V33&amp;","</f>
        <v>[4,0,2,7,6,2,3,4,6,1,8,7,8,5,4,3,1,0,2,6,0,2,4,6,4,3,7,4,6,2,2,0,</v>
      </c>
      <c r="AI33" t="str">
        <f>AI32&amp;W33&amp;","</f>
        <v>[4,3,8,2,4,2,7,5,6,4,6,4,7,7,8,1,0,4,8,2,7,0,2,6,1,8,8,5,0,3,0,4,</v>
      </c>
    </row>
    <row r="34" spans="1:35" x14ac:dyDescent="0.2">
      <c r="A34" s="4">
        <v>6</v>
      </c>
      <c r="B34">
        <v>6</v>
      </c>
      <c r="C34">
        <v>2</v>
      </c>
      <c r="D34">
        <v>5</v>
      </c>
      <c r="E34" s="5">
        <v>8</v>
      </c>
      <c r="G34" s="4" t="str">
        <f>VLOOKUP(A34,'Rules and Examples'!$H$12:$I$21,2)</f>
        <v>Apple</v>
      </c>
      <c r="H34" t="str">
        <f>VLOOKUP(B34,'Rules and Examples'!$H$12:$I$21,2)</f>
        <v>Apple</v>
      </c>
      <c r="I34" t="str">
        <f>VLOOKUP(C34,'Rules and Examples'!$H$12:$I$21,2)</f>
        <v>King</v>
      </c>
      <c r="J34" t="str">
        <f>VLOOKUP(D34,'Rules and Examples'!$H$12:$I$21,2)</f>
        <v>Ten</v>
      </c>
      <c r="K34" s="5" t="str">
        <f>VLOOKUP(E34,'Rules and Examples'!$H$12:$I$21,2)</f>
        <v>Melon</v>
      </c>
      <c r="M34" t="str">
        <f>M33&amp;A34&amp;","</f>
        <v>[5,6,3,7,8,6,1,0,8,6,8,4,3,7,1,0,7,4,6,4,9,1,6,4,6,6,6,4,1,4,7,1,6,</v>
      </c>
      <c r="N34" t="str">
        <f>N33&amp;B34&amp;","</f>
        <v>[3,2,1,8,3,0,8,2,7,0,2,2,3,4,5,2,1,1,7,0,8,2,6,8,3,5,7,5,2,5,2,4,6,</v>
      </c>
      <c r="O34" t="str">
        <f>O33&amp;C34&amp;","</f>
        <v>[0,0,0,0,1,5,4,8,4,6,4,0,6,2,6,5,6,7,9,0,7,4,2,8,5,9,3,8,2,4,9,3,2,</v>
      </c>
      <c r="P34" t="str">
        <f>P33&amp;D34&amp;","</f>
        <v>[4,0,2,7,6,2,3,4,6,1,8,7,8,5,4,3,1,0,2,6,0,2,4,6,4,3,7,4,6,2,2,0,5,</v>
      </c>
      <c r="Q34" t="str">
        <f>Q33&amp;E34&amp;","</f>
        <v>[4,3,8,2,4,2,7,5,6,4,6,4,7,7,8,1,9,4,8,2,7,9,2,6,1,8,8,5,0,3,9,4,8,</v>
      </c>
      <c r="S34" s="4">
        <v>6</v>
      </c>
      <c r="T34">
        <v>6</v>
      </c>
      <c r="U34">
        <v>2</v>
      </c>
      <c r="V34">
        <v>5</v>
      </c>
      <c r="W34" s="5">
        <v>8</v>
      </c>
      <c r="Y34" s="4" t="str">
        <f>VLOOKUP(S34,'Rules and Examples'!$H$12:$I$21,2)</f>
        <v>Apple</v>
      </c>
      <c r="Z34" t="str">
        <f>VLOOKUP(T34,'Rules and Examples'!$H$12:$I$21,2)</f>
        <v>Apple</v>
      </c>
      <c r="AA34" t="str">
        <f>VLOOKUP(U34,'Rules and Examples'!$H$12:$I$21,2)</f>
        <v>King</v>
      </c>
      <c r="AB34" t="str">
        <f>VLOOKUP(V34,'Rules and Examples'!$H$12:$I$21,2)</f>
        <v>Ten</v>
      </c>
      <c r="AC34" s="5" t="str">
        <f>VLOOKUP(W34,'Rules and Examples'!$H$12:$I$21,2)</f>
        <v>Melon</v>
      </c>
      <c r="AE34" t="str">
        <f>AE33&amp;S34&amp;","</f>
        <v>[5,6,3,7,8,6,1,0,8,6,8,4,3,7,1,0,7,4,6,4,0,1,6,4,6,6,6,4,1,4,7,1,6,</v>
      </c>
      <c r="AF34" t="str">
        <f>AF33&amp;T34&amp;","</f>
        <v>[3,2,1,8,3,0,8,2,7,0,2,2,3,4,5,2,1,1,7,0,8,2,6,8,3,5,7,5,2,5,2,4,6,</v>
      </c>
      <c r="AG34" t="str">
        <f>AG33&amp;U34&amp;","</f>
        <v>[0,0,0,0,1,5,4,8,4,6,4,0,6,2,6,5,6,7,0,0,7,4,2,8,5,0,3,8,2,4,0,3,2,</v>
      </c>
      <c r="AH34" t="str">
        <f>AH33&amp;V34&amp;","</f>
        <v>[4,0,2,7,6,2,3,4,6,1,8,7,8,5,4,3,1,0,2,6,0,2,4,6,4,3,7,4,6,2,2,0,5,</v>
      </c>
      <c r="AI34" t="str">
        <f>AI33&amp;W34&amp;","</f>
        <v>[4,3,8,2,4,2,7,5,6,4,6,4,7,7,8,1,0,4,8,2,7,0,2,6,1,8,8,5,0,3,0,4,8,</v>
      </c>
    </row>
    <row r="35" spans="1:35" x14ac:dyDescent="0.2">
      <c r="A35" s="4">
        <v>7</v>
      </c>
      <c r="B35">
        <v>1</v>
      </c>
      <c r="C35">
        <v>2</v>
      </c>
      <c r="D35">
        <v>4</v>
      </c>
      <c r="E35" s="5">
        <v>0</v>
      </c>
      <c r="G35" s="4" t="str">
        <f>VLOOKUP(A35,'Rules and Examples'!$H$12:$I$21,2)</f>
        <v>Cherry</v>
      </c>
      <c r="H35" t="str">
        <f>VLOOKUP(B35,'Rules and Examples'!$H$12:$I$21,2)</f>
        <v>Ace</v>
      </c>
      <c r="I35" t="str">
        <f>VLOOKUP(C35,'Rules and Examples'!$H$12:$I$21,2)</f>
        <v>King</v>
      </c>
      <c r="J35" t="str">
        <f>VLOOKUP(D35,'Rules and Examples'!$H$12:$I$21,2)</f>
        <v>Jack</v>
      </c>
      <c r="K35" s="5" t="str">
        <f>VLOOKUP(E35,'Rules and Examples'!$H$12:$I$21,2)</f>
        <v>Wild</v>
      </c>
      <c r="M35" t="str">
        <f>M34&amp;A35&amp;","</f>
        <v>[5,6,3,7,8,6,1,0,8,6,8,4,3,7,1,0,7,4,6,4,9,1,6,4,6,6,6,4,1,4,7,1,6,7,</v>
      </c>
      <c r="N35" t="str">
        <f>N34&amp;B35&amp;","</f>
        <v>[3,2,1,8,3,0,8,2,7,0,2,2,3,4,5,2,1,1,7,0,8,2,6,8,3,5,7,5,2,5,2,4,6,1,</v>
      </c>
      <c r="O35" t="str">
        <f>O34&amp;C35&amp;","</f>
        <v>[0,0,0,0,1,5,4,8,4,6,4,0,6,2,6,5,6,7,9,0,7,4,2,8,5,9,3,8,2,4,9,3,2,2,</v>
      </c>
      <c r="P35" t="str">
        <f>P34&amp;D35&amp;","</f>
        <v>[4,0,2,7,6,2,3,4,6,1,8,7,8,5,4,3,1,0,2,6,0,2,4,6,4,3,7,4,6,2,2,0,5,4,</v>
      </c>
      <c r="Q35" t="str">
        <f>Q34&amp;E35&amp;","</f>
        <v>[4,3,8,2,4,2,7,5,6,4,6,4,7,7,8,1,9,4,8,2,7,9,2,6,1,8,8,5,0,3,9,4,8,0,</v>
      </c>
      <c r="S35" s="4">
        <v>7</v>
      </c>
      <c r="T35">
        <v>1</v>
      </c>
      <c r="U35">
        <v>2</v>
      </c>
      <c r="V35">
        <v>4</v>
      </c>
      <c r="W35" s="5">
        <v>0</v>
      </c>
      <c r="Y35" s="4" t="str">
        <f>VLOOKUP(S35,'Rules and Examples'!$H$12:$I$21,2)</f>
        <v>Cherry</v>
      </c>
      <c r="Z35" t="str">
        <f>VLOOKUP(T35,'Rules and Examples'!$H$12:$I$21,2)</f>
        <v>Ace</v>
      </c>
      <c r="AA35" t="str">
        <f>VLOOKUP(U35,'Rules and Examples'!$H$12:$I$21,2)</f>
        <v>King</v>
      </c>
      <c r="AB35" t="str">
        <f>VLOOKUP(V35,'Rules and Examples'!$H$12:$I$21,2)</f>
        <v>Jack</v>
      </c>
      <c r="AC35" s="5" t="str">
        <f>VLOOKUP(W35,'Rules and Examples'!$H$12:$I$21,2)</f>
        <v>Wild</v>
      </c>
      <c r="AE35" t="str">
        <f>AE34&amp;S35&amp;","</f>
        <v>[5,6,3,7,8,6,1,0,8,6,8,4,3,7,1,0,7,4,6,4,0,1,6,4,6,6,6,4,1,4,7,1,6,7,</v>
      </c>
      <c r="AF35" t="str">
        <f>AF34&amp;T35&amp;","</f>
        <v>[3,2,1,8,3,0,8,2,7,0,2,2,3,4,5,2,1,1,7,0,8,2,6,8,3,5,7,5,2,5,2,4,6,1,</v>
      </c>
      <c r="AG35" t="str">
        <f>AG34&amp;U35&amp;","</f>
        <v>[0,0,0,0,1,5,4,8,4,6,4,0,6,2,6,5,6,7,0,0,7,4,2,8,5,0,3,8,2,4,0,3,2,2,</v>
      </c>
      <c r="AH35" t="str">
        <f>AH34&amp;V35&amp;","</f>
        <v>[4,0,2,7,6,2,3,4,6,1,8,7,8,5,4,3,1,0,2,6,0,2,4,6,4,3,7,4,6,2,2,0,5,4,</v>
      </c>
      <c r="AI35" t="str">
        <f>AI34&amp;W35&amp;","</f>
        <v>[4,3,8,2,4,2,7,5,6,4,6,4,7,7,8,1,0,4,8,2,7,0,2,6,1,8,8,5,0,3,0,4,8,0,</v>
      </c>
    </row>
    <row r="36" spans="1:35" x14ac:dyDescent="0.2">
      <c r="A36" s="4">
        <v>1</v>
      </c>
      <c r="B36">
        <v>4</v>
      </c>
      <c r="C36">
        <v>4</v>
      </c>
      <c r="D36">
        <v>5</v>
      </c>
      <c r="E36" s="5">
        <v>4</v>
      </c>
      <c r="G36" s="4" t="str">
        <f>VLOOKUP(A36,'Rules and Examples'!$H$12:$I$21,2)</f>
        <v>Ace</v>
      </c>
      <c r="H36" t="str">
        <f>VLOOKUP(B36,'Rules and Examples'!$H$12:$I$21,2)</f>
        <v>Jack</v>
      </c>
      <c r="I36" t="str">
        <f>VLOOKUP(C36,'Rules and Examples'!$H$12:$I$21,2)</f>
        <v>Jack</v>
      </c>
      <c r="J36" t="str">
        <f>VLOOKUP(D36,'Rules and Examples'!$H$12:$I$21,2)</f>
        <v>Ten</v>
      </c>
      <c r="K36" s="5" t="str">
        <f>VLOOKUP(E36,'Rules and Examples'!$H$12:$I$21,2)</f>
        <v>Jack</v>
      </c>
      <c r="M36" t="str">
        <f>M35&amp;A36&amp;","</f>
        <v>[5,6,3,7,8,6,1,0,8,6,8,4,3,7,1,0,7,4,6,4,9,1,6,4,6,6,6,4,1,4,7,1,6,7,1,</v>
      </c>
      <c r="N36" t="str">
        <f>N35&amp;B36&amp;","</f>
        <v>[3,2,1,8,3,0,8,2,7,0,2,2,3,4,5,2,1,1,7,0,8,2,6,8,3,5,7,5,2,5,2,4,6,1,4,</v>
      </c>
      <c r="O36" t="str">
        <f>O35&amp;C36&amp;","</f>
        <v>[0,0,0,0,1,5,4,8,4,6,4,0,6,2,6,5,6,7,9,0,7,4,2,8,5,9,3,8,2,4,9,3,2,2,4,</v>
      </c>
      <c r="P36" t="str">
        <f>P35&amp;D36&amp;","</f>
        <v>[4,0,2,7,6,2,3,4,6,1,8,7,8,5,4,3,1,0,2,6,0,2,4,6,4,3,7,4,6,2,2,0,5,4,5,</v>
      </c>
      <c r="Q36" t="str">
        <f>Q35&amp;E36&amp;","</f>
        <v>[4,3,8,2,4,2,7,5,6,4,6,4,7,7,8,1,9,4,8,2,7,9,2,6,1,8,8,5,0,3,9,4,8,0,4,</v>
      </c>
      <c r="S36" s="4">
        <v>1</v>
      </c>
      <c r="T36">
        <v>4</v>
      </c>
      <c r="U36">
        <v>4</v>
      </c>
      <c r="V36">
        <v>5</v>
      </c>
      <c r="W36" s="5">
        <v>4</v>
      </c>
      <c r="Y36" s="4" t="str">
        <f>VLOOKUP(S36,'Rules and Examples'!$H$12:$I$21,2)</f>
        <v>Ace</v>
      </c>
      <c r="Z36" t="str">
        <f>VLOOKUP(T36,'Rules and Examples'!$H$12:$I$21,2)</f>
        <v>Jack</v>
      </c>
      <c r="AA36" t="str">
        <f>VLOOKUP(U36,'Rules and Examples'!$H$12:$I$21,2)</f>
        <v>Jack</v>
      </c>
      <c r="AB36" t="str">
        <f>VLOOKUP(V36,'Rules and Examples'!$H$12:$I$21,2)</f>
        <v>Ten</v>
      </c>
      <c r="AC36" s="5" t="str">
        <f>VLOOKUP(W36,'Rules and Examples'!$H$12:$I$21,2)</f>
        <v>Jack</v>
      </c>
      <c r="AE36" t="str">
        <f>AE35&amp;S36&amp;","</f>
        <v>[5,6,3,7,8,6,1,0,8,6,8,4,3,7,1,0,7,4,6,4,0,1,6,4,6,6,6,4,1,4,7,1,6,7,1,</v>
      </c>
      <c r="AF36" t="str">
        <f>AF35&amp;T36&amp;","</f>
        <v>[3,2,1,8,3,0,8,2,7,0,2,2,3,4,5,2,1,1,7,0,8,2,6,8,3,5,7,5,2,5,2,4,6,1,4,</v>
      </c>
      <c r="AG36" t="str">
        <f>AG35&amp;U36&amp;","</f>
        <v>[0,0,0,0,1,5,4,8,4,6,4,0,6,2,6,5,6,7,0,0,7,4,2,8,5,0,3,8,2,4,0,3,2,2,4,</v>
      </c>
      <c r="AH36" t="str">
        <f>AH35&amp;V36&amp;","</f>
        <v>[4,0,2,7,6,2,3,4,6,1,8,7,8,5,4,3,1,0,2,6,0,2,4,6,4,3,7,4,6,2,2,0,5,4,5,</v>
      </c>
      <c r="AI36" t="str">
        <f>AI35&amp;W36&amp;","</f>
        <v>[4,3,8,2,4,2,7,5,6,4,6,4,7,7,8,1,0,4,8,2,7,0,2,6,1,8,8,5,0,3,0,4,8,0,4,</v>
      </c>
    </row>
    <row r="37" spans="1:35" x14ac:dyDescent="0.2">
      <c r="A37" s="4">
        <v>6</v>
      </c>
      <c r="B37">
        <v>4</v>
      </c>
      <c r="C37">
        <v>2</v>
      </c>
      <c r="D37">
        <v>8</v>
      </c>
      <c r="E37" s="5">
        <v>0</v>
      </c>
      <c r="G37" s="4" t="str">
        <f>VLOOKUP(A37,'Rules and Examples'!$H$12:$I$21,2)</f>
        <v>Apple</v>
      </c>
      <c r="H37" t="str">
        <f>VLOOKUP(B37,'Rules and Examples'!$H$12:$I$21,2)</f>
        <v>Jack</v>
      </c>
      <c r="I37" t="str">
        <f>VLOOKUP(C37,'Rules and Examples'!$H$12:$I$21,2)</f>
        <v>King</v>
      </c>
      <c r="J37" t="str">
        <f>VLOOKUP(D37,'Rules and Examples'!$H$12:$I$21,2)</f>
        <v>Melon</v>
      </c>
      <c r="K37" s="5" t="str">
        <f>VLOOKUP(E37,'Rules and Examples'!$H$12:$I$21,2)</f>
        <v>Wild</v>
      </c>
      <c r="M37" t="str">
        <f>M36&amp;A37&amp;","</f>
        <v>[5,6,3,7,8,6,1,0,8,6,8,4,3,7,1,0,7,4,6,4,9,1,6,4,6,6,6,4,1,4,7,1,6,7,1,6,</v>
      </c>
      <c r="N37" t="str">
        <f>N36&amp;B37&amp;","</f>
        <v>[3,2,1,8,3,0,8,2,7,0,2,2,3,4,5,2,1,1,7,0,8,2,6,8,3,5,7,5,2,5,2,4,6,1,4,4,</v>
      </c>
      <c r="O37" t="str">
        <f>O36&amp;C37&amp;","</f>
        <v>[0,0,0,0,1,5,4,8,4,6,4,0,6,2,6,5,6,7,9,0,7,4,2,8,5,9,3,8,2,4,9,3,2,2,4,2,</v>
      </c>
      <c r="P37" t="str">
        <f>P36&amp;D37&amp;","</f>
        <v>[4,0,2,7,6,2,3,4,6,1,8,7,8,5,4,3,1,0,2,6,0,2,4,6,4,3,7,4,6,2,2,0,5,4,5,8,</v>
      </c>
      <c r="Q37" t="str">
        <f>Q36&amp;E37&amp;","</f>
        <v>[4,3,8,2,4,2,7,5,6,4,6,4,7,7,8,1,9,4,8,2,7,9,2,6,1,8,8,5,0,3,9,4,8,0,4,0,</v>
      </c>
      <c r="S37" s="4">
        <v>6</v>
      </c>
      <c r="T37">
        <v>4</v>
      </c>
      <c r="U37">
        <v>2</v>
      </c>
      <c r="V37">
        <v>8</v>
      </c>
      <c r="W37" s="5">
        <v>0</v>
      </c>
      <c r="Y37" s="4" t="str">
        <f>VLOOKUP(S37,'Rules and Examples'!$H$12:$I$21,2)</f>
        <v>Apple</v>
      </c>
      <c r="Z37" t="str">
        <f>VLOOKUP(T37,'Rules and Examples'!$H$12:$I$21,2)</f>
        <v>Jack</v>
      </c>
      <c r="AA37" t="str">
        <f>VLOOKUP(U37,'Rules and Examples'!$H$12:$I$21,2)</f>
        <v>King</v>
      </c>
      <c r="AB37" t="str">
        <f>VLOOKUP(V37,'Rules and Examples'!$H$12:$I$21,2)</f>
        <v>Melon</v>
      </c>
      <c r="AC37" s="5" t="str">
        <f>VLOOKUP(W37,'Rules and Examples'!$H$12:$I$21,2)</f>
        <v>Wild</v>
      </c>
      <c r="AE37" t="str">
        <f>AE36&amp;S37&amp;","</f>
        <v>[5,6,3,7,8,6,1,0,8,6,8,4,3,7,1,0,7,4,6,4,0,1,6,4,6,6,6,4,1,4,7,1,6,7,1,6,</v>
      </c>
      <c r="AF37" t="str">
        <f>AF36&amp;T37&amp;","</f>
        <v>[3,2,1,8,3,0,8,2,7,0,2,2,3,4,5,2,1,1,7,0,8,2,6,8,3,5,7,5,2,5,2,4,6,1,4,4,</v>
      </c>
      <c r="AG37" t="str">
        <f>AG36&amp;U37&amp;","</f>
        <v>[0,0,0,0,1,5,4,8,4,6,4,0,6,2,6,5,6,7,0,0,7,4,2,8,5,0,3,8,2,4,0,3,2,2,4,2,</v>
      </c>
      <c r="AH37" t="str">
        <f>AH36&amp;V37&amp;","</f>
        <v>[4,0,2,7,6,2,3,4,6,1,8,7,8,5,4,3,1,0,2,6,0,2,4,6,4,3,7,4,6,2,2,0,5,4,5,8,</v>
      </c>
      <c r="AI37" t="str">
        <f>AI36&amp;W37&amp;","</f>
        <v>[4,3,8,2,4,2,7,5,6,4,6,4,7,7,8,1,0,4,8,2,7,0,2,6,1,8,8,5,0,3,0,4,8,0,4,0,</v>
      </c>
    </row>
    <row r="38" spans="1:35" x14ac:dyDescent="0.2">
      <c r="A38" s="4">
        <v>7</v>
      </c>
      <c r="B38">
        <v>3</v>
      </c>
      <c r="C38">
        <v>3</v>
      </c>
      <c r="D38">
        <v>8</v>
      </c>
      <c r="E38" s="5">
        <v>6</v>
      </c>
      <c r="G38" s="4" t="str">
        <f>VLOOKUP(A38,'Rules and Examples'!$H$12:$I$21,2)</f>
        <v>Cherry</v>
      </c>
      <c r="H38" t="str">
        <f>VLOOKUP(B38,'Rules and Examples'!$H$12:$I$21,2)</f>
        <v>Queen</v>
      </c>
      <c r="I38" t="str">
        <f>VLOOKUP(C38,'Rules and Examples'!$H$12:$I$21,2)</f>
        <v>Queen</v>
      </c>
      <c r="J38" t="str">
        <f>VLOOKUP(D38,'Rules and Examples'!$H$12:$I$21,2)</f>
        <v>Melon</v>
      </c>
      <c r="K38" s="5" t="str">
        <f>VLOOKUP(E38,'Rules and Examples'!$H$12:$I$21,2)</f>
        <v>Apple</v>
      </c>
      <c r="M38" t="str">
        <f>M37&amp;A38&amp;","</f>
        <v>[5,6,3,7,8,6,1,0,8,6,8,4,3,7,1,0,7,4,6,4,9,1,6,4,6,6,6,4,1,4,7,1,6,7,1,6,7,</v>
      </c>
      <c r="N38" t="str">
        <f>N37&amp;B38&amp;","</f>
        <v>[3,2,1,8,3,0,8,2,7,0,2,2,3,4,5,2,1,1,7,0,8,2,6,8,3,5,7,5,2,5,2,4,6,1,4,4,3,</v>
      </c>
      <c r="O38" t="str">
        <f>O37&amp;C38&amp;","</f>
        <v>[0,0,0,0,1,5,4,8,4,6,4,0,6,2,6,5,6,7,9,0,7,4,2,8,5,9,3,8,2,4,9,3,2,2,4,2,3,</v>
      </c>
      <c r="P38" t="str">
        <f>P37&amp;D38&amp;","</f>
        <v>[4,0,2,7,6,2,3,4,6,1,8,7,8,5,4,3,1,0,2,6,0,2,4,6,4,3,7,4,6,2,2,0,5,4,5,8,8,</v>
      </c>
      <c r="Q38" t="str">
        <f>Q37&amp;E38&amp;","</f>
        <v>[4,3,8,2,4,2,7,5,6,4,6,4,7,7,8,1,9,4,8,2,7,9,2,6,1,8,8,5,0,3,9,4,8,0,4,0,6,</v>
      </c>
      <c r="S38" s="4">
        <v>7</v>
      </c>
      <c r="T38">
        <v>3</v>
      </c>
      <c r="U38">
        <v>3</v>
      </c>
      <c r="V38">
        <v>8</v>
      </c>
      <c r="W38" s="5">
        <v>6</v>
      </c>
      <c r="Y38" s="4" t="str">
        <f>VLOOKUP(S38,'Rules and Examples'!$H$12:$I$21,2)</f>
        <v>Cherry</v>
      </c>
      <c r="Z38" t="str">
        <f>VLOOKUP(T38,'Rules and Examples'!$H$12:$I$21,2)</f>
        <v>Queen</v>
      </c>
      <c r="AA38" t="str">
        <f>VLOOKUP(U38,'Rules and Examples'!$H$12:$I$21,2)</f>
        <v>Queen</v>
      </c>
      <c r="AB38" t="str">
        <f>VLOOKUP(V38,'Rules and Examples'!$H$12:$I$21,2)</f>
        <v>Melon</v>
      </c>
      <c r="AC38" s="5" t="str">
        <f>VLOOKUP(W38,'Rules and Examples'!$H$12:$I$21,2)</f>
        <v>Apple</v>
      </c>
      <c r="AE38" t="str">
        <f>AE37&amp;S38&amp;","</f>
        <v>[5,6,3,7,8,6,1,0,8,6,8,4,3,7,1,0,7,4,6,4,0,1,6,4,6,6,6,4,1,4,7,1,6,7,1,6,7,</v>
      </c>
      <c r="AF38" t="str">
        <f>AF37&amp;T38&amp;","</f>
        <v>[3,2,1,8,3,0,8,2,7,0,2,2,3,4,5,2,1,1,7,0,8,2,6,8,3,5,7,5,2,5,2,4,6,1,4,4,3,</v>
      </c>
      <c r="AG38" t="str">
        <f>AG37&amp;U38&amp;","</f>
        <v>[0,0,0,0,1,5,4,8,4,6,4,0,6,2,6,5,6,7,0,0,7,4,2,8,5,0,3,8,2,4,0,3,2,2,4,2,3,</v>
      </c>
      <c r="AH38" t="str">
        <f>AH37&amp;V38&amp;","</f>
        <v>[4,0,2,7,6,2,3,4,6,1,8,7,8,5,4,3,1,0,2,6,0,2,4,6,4,3,7,4,6,2,2,0,5,4,5,8,8,</v>
      </c>
      <c r="AI38" t="str">
        <f>AI37&amp;W38&amp;","</f>
        <v>[4,3,8,2,4,2,7,5,6,4,6,4,7,7,8,1,0,4,8,2,7,0,2,6,1,8,8,5,0,3,0,4,8,0,4,0,6,</v>
      </c>
    </row>
    <row r="39" spans="1:35" x14ac:dyDescent="0.2">
      <c r="A39" s="4">
        <v>2</v>
      </c>
      <c r="B39">
        <v>1</v>
      </c>
      <c r="C39">
        <v>8</v>
      </c>
      <c r="D39">
        <v>1</v>
      </c>
      <c r="E39" s="5">
        <v>4</v>
      </c>
      <c r="G39" s="4" t="str">
        <f>VLOOKUP(A39,'Rules and Examples'!$H$12:$I$21,2)</f>
        <v>King</v>
      </c>
      <c r="H39" t="str">
        <f>VLOOKUP(B39,'Rules and Examples'!$H$12:$I$21,2)</f>
        <v>Ace</v>
      </c>
      <c r="I39" t="str">
        <f>VLOOKUP(C39,'Rules and Examples'!$H$12:$I$21,2)</f>
        <v>Melon</v>
      </c>
      <c r="J39" t="str">
        <f>VLOOKUP(D39,'Rules and Examples'!$H$12:$I$21,2)</f>
        <v>Ace</v>
      </c>
      <c r="K39" s="5" t="str">
        <f>VLOOKUP(E39,'Rules and Examples'!$H$12:$I$21,2)</f>
        <v>Jack</v>
      </c>
      <c r="M39" t="str">
        <f>M38&amp;A39&amp;","</f>
        <v>[5,6,3,7,8,6,1,0,8,6,8,4,3,7,1,0,7,4,6,4,9,1,6,4,6,6,6,4,1,4,7,1,6,7,1,6,7,2,</v>
      </c>
      <c r="N39" t="str">
        <f>N38&amp;B39&amp;","</f>
        <v>[3,2,1,8,3,0,8,2,7,0,2,2,3,4,5,2,1,1,7,0,8,2,6,8,3,5,7,5,2,5,2,4,6,1,4,4,3,1,</v>
      </c>
      <c r="O39" t="str">
        <f>O38&amp;C39&amp;","</f>
        <v>[0,0,0,0,1,5,4,8,4,6,4,0,6,2,6,5,6,7,9,0,7,4,2,8,5,9,3,8,2,4,9,3,2,2,4,2,3,8,</v>
      </c>
      <c r="P39" t="str">
        <f>P38&amp;D39&amp;","</f>
        <v>[4,0,2,7,6,2,3,4,6,1,8,7,8,5,4,3,1,0,2,6,0,2,4,6,4,3,7,4,6,2,2,0,5,4,5,8,8,1,</v>
      </c>
      <c r="Q39" t="str">
        <f>Q38&amp;E39&amp;","</f>
        <v>[4,3,8,2,4,2,7,5,6,4,6,4,7,7,8,1,9,4,8,2,7,9,2,6,1,8,8,5,0,3,9,4,8,0,4,0,6,4,</v>
      </c>
      <c r="S39" s="4">
        <v>2</v>
      </c>
      <c r="T39">
        <v>1</v>
      </c>
      <c r="U39">
        <v>8</v>
      </c>
      <c r="V39">
        <v>1</v>
      </c>
      <c r="W39" s="5">
        <v>4</v>
      </c>
      <c r="Y39" s="4" t="str">
        <f>VLOOKUP(S39,'Rules and Examples'!$H$12:$I$21,2)</f>
        <v>King</v>
      </c>
      <c r="Z39" t="str">
        <f>VLOOKUP(T39,'Rules and Examples'!$H$12:$I$21,2)</f>
        <v>Ace</v>
      </c>
      <c r="AA39" t="str">
        <f>VLOOKUP(U39,'Rules and Examples'!$H$12:$I$21,2)</f>
        <v>Melon</v>
      </c>
      <c r="AB39" t="str">
        <f>VLOOKUP(V39,'Rules and Examples'!$H$12:$I$21,2)</f>
        <v>Ace</v>
      </c>
      <c r="AC39" s="5" t="str">
        <f>VLOOKUP(W39,'Rules and Examples'!$H$12:$I$21,2)</f>
        <v>Jack</v>
      </c>
      <c r="AE39" t="str">
        <f>AE38&amp;S39&amp;","</f>
        <v>[5,6,3,7,8,6,1,0,8,6,8,4,3,7,1,0,7,4,6,4,0,1,6,4,6,6,6,4,1,4,7,1,6,7,1,6,7,2,</v>
      </c>
      <c r="AF39" t="str">
        <f>AF38&amp;T39&amp;","</f>
        <v>[3,2,1,8,3,0,8,2,7,0,2,2,3,4,5,2,1,1,7,0,8,2,6,8,3,5,7,5,2,5,2,4,6,1,4,4,3,1,</v>
      </c>
      <c r="AG39" t="str">
        <f>AG38&amp;U39&amp;","</f>
        <v>[0,0,0,0,1,5,4,8,4,6,4,0,6,2,6,5,6,7,0,0,7,4,2,8,5,0,3,8,2,4,0,3,2,2,4,2,3,8,</v>
      </c>
      <c r="AH39" t="str">
        <f>AH38&amp;V39&amp;","</f>
        <v>[4,0,2,7,6,2,3,4,6,1,8,7,8,5,4,3,1,0,2,6,0,2,4,6,4,3,7,4,6,2,2,0,5,4,5,8,8,1,</v>
      </c>
      <c r="AI39" t="str">
        <f>AI38&amp;W39&amp;","</f>
        <v>[4,3,8,2,4,2,7,5,6,4,6,4,7,7,8,1,0,4,8,2,7,0,2,6,1,8,8,5,0,3,0,4,8,0,4,0,6,4,</v>
      </c>
    </row>
    <row r="40" spans="1:35" x14ac:dyDescent="0.2">
      <c r="A40" s="4">
        <v>2</v>
      </c>
      <c r="B40">
        <v>7</v>
      </c>
      <c r="C40">
        <v>4</v>
      </c>
      <c r="D40">
        <v>2</v>
      </c>
      <c r="E40" s="5">
        <v>8</v>
      </c>
      <c r="G40" s="4" t="str">
        <f>VLOOKUP(A40,'Rules and Examples'!$H$12:$I$21,2)</f>
        <v>King</v>
      </c>
      <c r="H40" t="str">
        <f>VLOOKUP(B40,'Rules and Examples'!$H$12:$I$21,2)</f>
        <v>Cherry</v>
      </c>
      <c r="I40" t="str">
        <f>VLOOKUP(C40,'Rules and Examples'!$H$12:$I$21,2)</f>
        <v>Jack</v>
      </c>
      <c r="J40" t="str">
        <f>VLOOKUP(D40,'Rules and Examples'!$H$12:$I$21,2)</f>
        <v>King</v>
      </c>
      <c r="K40" s="5" t="str">
        <f>VLOOKUP(E40,'Rules and Examples'!$H$12:$I$21,2)</f>
        <v>Melon</v>
      </c>
      <c r="M40" t="str">
        <f>M39&amp;A40&amp;","</f>
        <v>[5,6,3,7,8,6,1,0,8,6,8,4,3,7,1,0,7,4,6,4,9,1,6,4,6,6,6,4,1,4,7,1,6,7,1,6,7,2,2,</v>
      </c>
      <c r="N40" t="str">
        <f>N39&amp;B40&amp;","</f>
        <v>[3,2,1,8,3,0,8,2,7,0,2,2,3,4,5,2,1,1,7,0,8,2,6,8,3,5,7,5,2,5,2,4,6,1,4,4,3,1,7,</v>
      </c>
      <c r="O40" t="str">
        <f>O39&amp;C40&amp;","</f>
        <v>[0,0,0,0,1,5,4,8,4,6,4,0,6,2,6,5,6,7,9,0,7,4,2,8,5,9,3,8,2,4,9,3,2,2,4,2,3,8,4,</v>
      </c>
      <c r="P40" t="str">
        <f>P39&amp;D40&amp;","</f>
        <v>[4,0,2,7,6,2,3,4,6,1,8,7,8,5,4,3,1,0,2,6,0,2,4,6,4,3,7,4,6,2,2,0,5,4,5,8,8,1,2,</v>
      </c>
      <c r="Q40" t="str">
        <f>Q39&amp;E40&amp;","</f>
        <v>[4,3,8,2,4,2,7,5,6,4,6,4,7,7,8,1,9,4,8,2,7,9,2,6,1,8,8,5,0,3,9,4,8,0,4,0,6,4,8,</v>
      </c>
      <c r="S40" s="4">
        <v>2</v>
      </c>
      <c r="T40">
        <v>7</v>
      </c>
      <c r="U40">
        <v>4</v>
      </c>
      <c r="V40">
        <v>2</v>
      </c>
      <c r="W40" s="5">
        <v>8</v>
      </c>
      <c r="Y40" s="4" t="str">
        <f>VLOOKUP(S40,'Rules and Examples'!$H$12:$I$21,2)</f>
        <v>King</v>
      </c>
      <c r="Z40" t="str">
        <f>VLOOKUP(T40,'Rules and Examples'!$H$12:$I$21,2)</f>
        <v>Cherry</v>
      </c>
      <c r="AA40" t="str">
        <f>VLOOKUP(U40,'Rules and Examples'!$H$12:$I$21,2)</f>
        <v>Jack</v>
      </c>
      <c r="AB40" t="str">
        <f>VLOOKUP(V40,'Rules and Examples'!$H$12:$I$21,2)</f>
        <v>King</v>
      </c>
      <c r="AC40" s="5" t="str">
        <f>VLOOKUP(W40,'Rules and Examples'!$H$12:$I$21,2)</f>
        <v>Melon</v>
      </c>
      <c r="AE40" t="str">
        <f>AE39&amp;S40&amp;","</f>
        <v>[5,6,3,7,8,6,1,0,8,6,8,4,3,7,1,0,7,4,6,4,0,1,6,4,6,6,6,4,1,4,7,1,6,7,1,6,7,2,2,</v>
      </c>
      <c r="AF40" t="str">
        <f>AF39&amp;T40&amp;","</f>
        <v>[3,2,1,8,3,0,8,2,7,0,2,2,3,4,5,2,1,1,7,0,8,2,6,8,3,5,7,5,2,5,2,4,6,1,4,4,3,1,7,</v>
      </c>
      <c r="AG40" t="str">
        <f>AG39&amp;U40&amp;","</f>
        <v>[0,0,0,0,1,5,4,8,4,6,4,0,6,2,6,5,6,7,0,0,7,4,2,8,5,0,3,8,2,4,0,3,2,2,4,2,3,8,4,</v>
      </c>
      <c r="AH40" t="str">
        <f>AH39&amp;V40&amp;","</f>
        <v>[4,0,2,7,6,2,3,4,6,1,8,7,8,5,4,3,1,0,2,6,0,2,4,6,4,3,7,4,6,2,2,0,5,4,5,8,8,1,2,</v>
      </c>
      <c r="AI40" t="str">
        <f>AI39&amp;W40&amp;","</f>
        <v>[4,3,8,2,4,2,7,5,6,4,6,4,7,7,8,1,0,4,8,2,7,0,2,6,1,8,8,5,0,3,0,4,8,0,4,0,6,4,8,</v>
      </c>
    </row>
    <row r="41" spans="1:35" ht="17" thickBot="1" x14ac:dyDescent="0.25">
      <c r="A41" s="6">
        <v>8</v>
      </c>
      <c r="B41" s="7">
        <v>6</v>
      </c>
      <c r="C41" s="7">
        <v>5</v>
      </c>
      <c r="D41" s="7">
        <v>5</v>
      </c>
      <c r="E41" s="8">
        <v>2</v>
      </c>
      <c r="G41" s="6" t="str">
        <f>VLOOKUP(A41,'Rules and Examples'!$H$12:$I$21,2)</f>
        <v>Melon</v>
      </c>
      <c r="H41" s="7" t="str">
        <f>VLOOKUP(B41,'Rules and Examples'!$H$12:$I$21,2)</f>
        <v>Apple</v>
      </c>
      <c r="I41" s="7" t="str">
        <f>VLOOKUP(C41,'Rules and Examples'!$H$12:$I$21,2)</f>
        <v>Ten</v>
      </c>
      <c r="J41" s="7" t="str">
        <f>VLOOKUP(D41,'Rules and Examples'!$H$12:$I$21,2)</f>
        <v>Ten</v>
      </c>
      <c r="K41" s="8" t="str">
        <f>VLOOKUP(E41,'Rules and Examples'!$H$12:$I$21,2)</f>
        <v>King</v>
      </c>
      <c r="M41" t="str">
        <f>M40&amp;A41&amp;"]"</f>
        <v>[5,6,3,7,8,6,1,0,8,6,8,4,3,7,1,0,7,4,6,4,9,1,6,4,6,6,6,4,1,4,7,1,6,7,1,6,7,2,2,8]</v>
      </c>
      <c r="N41" t="str">
        <f>N40&amp;B41&amp;"]"</f>
        <v>[3,2,1,8,3,0,8,2,7,0,2,2,3,4,5,2,1,1,7,0,8,2,6,8,3,5,7,5,2,5,2,4,6,1,4,4,3,1,7,6]</v>
      </c>
      <c r="O41" t="str">
        <f>O40&amp;C41&amp;"]"</f>
        <v>[0,0,0,0,1,5,4,8,4,6,4,0,6,2,6,5,6,7,9,0,7,4,2,8,5,9,3,8,2,4,9,3,2,2,4,2,3,8,4,5]</v>
      </c>
      <c r="P41" t="str">
        <f>P40&amp;D41&amp;"]"</f>
        <v>[4,0,2,7,6,2,3,4,6,1,8,7,8,5,4,3,1,0,2,6,0,2,4,6,4,3,7,4,6,2,2,0,5,4,5,8,8,1,2,5]</v>
      </c>
      <c r="Q41" t="str">
        <f>Q40&amp;E41&amp;"]"</f>
        <v>[4,3,8,2,4,2,7,5,6,4,6,4,7,7,8,1,9,4,8,2,7,9,2,6,1,8,8,5,0,3,9,4,8,0,4,0,6,4,8,2]</v>
      </c>
      <c r="S41" s="6">
        <v>8</v>
      </c>
      <c r="T41" s="7">
        <v>6</v>
      </c>
      <c r="U41" s="7">
        <v>5</v>
      </c>
      <c r="V41" s="7">
        <v>5</v>
      </c>
      <c r="W41" s="8">
        <v>2</v>
      </c>
      <c r="Y41" s="6" t="str">
        <f>VLOOKUP(S41,'Rules and Examples'!$H$12:$I$21,2)</f>
        <v>Melon</v>
      </c>
      <c r="Z41" s="7" t="str">
        <f>VLOOKUP(T41,'Rules and Examples'!$H$12:$I$21,2)</f>
        <v>Apple</v>
      </c>
      <c r="AA41" s="7" t="str">
        <f>VLOOKUP(U41,'Rules and Examples'!$H$12:$I$21,2)</f>
        <v>Ten</v>
      </c>
      <c r="AB41" s="7" t="str">
        <f>VLOOKUP(V41,'Rules and Examples'!$H$12:$I$21,2)</f>
        <v>Ten</v>
      </c>
      <c r="AC41" s="8" t="str">
        <f>VLOOKUP(W41,'Rules and Examples'!$H$12:$I$21,2)</f>
        <v>King</v>
      </c>
      <c r="AE41" t="str">
        <f>AE40&amp;S41&amp;"]"</f>
        <v>[5,6,3,7,8,6,1,0,8,6,8,4,3,7,1,0,7,4,6,4,0,1,6,4,6,6,6,4,1,4,7,1,6,7,1,6,7,2,2,8]</v>
      </c>
      <c r="AF41" t="str">
        <f>AF40&amp;T41&amp;"]"</f>
        <v>[3,2,1,8,3,0,8,2,7,0,2,2,3,4,5,2,1,1,7,0,8,2,6,8,3,5,7,5,2,5,2,4,6,1,4,4,3,1,7,6]</v>
      </c>
      <c r="AG41" t="str">
        <f>AG40&amp;U41&amp;"]"</f>
        <v>[0,0,0,0,1,5,4,8,4,6,4,0,6,2,6,5,6,7,0,0,7,4,2,8,5,0,3,8,2,4,0,3,2,2,4,2,3,8,4,5]</v>
      </c>
      <c r="AH41" t="str">
        <f>AH40&amp;V41&amp;"]"</f>
        <v>[4,0,2,7,6,2,3,4,6,1,8,7,8,5,4,3,1,0,2,6,0,2,4,6,4,3,7,4,6,2,2,0,5,4,5,8,8,1,2,5]</v>
      </c>
      <c r="AI41" t="str">
        <f>AI40&amp;W41&amp;"]"</f>
        <v>[4,3,8,2,4,2,7,5,6,4,6,4,7,7,8,1,0,4,8,2,7,0,2,6,1,8,8,5,0,3,0,4,8,0,4,0,6,4,8,2]</v>
      </c>
    </row>
    <row r="42" spans="1:35" x14ac:dyDescent="0.2">
      <c r="A42" s="1" cm="1">
        <f t="array" ref="A42:E44">A2:E4</f>
        <v>5</v>
      </c>
      <c r="B42" s="2">
        <v>3</v>
      </c>
      <c r="C42" s="2">
        <v>0</v>
      </c>
      <c r="D42" s="2">
        <v>4</v>
      </c>
      <c r="E42" s="3">
        <v>4</v>
      </c>
      <c r="S42" s="1" cm="1">
        <f t="array" ref="S42:W44">S2:W4</f>
        <v>5</v>
      </c>
      <c r="T42" s="2">
        <v>3</v>
      </c>
      <c r="U42" s="2">
        <v>0</v>
      </c>
      <c r="V42" s="2">
        <v>4</v>
      </c>
      <c r="W42" s="3">
        <v>4</v>
      </c>
    </row>
    <row r="43" spans="1:35" x14ac:dyDescent="0.2">
      <c r="A43" s="4">
        <v>6</v>
      </c>
      <c r="B43" s="78">
        <v>2</v>
      </c>
      <c r="C43" s="78">
        <v>0</v>
      </c>
      <c r="D43" s="78">
        <v>0</v>
      </c>
      <c r="E43" s="5">
        <v>3</v>
      </c>
      <c r="M43" t="str" cm="1">
        <f t="array" ref="M43:M47">TRANSPOSE(M41:Q41)</f>
        <v>[5,6,3,7,8,6,1,0,8,6,8,4,3,7,1,0,7,4,6,4,9,1,6,4,6,6,6,4,1,4,7,1,6,7,1,6,7,2,2,8]</v>
      </c>
      <c r="S43" s="4">
        <v>6</v>
      </c>
      <c r="T43" s="78">
        <v>2</v>
      </c>
      <c r="U43" s="78">
        <v>0</v>
      </c>
      <c r="V43" s="78">
        <v>0</v>
      </c>
      <c r="W43" s="5">
        <v>3</v>
      </c>
      <c r="AE43" t="str" cm="1">
        <f t="array" ref="AE43:AE47">TRANSPOSE(AE41:AI41)</f>
        <v>[5,6,3,7,8,6,1,0,8,6,8,4,3,7,1,0,7,4,6,4,0,1,6,4,6,6,6,4,1,4,7,1,6,7,1,6,7,2,2,8]</v>
      </c>
    </row>
    <row r="44" spans="1:35" ht="17" thickBot="1" x14ac:dyDescent="0.25">
      <c r="A44" s="6">
        <v>3</v>
      </c>
      <c r="B44" s="7">
        <v>1</v>
      </c>
      <c r="C44" s="7">
        <v>0</v>
      </c>
      <c r="D44" s="7">
        <v>2</v>
      </c>
      <c r="E44" s="8">
        <v>8</v>
      </c>
      <c r="M44" t="str">
        <v>[3,2,1,8,3,0,8,2,7,0,2,2,3,4,5,2,1,1,7,0,8,2,6,8,3,5,7,5,2,5,2,4,6,1,4,4,3,1,7,6]</v>
      </c>
      <c r="S44" s="6">
        <v>3</v>
      </c>
      <c r="T44" s="7">
        <v>1</v>
      </c>
      <c r="U44" s="7">
        <v>0</v>
      </c>
      <c r="V44" s="7">
        <v>2</v>
      </c>
      <c r="W44" s="8">
        <v>8</v>
      </c>
      <c r="AE44" t="str">
        <v>[3,2,1,8,3,0,8,2,7,0,2,2,3,4,5,2,1,1,7,0,8,2,6,8,3,5,7,5,2,5,2,4,6,1,4,4,3,1,7,6]</v>
      </c>
    </row>
    <row r="45" spans="1:35" x14ac:dyDescent="0.2">
      <c r="M45" t="str">
        <v>[0,0,0,0,1,5,4,8,4,6,4,0,6,2,6,5,6,7,9,0,7,4,2,8,5,9,3,8,2,4,9,3,2,2,4,2,3,8,4,5]</v>
      </c>
      <c r="AE45" t="str">
        <v>[0,0,0,0,1,5,4,8,4,6,4,0,6,2,6,5,6,7,0,0,7,4,2,8,5,0,3,8,2,4,0,3,2,2,4,2,3,8,4,5]</v>
      </c>
    </row>
    <row r="46" spans="1:35" x14ac:dyDescent="0.2">
      <c r="M46" t="str">
        <v>[4,0,2,7,6,2,3,4,6,1,8,7,8,5,4,3,1,0,2,6,0,2,4,6,4,3,7,4,6,2,2,0,5,4,5,8,8,1,2,5]</v>
      </c>
      <c r="AE46" t="str">
        <v>[4,0,2,7,6,2,3,4,6,1,8,7,8,5,4,3,1,0,2,6,0,2,4,6,4,3,7,4,6,2,2,0,5,4,5,8,8,1,2,5]</v>
      </c>
    </row>
    <row r="47" spans="1:35" x14ac:dyDescent="0.2">
      <c r="M47" t="str">
        <v>[4,3,8,2,4,2,7,5,6,4,6,4,7,7,8,1,9,4,8,2,7,9,2,6,1,8,8,5,0,3,9,4,8,0,4,0,6,4,8,2]</v>
      </c>
      <c r="AE47" t="str">
        <v>[4,3,8,2,4,2,7,5,6,4,6,4,7,7,8,1,0,4,8,2,7,0,2,6,1,8,8,5,0,3,0,4,8,0,4,0,6,4,8,2]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E0A19-69B9-9045-B69E-391C54A88541}">
  <dimension ref="A1:AB37"/>
  <sheetViews>
    <sheetView workbookViewId="0">
      <selection activeCell="N35" sqref="N35"/>
    </sheetView>
  </sheetViews>
  <sheetFormatPr baseColWidth="10" defaultRowHeight="16" x14ac:dyDescent="0.2"/>
  <sheetData>
    <row r="1" spans="2:28" ht="17" thickBot="1" x14ac:dyDescent="0.25"/>
    <row r="2" spans="2:28" ht="17" thickBot="1" x14ac:dyDescent="0.25">
      <c r="B2" s="27" t="s">
        <v>8</v>
      </c>
      <c r="C2" s="28"/>
      <c r="D2" s="28"/>
      <c r="E2" s="28"/>
      <c r="F2" s="28"/>
      <c r="G2" s="29"/>
    </row>
    <row r="3" spans="2:28" ht="17" thickBot="1" x14ac:dyDescent="0.25">
      <c r="B3" s="20" t="s">
        <v>25</v>
      </c>
      <c r="C3" s="20" t="s">
        <v>9</v>
      </c>
      <c r="D3" s="21" t="s">
        <v>10</v>
      </c>
      <c r="E3" s="21" t="s">
        <v>11</v>
      </c>
      <c r="F3" s="21" t="s">
        <v>12</v>
      </c>
      <c r="G3" s="20" t="s">
        <v>23</v>
      </c>
    </row>
    <row r="4" spans="2:28" x14ac:dyDescent="0.2">
      <c r="B4" s="19">
        <v>0</v>
      </c>
      <c r="C4" s="19" t="s">
        <v>13</v>
      </c>
      <c r="D4">
        <v>5</v>
      </c>
      <c r="E4">
        <v>20</v>
      </c>
      <c r="F4">
        <v>100</v>
      </c>
      <c r="G4" s="19"/>
      <c r="J4" t="str">
        <f>"{{"&amp;D4&amp;","&amp;E4&amp;","&amp;F4&amp;"},"</f>
        <v>{{5,20,100},</v>
      </c>
      <c r="R4" t="str">
        <f>"{"&amp;CHAR(34)&amp;C4&amp;CHAR(34)&amp;","</f>
        <v>{"Wild",</v>
      </c>
      <c r="S4" t="str">
        <f>R4</f>
        <v>{"Wild",</v>
      </c>
    </row>
    <row r="5" spans="2:28" x14ac:dyDescent="0.2">
      <c r="B5" s="19">
        <v>1</v>
      </c>
      <c r="C5" s="19" t="s">
        <v>14</v>
      </c>
      <c r="D5">
        <v>5</v>
      </c>
      <c r="E5">
        <v>20</v>
      </c>
      <c r="F5">
        <v>100</v>
      </c>
      <c r="G5" s="19"/>
      <c r="I5" t="str">
        <f>"{"&amp;D5&amp;","&amp;E5&amp;","&amp;F5&amp;"},"</f>
        <v>{5,20,100},</v>
      </c>
      <c r="J5" t="str">
        <f>J4&amp;I5</f>
        <v>{{5,20,100},{5,20,100},</v>
      </c>
      <c r="R5" t="str">
        <f>CHAR(34)&amp;C5&amp;CHAR(34)&amp;","</f>
        <v>"Ace",</v>
      </c>
      <c r="S5" t="str">
        <f>S4&amp;R5</f>
        <v>{"Wild","Ace",</v>
      </c>
    </row>
    <row r="6" spans="2:28" x14ac:dyDescent="0.2">
      <c r="B6" s="19">
        <v>2</v>
      </c>
      <c r="C6" s="19" t="s">
        <v>15</v>
      </c>
      <c r="D6">
        <v>4</v>
      </c>
      <c r="E6">
        <v>16</v>
      </c>
      <c r="F6">
        <v>40</v>
      </c>
      <c r="G6" s="19"/>
      <c r="I6" t="str">
        <f t="shared" ref="I6:I12" si="0">"{"&amp;D6&amp;","&amp;E6&amp;","&amp;F6&amp;"},"</f>
        <v>{4,16,40},</v>
      </c>
      <c r="J6" t="str">
        <f t="shared" ref="J6:J13" si="1">J5&amp;I6</f>
        <v>{{5,20,100},{5,20,100},{4,16,40},</v>
      </c>
      <c r="R6" t="str">
        <f t="shared" ref="R6:R12" si="2">CHAR(34)&amp;C6&amp;CHAR(34)&amp;","</f>
        <v>"King",</v>
      </c>
      <c r="S6" t="str">
        <f t="shared" ref="S6:S13" si="3">S5&amp;R6</f>
        <v>{"Wild","Ace","King",</v>
      </c>
    </row>
    <row r="7" spans="2:28" x14ac:dyDescent="0.2">
      <c r="B7" s="19">
        <v>3</v>
      </c>
      <c r="C7" s="19" t="s">
        <v>16</v>
      </c>
      <c r="D7">
        <v>3</v>
      </c>
      <c r="E7">
        <v>12</v>
      </c>
      <c r="F7">
        <v>30</v>
      </c>
      <c r="G7" s="19"/>
      <c r="I7" t="str">
        <f t="shared" si="0"/>
        <v>{3,12,30},</v>
      </c>
      <c r="J7" t="str">
        <f t="shared" si="1"/>
        <v>{{5,20,100},{5,20,100},{4,16,40},{3,12,30},</v>
      </c>
      <c r="R7" t="str">
        <f t="shared" si="2"/>
        <v>"Queen",</v>
      </c>
      <c r="S7" t="str">
        <f t="shared" si="3"/>
        <v>{"Wild","Ace","King","Queen",</v>
      </c>
    </row>
    <row r="8" spans="2:28" x14ac:dyDescent="0.2">
      <c r="B8" s="19">
        <v>4</v>
      </c>
      <c r="C8" s="19" t="s">
        <v>17</v>
      </c>
      <c r="D8">
        <v>2</v>
      </c>
      <c r="E8">
        <v>8</v>
      </c>
      <c r="F8">
        <v>20</v>
      </c>
      <c r="G8" s="19"/>
      <c r="I8" t="str">
        <f t="shared" si="0"/>
        <v>{2,8,20},</v>
      </c>
      <c r="J8" t="str">
        <f t="shared" si="1"/>
        <v>{{5,20,100},{5,20,100},{4,16,40},{3,12,30},{2,8,20},</v>
      </c>
      <c r="R8" t="str">
        <f t="shared" si="2"/>
        <v>"Jack",</v>
      </c>
      <c r="S8" t="str">
        <f t="shared" si="3"/>
        <v>{"Wild","Ace","King","Queen","Jack",</v>
      </c>
    </row>
    <row r="9" spans="2:28" x14ac:dyDescent="0.2">
      <c r="B9" s="19">
        <v>5</v>
      </c>
      <c r="C9" s="19" t="s">
        <v>18</v>
      </c>
      <c r="D9">
        <v>1</v>
      </c>
      <c r="E9">
        <v>4</v>
      </c>
      <c r="F9">
        <v>10</v>
      </c>
      <c r="G9" s="19"/>
      <c r="I9" t="str">
        <f t="shared" si="0"/>
        <v>{1,4,10},</v>
      </c>
      <c r="J9" t="str">
        <f t="shared" si="1"/>
        <v>{{5,20,100},{5,20,100},{4,16,40},{3,12,30},{2,8,20},{1,4,10},</v>
      </c>
      <c r="R9" t="str">
        <f t="shared" si="2"/>
        <v>"Ten",</v>
      </c>
      <c r="S9" t="str">
        <f t="shared" si="3"/>
        <v>{"Wild","Ace","King","Queen","Jack","Ten",</v>
      </c>
    </row>
    <row r="10" spans="2:28" x14ac:dyDescent="0.2">
      <c r="B10" s="19">
        <v>6</v>
      </c>
      <c r="C10" s="19" t="s">
        <v>19</v>
      </c>
      <c r="D10">
        <v>0.5</v>
      </c>
      <c r="E10">
        <v>2</v>
      </c>
      <c r="F10">
        <v>5</v>
      </c>
      <c r="G10" s="19"/>
      <c r="I10" t="str">
        <f t="shared" si="0"/>
        <v>{0.5,2,5},</v>
      </c>
      <c r="J10" t="str">
        <f t="shared" si="1"/>
        <v>{{5,20,100},{5,20,100},{4,16,40},{3,12,30},{2,8,20},{1,4,10},{0.5,2,5},</v>
      </c>
      <c r="R10" t="str">
        <f t="shared" si="2"/>
        <v>"Apple",</v>
      </c>
      <c r="S10" t="str">
        <f t="shared" si="3"/>
        <v>{"Wild","Ace","King","Queen","Jack","Ten","Apple",</v>
      </c>
      <c r="T10" s="26"/>
      <c r="U10" s="26"/>
      <c r="V10" s="26"/>
      <c r="W10" s="26"/>
      <c r="Y10" s="26"/>
      <c r="Z10" s="26"/>
      <c r="AA10" s="26"/>
      <c r="AB10" s="26"/>
    </row>
    <row r="11" spans="2:28" x14ac:dyDescent="0.2">
      <c r="B11" s="19">
        <v>7</v>
      </c>
      <c r="C11" s="19" t="s">
        <v>20</v>
      </c>
      <c r="D11">
        <v>0.5</v>
      </c>
      <c r="E11">
        <v>2</v>
      </c>
      <c r="F11">
        <v>5</v>
      </c>
      <c r="G11" s="19"/>
      <c r="I11" t="str">
        <f t="shared" si="0"/>
        <v>{0.5,2,5},</v>
      </c>
      <c r="J11" t="str">
        <f t="shared" si="1"/>
        <v>{{5,20,100},{5,20,100},{4,16,40},{3,12,30},{2,8,20},{1,4,10},{0.5,2,5},{0.5,2,5},</v>
      </c>
      <c r="R11" t="str">
        <f t="shared" si="2"/>
        <v>"Cherry",</v>
      </c>
      <c r="S11" t="str">
        <f t="shared" si="3"/>
        <v>{"Wild","Ace","King","Queen","Jack","Ten","Apple","Cherry",</v>
      </c>
    </row>
    <row r="12" spans="2:28" x14ac:dyDescent="0.2">
      <c r="B12" s="19">
        <v>8</v>
      </c>
      <c r="C12" s="19" t="s">
        <v>21</v>
      </c>
      <c r="D12">
        <v>0.5</v>
      </c>
      <c r="E12">
        <v>2</v>
      </c>
      <c r="F12">
        <v>5</v>
      </c>
      <c r="G12" s="19"/>
      <c r="I12" t="str">
        <f t="shared" si="0"/>
        <v>{0.5,2,5},</v>
      </c>
      <c r="J12" t="str">
        <f t="shared" si="1"/>
        <v>{{5,20,100},{5,20,100},{4,16,40},{3,12,30},{2,8,20},{1,4,10},{0.5,2,5},{0.5,2,5},{0.5,2,5},</v>
      </c>
      <c r="R12" t="str">
        <f t="shared" si="2"/>
        <v>"Melon",</v>
      </c>
      <c r="S12" t="str">
        <f t="shared" si="3"/>
        <v>{"Wild","Ace","King","Queen","Jack","Ten","Apple","Cherry","Melon",</v>
      </c>
    </row>
    <row r="13" spans="2:28" ht="17" thickBot="1" x14ac:dyDescent="0.25">
      <c r="B13" s="19">
        <v>9</v>
      </c>
      <c r="C13" s="18" t="s">
        <v>22</v>
      </c>
      <c r="D13" s="7">
        <v>0</v>
      </c>
      <c r="E13" s="7">
        <v>0</v>
      </c>
      <c r="F13" s="7">
        <v>0</v>
      </c>
      <c r="G13" s="18" t="s">
        <v>24</v>
      </c>
      <c r="I13" t="str">
        <f>"{"&amp;D13&amp;","&amp;E13&amp;","&amp;F13&amp;"}}"</f>
        <v>{0,0,0}}</v>
      </c>
      <c r="J13" t="str">
        <f t="shared" si="1"/>
        <v>{{5,20,100},{5,20,100},{4,16,40},{3,12,30},{2,8,20},{1,4,10},{0.5,2,5},{0.5,2,5},{0.5,2,5},{0,0,0}}</v>
      </c>
      <c r="R13" t="str">
        <f>CHAR(34)&amp;C13&amp;CHAR(34)&amp;"}"</f>
        <v>"Scatter"}</v>
      </c>
      <c r="S13" t="str">
        <f t="shared" si="3"/>
        <v>{"Wild","Ace","King","Queen","Jack","Ten","Apple","Cherry","Melon","Scatter"}</v>
      </c>
    </row>
    <row r="15" spans="2:28" x14ac:dyDescent="0.2">
      <c r="I15" t="str">
        <f>J13</f>
        <v>{{5,20,100},{5,20,100},{4,16,40},{3,12,30},{2,8,20},{1,4,10},{0.5,2,5},{0.5,2,5},{0.5,2,5},{0,0,0}}</v>
      </c>
    </row>
    <row r="17" spans="1:10" ht="17" thickBot="1" x14ac:dyDescent="0.25">
      <c r="B17" t="s">
        <v>7</v>
      </c>
    </row>
    <row r="18" spans="1:10" x14ac:dyDescent="0.2">
      <c r="B18" s="9"/>
      <c r="C18" s="10"/>
      <c r="D18" s="10"/>
      <c r="E18" s="10"/>
      <c r="F18" s="11"/>
    </row>
    <row r="19" spans="1:10" x14ac:dyDescent="0.2">
      <c r="A19">
        <v>1</v>
      </c>
      <c r="B19" s="4"/>
      <c r="F19" s="5"/>
    </row>
    <row r="20" spans="1:10" ht="17" thickBot="1" x14ac:dyDescent="0.25">
      <c r="B20" s="6"/>
      <c r="C20" s="7"/>
      <c r="D20" s="7"/>
      <c r="E20" s="7"/>
      <c r="F20" s="8"/>
    </row>
    <row r="21" spans="1:10" ht="17" thickBot="1" x14ac:dyDescent="0.25">
      <c r="B21">
        <v>1</v>
      </c>
      <c r="C21">
        <v>1</v>
      </c>
      <c r="D21">
        <v>1</v>
      </c>
      <c r="E21">
        <v>1</v>
      </c>
      <c r="F21">
        <v>1</v>
      </c>
      <c r="H21" t="str">
        <f>"{{"&amp;B21&amp;","&amp;C21&amp;","&amp;D21&amp;","&amp;E21&amp;","&amp;F21&amp;"},"</f>
        <v>{{1,1,1,1,1},</v>
      </c>
      <c r="J21" t="str">
        <f>H21</f>
        <v>{{1,1,1,1,1},</v>
      </c>
    </row>
    <row r="22" spans="1:10" x14ac:dyDescent="0.2">
      <c r="B22" s="1"/>
      <c r="C22" s="2"/>
      <c r="D22" s="2"/>
      <c r="E22" s="2"/>
      <c r="F22" s="3"/>
      <c r="I22" t="str">
        <f>H25</f>
        <v>{2,2,2,2,2},</v>
      </c>
      <c r="J22" t="str">
        <f>J21&amp;I22</f>
        <v>{{1,1,1,1,1},{2,2,2,2,2},</v>
      </c>
    </row>
    <row r="23" spans="1:10" x14ac:dyDescent="0.2">
      <c r="A23">
        <v>2</v>
      </c>
      <c r="B23" s="16"/>
      <c r="C23" s="12"/>
      <c r="D23" s="12"/>
      <c r="E23" s="12"/>
      <c r="F23" s="17"/>
      <c r="I23" t="str">
        <f>H29</f>
        <v>{3,3,3,3,3},</v>
      </c>
      <c r="J23" t="str">
        <f t="shared" ref="J23:J25" si="4">J22&amp;I23</f>
        <v>{{1,1,1,1,1},{2,2,2,2,2},{3,3,3,3,3},</v>
      </c>
    </row>
    <row r="24" spans="1:10" ht="17" thickBot="1" x14ac:dyDescent="0.25">
      <c r="B24" s="6"/>
      <c r="C24" s="7"/>
      <c r="D24" s="7"/>
      <c r="E24" s="7"/>
      <c r="F24" s="8"/>
      <c r="I24" t="str">
        <f>H33</f>
        <v>{1,2,3,2,1},</v>
      </c>
      <c r="J24" t="str">
        <f t="shared" si="4"/>
        <v>{{1,1,1,1,1},{2,2,2,2,2},{3,3,3,3,3},{1,2,3,2,1},</v>
      </c>
    </row>
    <row r="25" spans="1:10" ht="17" thickBot="1" x14ac:dyDescent="0.25">
      <c r="B25">
        <v>2</v>
      </c>
      <c r="C25">
        <v>2</v>
      </c>
      <c r="D25">
        <v>2</v>
      </c>
      <c r="E25">
        <v>2</v>
      </c>
      <c r="F25">
        <v>2</v>
      </c>
      <c r="H25" t="str">
        <f>"{"&amp;B25&amp;","&amp;C25&amp;","&amp;D25&amp;","&amp;E25&amp;","&amp;F25&amp;"},"</f>
        <v>{2,2,2,2,2},</v>
      </c>
      <c r="I25" t="str">
        <f>H37</f>
        <v>{3,2,1,2,3}}</v>
      </c>
      <c r="J25" t="str">
        <f t="shared" si="4"/>
        <v>{{1,1,1,1,1},{2,2,2,2,2},{3,3,3,3,3},{1,2,3,2,1},{3,2,1,2,3}}</v>
      </c>
    </row>
    <row r="26" spans="1:10" x14ac:dyDescent="0.2">
      <c r="B26" s="1"/>
      <c r="C26" s="2"/>
      <c r="D26" s="2"/>
      <c r="E26" s="2"/>
      <c r="F26" s="3"/>
    </row>
    <row r="27" spans="1:10" x14ac:dyDescent="0.2">
      <c r="A27">
        <v>3</v>
      </c>
      <c r="B27" s="4"/>
      <c r="F27" s="5"/>
    </row>
    <row r="28" spans="1:10" ht="17" thickBot="1" x14ac:dyDescent="0.25">
      <c r="B28" s="13"/>
      <c r="C28" s="14"/>
      <c r="D28" s="14"/>
      <c r="E28" s="14"/>
      <c r="F28" s="15"/>
    </row>
    <row r="29" spans="1:10" ht="17" thickBot="1" x14ac:dyDescent="0.25">
      <c r="B29">
        <v>3</v>
      </c>
      <c r="C29">
        <v>3</v>
      </c>
      <c r="D29">
        <v>3</v>
      </c>
      <c r="E29">
        <v>3</v>
      </c>
      <c r="F29">
        <v>3</v>
      </c>
      <c r="H29" t="str">
        <f>"{"&amp;B29&amp;","&amp;C29&amp;","&amp;D29&amp;","&amp;E29&amp;","&amp;F29&amp;"},"</f>
        <v>{3,3,3,3,3},</v>
      </c>
    </row>
    <row r="30" spans="1:10" x14ac:dyDescent="0.2">
      <c r="B30" s="9"/>
      <c r="C30" s="2"/>
      <c r="D30" s="2"/>
      <c r="E30" s="2"/>
      <c r="F30" s="11"/>
    </row>
    <row r="31" spans="1:10" x14ac:dyDescent="0.2">
      <c r="A31">
        <v>4</v>
      </c>
      <c r="B31" s="4"/>
      <c r="C31" s="12"/>
      <c r="E31" s="12"/>
      <c r="F31" s="5"/>
    </row>
    <row r="32" spans="1:10" ht="17" thickBot="1" x14ac:dyDescent="0.25">
      <c r="B32" s="6"/>
      <c r="C32" s="7"/>
      <c r="D32" s="14"/>
      <c r="E32" s="7"/>
      <c r="F32" s="8"/>
    </row>
    <row r="33" spans="1:8" ht="17" thickBot="1" x14ac:dyDescent="0.25">
      <c r="B33">
        <v>1</v>
      </c>
      <c r="C33">
        <v>2</v>
      </c>
      <c r="D33">
        <v>3</v>
      </c>
      <c r="E33">
        <v>2</v>
      </c>
      <c r="F33">
        <v>1</v>
      </c>
      <c r="H33" t="str">
        <f>"{"&amp;B33&amp;","&amp;C33&amp;","&amp;D33&amp;","&amp;E33&amp;","&amp;F33&amp;"},"</f>
        <v>{1,2,3,2,1},</v>
      </c>
    </row>
    <row r="34" spans="1:8" x14ac:dyDescent="0.2">
      <c r="B34" s="1"/>
      <c r="C34" s="2"/>
      <c r="D34" s="10"/>
      <c r="E34" s="2"/>
      <c r="F34" s="3"/>
    </row>
    <row r="35" spans="1:8" x14ac:dyDescent="0.2">
      <c r="A35">
        <v>5</v>
      </c>
      <c r="B35" s="4"/>
      <c r="C35" s="12"/>
      <c r="E35" s="12"/>
      <c r="F35" s="5"/>
    </row>
    <row r="36" spans="1:8" ht="17" thickBot="1" x14ac:dyDescent="0.25">
      <c r="B36" s="13"/>
      <c r="C36" s="7"/>
      <c r="D36" s="7"/>
      <c r="E36" s="7"/>
      <c r="F36" s="15"/>
    </row>
    <row r="37" spans="1:8" x14ac:dyDescent="0.2">
      <c r="B37">
        <v>3</v>
      </c>
      <c r="C37">
        <v>2</v>
      </c>
      <c r="D37">
        <v>1</v>
      </c>
      <c r="E37">
        <v>2</v>
      </c>
      <c r="F37">
        <v>3</v>
      </c>
      <c r="H37" t="str">
        <f>"{"&amp;B37&amp;","&amp;C37&amp;","&amp;D37&amp;","&amp;E37&amp;","&amp;F37&amp;"}}"</f>
        <v>{3,2,1,2,3}}</v>
      </c>
    </row>
  </sheetData>
  <mergeCells count="1">
    <mergeCell ref="B2:G2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58689-CDF4-3E4B-9AC0-6CF470753B9A}">
  <dimension ref="B2:T96"/>
  <sheetViews>
    <sheetView tabSelected="1" zoomScale="120" zoomScaleNormal="120" workbookViewId="0">
      <selection activeCell="I18" sqref="I18"/>
    </sheetView>
  </sheetViews>
  <sheetFormatPr baseColWidth="10" defaultRowHeight="13" x14ac:dyDescent="0.15"/>
  <cols>
    <col min="1" max="1" width="10.83203125" style="30"/>
    <col min="2" max="2" width="21" style="30" bestFit="1" customWidth="1"/>
    <col min="3" max="3" width="11.1640625" style="30" bestFit="1" customWidth="1"/>
    <col min="4" max="4" width="12.5" style="30" bestFit="1" customWidth="1"/>
    <col min="5" max="5" width="12.1640625" style="30" bestFit="1" customWidth="1"/>
    <col min="6" max="6" width="10.83203125" style="30"/>
    <col min="7" max="7" width="12.33203125" style="30" bestFit="1" customWidth="1"/>
    <col min="8" max="8" width="16.5" style="30" customWidth="1"/>
    <col min="9" max="9" width="24" style="30" bestFit="1" customWidth="1"/>
    <col min="10" max="10" width="16.83203125" style="30" customWidth="1"/>
    <col min="11" max="16384" width="10.83203125" style="30"/>
  </cols>
  <sheetData>
    <row r="2" spans="2:19" ht="17" thickBot="1" x14ac:dyDescent="0.25">
      <c r="B2" s="98" t="s">
        <v>37</v>
      </c>
      <c r="C2" s="99" t="s">
        <v>38</v>
      </c>
      <c r="D2" s="99" t="s">
        <v>39</v>
      </c>
      <c r="E2" s="99" t="s">
        <v>40</v>
      </c>
      <c r="F2" s="99" t="s">
        <v>41</v>
      </c>
      <c r="G2" s="99"/>
      <c r="K2" s="31"/>
      <c r="L2" s="31"/>
      <c r="M2" s="31"/>
      <c r="N2" s="31"/>
      <c r="O2" s="32"/>
      <c r="P2" s="32"/>
      <c r="Q2" s="32"/>
      <c r="R2" s="31"/>
      <c r="S2" s="31"/>
    </row>
    <row r="3" spans="2:19" ht="15" x14ac:dyDescent="0.2">
      <c r="B3" s="100" t="str" cm="1">
        <f t="array" ref="B3:B12">_xlfn.ANCHORARRAY(B16)</f>
        <v>Wild</v>
      </c>
      <c r="C3" s="33" cm="1">
        <f t="array" ref="C3:C11">'Paytable&amp;WinLines'!F4:F12</f>
        <v>100</v>
      </c>
      <c r="D3" s="33" cm="1">
        <f t="array" ref="D3:D11">'Paytable&amp;WinLines'!E4:E12</f>
        <v>20</v>
      </c>
      <c r="E3" s="33" cm="1">
        <f t="array" ref="E3:E11">'Paytable&amp;WinLines'!D4:D12</f>
        <v>5</v>
      </c>
      <c r="F3" s="33">
        <v>0</v>
      </c>
      <c r="G3" s="47"/>
      <c r="I3" s="34" t="s">
        <v>42</v>
      </c>
      <c r="J3" s="35">
        <f>SUM(C45:E53)</f>
        <v>117424080</v>
      </c>
      <c r="L3" s="48"/>
      <c r="M3" s="105"/>
      <c r="N3" s="106"/>
      <c r="O3" s="106"/>
      <c r="P3" s="76"/>
      <c r="Q3" s="76"/>
    </row>
    <row r="4" spans="2:19" ht="16" x14ac:dyDescent="0.2">
      <c r="B4" s="100" t="str">
        <v>Ace</v>
      </c>
      <c r="C4" s="36">
        <v>100</v>
      </c>
      <c r="D4" s="36">
        <v>20</v>
      </c>
      <c r="E4" s="36">
        <v>5</v>
      </c>
      <c r="F4" s="36">
        <v>0</v>
      </c>
      <c r="G4" s="47"/>
      <c r="I4" s="37" t="s">
        <v>43</v>
      </c>
      <c r="J4" s="38">
        <f>PRODUCT(C26:G26)</f>
        <v>102400000</v>
      </c>
      <c r="L4" s="48"/>
      <c r="M4" s="107"/>
      <c r="N4" s="81"/>
      <c r="O4" s="81"/>
      <c r="P4" s="74"/>
      <c r="Q4" s="74"/>
    </row>
    <row r="5" spans="2:19" ht="16" x14ac:dyDescent="0.2">
      <c r="B5" s="100" t="str">
        <v>King</v>
      </c>
      <c r="C5" s="36">
        <v>40</v>
      </c>
      <c r="D5" s="36">
        <v>16</v>
      </c>
      <c r="E5" s="36">
        <v>4</v>
      </c>
      <c r="F5" s="36">
        <v>0</v>
      </c>
      <c r="G5" s="47"/>
      <c r="I5" s="37" t="s">
        <v>44</v>
      </c>
      <c r="J5" s="39">
        <f>SUM(C30:E39)</f>
        <v>5647552</v>
      </c>
      <c r="L5" s="48"/>
      <c r="M5" s="107"/>
      <c r="N5" s="81"/>
      <c r="O5" s="81"/>
      <c r="P5" s="74"/>
      <c r="Q5" s="74"/>
    </row>
    <row r="6" spans="2:19" ht="17" thickBot="1" x14ac:dyDescent="0.25">
      <c r="B6" s="100" t="str">
        <v>Queen</v>
      </c>
      <c r="C6" s="36">
        <v>30</v>
      </c>
      <c r="D6" s="36">
        <v>12</v>
      </c>
      <c r="E6" s="36">
        <v>3</v>
      </c>
      <c r="F6" s="36">
        <v>0</v>
      </c>
      <c r="G6" s="47"/>
      <c r="I6" s="40" t="s">
        <v>45</v>
      </c>
      <c r="J6" s="118">
        <f>J3/J4</f>
        <v>1.14671953125</v>
      </c>
      <c r="L6" s="48"/>
      <c r="M6" s="107"/>
      <c r="N6" s="81"/>
      <c r="O6" s="81"/>
      <c r="P6" s="74"/>
      <c r="Q6" s="74"/>
    </row>
    <row r="7" spans="2:19" ht="17" thickBot="1" x14ac:dyDescent="0.25">
      <c r="B7" s="100" t="str">
        <v>Jack</v>
      </c>
      <c r="C7" s="36">
        <v>20</v>
      </c>
      <c r="D7" s="36">
        <v>8</v>
      </c>
      <c r="E7" s="36">
        <v>2</v>
      </c>
      <c r="F7" s="36">
        <v>0</v>
      </c>
      <c r="G7" s="47"/>
      <c r="L7" s="48"/>
      <c r="M7" s="107"/>
      <c r="N7" s="81"/>
      <c r="O7" s="81"/>
      <c r="P7" s="74"/>
      <c r="Q7" s="74"/>
    </row>
    <row r="8" spans="2:19" ht="16" x14ac:dyDescent="0.2">
      <c r="B8" s="100" t="str">
        <v>Ten</v>
      </c>
      <c r="C8" s="36">
        <v>10</v>
      </c>
      <c r="D8" s="36">
        <v>4</v>
      </c>
      <c r="E8" s="36">
        <v>1</v>
      </c>
      <c r="F8" s="36">
        <v>0</v>
      </c>
      <c r="G8" s="47"/>
      <c r="I8" s="34" t="s">
        <v>46</v>
      </c>
      <c r="J8" s="35">
        <v>5</v>
      </c>
      <c r="L8" s="48"/>
      <c r="M8" s="107"/>
      <c r="N8" s="81"/>
      <c r="O8" s="81"/>
      <c r="P8" s="74"/>
      <c r="Q8" s="74"/>
    </row>
    <row r="9" spans="2:19" ht="16" x14ac:dyDescent="0.2">
      <c r="B9" s="100" t="str">
        <v>Apple</v>
      </c>
      <c r="C9" s="36">
        <v>5</v>
      </c>
      <c r="D9" s="36">
        <v>2</v>
      </c>
      <c r="E9" s="36">
        <v>0.5</v>
      </c>
      <c r="F9" s="36">
        <v>0</v>
      </c>
      <c r="G9" s="47"/>
      <c r="I9" s="37" t="s">
        <v>57</v>
      </c>
      <c r="J9" s="38">
        <v>3</v>
      </c>
      <c r="L9" s="48"/>
      <c r="M9" s="107"/>
      <c r="N9" s="81"/>
      <c r="O9" s="81"/>
      <c r="P9" s="74"/>
      <c r="Q9" s="74"/>
    </row>
    <row r="10" spans="2:19" ht="16" x14ac:dyDescent="0.2">
      <c r="B10" s="100" t="str">
        <v>Cherry</v>
      </c>
      <c r="C10" s="36">
        <v>5</v>
      </c>
      <c r="D10" s="36">
        <v>2</v>
      </c>
      <c r="E10" s="36">
        <v>0.5</v>
      </c>
      <c r="F10" s="36">
        <v>0</v>
      </c>
      <c r="G10" s="47"/>
      <c r="I10" s="37" t="s">
        <v>58</v>
      </c>
      <c r="J10" s="104">
        <f>(C25*J9)*(E25*J9)*(G25*J9)/(C26*E26*G26)</f>
        <v>3.7968749999999999E-3</v>
      </c>
      <c r="L10" s="48"/>
      <c r="M10" s="104"/>
      <c r="N10" s="81"/>
      <c r="O10" s="81"/>
      <c r="P10" s="74"/>
      <c r="Q10" s="74"/>
    </row>
    <row r="11" spans="2:19" ht="17" thickBot="1" x14ac:dyDescent="0.25">
      <c r="B11" s="100" t="str">
        <v>Melon</v>
      </c>
      <c r="C11" s="36">
        <v>5</v>
      </c>
      <c r="D11" s="36">
        <v>2</v>
      </c>
      <c r="E11" s="36">
        <v>0.5</v>
      </c>
      <c r="F11" s="36">
        <v>0</v>
      </c>
      <c r="G11" s="47"/>
      <c r="I11" s="40" t="s">
        <v>59</v>
      </c>
      <c r="J11" s="103">
        <f>1/J10</f>
        <v>263.37448559670781</v>
      </c>
      <c r="L11" s="48"/>
      <c r="M11" s="107"/>
      <c r="N11" s="81"/>
      <c r="O11" s="81"/>
      <c r="P11" s="74"/>
      <c r="Q11" s="74"/>
    </row>
    <row r="12" spans="2:19" ht="16" x14ac:dyDescent="0.2">
      <c r="B12" s="100" t="str">
        <v>Scatter</v>
      </c>
      <c r="C12" s="36">
        <v>0</v>
      </c>
      <c r="D12" s="36">
        <v>0</v>
      </c>
      <c r="E12" s="36">
        <v>0</v>
      </c>
      <c r="F12" s="36">
        <v>0</v>
      </c>
      <c r="G12" s="47"/>
      <c r="L12" s="48"/>
      <c r="M12" s="107"/>
      <c r="N12" s="81"/>
      <c r="O12" s="81"/>
      <c r="P12" s="74"/>
      <c r="Q12" s="74"/>
    </row>
    <row r="13" spans="2:19" ht="17" thickBot="1" x14ac:dyDescent="0.25">
      <c r="B13" s="77"/>
      <c r="C13" s="79"/>
      <c r="D13" s="79"/>
      <c r="E13" s="79"/>
      <c r="F13" s="79"/>
      <c r="G13" s="74"/>
      <c r="I13" s="30" t="s">
        <v>62</v>
      </c>
      <c r="J13" s="112">
        <f>J6</f>
        <v>1.14671953125</v>
      </c>
      <c r="L13" s="48"/>
      <c r="M13" s="115"/>
      <c r="N13" s="81"/>
      <c r="O13" s="81"/>
      <c r="P13" s="74"/>
      <c r="Q13" s="74"/>
    </row>
    <row r="14" spans="2:19" ht="14" thickBot="1" x14ac:dyDescent="0.2">
      <c r="B14" s="42"/>
      <c r="C14" s="43"/>
      <c r="D14" s="43"/>
      <c r="E14" s="43"/>
      <c r="F14" s="43"/>
      <c r="G14" s="44"/>
      <c r="H14" s="74"/>
      <c r="I14" s="30" t="s">
        <v>63</v>
      </c>
      <c r="J14" s="114">
        <f>J10*'Freegame Calculation'!J6</f>
        <v>7.0572141128540039E-3</v>
      </c>
      <c r="L14" s="30">
        <v>69059.5</v>
      </c>
      <c r="M14" s="116">
        <f>L14/10000000</f>
        <v>6.9059500000000001E-3</v>
      </c>
      <c r="N14" s="81"/>
      <c r="O14" s="81"/>
      <c r="P14" s="74"/>
      <c r="Q14" s="74"/>
    </row>
    <row r="15" spans="2:19" ht="16" thickBot="1" x14ac:dyDescent="0.25">
      <c r="B15" s="90" t="s">
        <v>9</v>
      </c>
      <c r="C15" s="91" t="s">
        <v>32</v>
      </c>
      <c r="D15" s="91" t="s">
        <v>33</v>
      </c>
      <c r="E15" s="91" t="s">
        <v>34</v>
      </c>
      <c r="F15" s="91" t="s">
        <v>35</v>
      </c>
      <c r="G15" s="92" t="s">
        <v>36</v>
      </c>
      <c r="H15" s="97"/>
      <c r="I15" s="30" t="s">
        <v>47</v>
      </c>
      <c r="J15" s="113">
        <f>SUM(J13:J14)</f>
        <v>1.153776745362854</v>
      </c>
      <c r="L15" s="48">
        <v>12500019.5</v>
      </c>
      <c r="M15" s="117">
        <f>L15/10000000</f>
        <v>1.2500019499999999</v>
      </c>
    </row>
    <row r="16" spans="2:19" x14ac:dyDescent="0.15">
      <c r="B16" s="93" t="str" cm="1">
        <f t="array" ref="B16:B25">'Rules and Examples'!I12:I21</f>
        <v>Wild</v>
      </c>
      <c r="C16" s="94">
        <f>COUNTIF(Reels!G:G,$B16)</f>
        <v>2</v>
      </c>
      <c r="D16" s="94">
        <f>COUNTIF(Reels!H:H,$B16)</f>
        <v>3</v>
      </c>
      <c r="E16" s="94">
        <f>COUNTIF(Reels!I:I,$B16)</f>
        <v>6</v>
      </c>
      <c r="F16" s="94">
        <f>COUNTIF(Reels!J:J,$B16)</f>
        <v>4</v>
      </c>
      <c r="G16" s="45">
        <f>COUNTIF(Reels!K:K,$B16)</f>
        <v>3</v>
      </c>
      <c r="H16" s="81"/>
    </row>
    <row r="17" spans="2:18" ht="17" customHeight="1" x14ac:dyDescent="0.15">
      <c r="B17" s="82" t="str">
        <v>Ace</v>
      </c>
      <c r="C17" s="66">
        <f>COUNTIF(Reels!G:G,$B17)</f>
        <v>6</v>
      </c>
      <c r="D17" s="66">
        <f>COUNTIF(Reels!H:H,$B17)</f>
        <v>5</v>
      </c>
      <c r="E17" s="66">
        <f>COUNTIF(Reels!I:I,$B17)</f>
        <v>1</v>
      </c>
      <c r="F17" s="66">
        <f>COUNTIF(Reels!J:J,$B17)</f>
        <v>3</v>
      </c>
      <c r="G17" s="46">
        <f>COUNTIF(Reels!K:K,$B17)</f>
        <v>2</v>
      </c>
      <c r="H17" s="74"/>
    </row>
    <row r="18" spans="2:18" ht="17" customHeight="1" x14ac:dyDescent="0.15">
      <c r="B18" s="82" t="str">
        <v>King</v>
      </c>
      <c r="C18" s="66">
        <f>COUNTIF(Reels!G:G,$B18)</f>
        <v>2</v>
      </c>
      <c r="D18" s="66">
        <f>COUNTIF(Reels!H:H,$B18)</f>
        <v>8</v>
      </c>
      <c r="E18" s="66">
        <f>COUNTIF(Reels!I:I,$B18)</f>
        <v>6</v>
      </c>
      <c r="F18" s="66">
        <f>COUNTIF(Reels!J:J,$B18)</f>
        <v>7</v>
      </c>
      <c r="G18" s="46">
        <f>COUNTIF(Reels!K:K,$B18)</f>
        <v>5</v>
      </c>
      <c r="H18" s="81"/>
    </row>
    <row r="19" spans="2:18" x14ac:dyDescent="0.15">
      <c r="B19" s="82" t="str">
        <v>Queen</v>
      </c>
      <c r="C19" s="66">
        <f>COUNTIF(Reels!G:G,$B19)</f>
        <v>2</v>
      </c>
      <c r="D19" s="66">
        <f>COUNTIF(Reels!H:H,$B19)</f>
        <v>5</v>
      </c>
      <c r="E19" s="66">
        <f>COUNTIF(Reels!I:I,$B19)</f>
        <v>3</v>
      </c>
      <c r="F19" s="66">
        <f>COUNTIF(Reels!J:J,$B19)</f>
        <v>3</v>
      </c>
      <c r="G19" s="46">
        <f>COUNTIF(Reels!K:K,$B19)</f>
        <v>2</v>
      </c>
      <c r="H19" s="81"/>
    </row>
    <row r="20" spans="2:18" x14ac:dyDescent="0.15">
      <c r="B20" s="82" t="str">
        <v>Jack</v>
      </c>
      <c r="C20" s="66">
        <f>COUNTIF(Reels!G:G,$B20)</f>
        <v>6</v>
      </c>
      <c r="D20" s="66">
        <f>COUNTIF(Reels!H:H,$B20)</f>
        <v>4</v>
      </c>
      <c r="E20" s="66">
        <f>COUNTIF(Reels!I:I,$B20)</f>
        <v>7</v>
      </c>
      <c r="F20" s="66">
        <f>COUNTIF(Reels!J:J,$B20)</f>
        <v>7</v>
      </c>
      <c r="G20" s="46">
        <f>COUNTIF(Reels!K:K,$B20)</f>
        <v>8</v>
      </c>
      <c r="H20" s="81"/>
    </row>
    <row r="21" spans="2:18" x14ac:dyDescent="0.15">
      <c r="B21" s="82" t="str">
        <v>Ten</v>
      </c>
      <c r="C21" s="66">
        <f>COUNTIF(Reels!G:G,$B21)</f>
        <v>1</v>
      </c>
      <c r="D21" s="66">
        <f>COUNTIF(Reels!H:H,$B21)</f>
        <v>4</v>
      </c>
      <c r="E21" s="66">
        <f>COUNTIF(Reels!I:I,$B21)</f>
        <v>4</v>
      </c>
      <c r="F21" s="66">
        <f>COUNTIF(Reels!J:J,$B21)</f>
        <v>4</v>
      </c>
      <c r="G21" s="46">
        <f>COUNTIF(Reels!K:K,$B21)</f>
        <v>2</v>
      </c>
      <c r="H21" s="81"/>
    </row>
    <row r="22" spans="2:18" x14ac:dyDescent="0.15">
      <c r="B22" s="82" t="str">
        <v>Apple</v>
      </c>
      <c r="C22" s="66">
        <f>COUNTIF(Reels!G:G,$B22)</f>
        <v>10</v>
      </c>
      <c r="D22" s="66">
        <f>COUNTIF(Reels!H:H,$B22)</f>
        <v>3</v>
      </c>
      <c r="E22" s="66">
        <f>COUNTIF(Reels!I:I,$B22)</f>
        <v>4</v>
      </c>
      <c r="F22" s="66">
        <f>COUNTIF(Reels!J:J,$B22)</f>
        <v>5</v>
      </c>
      <c r="G22" s="46">
        <f>COUNTIF(Reels!K:K,$B22)</f>
        <v>4</v>
      </c>
      <c r="H22" s="81"/>
    </row>
    <row r="23" spans="2:18" x14ac:dyDescent="0.15">
      <c r="B23" s="82" t="str">
        <v>Cherry</v>
      </c>
      <c r="C23" s="66">
        <f>COUNTIF(Reels!G:G,$B23)</f>
        <v>6</v>
      </c>
      <c r="D23" s="66">
        <f>COUNTIF(Reels!H:H,$B23)</f>
        <v>4</v>
      </c>
      <c r="E23" s="66">
        <f>COUNTIF(Reels!I:I,$B23)</f>
        <v>2</v>
      </c>
      <c r="F23" s="66">
        <f>COUNTIF(Reels!J:J,$B23)</f>
        <v>3</v>
      </c>
      <c r="G23" s="46">
        <f>COUNTIF(Reels!K:K,$B23)</f>
        <v>4</v>
      </c>
      <c r="H23" s="81"/>
    </row>
    <row r="24" spans="2:18" x14ac:dyDescent="0.15">
      <c r="B24" s="82" t="str">
        <v>Melon</v>
      </c>
      <c r="C24" s="66">
        <f>COUNTIF(Reels!G:G,$B24)</f>
        <v>4</v>
      </c>
      <c r="D24" s="66">
        <f>COUNTIF(Reels!H:H,$B24)</f>
        <v>4</v>
      </c>
      <c r="E24" s="66">
        <f>COUNTIF(Reels!I:I,$B24)</f>
        <v>4</v>
      </c>
      <c r="F24" s="66">
        <f>COUNTIF(Reels!J:J,$B24)</f>
        <v>4</v>
      </c>
      <c r="G24" s="46">
        <f>COUNTIF(Reels!K:K,$B24)</f>
        <v>7</v>
      </c>
      <c r="H24" s="81"/>
    </row>
    <row r="25" spans="2:18" ht="14" thickBot="1" x14ac:dyDescent="0.2">
      <c r="B25" s="89" t="str">
        <v>Scatter</v>
      </c>
      <c r="C25" s="83">
        <f>COUNTIF(Reels!G:G,$B25)</f>
        <v>1</v>
      </c>
      <c r="D25" s="83">
        <f>COUNTIF(Reels!H:H,$B25)</f>
        <v>0</v>
      </c>
      <c r="E25" s="83">
        <f>COUNTIF(Reels!I:I,$B25)</f>
        <v>3</v>
      </c>
      <c r="F25" s="83">
        <f>COUNTIF(Reels!J:J,$B25)</f>
        <v>0</v>
      </c>
      <c r="G25" s="84">
        <f>COUNTIF(Reels!K:K,$B25)</f>
        <v>3</v>
      </c>
      <c r="H25" s="81"/>
    </row>
    <row r="26" spans="2:18" ht="14" thickBot="1" x14ac:dyDescent="0.2">
      <c r="B26" s="95" t="s">
        <v>47</v>
      </c>
      <c r="C26" s="96">
        <f>SUM(C16:C25)</f>
        <v>40</v>
      </c>
      <c r="D26" s="96">
        <f>SUM(D16:D25)</f>
        <v>40</v>
      </c>
      <c r="E26" s="96">
        <f>SUM(E16:E25)</f>
        <v>40</v>
      </c>
      <c r="F26" s="96">
        <f>SUM(F16:F25)</f>
        <v>40</v>
      </c>
      <c r="G26" s="49">
        <f>SUM(G16:G25)</f>
        <v>40</v>
      </c>
      <c r="H26" s="81"/>
    </row>
    <row r="27" spans="2:18" ht="14" thickBot="1" x14ac:dyDescent="0.2"/>
    <row r="28" spans="2:18" ht="14" thickBot="1" x14ac:dyDescent="0.2">
      <c r="B28" s="42" t="s">
        <v>52</v>
      </c>
      <c r="C28" s="43"/>
      <c r="D28" s="43"/>
      <c r="E28" s="43"/>
      <c r="F28" s="43"/>
      <c r="G28" s="43"/>
      <c r="I28" s="50" t="s">
        <v>55</v>
      </c>
      <c r="J28" s="51"/>
      <c r="K28" s="51"/>
      <c r="L28" s="51"/>
      <c r="M28" s="51"/>
      <c r="N28" s="51"/>
      <c r="O28" s="51"/>
      <c r="P28" s="51"/>
      <c r="Q28" s="51"/>
      <c r="R28" s="52"/>
    </row>
    <row r="29" spans="2:18" ht="14" thickBot="1" x14ac:dyDescent="0.2">
      <c r="B29" s="86" t="s">
        <v>9</v>
      </c>
      <c r="C29" s="87" t="s">
        <v>38</v>
      </c>
      <c r="D29" s="87" t="s">
        <v>53</v>
      </c>
      <c r="E29" s="87" t="s">
        <v>40</v>
      </c>
      <c r="F29" s="87"/>
      <c r="G29" s="88"/>
      <c r="I29" s="53"/>
      <c r="J29" s="54" t="s">
        <v>12</v>
      </c>
      <c r="K29" s="55"/>
      <c r="L29" s="55"/>
      <c r="M29" s="56"/>
      <c r="N29" s="54" t="s">
        <v>11</v>
      </c>
      <c r="O29" s="55"/>
      <c r="P29" s="55"/>
      <c r="Q29" s="54" t="s">
        <v>10</v>
      </c>
      <c r="R29" s="57"/>
    </row>
    <row r="30" spans="2:18" ht="14" thickBot="1" x14ac:dyDescent="0.2">
      <c r="B30" s="85" t="str" cm="1">
        <f t="array" ref="B30:B39">_xlfn.ANCHORARRAY(B16)</f>
        <v>Wild</v>
      </c>
      <c r="C30" s="63">
        <f>C16*D16*E16*F16*G16</f>
        <v>432</v>
      </c>
      <c r="D30" s="63">
        <f>C16*D16*E16*F16*(
+IF(D$3&gt;C$4,G17,IF(D$3&gt;D$4,G17,0))
+IF(D$3&gt;C$5,G18,IF(D$3&gt;D$5,G18,0))
+IF(D$3&gt;C$6,G19,IF(D$3&gt;D$6,G19,0))
+IF(D$3&gt;C$7,G20,IF(D$3&gt;D$7,G20,0))
+IF(D$3&gt;C$8,G21,IF(D$3&gt;D$8,G21,0))
+IF(D$3&gt;C$9,G22,IF(D$3&gt;D$9,G22,0))
+IF(D$3&gt;C$10,G23,IF(D$3&gt;D$10,G23,0))
+IF(D$3&gt;C$11,G24,IF(D$3&gt;D$11,G24,0))
+IF(D$3&gt;C$12,G25,IF(D$3&gt;D$12,G25,0)))</f>
        <v>5040</v>
      </c>
      <c r="E30" s="63">
        <f>C16*D16*E16*(
+IF(E$3&gt;D$4,F17,0)
+IF(E$3&gt;D$5,F18,0)
+IF(E$3&gt;D$6,F19,0)
+IF(E$3&gt;D$7,F20,0)
+IF(E$3&gt;D$8,F21,0)
+IF(E$3&gt;D$9,F22,0)
+IF(E$3&gt;D$10,F23,0)
+IF(E$3&gt;D$11,F24,0)
)*(
+IF(E$3&gt;C$4,G17,0)
+IF(E$3&gt;C$5,G18,0)
+IF(E$3&gt;C$6,G19,0)
+IF(E$3&gt;C$7,G20,0)
+IF(E$3&gt;C$8,G21,0)
+IF(E$3&gt;C$9,G22,0)
+IF(E$3&gt;C$10,G23,0)
+IF(E$3&gt;C$11,G24,0)
+G16+G25)</f>
        <v>3456</v>
      </c>
      <c r="F30" s="63"/>
      <c r="G30" s="69"/>
      <c r="I30" s="58" t="s">
        <v>9</v>
      </c>
      <c r="J30" s="59" t="s">
        <v>48</v>
      </c>
      <c r="K30" s="59" t="s">
        <v>49</v>
      </c>
      <c r="L30" s="59" t="s">
        <v>50</v>
      </c>
      <c r="M30" s="60" t="s">
        <v>51</v>
      </c>
      <c r="N30" s="59" t="s">
        <v>49</v>
      </c>
      <c r="O30" s="59" t="s">
        <v>50</v>
      </c>
      <c r="P30" s="60" t="s">
        <v>51</v>
      </c>
      <c r="Q30" s="59" t="s">
        <v>50</v>
      </c>
      <c r="R30" s="61" t="s">
        <v>51</v>
      </c>
    </row>
    <row r="31" spans="2:18" x14ac:dyDescent="0.15">
      <c r="B31" s="82" t="str">
        <v>Ace</v>
      </c>
      <c r="C31" s="66">
        <f>((C17+C$16)*(D17+D$16)*(E17+E$16)*(F17+F$16)*(G17+G$16)-C$16*D$16*E$16*IF($E$3&gt;$C4,(F17+F$16)*(G17+G$16),IF($D$3&gt;$C4,F$16*(G17+G$16),F$16*G$16)))</f>
        <v>15248</v>
      </c>
      <c r="D31" s="66">
        <f>((C17+C$16)*(D17+D$16)*(E17+E$16)*(F17+F$16)-C$16*D$16*IF($E$3&gt;$D4,E$16*(F17+F$16),E$16*F$16))*(G$26-G17-G$16)</f>
        <v>104720</v>
      </c>
      <c r="E31" s="66">
        <f>((C17+C$16)*(D17+D$16)*(E17+E$16)*(F$26-F17-F$16)*G$26)-$C$16*$D$16*$E$16*($F$26-$F$16-F17)*$G$26</f>
        <v>543840</v>
      </c>
      <c r="F31" s="66"/>
      <c r="G31" s="46"/>
      <c r="I31" s="62" t="str" cm="1">
        <f t="array" ref="I31:I39">B16:B24</f>
        <v>Wild</v>
      </c>
      <c r="J31" s="63"/>
      <c r="K31" s="63"/>
      <c r="L31" s="64"/>
      <c r="M31" s="65"/>
      <c r="N31" s="63"/>
      <c r="O31" s="64"/>
      <c r="P31" s="65"/>
      <c r="Q31" s="64"/>
      <c r="R31" s="65"/>
    </row>
    <row r="32" spans="2:18" x14ac:dyDescent="0.15">
      <c r="B32" s="82" t="str">
        <v>King</v>
      </c>
      <c r="C32" s="66">
        <f>((C18+C$16)*(D18+D$16)*(E18+E$16)*(F18+F$16)*(G18+G$16)-C$16*D$16*E$16*IF($E$3&gt;$C5,(F18+F$16)*(G18+G$16),IF($D$3&gt;$C5,F$16*(G18+G$16),F$16*G$16)))</f>
        <v>46032</v>
      </c>
      <c r="D32" s="66">
        <f>((C18+C$16)*(D18+D$16)*(E18+E$16)*(F18+F$16)-C$16*D$16*IF($E$3&gt;$D5,E$16*(F18+F$16),E$16*F$16))*(G$26-G18-G$16)</f>
        <v>181248</v>
      </c>
      <c r="E32" s="66">
        <f>((C18+C$16)*(D18+D$16)*(E18+E$16)*(F$26-F18-F$16)*G$26)-$C$16*$D$16*$E$16*($F$26-$F$16-F18)*$G$26</f>
        <v>570720</v>
      </c>
      <c r="F32" s="66"/>
      <c r="G32" s="46"/>
      <c r="I32" s="62" t="str">
        <v>Ace</v>
      </c>
      <c r="J32" s="66">
        <f>IF($C$3&gt;C4,$C$16*$D$16*$E$16*$F$16*$G$16,0)</f>
        <v>0</v>
      </c>
      <c r="K32" s="66">
        <f>IF($D$3&gt;C4,$C$16*$D$16*$E$16*$F$16*G17,0)</f>
        <v>0</v>
      </c>
      <c r="L32" s="67">
        <f>IF($E$3&gt;C4,$C$16*$D$16*$E$16*F17*($G$16+G17),0)</f>
        <v>0</v>
      </c>
      <c r="M32" s="68">
        <f t="shared" ref="M32:M39" si="0">SUM(J32:L32)</f>
        <v>0</v>
      </c>
      <c r="N32" s="66">
        <f>IF($D$3&gt;D4,$C$16*$D$16*$E$16*$F$16*($G$26-$G$16-G17),0)</f>
        <v>0</v>
      </c>
      <c r="O32" s="67">
        <f>IF($E$3&gt;D4,$C$16*$D$16*$E$16*F17*($G$26-$G$16-G17),0)</f>
        <v>0</v>
      </c>
      <c r="P32" s="68">
        <f t="shared" ref="P32:P39" si="1">SUM(N32:O32)</f>
        <v>0</v>
      </c>
      <c r="Q32" s="67">
        <f>IF($E$3&gt;E4,$C$16*$D$16*$E$16*($F$26-$F$16-F17)*$G$26,0)</f>
        <v>0</v>
      </c>
      <c r="R32" s="68">
        <f t="shared" ref="R32:R39" si="2">SUM(Q32)</f>
        <v>0</v>
      </c>
    </row>
    <row r="33" spans="2:19" x14ac:dyDescent="0.15">
      <c r="B33" s="82" t="str">
        <v>Queen</v>
      </c>
      <c r="C33" s="66">
        <f>((C19+C$16)*(D19+D$16)*(E19+E$16)*(F19+F$16)*(G19+G$16)-C$16*D$16*E$16*IF($E$3&gt;$C6,(F19+F$16)*(G19+G$16),IF($D$3&gt;$C6,F$16*(G19+G$16),F$16*G$16)))</f>
        <v>9648</v>
      </c>
      <c r="D33" s="66">
        <f>((C19+C$16)*(D19+D$16)*(E19+E$16)*(F19+F$16)-C$16*D$16*IF($E$3&gt;$D6,E$16*(F19+F$16),E$16*F$16))*(G$26-G19-G$16)</f>
        <v>65520</v>
      </c>
      <c r="E33" s="66">
        <f>((C19+C$16)*(D19+D$16)*(E19+E$16)*(F$26-F19-F$16)*G$26)-$C$16*$D$16*$E$16*($F$26-$F$16-F19)*$G$26</f>
        <v>332640</v>
      </c>
      <c r="F33" s="66"/>
      <c r="G33" s="46"/>
      <c r="I33" s="62" t="str">
        <v>King</v>
      </c>
      <c r="J33" s="66">
        <f>IF($C$3&gt;C5,$C$16*$D$16*$E$16*$F$16*$G$16,0)</f>
        <v>432</v>
      </c>
      <c r="K33" s="66">
        <f>IF($D$3&gt;C5,$C$16*$D$16*$E$16*$F$16*G18,0)</f>
        <v>0</v>
      </c>
      <c r="L33" s="67">
        <f>IF($E$3&gt;C5,$C$16*$D$16*$E$16*F18*($G$16+G18),0)</f>
        <v>0</v>
      </c>
      <c r="M33" s="68">
        <f t="shared" si="0"/>
        <v>432</v>
      </c>
      <c r="N33" s="66">
        <f>IF($D$3&gt;D5,$C$16*$D$16*$E$16*$F$16*($G$26-$G$16-G18),0)</f>
        <v>4608</v>
      </c>
      <c r="O33" s="67">
        <f>IF($E$3&gt;D5,$C$16*$D$16*$E$16*F18*($G$26-$G$16-G18),0)</f>
        <v>0</v>
      </c>
      <c r="P33" s="68">
        <f t="shared" si="1"/>
        <v>4608</v>
      </c>
      <c r="Q33" s="67">
        <f>IF($E$3&gt;E5,$C$16*$D$16*$E$16*($F$26-$F$16-F18)*$G$26,0)</f>
        <v>41760</v>
      </c>
      <c r="R33" s="68">
        <f t="shared" si="2"/>
        <v>41760</v>
      </c>
    </row>
    <row r="34" spans="2:19" x14ac:dyDescent="0.15">
      <c r="B34" s="82" t="str">
        <v>Jack</v>
      </c>
      <c r="C34" s="66">
        <f>((C20+C$16)*(D20+D$16)*(E20+E$16)*(F20+F$16)*(G20+G$16)-C$16*D$16*E$16*IF($E$3&gt;$C7,(F20+F$16)*(G20+G$16),IF($D$3&gt;$C7,F$16*(G20+G$16),F$16*G$16)))</f>
        <v>87656</v>
      </c>
      <c r="D34" s="66">
        <f>((C20+C$16)*(D20+D$16)*(E20+E$16)*(F20+F$16)-C$16*D$16*IF($E$3&gt;$D7,E$16*(F20+F$16),E$16*F$16))*(G$26-G20-G$16)</f>
        <v>228056</v>
      </c>
      <c r="E34" s="66">
        <f>((C20+C$16)*(D20+D$16)*(E20+E$16)*(F$26-F20-F$16)*G$26)-$C$16*$D$16*$E$16*($F$26-$F$16-F20)*$G$26</f>
        <v>802720</v>
      </c>
      <c r="F34" s="66"/>
      <c r="G34" s="46"/>
      <c r="I34" s="62" t="str">
        <v>Queen</v>
      </c>
      <c r="J34" s="66">
        <f>IF($C$3&gt;C6,$C$16*$D$16*$E$16*$F$16*$G$16,0)</f>
        <v>432</v>
      </c>
      <c r="K34" s="66">
        <f>IF($D$3&gt;C6,$C$16*$D$16*$E$16*$F$16*G19,0)</f>
        <v>0</v>
      </c>
      <c r="L34" s="67">
        <f>IF($E$3&gt;C6,$C$16*$D$16*$E$16*F19*($G$16+G19),0)</f>
        <v>0</v>
      </c>
      <c r="M34" s="68">
        <f t="shared" si="0"/>
        <v>432</v>
      </c>
      <c r="N34" s="66">
        <f>IF($D$3&gt;D6,$C$16*$D$16*$E$16*$F$16*($G$26-$G$16-G19),0)</f>
        <v>5040</v>
      </c>
      <c r="O34" s="67">
        <f>IF($E$3&gt;D6,$C$16*$D$16*$E$16*F19*($G$26-$G$16-G19),0)</f>
        <v>0</v>
      </c>
      <c r="P34" s="68">
        <f t="shared" si="1"/>
        <v>5040</v>
      </c>
      <c r="Q34" s="67">
        <f>IF($E$3&gt;E6,$C$16*$D$16*$E$16*($F$26-$F$16-F19)*$G$26,0)</f>
        <v>47520</v>
      </c>
      <c r="R34" s="68">
        <f t="shared" si="2"/>
        <v>47520</v>
      </c>
    </row>
    <row r="35" spans="2:19" x14ac:dyDescent="0.15">
      <c r="B35" s="82" t="str">
        <v>Ten</v>
      </c>
      <c r="C35" s="66">
        <f>((C21+C$16)*(D21+D$16)*(E21+E$16)*(F21+F$16)*(G21+G$16)-C$16*D$16*E$16*IF($E$3&gt;$C8,(F21+F$16)*(G21+G$16),IF($D$3&gt;$C8,F$16*(G21+G$16),F$16*G$16)))</f>
        <v>7680</v>
      </c>
      <c r="D35" s="66">
        <f>((C21+C$16)*(D21+D$16)*(E21+E$16)*(F21+F$16)-C$16*D$16*IF($E$3&gt;$D8,E$16*(F21+F$16),E$16*F$16))*(G$26-G21-G$16)</f>
        <v>48720</v>
      </c>
      <c r="E35" s="66">
        <f>((C21+C$16)*(D21+D$16)*(E21+E$16)*(F$26-F21-F$16)*G$26)-$C$16*$D$16*$E$16*($F$26-$F$16-F21)*$G$26</f>
        <v>222720</v>
      </c>
      <c r="F35" s="66"/>
      <c r="G35" s="46"/>
      <c r="I35" s="62" t="str">
        <v>Jack</v>
      </c>
      <c r="J35" s="66">
        <f>IF($C$3&gt;C7,$C$16*$D$16*$E$16*$F$16*$G$16,0)</f>
        <v>432</v>
      </c>
      <c r="K35" s="66">
        <f>IF($D$3&gt;C7,$C$16*$D$16*$E$16*$F$16*G20,0)</f>
        <v>0</v>
      </c>
      <c r="L35" s="67">
        <f>IF($E$3&gt;C7,$C$16*$D$16*$E$16*F20*($G$16+G20),0)</f>
        <v>0</v>
      </c>
      <c r="M35" s="68">
        <f t="shared" si="0"/>
        <v>432</v>
      </c>
      <c r="N35" s="66">
        <f>IF($D$3&gt;D7,$C$16*$D$16*$E$16*$F$16*($G$26-$G$16-G20),0)</f>
        <v>4176</v>
      </c>
      <c r="O35" s="67">
        <f>IF($E$3&gt;D7,$C$16*$D$16*$E$16*F20*($G$26-$G$16-G20),0)</f>
        <v>0</v>
      </c>
      <c r="P35" s="68">
        <f t="shared" si="1"/>
        <v>4176</v>
      </c>
      <c r="Q35" s="67">
        <f>IF($E$3&gt;E7,$C$16*$D$16*$E$16*($F$26-$F$16-F20)*$G$26,0)</f>
        <v>41760</v>
      </c>
      <c r="R35" s="68">
        <f t="shared" si="2"/>
        <v>41760</v>
      </c>
      <c r="S35" s="48"/>
    </row>
    <row r="36" spans="2:19" x14ac:dyDescent="0.15">
      <c r="B36" s="82" t="str">
        <v>Apple</v>
      </c>
      <c r="C36" s="66">
        <f>((C22+C$16)*(D22+D$16)*(E22+E$16)*(F22+F$16)*(G22+G$16)-C$16*D$16*E$16*IF($E$3&gt;$C9,(F22+F$16)*(G22+G$16),IF($D$3&gt;$C9,F$16*(G22+G$16),F$16*G$16)))</f>
        <v>44352</v>
      </c>
      <c r="D36" s="66">
        <f>((C22+C$16)*(D22+D$16)*(E22+E$16)*(F22+F$16)-C$16*D$16*IF($E$3&gt;$D9,E$16*(F22+F$16),E$16*F$16))*(G$26-G22-G$16)</f>
        <v>203148</v>
      </c>
      <c r="E36" s="66">
        <f>((C22+C$16)*(D22+D$16)*(E22+E$16)*(F$26-F22-F$16)*G$26)-$C$16*$D$16*$E$16*($F$26-$F$16-F22)*$G$26</f>
        <v>848160</v>
      </c>
      <c r="F36" s="66"/>
      <c r="G36" s="46"/>
      <c r="I36" s="62" t="str">
        <v>Ten</v>
      </c>
      <c r="J36" s="66">
        <f>IF($C$3&gt;C8,$C$16*$D$16*$E$16*$F$16*$G$16,0)</f>
        <v>432</v>
      </c>
      <c r="K36" s="66">
        <f>IF($D$3&gt;C8,$C$16*$D$16*$E$16*$F$16*G21,0)</f>
        <v>288</v>
      </c>
      <c r="L36" s="67">
        <f>IF($E$3&gt;C8,$C$16*$D$16*$E$16*F21*($G$16+G21),0)</f>
        <v>0</v>
      </c>
      <c r="M36" s="68">
        <f t="shared" si="0"/>
        <v>720</v>
      </c>
      <c r="N36" s="66">
        <f>IF($D$3&gt;D8,$C$16*$D$16*$E$16*$F$16*($G$26-$G$16-G21),0)</f>
        <v>5040</v>
      </c>
      <c r="O36" s="67">
        <f>IF($E$3&gt;D8,$C$16*$D$16*$E$16*F21*($G$26-$G$16-G21),0)</f>
        <v>5040</v>
      </c>
      <c r="P36" s="68">
        <f t="shared" si="1"/>
        <v>10080</v>
      </c>
      <c r="Q36" s="67">
        <f>IF($E$3&gt;E8,$C$16*$D$16*$E$16*($F$26-$F$16-F21)*$G$26,0)</f>
        <v>46080</v>
      </c>
      <c r="R36" s="68">
        <f t="shared" si="2"/>
        <v>46080</v>
      </c>
      <c r="S36" s="48"/>
    </row>
    <row r="37" spans="2:19" x14ac:dyDescent="0.15">
      <c r="B37" s="82" t="str">
        <v>Cherry</v>
      </c>
      <c r="C37" s="66">
        <f>((C23+C$16)*(D23+D$16)*(E23+E$16)*(F23+F$16)*(G23+G$16)-C$16*D$16*E$16*IF($E$3&gt;$C10,(F23+F$16)*(G23+G$16),IF($D$3&gt;$C10,F$16*(G23+G$16),F$16*G$16)))</f>
        <v>20944</v>
      </c>
      <c r="D37" s="66">
        <f>((C23+C$16)*(D23+D$16)*(E23+E$16)*(F23+F$16)-C$16*D$16*IF($E$3&gt;$D10,E$16*(F23+F$16),E$16*F$16))*(G$26-G23-G$16)</f>
        <v>95172</v>
      </c>
      <c r="E37" s="66">
        <f>((C23+C$16)*(D23+D$16)*(E23+E$16)*(F$26-F23-F$16)*G$26)-$C$16*$D$16*$E$16*($F$26-$F$16-F23)*$G$26</f>
        <v>543840</v>
      </c>
      <c r="F37" s="66"/>
      <c r="G37" s="46"/>
      <c r="I37" s="62" t="str">
        <v>Apple</v>
      </c>
      <c r="J37" s="66">
        <f>IF($C$3&gt;C9,$C$16*$D$16*$E$16*$F$16*$G$16,0)</f>
        <v>432</v>
      </c>
      <c r="K37" s="66">
        <f>IF($D$3&gt;C9,$C$16*$D$16*$E$16*$F$16*G22,0)</f>
        <v>576</v>
      </c>
      <c r="L37" s="67">
        <f>IF($E$3&gt;C9,$C$16*$D$16*$E$16*F22*($G$16+G22),0)</f>
        <v>0</v>
      </c>
      <c r="M37" s="68">
        <f t="shared" si="0"/>
        <v>1008</v>
      </c>
      <c r="N37" s="66">
        <f>IF($D$3&gt;D9,$C$16*$D$16*$E$16*$F$16*($G$26-$G$16-G22),0)</f>
        <v>4752</v>
      </c>
      <c r="O37" s="67">
        <f>IF($E$3&gt;D9,$C$16*$D$16*$E$16*F22*($G$26-$G$16-G22),0)</f>
        <v>5940</v>
      </c>
      <c r="P37" s="68">
        <f t="shared" si="1"/>
        <v>10692</v>
      </c>
      <c r="Q37" s="67">
        <f>IF($E$3&gt;E9,$C$16*$D$16*$E$16*($F$26-$F$16-F22)*$G$26,0)</f>
        <v>44640</v>
      </c>
      <c r="R37" s="68">
        <f t="shared" si="2"/>
        <v>44640</v>
      </c>
      <c r="S37" s="48"/>
    </row>
    <row r="38" spans="2:19" x14ac:dyDescent="0.15">
      <c r="B38" s="82" t="str">
        <v>Melon</v>
      </c>
      <c r="C38" s="66">
        <f>((C24+C$16)*(D24+D$16)*(E24+E$16)*(F24+F$16)*(G24+G$16)-C$16*D$16*E$16*IF($E$3&gt;$C11,(F24+F$16)*(G24+G$16),IF($D$3&gt;$C11,F$16*(G24+G$16),F$16*G$16)))</f>
        <v>32160</v>
      </c>
      <c r="D38" s="66">
        <f>((C24+C$16)*(D24+D$16)*(E24+E$16)*(F24+F$16)-C$16*D$16*IF($E$3&gt;$D11,E$16*(F24+F$16),E$16*F$16))*(G$26-G24-G$16)</f>
        <v>92160</v>
      </c>
      <c r="E38" s="66">
        <f>((C24+C$16)*(D24+D$16)*(E24+E$16)*(F$26-F24-F$16)*G$26)-$C$16*$D$16*$E$16*($F$26-$F$16-F24)*$G$26</f>
        <v>491520</v>
      </c>
      <c r="F38" s="66"/>
      <c r="G38" s="46"/>
      <c r="I38" s="62" t="str">
        <v>Cherry</v>
      </c>
      <c r="J38" s="66">
        <f>IF($C$3&gt;C10,$C$16*$D$16*$E$16*$F$16*$G$16,0)</f>
        <v>432</v>
      </c>
      <c r="K38" s="66">
        <f>IF($D$3&gt;C10,$C$16*$D$16*$E$16*$F$16*G23,0)</f>
        <v>576</v>
      </c>
      <c r="L38" s="67">
        <f>IF($E$3&gt;C10,$C$16*$D$16*$E$16*F23*($G$16+G23),0)</f>
        <v>0</v>
      </c>
      <c r="M38" s="68">
        <f t="shared" si="0"/>
        <v>1008</v>
      </c>
      <c r="N38" s="66">
        <f>IF($D$3&gt;D10,$C$16*$D$16*$E$16*$F$16*($G$26-$G$16-G23),0)</f>
        <v>4752</v>
      </c>
      <c r="O38" s="67">
        <f>IF($E$3&gt;D10,$C$16*$D$16*$E$16*F23*($G$26-$G$16-G23),0)</f>
        <v>3564</v>
      </c>
      <c r="P38" s="68">
        <f t="shared" si="1"/>
        <v>8316</v>
      </c>
      <c r="Q38" s="67">
        <f>IF($E$3&gt;E10,$C$16*$D$16*$E$16*($F$26-$F$16-F23)*$G$26,0)</f>
        <v>47520</v>
      </c>
      <c r="R38" s="68">
        <f t="shared" si="2"/>
        <v>47520</v>
      </c>
    </row>
    <row r="39" spans="2:19" ht="14" thickBot="1" x14ac:dyDescent="0.2">
      <c r="B39" s="89" t="str">
        <v>Scatter</v>
      </c>
      <c r="C39" s="83">
        <v>0</v>
      </c>
      <c r="D39" s="83">
        <v>0</v>
      </c>
      <c r="E39" s="83">
        <v>0</v>
      </c>
      <c r="F39" s="83"/>
      <c r="G39" s="84"/>
      <c r="I39" s="70" t="str">
        <v>Melon</v>
      </c>
      <c r="J39" s="71">
        <f>IF($C$3&gt;C11,$C$16*$D$16*$E$16*$F$16*$G$16,0)</f>
        <v>432</v>
      </c>
      <c r="K39" s="71">
        <f>IF($D$3&gt;C11,$C$16*$D$16*$E$16*$F$16*G24,0)</f>
        <v>1008</v>
      </c>
      <c r="L39" s="72">
        <f>IF($E$3&gt;C11,$C$16*$D$16*$E$16*F24*($G$16+G24),0)</f>
        <v>0</v>
      </c>
      <c r="M39" s="73">
        <f t="shared" si="0"/>
        <v>1440</v>
      </c>
      <c r="N39" s="71">
        <f>IF($D$3&gt;D11,$C$16*$D$16*$E$16*$F$16*($G$26-$G$16-G24),0)</f>
        <v>4320</v>
      </c>
      <c r="O39" s="72">
        <f>IF($E$3&gt;D11,$C$16*$D$16*$E$16*F24*($G$26-$G$16-G24),0)</f>
        <v>4320</v>
      </c>
      <c r="P39" s="73">
        <f t="shared" si="1"/>
        <v>8640</v>
      </c>
      <c r="Q39" s="72">
        <f>IF($E$3&gt;E11,$C$16*$D$16*$E$16*($F$26-$F$16-F24)*$G$26,0)</f>
        <v>46080</v>
      </c>
      <c r="R39" s="73">
        <f t="shared" si="2"/>
        <v>46080</v>
      </c>
    </row>
    <row r="40" spans="2:19" x14ac:dyDescent="0.15">
      <c r="B40" s="80"/>
      <c r="C40" s="81"/>
      <c r="D40" s="81"/>
      <c r="E40" s="81"/>
      <c r="F40" s="81"/>
      <c r="G40" s="81"/>
    </row>
    <row r="42" spans="2:19" ht="14" thickBot="1" x14ac:dyDescent="0.2"/>
    <row r="43" spans="2:19" ht="14" thickBot="1" x14ac:dyDescent="0.2">
      <c r="B43" s="42" t="s">
        <v>54</v>
      </c>
      <c r="C43" s="43"/>
      <c r="D43" s="43"/>
      <c r="E43" s="43"/>
      <c r="F43" s="43"/>
      <c r="G43" s="43"/>
    </row>
    <row r="44" spans="2:19" ht="14" thickBot="1" x14ac:dyDescent="0.2">
      <c r="B44" s="86" t="s">
        <v>9</v>
      </c>
      <c r="C44" s="87" t="s">
        <v>38</v>
      </c>
      <c r="D44" s="87" t="s">
        <v>53</v>
      </c>
      <c r="E44" s="87" t="s">
        <v>40</v>
      </c>
      <c r="F44" s="87"/>
      <c r="G44" s="88"/>
    </row>
    <row r="45" spans="2:19" x14ac:dyDescent="0.15">
      <c r="B45" s="85" t="str" cm="1">
        <f t="array" ref="B45:B54">_xlfn.ANCHORARRAY(B16)</f>
        <v>Wild</v>
      </c>
      <c r="C45" s="63">
        <f>C30*C3*$J$8</f>
        <v>216000</v>
      </c>
      <c r="D45" s="63">
        <f t="shared" ref="D45:E45" si="3">D30*D3*$J$8</f>
        <v>504000</v>
      </c>
      <c r="E45" s="63">
        <f t="shared" si="3"/>
        <v>86400</v>
      </c>
      <c r="F45" s="63"/>
      <c r="G45" s="69"/>
    </row>
    <row r="46" spans="2:19" x14ac:dyDescent="0.15">
      <c r="B46" s="82" t="str">
        <v>Ace</v>
      </c>
      <c r="C46" s="63">
        <f t="shared" ref="C46:E46" si="4">C31*C4*$J$8</f>
        <v>7624000</v>
      </c>
      <c r="D46" s="63">
        <f t="shared" si="4"/>
        <v>10472000</v>
      </c>
      <c r="E46" s="63">
        <f t="shared" si="4"/>
        <v>13596000</v>
      </c>
      <c r="F46" s="66"/>
      <c r="G46" s="46"/>
    </row>
    <row r="47" spans="2:19" x14ac:dyDescent="0.15">
      <c r="B47" s="82" t="str">
        <v>King</v>
      </c>
      <c r="C47" s="63">
        <f t="shared" ref="C47:E47" si="5">C32*C5*$J$8</f>
        <v>9206400</v>
      </c>
      <c r="D47" s="63">
        <f t="shared" si="5"/>
        <v>14499840</v>
      </c>
      <c r="E47" s="63">
        <f t="shared" si="5"/>
        <v>11414400</v>
      </c>
      <c r="F47" s="66"/>
      <c r="G47" s="46"/>
    </row>
    <row r="48" spans="2:19" x14ac:dyDescent="0.15">
      <c r="B48" s="82" t="str">
        <v>Queen</v>
      </c>
      <c r="C48" s="63">
        <f t="shared" ref="C48:E48" si="6">C33*C6*$J$8</f>
        <v>1447200</v>
      </c>
      <c r="D48" s="63">
        <f t="shared" si="6"/>
        <v>3931200</v>
      </c>
      <c r="E48" s="63">
        <f t="shared" si="6"/>
        <v>4989600</v>
      </c>
      <c r="F48" s="66"/>
      <c r="G48" s="46"/>
    </row>
    <row r="49" spans="2:15" x14ac:dyDescent="0.15">
      <c r="B49" s="82" t="str">
        <v>Jack</v>
      </c>
      <c r="C49" s="63">
        <f t="shared" ref="C49:E49" si="7">C34*C7*$J$8</f>
        <v>8765600</v>
      </c>
      <c r="D49" s="63">
        <f t="shared" si="7"/>
        <v>9122240</v>
      </c>
      <c r="E49" s="63">
        <f t="shared" si="7"/>
        <v>8027200</v>
      </c>
      <c r="F49" s="66"/>
      <c r="G49" s="46"/>
    </row>
    <row r="50" spans="2:15" x14ac:dyDescent="0.15">
      <c r="B50" s="82" t="str">
        <v>Ten</v>
      </c>
      <c r="C50" s="63">
        <f t="shared" ref="C50:E50" si="8">C35*C8*$J$8</f>
        <v>384000</v>
      </c>
      <c r="D50" s="63">
        <f t="shared" si="8"/>
        <v>974400</v>
      </c>
      <c r="E50" s="63">
        <f t="shared" si="8"/>
        <v>1113600</v>
      </c>
      <c r="F50" s="66"/>
      <c r="G50" s="46"/>
    </row>
    <row r="51" spans="2:15" x14ac:dyDescent="0.15">
      <c r="B51" s="82" t="str">
        <v>Apple</v>
      </c>
      <c r="C51" s="63">
        <f t="shared" ref="C51:E51" si="9">C36*C9*$J$8</f>
        <v>1108800</v>
      </c>
      <c r="D51" s="63">
        <f t="shared" si="9"/>
        <v>2031480</v>
      </c>
      <c r="E51" s="63">
        <f t="shared" si="9"/>
        <v>2120400</v>
      </c>
      <c r="F51" s="66"/>
      <c r="G51" s="46"/>
    </row>
    <row r="52" spans="2:15" x14ac:dyDescent="0.15">
      <c r="B52" s="82" t="str">
        <v>Cherry</v>
      </c>
      <c r="C52" s="63">
        <f t="shared" ref="C52:E52" si="10">C37*C10*$J$8</f>
        <v>523600</v>
      </c>
      <c r="D52" s="63">
        <f t="shared" si="10"/>
        <v>951720</v>
      </c>
      <c r="E52" s="63">
        <f t="shared" si="10"/>
        <v>1359600</v>
      </c>
      <c r="F52" s="66"/>
      <c r="G52" s="46"/>
    </row>
    <row r="53" spans="2:15" x14ac:dyDescent="0.15">
      <c r="B53" s="82" t="str">
        <v>Melon</v>
      </c>
      <c r="C53" s="63">
        <f t="shared" ref="C53:E53" si="11">C38*C11*$J$8</f>
        <v>804000</v>
      </c>
      <c r="D53" s="63">
        <f t="shared" si="11"/>
        <v>921600</v>
      </c>
      <c r="E53" s="63">
        <f t="shared" si="11"/>
        <v>1228800</v>
      </c>
      <c r="F53" s="66"/>
      <c r="G53" s="46"/>
    </row>
    <row r="54" spans="2:15" ht="14" thickBot="1" x14ac:dyDescent="0.2">
      <c r="B54" s="89" t="str">
        <v>Scatter</v>
      </c>
      <c r="C54" s="83">
        <v>0</v>
      </c>
      <c r="D54" s="83">
        <v>0</v>
      </c>
      <c r="E54" s="83">
        <v>0</v>
      </c>
      <c r="F54" s="83"/>
      <c r="G54" s="84"/>
    </row>
    <row r="59" spans="2:15" x14ac:dyDescent="0.15">
      <c r="B59" s="30" t="s">
        <v>52</v>
      </c>
      <c r="C59" s="30" t="s">
        <v>9</v>
      </c>
      <c r="D59" s="30" t="s">
        <v>13</v>
      </c>
      <c r="E59" s="30" t="s">
        <v>14</v>
      </c>
      <c r="F59" s="30" t="s">
        <v>15</v>
      </c>
      <c r="G59" s="30" t="s">
        <v>16</v>
      </c>
      <c r="H59" s="30" t="s">
        <v>17</v>
      </c>
      <c r="I59" s="30" t="s">
        <v>18</v>
      </c>
      <c r="J59" s="30" t="s">
        <v>19</v>
      </c>
      <c r="K59" s="30" t="s">
        <v>20</v>
      </c>
      <c r="L59" s="30" t="s">
        <v>21</v>
      </c>
      <c r="M59" s="30" t="s">
        <v>22</v>
      </c>
    </row>
    <row r="60" spans="2:15" x14ac:dyDescent="0.15">
      <c r="C60" s="30" t="s">
        <v>38</v>
      </c>
      <c r="D60" s="30">
        <v>432</v>
      </c>
      <c r="E60" s="30">
        <v>15248</v>
      </c>
      <c r="F60" s="30">
        <v>46032</v>
      </c>
      <c r="G60" s="30">
        <v>9648</v>
      </c>
      <c r="H60" s="30">
        <v>87656</v>
      </c>
      <c r="I60" s="30">
        <v>7680</v>
      </c>
      <c r="J60" s="30">
        <v>44352</v>
      </c>
      <c r="K60" s="30">
        <v>20944</v>
      </c>
      <c r="L60" s="30">
        <v>32160</v>
      </c>
      <c r="M60" s="30">
        <v>0</v>
      </c>
      <c r="O60" s="30">
        <f>PRODUCT(C26:G26)</f>
        <v>102400000</v>
      </c>
    </row>
    <row r="61" spans="2:15" x14ac:dyDescent="0.15">
      <c r="C61" s="30" t="s">
        <v>53</v>
      </c>
      <c r="D61" s="30">
        <v>5040</v>
      </c>
      <c r="E61" s="30">
        <v>104720</v>
      </c>
      <c r="F61" s="30">
        <v>181248</v>
      </c>
      <c r="G61" s="30">
        <v>65520</v>
      </c>
      <c r="H61" s="30">
        <v>228056</v>
      </c>
      <c r="I61" s="30">
        <v>48720</v>
      </c>
      <c r="J61" s="30">
        <v>203148</v>
      </c>
      <c r="K61" s="30">
        <v>95172</v>
      </c>
      <c r="L61" s="30">
        <v>92160</v>
      </c>
      <c r="M61" s="30">
        <v>0</v>
      </c>
      <c r="O61" s="30">
        <f>PRODUCT(C26:F26)</f>
        <v>2560000</v>
      </c>
    </row>
    <row r="62" spans="2:15" x14ac:dyDescent="0.15">
      <c r="C62" s="30" t="s">
        <v>40</v>
      </c>
      <c r="D62" s="30">
        <v>5</v>
      </c>
      <c r="E62" s="30">
        <v>543840</v>
      </c>
      <c r="F62" s="30">
        <v>570720</v>
      </c>
      <c r="G62" s="30">
        <v>332640</v>
      </c>
      <c r="H62" s="30">
        <v>802720</v>
      </c>
      <c r="I62" s="30">
        <v>222720</v>
      </c>
      <c r="J62" s="30">
        <v>848160</v>
      </c>
      <c r="K62" s="30">
        <v>543840</v>
      </c>
      <c r="L62" s="30">
        <v>491520</v>
      </c>
      <c r="M62" s="30">
        <v>0</v>
      </c>
      <c r="O62" s="30">
        <f>PRODUCT(C26:E26)</f>
        <v>64000</v>
      </c>
    </row>
    <row r="64" spans="2:15" x14ac:dyDescent="0.15">
      <c r="D64" s="102"/>
      <c r="E64" s="102"/>
      <c r="F64" s="102"/>
      <c r="G64" s="102"/>
      <c r="H64" s="102"/>
      <c r="I64" s="102"/>
      <c r="J64" s="102"/>
      <c r="K64" s="102"/>
      <c r="L64" s="102"/>
      <c r="M64" s="102"/>
    </row>
    <row r="65" spans="4:20" x14ac:dyDescent="0.15">
      <c r="D65" s="102"/>
      <c r="E65" s="102"/>
      <c r="F65" s="102"/>
      <c r="G65" s="102"/>
      <c r="H65" s="102"/>
      <c r="I65" s="102"/>
      <c r="J65" s="102"/>
      <c r="K65" s="102"/>
      <c r="L65" s="102"/>
      <c r="M65" s="102"/>
    </row>
    <row r="66" spans="4:20" ht="16" x14ac:dyDescent="0.2">
      <c r="D66" s="102"/>
      <c r="E66" s="108">
        <v>10000000</v>
      </c>
      <c r="F66" s="102"/>
      <c r="G66" s="102"/>
      <c r="H66" s="102"/>
      <c r="I66" s="102"/>
      <c r="J66" s="102"/>
      <c r="K66" s="102"/>
      <c r="L66" s="102"/>
      <c r="M66" s="102"/>
    </row>
    <row r="68" spans="4:20" x14ac:dyDescent="0.15">
      <c r="K68" s="30" t="s">
        <v>60</v>
      </c>
      <c r="O68" s="30" t="s">
        <v>61</v>
      </c>
    </row>
    <row r="69" spans="4:20" x14ac:dyDescent="0.15">
      <c r="I69" s="30" t="s">
        <v>9</v>
      </c>
      <c r="J69" s="30" t="s">
        <v>38</v>
      </c>
      <c r="K69" s="30" t="s">
        <v>53</v>
      </c>
      <c r="L69" s="30" t="s">
        <v>40</v>
      </c>
    </row>
    <row r="70" spans="4:20" x14ac:dyDescent="0.15">
      <c r="I70" s="30" t="s">
        <v>13</v>
      </c>
      <c r="J70" s="30">
        <v>2.1093750000000001E-5</v>
      </c>
      <c r="K70" s="30">
        <v>2.4609375E-4</v>
      </c>
      <c r="L70" s="30">
        <v>1.6875000000000001E-4</v>
      </c>
      <c r="N70" s="102">
        <v>2.9099999999999999E-5</v>
      </c>
      <c r="O70" s="102">
        <v>2.4169999999999999E-4</v>
      </c>
      <c r="P70" s="102">
        <v>1.1309E-3</v>
      </c>
      <c r="R70" s="109">
        <f>J70-N70</f>
        <v>-8.0062499999999981E-6</v>
      </c>
      <c r="S70" s="109">
        <f t="shared" ref="S70:T70" si="12">K70-O70</f>
        <v>4.3937500000000085E-6</v>
      </c>
      <c r="T70" s="109">
        <f t="shared" si="12"/>
        <v>-9.6214999999999994E-4</v>
      </c>
    </row>
    <row r="71" spans="4:20" x14ac:dyDescent="0.15">
      <c r="I71" s="30" t="s">
        <v>14</v>
      </c>
      <c r="J71" s="30">
        <v>7.4453124999999997E-4</v>
      </c>
      <c r="K71" s="30">
        <v>5.1132812499999998E-3</v>
      </c>
      <c r="L71" s="30">
        <v>2.65546875E-2</v>
      </c>
      <c r="N71" s="102">
        <v>8.3000000000000001E-4</v>
      </c>
      <c r="O71" s="102">
        <v>5.8868999999999996E-3</v>
      </c>
      <c r="P71" s="102">
        <v>2.8555899999999999E-2</v>
      </c>
      <c r="R71" s="109">
        <f t="shared" ref="R71:R78" si="13">J71-N71</f>
        <v>-8.5468750000000041E-5</v>
      </c>
      <c r="S71" s="109">
        <f t="shared" ref="S71:S78" si="14">K71-O71</f>
        <v>-7.7361874999999983E-4</v>
      </c>
      <c r="T71" s="109">
        <f t="shared" ref="T71:T78" si="15">L71-P71</f>
        <v>-2.0012124999999985E-3</v>
      </c>
    </row>
    <row r="72" spans="4:20" x14ac:dyDescent="0.15">
      <c r="I72" s="30" t="s">
        <v>15</v>
      </c>
      <c r="J72" s="30">
        <v>2.2476562500000001E-3</v>
      </c>
      <c r="K72" s="30">
        <v>8.8500000000000002E-3</v>
      </c>
      <c r="L72" s="30">
        <v>2.7867187500000001E-2</v>
      </c>
      <c r="N72" s="102">
        <v>2.4045999999999998E-3</v>
      </c>
      <c r="O72" s="102">
        <v>9.7803000000000005E-3</v>
      </c>
      <c r="P72" s="102">
        <v>2.8881199999999999E-2</v>
      </c>
      <c r="R72" s="109">
        <f t="shared" si="13"/>
        <v>-1.5694374999999971E-4</v>
      </c>
      <c r="S72" s="109">
        <f t="shared" si="14"/>
        <v>-9.3030000000000022E-4</v>
      </c>
      <c r="T72" s="109">
        <f t="shared" si="15"/>
        <v>-1.0140124999999979E-3</v>
      </c>
    </row>
    <row r="73" spans="4:20" x14ac:dyDescent="0.15">
      <c r="I73" s="30" t="s">
        <v>16</v>
      </c>
      <c r="J73" s="30">
        <v>4.7109375E-4</v>
      </c>
      <c r="K73" s="30">
        <v>3.1992187499999998E-3</v>
      </c>
      <c r="L73" s="30">
        <v>1.6242187500000001E-2</v>
      </c>
      <c r="N73" s="102">
        <v>6.0159999999999999E-4</v>
      </c>
      <c r="O73" s="102">
        <v>3.9452000000000003E-3</v>
      </c>
      <c r="P73" s="102">
        <v>1.8812800000000001E-2</v>
      </c>
      <c r="R73" s="109">
        <f t="shared" si="13"/>
        <v>-1.3050624999999999E-4</v>
      </c>
      <c r="S73" s="109">
        <f t="shared" si="14"/>
        <v>-7.4598125000000046E-4</v>
      </c>
      <c r="T73" s="109">
        <f t="shared" si="15"/>
        <v>-2.5706124999999996E-3</v>
      </c>
    </row>
    <row r="74" spans="4:20" x14ac:dyDescent="0.15">
      <c r="I74" s="30" t="s">
        <v>17</v>
      </c>
      <c r="J74" s="30">
        <v>4.2800781249999996E-3</v>
      </c>
      <c r="K74" s="30">
        <v>1.1135546874999999E-2</v>
      </c>
      <c r="L74" s="30">
        <v>3.9195312500000003E-2</v>
      </c>
      <c r="N74" s="102">
        <v>4.4393000000000002E-3</v>
      </c>
      <c r="O74" s="102">
        <v>1.1554E-2</v>
      </c>
      <c r="P74" s="102">
        <v>3.8252700000000001E-2</v>
      </c>
      <c r="R74" s="109">
        <f t="shared" si="13"/>
        <v>-1.592218750000006E-4</v>
      </c>
      <c r="S74" s="109">
        <f t="shared" si="14"/>
        <v>-4.1845312500000086E-4</v>
      </c>
      <c r="T74" s="109">
        <f t="shared" si="15"/>
        <v>9.4261250000000213E-4</v>
      </c>
    </row>
    <row r="75" spans="4:20" x14ac:dyDescent="0.15">
      <c r="I75" s="30" t="s">
        <v>18</v>
      </c>
      <c r="J75" s="30">
        <v>3.7499999999999995E-4</v>
      </c>
      <c r="K75" s="30">
        <v>2.3789062499999999E-3</v>
      </c>
      <c r="L75" s="30">
        <v>1.0874999999999999E-2</v>
      </c>
      <c r="N75" s="102">
        <v>4.4010000000000002E-4</v>
      </c>
      <c r="O75" s="102">
        <v>2.9342999999999999E-3</v>
      </c>
      <c r="P75" s="102">
        <v>1.25933E-2</v>
      </c>
      <c r="R75" s="109">
        <f t="shared" si="13"/>
        <v>-6.5100000000000064E-5</v>
      </c>
      <c r="S75" s="109">
        <f t="shared" si="14"/>
        <v>-5.5539374999999998E-4</v>
      </c>
      <c r="T75" s="109">
        <f t="shared" si="15"/>
        <v>-1.7183000000000007E-3</v>
      </c>
    </row>
    <row r="76" spans="4:20" x14ac:dyDescent="0.15">
      <c r="I76" s="30" t="s">
        <v>19</v>
      </c>
      <c r="J76" s="30">
        <v>2.165625E-3</v>
      </c>
      <c r="K76" s="30">
        <v>9.9193359375000009E-3</v>
      </c>
      <c r="L76" s="30">
        <v>4.1414062500000001E-2</v>
      </c>
      <c r="N76" s="102">
        <v>2.2168000000000001E-3</v>
      </c>
      <c r="O76" s="102">
        <v>1.0710600000000001E-2</v>
      </c>
      <c r="P76" s="102">
        <v>4.2353799999999997E-2</v>
      </c>
      <c r="R76" s="109">
        <f t="shared" si="13"/>
        <v>-5.1175000000000092E-5</v>
      </c>
      <c r="S76" s="109">
        <f t="shared" si="14"/>
        <v>-7.9126406249999982E-4</v>
      </c>
      <c r="T76" s="109">
        <f t="shared" si="15"/>
        <v>-9.3973749999999578E-4</v>
      </c>
    </row>
    <row r="77" spans="4:20" x14ac:dyDescent="0.15">
      <c r="I77" s="30" t="s">
        <v>20</v>
      </c>
      <c r="J77" s="30">
        <v>1.0226562499999999E-3</v>
      </c>
      <c r="K77" s="30">
        <v>4.6470703125000004E-3</v>
      </c>
      <c r="L77" s="30">
        <v>2.65546875E-2</v>
      </c>
      <c r="N77" s="102">
        <v>1.0702999999999999E-3</v>
      </c>
      <c r="O77" s="102">
        <v>5.1579E-3</v>
      </c>
      <c r="P77" s="102">
        <v>2.7244899999999999E-2</v>
      </c>
      <c r="R77" s="109">
        <f t="shared" si="13"/>
        <v>-4.764375000000003E-5</v>
      </c>
      <c r="S77" s="109">
        <f t="shared" si="14"/>
        <v>-5.1082968749999961E-4</v>
      </c>
      <c r="T77" s="109">
        <f t="shared" si="15"/>
        <v>-6.9021249999999881E-4</v>
      </c>
    </row>
    <row r="78" spans="4:20" x14ac:dyDescent="0.15">
      <c r="I78" s="30" t="s">
        <v>21</v>
      </c>
      <c r="J78" s="30">
        <v>1.5703125000000001E-3</v>
      </c>
      <c r="K78" s="30">
        <v>4.4999999999999997E-3</v>
      </c>
      <c r="L78" s="30">
        <v>2.3999999999999997E-2</v>
      </c>
      <c r="N78" s="102">
        <v>1.6153999999999999E-3</v>
      </c>
      <c r="O78" s="102">
        <v>4.7784999999999998E-3</v>
      </c>
      <c r="P78" s="102">
        <v>2.4042500000000001E-2</v>
      </c>
      <c r="R78" s="109">
        <f t="shared" si="13"/>
        <v>-4.5087499999999815E-5</v>
      </c>
      <c r="S78" s="109">
        <f t="shared" si="14"/>
        <v>-2.785000000000001E-4</v>
      </c>
      <c r="T78" s="109">
        <f t="shared" si="15"/>
        <v>-4.250000000000434E-5</v>
      </c>
    </row>
    <row r="79" spans="4:20" x14ac:dyDescent="0.15">
      <c r="N79" s="102"/>
      <c r="O79" s="102"/>
      <c r="P79" s="102"/>
      <c r="R79" s="109"/>
      <c r="S79" s="109"/>
      <c r="T79" s="109"/>
    </row>
    <row r="84" spans="2:17" x14ac:dyDescent="0.15">
      <c r="B84" s="30" t="s">
        <v>9</v>
      </c>
      <c r="C84" s="110"/>
      <c r="D84" s="110"/>
      <c r="E84" s="110"/>
    </row>
    <row r="85" spans="2:17" x14ac:dyDescent="0.15">
      <c r="B85" s="30" t="s">
        <v>13</v>
      </c>
      <c r="C85" s="110">
        <v>291</v>
      </c>
      <c r="D85" s="110">
        <v>2417</v>
      </c>
      <c r="E85" s="110">
        <v>11309</v>
      </c>
      <c r="G85" s="111">
        <f>C85*C3</f>
        <v>29100</v>
      </c>
      <c r="H85" s="111">
        <f t="shared" ref="H85:I85" si="16">D85*D3</f>
        <v>48340</v>
      </c>
      <c r="I85" s="111">
        <f t="shared" si="16"/>
        <v>56545</v>
      </c>
      <c r="K85" s="30">
        <v>-8.0062499999999981E-6</v>
      </c>
      <c r="L85" s="30">
        <v>4.3937500000000085E-6</v>
      </c>
      <c r="M85" s="30">
        <v>-9.6214999999999994E-4</v>
      </c>
      <c r="O85" s="101">
        <f>K85*C3</f>
        <v>-8.006249999999998E-4</v>
      </c>
      <c r="P85" s="101">
        <f>L85*D3</f>
        <v>8.7875000000000171E-5</v>
      </c>
      <c r="Q85" s="101">
        <f>M85*E3</f>
        <v>-4.8107499999999999E-3</v>
      </c>
    </row>
    <row r="86" spans="2:17" x14ac:dyDescent="0.15">
      <c r="B86" s="30" t="s">
        <v>14</v>
      </c>
      <c r="C86" s="110">
        <v>8300</v>
      </c>
      <c r="D86" s="110">
        <v>58868.999999999993</v>
      </c>
      <c r="E86" s="110">
        <v>285559</v>
      </c>
      <c r="G86" s="111">
        <f t="shared" ref="G86:G94" si="17">C86*C4</f>
        <v>830000</v>
      </c>
      <c r="H86" s="111">
        <f t="shared" ref="H86:H94" si="18">D86*D4</f>
        <v>1177379.9999999998</v>
      </c>
      <c r="I86" s="111">
        <f t="shared" ref="I86:I94" si="19">E86*E4</f>
        <v>1427795</v>
      </c>
      <c r="K86" s="30">
        <v>-8.5468750000000041E-5</v>
      </c>
      <c r="L86" s="30">
        <v>-7.7361874999999983E-4</v>
      </c>
      <c r="M86" s="30">
        <v>-2.0012124999999985E-3</v>
      </c>
      <c r="O86" s="101">
        <f>K86*C4</f>
        <v>-8.5468750000000041E-3</v>
      </c>
      <c r="P86" s="101">
        <f>L86*D4</f>
        <v>-1.5472374999999997E-2</v>
      </c>
      <c r="Q86" s="101">
        <f>M86*E4</f>
        <v>-1.0006062499999992E-2</v>
      </c>
    </row>
    <row r="87" spans="2:17" x14ac:dyDescent="0.15">
      <c r="B87" s="30" t="s">
        <v>15</v>
      </c>
      <c r="C87" s="110">
        <v>24045.999999999996</v>
      </c>
      <c r="D87" s="110">
        <v>97803</v>
      </c>
      <c r="E87" s="110">
        <v>288812</v>
      </c>
      <c r="G87" s="111">
        <f t="shared" si="17"/>
        <v>961839.99999999988</v>
      </c>
      <c r="H87" s="111">
        <f t="shared" si="18"/>
        <v>1564848</v>
      </c>
      <c r="I87" s="111">
        <f t="shared" si="19"/>
        <v>1155248</v>
      </c>
      <c r="K87" s="30">
        <v>-1.5694374999999971E-4</v>
      </c>
      <c r="L87" s="30">
        <v>-9.3030000000000022E-4</v>
      </c>
      <c r="M87" s="30">
        <v>-1.0140124999999979E-3</v>
      </c>
      <c r="O87" s="101">
        <f>K87*C5</f>
        <v>-6.2777499999999882E-3</v>
      </c>
      <c r="P87" s="101">
        <f>L87*D5</f>
        <v>-1.4884800000000004E-2</v>
      </c>
      <c r="Q87" s="101">
        <f>M87*E5</f>
        <v>-4.0560499999999916E-3</v>
      </c>
    </row>
    <row r="88" spans="2:17" x14ac:dyDescent="0.15">
      <c r="B88" s="30" t="s">
        <v>16</v>
      </c>
      <c r="C88" s="110">
        <v>6016</v>
      </c>
      <c r="D88" s="110">
        <v>39452</v>
      </c>
      <c r="E88" s="110">
        <v>188128</v>
      </c>
      <c r="G88" s="111">
        <f t="shared" si="17"/>
        <v>180480</v>
      </c>
      <c r="H88" s="111">
        <f t="shared" si="18"/>
        <v>473424</v>
      </c>
      <c r="I88" s="111">
        <f t="shared" si="19"/>
        <v>564384</v>
      </c>
      <c r="K88" s="30">
        <v>-1.3050624999999999E-4</v>
      </c>
      <c r="L88" s="30">
        <v>-7.4598125000000046E-4</v>
      </c>
      <c r="M88" s="30">
        <v>-2.5706124999999996E-3</v>
      </c>
      <c r="O88" s="101">
        <f>K88*C6</f>
        <v>-3.9151874999999994E-3</v>
      </c>
      <c r="P88" s="101">
        <f>L88*D6</f>
        <v>-8.9517750000000056E-3</v>
      </c>
      <c r="Q88" s="101">
        <f>M88*E6</f>
        <v>-7.7118374999999989E-3</v>
      </c>
    </row>
    <row r="89" spans="2:17" x14ac:dyDescent="0.15">
      <c r="B89" s="30" t="s">
        <v>17</v>
      </c>
      <c r="C89" s="110">
        <v>44393</v>
      </c>
      <c r="D89" s="110">
        <v>115540</v>
      </c>
      <c r="E89" s="110">
        <v>382527</v>
      </c>
      <c r="G89" s="111">
        <f t="shared" si="17"/>
        <v>887860</v>
      </c>
      <c r="H89" s="111">
        <f t="shared" si="18"/>
        <v>924320</v>
      </c>
      <c r="I89" s="111">
        <f t="shared" si="19"/>
        <v>765054</v>
      </c>
      <c r="K89" s="30">
        <v>-1.592218750000006E-4</v>
      </c>
      <c r="L89" s="30">
        <v>-4.1845312500000086E-4</v>
      </c>
      <c r="M89" s="30">
        <v>9.4261250000000213E-4</v>
      </c>
      <c r="O89" s="101">
        <f>K89*C7</f>
        <v>-3.1844375000000119E-3</v>
      </c>
      <c r="P89" s="101">
        <f>L89*D7</f>
        <v>-3.3476250000000068E-3</v>
      </c>
      <c r="Q89" s="101">
        <f>M89*E7</f>
        <v>1.8852250000000043E-3</v>
      </c>
    </row>
    <row r="90" spans="2:17" x14ac:dyDescent="0.15">
      <c r="B90" s="30" t="s">
        <v>18</v>
      </c>
      <c r="C90" s="110">
        <v>4401</v>
      </c>
      <c r="D90" s="110">
        <v>29343</v>
      </c>
      <c r="E90" s="110">
        <v>125933</v>
      </c>
      <c r="G90" s="111">
        <f t="shared" si="17"/>
        <v>44010</v>
      </c>
      <c r="H90" s="111">
        <f t="shared" si="18"/>
        <v>117372</v>
      </c>
      <c r="I90" s="111">
        <f t="shared" si="19"/>
        <v>125933</v>
      </c>
      <c r="K90" s="30">
        <v>-6.5100000000000064E-5</v>
      </c>
      <c r="L90" s="30">
        <v>-5.5539374999999998E-4</v>
      </c>
      <c r="M90" s="30">
        <v>-1.7183000000000007E-3</v>
      </c>
      <c r="O90" s="101">
        <f>K90*C8</f>
        <v>-6.5100000000000064E-4</v>
      </c>
      <c r="P90" s="101">
        <f>L90*D8</f>
        <v>-2.2215749999999999E-3</v>
      </c>
      <c r="Q90" s="101">
        <f>M90*E8</f>
        <v>-1.7183000000000007E-3</v>
      </c>
    </row>
    <row r="91" spans="2:17" x14ac:dyDescent="0.15">
      <c r="B91" s="30" t="s">
        <v>19</v>
      </c>
      <c r="C91" s="110">
        <v>22168</v>
      </c>
      <c r="D91" s="110">
        <v>107106</v>
      </c>
      <c r="E91" s="110">
        <v>423537.99999999994</v>
      </c>
      <c r="G91" s="111">
        <f t="shared" si="17"/>
        <v>110840</v>
      </c>
      <c r="H91" s="111">
        <f t="shared" si="18"/>
        <v>214212</v>
      </c>
      <c r="I91" s="111">
        <f t="shared" si="19"/>
        <v>211768.99999999997</v>
      </c>
      <c r="K91" s="30">
        <v>-5.1175000000000092E-5</v>
      </c>
      <c r="L91" s="30">
        <v>-7.9126406249999982E-4</v>
      </c>
      <c r="M91" s="30">
        <v>-9.3973749999999578E-4</v>
      </c>
      <c r="O91" s="101">
        <f>K91*C9</f>
        <v>-2.5587500000000046E-4</v>
      </c>
      <c r="P91" s="101">
        <f>L91*D9</f>
        <v>-1.5825281249999996E-3</v>
      </c>
      <c r="Q91" s="101">
        <f>M91*E9</f>
        <v>-4.6986874999999789E-4</v>
      </c>
    </row>
    <row r="92" spans="2:17" x14ac:dyDescent="0.15">
      <c r="B92" s="30" t="s">
        <v>20</v>
      </c>
      <c r="C92" s="110">
        <v>10703</v>
      </c>
      <c r="D92" s="110">
        <v>51579</v>
      </c>
      <c r="E92" s="110">
        <v>272449</v>
      </c>
      <c r="G92" s="111">
        <f t="shared" si="17"/>
        <v>53515</v>
      </c>
      <c r="H92" s="111">
        <f t="shared" si="18"/>
        <v>103158</v>
      </c>
      <c r="I92" s="111">
        <f t="shared" si="19"/>
        <v>136224.5</v>
      </c>
      <c r="K92" s="30">
        <v>-4.764375000000003E-5</v>
      </c>
      <c r="L92" s="30">
        <v>-5.1082968749999961E-4</v>
      </c>
      <c r="M92" s="30">
        <v>-6.9021249999999881E-4</v>
      </c>
      <c r="O92" s="101">
        <f>K92*C10</f>
        <v>-2.3821875000000015E-4</v>
      </c>
      <c r="P92" s="101">
        <f>L92*D10</f>
        <v>-1.0216593749999992E-3</v>
      </c>
      <c r="Q92" s="101">
        <f>M92*E10</f>
        <v>-3.4510624999999941E-4</v>
      </c>
    </row>
    <row r="93" spans="2:17" x14ac:dyDescent="0.15">
      <c r="B93" s="30" t="s">
        <v>21</v>
      </c>
      <c r="C93" s="110">
        <v>16153.999999999998</v>
      </c>
      <c r="D93" s="110">
        <v>47785</v>
      </c>
      <c r="E93" s="110">
        <v>240425</v>
      </c>
      <c r="G93" s="111">
        <f t="shared" si="17"/>
        <v>80769.999999999985</v>
      </c>
      <c r="H93" s="111">
        <f t="shared" si="18"/>
        <v>95570</v>
      </c>
      <c r="I93" s="111">
        <f t="shared" si="19"/>
        <v>120212.5</v>
      </c>
      <c r="K93" s="30">
        <v>-4.5087499999999815E-5</v>
      </c>
      <c r="L93" s="30">
        <v>-2.785000000000001E-4</v>
      </c>
      <c r="M93" s="30">
        <v>-4.250000000000434E-5</v>
      </c>
      <c r="O93" s="101">
        <f>K93*C11</f>
        <v>-2.2543749999999908E-4</v>
      </c>
      <c r="P93" s="101">
        <f>L93*D11</f>
        <v>-5.570000000000002E-4</v>
      </c>
      <c r="Q93" s="101">
        <f>M93*E11</f>
        <v>-2.125000000000217E-5</v>
      </c>
    </row>
    <row r="94" spans="2:17" x14ac:dyDescent="0.15">
      <c r="B94" s="30" t="s">
        <v>22</v>
      </c>
      <c r="C94" s="110">
        <v>580</v>
      </c>
      <c r="D94" s="110">
        <v>3343</v>
      </c>
      <c r="E94" s="110">
        <v>31008</v>
      </c>
      <c r="G94" s="111">
        <f t="shared" si="17"/>
        <v>0</v>
      </c>
      <c r="H94" s="111">
        <f t="shared" si="18"/>
        <v>0</v>
      </c>
      <c r="I94" s="111">
        <f t="shared" si="19"/>
        <v>0</v>
      </c>
    </row>
    <row r="96" spans="2:17" x14ac:dyDescent="0.15">
      <c r="G96" s="30">
        <v>12460204</v>
      </c>
    </row>
  </sheetData>
  <conditionalFormatting sqref="I30:I39">
    <cfRule type="containsText" dxfId="47" priority="31" stopIfTrue="1" operator="containsText" text="Iron Man">
      <formula>NOT(ISERROR(SEARCH("Iron Man",I30)))</formula>
    </cfRule>
    <cfRule type="containsText" dxfId="46" priority="32" stopIfTrue="1" operator="containsText" text="War Machine">
      <formula>NOT(ISERROR(SEARCH("War Machine",I30)))</formula>
    </cfRule>
    <cfRule type="containsText" dxfId="45" priority="33" stopIfTrue="1" operator="containsText" text="D Machine">
      <formula>NOT(ISERROR(SEARCH("D Machine",I30)))</formula>
    </cfRule>
    <cfRule type="containsText" dxfId="44" priority="34" stopIfTrue="1" operator="containsText" text="C MAchine">
      <formula>NOT(ISERROR(SEARCH("C MAchine",I30)))</formula>
    </cfRule>
    <cfRule type="containsText" dxfId="43" priority="35" stopIfTrue="1" operator="containsText" text="B Machine">
      <formula>NOT(ISERROR(SEARCH("B Machine",I30)))</formula>
    </cfRule>
    <cfRule type="containsText" dxfId="42" priority="36" stopIfTrue="1" operator="containsText" text="A Machine">
      <formula>NOT(ISERROR(SEARCH("A Machine",I30)))</formula>
    </cfRule>
  </conditionalFormatting>
  <conditionalFormatting sqref="B44:B54">
    <cfRule type="containsText" dxfId="41" priority="19" stopIfTrue="1" operator="containsText" text="Iron Man">
      <formula>NOT(ISERROR(SEARCH("Iron Man",B44)))</formula>
    </cfRule>
    <cfRule type="containsText" dxfId="40" priority="20" stopIfTrue="1" operator="containsText" text="War Machine">
      <formula>NOT(ISERROR(SEARCH("War Machine",B44)))</formula>
    </cfRule>
    <cfRule type="containsText" dxfId="39" priority="21" stopIfTrue="1" operator="containsText" text="D Machine">
      <formula>NOT(ISERROR(SEARCH("D Machine",B44)))</formula>
    </cfRule>
    <cfRule type="containsText" dxfId="38" priority="22" stopIfTrue="1" operator="containsText" text="C MAchine">
      <formula>NOT(ISERROR(SEARCH("C MAchine",B44)))</formula>
    </cfRule>
    <cfRule type="containsText" dxfId="37" priority="23" stopIfTrue="1" operator="containsText" text="B Machine">
      <formula>NOT(ISERROR(SEARCH("B Machine",B44)))</formula>
    </cfRule>
    <cfRule type="containsText" dxfId="36" priority="24" stopIfTrue="1" operator="containsText" text="A Machine">
      <formula>NOT(ISERROR(SEARCH("A Machine",B44)))</formula>
    </cfRule>
  </conditionalFormatting>
  <conditionalFormatting sqref="B29:B39">
    <cfRule type="containsText" dxfId="35" priority="7" stopIfTrue="1" operator="containsText" text="Iron Man">
      <formula>NOT(ISERROR(SEARCH("Iron Man",B29)))</formula>
    </cfRule>
    <cfRule type="containsText" dxfId="34" priority="8" stopIfTrue="1" operator="containsText" text="War Machine">
      <formula>NOT(ISERROR(SEARCH("War Machine",B29)))</formula>
    </cfRule>
    <cfRule type="containsText" dxfId="33" priority="9" stopIfTrue="1" operator="containsText" text="D Machine">
      <formula>NOT(ISERROR(SEARCH("D Machine",B29)))</formula>
    </cfRule>
    <cfRule type="containsText" dxfId="32" priority="10" stopIfTrue="1" operator="containsText" text="C MAchine">
      <formula>NOT(ISERROR(SEARCH("C MAchine",B29)))</formula>
    </cfRule>
    <cfRule type="containsText" dxfId="31" priority="11" stopIfTrue="1" operator="containsText" text="B Machine">
      <formula>NOT(ISERROR(SEARCH("B Machine",B29)))</formula>
    </cfRule>
    <cfRule type="containsText" dxfId="30" priority="12" stopIfTrue="1" operator="containsText" text="A Machine">
      <formula>NOT(ISERROR(SEARCH("A Machine",B29)))</formula>
    </cfRule>
  </conditionalFormatting>
  <conditionalFormatting sqref="B15:B25">
    <cfRule type="containsText" dxfId="29" priority="1" stopIfTrue="1" operator="containsText" text="Iron Man">
      <formula>NOT(ISERROR(SEARCH("Iron Man",B15)))</formula>
    </cfRule>
    <cfRule type="containsText" dxfId="28" priority="2" stopIfTrue="1" operator="containsText" text="War Machine">
      <formula>NOT(ISERROR(SEARCH("War Machine",B15)))</formula>
    </cfRule>
    <cfRule type="containsText" dxfId="27" priority="3" stopIfTrue="1" operator="containsText" text="D Machine">
      <formula>NOT(ISERROR(SEARCH("D Machine",B15)))</formula>
    </cfRule>
    <cfRule type="containsText" dxfId="26" priority="4" stopIfTrue="1" operator="containsText" text="C MAchine">
      <formula>NOT(ISERROR(SEARCH("C MAchine",B15)))</formula>
    </cfRule>
    <cfRule type="containsText" dxfId="25" priority="5" stopIfTrue="1" operator="containsText" text="B Machine">
      <formula>NOT(ISERROR(SEARCH("B Machine",B15)))</formula>
    </cfRule>
    <cfRule type="containsText" dxfId="24" priority="6" stopIfTrue="1" operator="containsText" text="A Machine">
      <formula>NOT(ISERROR(SEARCH("A Machine",B15)))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D7112-54B1-024E-BE38-B762FAB38B3D}">
  <dimension ref="B2:S54"/>
  <sheetViews>
    <sheetView topLeftCell="A4" zoomScale="120" zoomScaleNormal="120" workbookViewId="0">
      <selection activeCell="J4" sqref="J4"/>
    </sheetView>
  </sheetViews>
  <sheetFormatPr baseColWidth="10" defaultRowHeight="13" x14ac:dyDescent="0.15"/>
  <cols>
    <col min="1" max="1" width="10.83203125" style="30"/>
    <col min="2" max="2" width="20.83203125" style="30" bestFit="1" customWidth="1"/>
    <col min="3" max="4" width="10.83203125" style="30"/>
    <col min="5" max="5" width="12.1640625" style="30" bestFit="1" customWidth="1"/>
    <col min="6" max="6" width="10.83203125" style="30"/>
    <col min="7" max="7" width="12.33203125" style="30" bestFit="1" customWidth="1"/>
    <col min="8" max="8" width="16.5" style="30" customWidth="1"/>
    <col min="9" max="9" width="24" style="30" bestFit="1" customWidth="1"/>
    <col min="10" max="10" width="16.83203125" style="30" customWidth="1"/>
    <col min="11" max="16384" width="10.83203125" style="30"/>
  </cols>
  <sheetData>
    <row r="2" spans="2:19" ht="17" thickBot="1" x14ac:dyDescent="0.25">
      <c r="B2" s="98" t="s">
        <v>37</v>
      </c>
      <c r="C2" s="99" t="s">
        <v>38</v>
      </c>
      <c r="D2" s="99" t="s">
        <v>39</v>
      </c>
      <c r="E2" s="99" t="s">
        <v>40</v>
      </c>
      <c r="F2" s="99" t="s">
        <v>41</v>
      </c>
      <c r="G2" s="99"/>
      <c r="K2" s="31"/>
      <c r="L2" s="31"/>
      <c r="M2" s="31"/>
      <c r="N2" s="31"/>
      <c r="O2" s="32"/>
      <c r="P2" s="32"/>
      <c r="Q2" s="32"/>
      <c r="R2" s="31"/>
      <c r="S2" s="31"/>
    </row>
    <row r="3" spans="2:19" ht="15" x14ac:dyDescent="0.2">
      <c r="B3" s="100" t="str" cm="1">
        <f t="array" ref="B3:B12">_xlfn.ANCHORARRAY(B16)</f>
        <v>Wild</v>
      </c>
      <c r="C3" s="33" cm="1">
        <f t="array" ref="C3:C11">'Paytable&amp;WinLines'!F4:F12</f>
        <v>100</v>
      </c>
      <c r="D3" s="33" cm="1">
        <f t="array" ref="D3:D11">'Paytable&amp;WinLines'!E4:E12</f>
        <v>20</v>
      </c>
      <c r="E3" s="33" cm="1">
        <f t="array" ref="E3:E11">'Paytable&amp;WinLines'!D4:D12</f>
        <v>5</v>
      </c>
      <c r="F3" s="33">
        <v>0</v>
      </c>
      <c r="G3" s="47"/>
      <c r="I3" s="34" t="s">
        <v>42</v>
      </c>
      <c r="J3" s="35">
        <f>SUM(C45:E53)</f>
        <v>190329870</v>
      </c>
      <c r="M3" s="75"/>
      <c r="N3" s="76"/>
      <c r="O3" s="76"/>
      <c r="P3" s="76"/>
      <c r="Q3" s="76"/>
    </row>
    <row r="4" spans="2:19" ht="16" x14ac:dyDescent="0.2">
      <c r="B4" s="100" t="str">
        <v>Ace</v>
      </c>
      <c r="C4" s="36">
        <v>100</v>
      </c>
      <c r="D4" s="36">
        <v>20</v>
      </c>
      <c r="E4" s="36">
        <v>5</v>
      </c>
      <c r="F4" s="36">
        <v>0</v>
      </c>
      <c r="G4" s="47"/>
      <c r="I4" s="37" t="s">
        <v>43</v>
      </c>
      <c r="J4" s="38">
        <f>PRODUCT(C26:G26)</f>
        <v>102400000</v>
      </c>
      <c r="M4" s="77"/>
      <c r="N4" s="74"/>
      <c r="O4" s="74"/>
      <c r="P4" s="74"/>
      <c r="Q4" s="74"/>
    </row>
    <row r="5" spans="2:19" ht="16" x14ac:dyDescent="0.2">
      <c r="B5" s="100" t="str">
        <v>King</v>
      </c>
      <c r="C5" s="36">
        <v>40</v>
      </c>
      <c r="D5" s="36">
        <v>16</v>
      </c>
      <c r="E5" s="36">
        <v>4</v>
      </c>
      <c r="F5" s="36">
        <v>0</v>
      </c>
      <c r="G5" s="47"/>
      <c r="I5" s="37" t="s">
        <v>44</v>
      </c>
      <c r="J5" s="39">
        <f>SUM(C30:E39)</f>
        <v>8252480</v>
      </c>
      <c r="N5" s="74"/>
      <c r="O5" s="74"/>
      <c r="P5" s="74"/>
      <c r="Q5" s="74"/>
    </row>
    <row r="6" spans="2:19" ht="17" thickBot="1" x14ac:dyDescent="0.25">
      <c r="B6" s="100" t="str">
        <v>Queen</v>
      </c>
      <c r="C6" s="36">
        <v>30</v>
      </c>
      <c r="D6" s="36">
        <v>12</v>
      </c>
      <c r="E6" s="36">
        <v>3</v>
      </c>
      <c r="F6" s="36">
        <v>0</v>
      </c>
      <c r="G6" s="47"/>
      <c r="I6" s="40" t="s">
        <v>45</v>
      </c>
      <c r="J6" s="41">
        <f>J3/J4</f>
        <v>1.8586901367187501</v>
      </c>
      <c r="M6" s="77"/>
      <c r="N6" s="74"/>
      <c r="O6" s="74"/>
      <c r="P6" s="74"/>
      <c r="Q6" s="74"/>
    </row>
    <row r="7" spans="2:19" ht="17" thickBot="1" x14ac:dyDescent="0.25">
      <c r="B7" s="100" t="str">
        <v>Jack</v>
      </c>
      <c r="C7" s="36">
        <v>20</v>
      </c>
      <c r="D7" s="36">
        <v>8</v>
      </c>
      <c r="E7" s="36">
        <v>2</v>
      </c>
      <c r="F7" s="36">
        <v>0</v>
      </c>
      <c r="G7" s="47"/>
      <c r="M7" s="77"/>
      <c r="N7" s="74"/>
      <c r="O7" s="74"/>
      <c r="P7" s="74"/>
      <c r="Q7" s="74"/>
    </row>
    <row r="8" spans="2:19" ht="16" x14ac:dyDescent="0.2">
      <c r="B8" s="100" t="str">
        <v>Ten</v>
      </c>
      <c r="C8" s="36">
        <v>10</v>
      </c>
      <c r="D8" s="36">
        <v>4</v>
      </c>
      <c r="E8" s="36">
        <v>1</v>
      </c>
      <c r="F8" s="36">
        <v>0</v>
      </c>
      <c r="G8" s="47"/>
      <c r="I8" s="34" t="s">
        <v>46</v>
      </c>
      <c r="J8" s="35">
        <v>5</v>
      </c>
      <c r="L8" s="30">
        <v>1251096.5</v>
      </c>
      <c r="M8" s="77"/>
      <c r="N8" s="74"/>
      <c r="O8" s="74"/>
      <c r="P8" s="74"/>
      <c r="Q8" s="74"/>
    </row>
    <row r="9" spans="2:19" ht="16" x14ac:dyDescent="0.2">
      <c r="B9" s="100" t="str">
        <v>Apple</v>
      </c>
      <c r="C9" s="36">
        <v>5</v>
      </c>
      <c r="D9" s="36">
        <v>2</v>
      </c>
      <c r="E9" s="36">
        <v>0.5</v>
      </c>
      <c r="F9" s="36">
        <v>0</v>
      </c>
      <c r="G9" s="47"/>
      <c r="I9" s="37" t="s">
        <v>57</v>
      </c>
      <c r="J9" s="38">
        <v>3</v>
      </c>
      <c r="L9" s="30">
        <v>6612</v>
      </c>
      <c r="M9" s="77"/>
      <c r="N9" s="74"/>
      <c r="O9" s="74"/>
      <c r="P9" s="74"/>
      <c r="Q9" s="74"/>
    </row>
    <row r="10" spans="2:19" ht="16" x14ac:dyDescent="0.2">
      <c r="B10" s="100" t="str">
        <v>Cherry</v>
      </c>
      <c r="C10" s="36">
        <v>5</v>
      </c>
      <c r="D10" s="36">
        <v>2</v>
      </c>
      <c r="E10" s="36">
        <v>0.5</v>
      </c>
      <c r="F10" s="36">
        <v>0</v>
      </c>
      <c r="G10" s="47"/>
      <c r="I10" s="37" t="s">
        <v>58</v>
      </c>
      <c r="J10" s="104">
        <f>(C25^J9)*(E25^J9)*(G25^J9)/(C26*E26*G26)</f>
        <v>0</v>
      </c>
      <c r="L10" s="30">
        <v>3510</v>
      </c>
      <c r="M10" s="77"/>
      <c r="N10" s="74"/>
      <c r="O10" s="74"/>
      <c r="P10" s="74"/>
      <c r="Q10" s="74"/>
    </row>
    <row r="11" spans="2:19" ht="17" thickBot="1" x14ac:dyDescent="0.25">
      <c r="B11" s="100" t="str">
        <v>Melon</v>
      </c>
      <c r="C11" s="36">
        <v>5</v>
      </c>
      <c r="D11" s="36">
        <v>2</v>
      </c>
      <c r="E11" s="36">
        <v>0.5</v>
      </c>
      <c r="F11" s="36">
        <v>0</v>
      </c>
      <c r="G11" s="47"/>
      <c r="I11" s="40" t="s">
        <v>59</v>
      </c>
      <c r="J11" s="103" t="e">
        <f>1/J10</f>
        <v>#DIV/0!</v>
      </c>
      <c r="M11" s="77"/>
      <c r="N11" s="74"/>
      <c r="O11" s="74"/>
      <c r="P11" s="74"/>
      <c r="Q11" s="74"/>
    </row>
    <row r="12" spans="2:19" ht="16" x14ac:dyDescent="0.2">
      <c r="B12" s="100" t="str">
        <v>Scatter</v>
      </c>
      <c r="C12" s="36">
        <v>0</v>
      </c>
      <c r="D12" s="36">
        <v>0</v>
      </c>
      <c r="E12" s="36">
        <v>0</v>
      </c>
      <c r="F12" s="36">
        <v>0</v>
      </c>
      <c r="G12" s="47"/>
      <c r="M12" s="77"/>
      <c r="N12" s="74"/>
      <c r="O12" s="74"/>
      <c r="P12" s="74"/>
      <c r="Q12" s="74"/>
    </row>
    <row r="13" spans="2:19" ht="17" thickBot="1" x14ac:dyDescent="0.25">
      <c r="B13" s="77"/>
      <c r="C13" s="79"/>
      <c r="D13" s="79"/>
      <c r="E13" s="79"/>
      <c r="F13" s="79"/>
      <c r="G13" s="74"/>
      <c r="M13" s="77"/>
      <c r="N13" s="74"/>
      <c r="O13" s="74"/>
      <c r="P13" s="74"/>
      <c r="Q13" s="74"/>
    </row>
    <row r="14" spans="2:19" ht="14" thickBot="1" x14ac:dyDescent="0.2">
      <c r="B14" s="42"/>
      <c r="C14" s="43"/>
      <c r="D14" s="43"/>
      <c r="E14" s="43"/>
      <c r="F14" s="43"/>
      <c r="G14" s="44"/>
      <c r="H14" s="74"/>
      <c r="M14" s="74"/>
      <c r="N14" s="74"/>
      <c r="O14" s="74"/>
      <c r="P14" s="74"/>
      <c r="Q14" s="74"/>
    </row>
    <row r="15" spans="2:19" ht="14" thickBot="1" x14ac:dyDescent="0.2">
      <c r="B15" s="90" t="s">
        <v>9</v>
      </c>
      <c r="C15" s="91" t="s">
        <v>32</v>
      </c>
      <c r="D15" s="91" t="s">
        <v>33</v>
      </c>
      <c r="E15" s="91" t="s">
        <v>34</v>
      </c>
      <c r="F15" s="91" t="s">
        <v>35</v>
      </c>
      <c r="G15" s="92" t="s">
        <v>36</v>
      </c>
      <c r="H15" s="97"/>
    </row>
    <row r="16" spans="2:19" x14ac:dyDescent="0.15">
      <c r="B16" s="93" t="str" cm="1">
        <f t="array" ref="B16:B25">'Rules and Examples'!I12:I21</f>
        <v>Wild</v>
      </c>
      <c r="C16" s="94">
        <f>COUNTIF(Reels!Y:Y,$B16)</f>
        <v>3</v>
      </c>
      <c r="D16" s="94">
        <f>COUNTIF(Reels!Z:Z,$B16)</f>
        <v>3</v>
      </c>
      <c r="E16" s="94">
        <f>COUNTIF(Reels!AA:AA,$B16)</f>
        <v>9</v>
      </c>
      <c r="F16" s="94">
        <f>COUNTIF(Reels!AB:AB,$B16)</f>
        <v>4</v>
      </c>
      <c r="G16" s="45">
        <f>COUNTIF(Reels!AC:AC,$B16)</f>
        <v>6</v>
      </c>
      <c r="H16" s="81"/>
    </row>
    <row r="17" spans="2:18" ht="17" customHeight="1" x14ac:dyDescent="0.15">
      <c r="B17" s="82" t="str">
        <v>Ace</v>
      </c>
      <c r="C17" s="66">
        <f>COUNTIF(Reels!Y:Y,$B17)</f>
        <v>6</v>
      </c>
      <c r="D17" s="66">
        <f>COUNTIF(Reels!Z:Z,$B17)</f>
        <v>5</v>
      </c>
      <c r="E17" s="66">
        <f>COUNTIF(Reels!AA:AA,$B17)</f>
        <v>1</v>
      </c>
      <c r="F17" s="66">
        <f>COUNTIF(Reels!AB:AB,$B17)</f>
        <v>3</v>
      </c>
      <c r="G17" s="46">
        <f>COUNTIF(Reels!AC:AC,$B17)</f>
        <v>2</v>
      </c>
      <c r="H17" s="74"/>
    </row>
    <row r="18" spans="2:18" ht="17" customHeight="1" x14ac:dyDescent="0.15">
      <c r="B18" s="82" t="str">
        <v>King</v>
      </c>
      <c r="C18" s="66">
        <f>COUNTIF(Reels!Y:Y,$B18)</f>
        <v>2</v>
      </c>
      <c r="D18" s="66">
        <f>COUNTIF(Reels!Z:Z,$B18)</f>
        <v>8</v>
      </c>
      <c r="E18" s="66">
        <f>COUNTIF(Reels!AA:AA,$B18)</f>
        <v>6</v>
      </c>
      <c r="F18" s="66">
        <f>COUNTIF(Reels!AB:AB,$B18)</f>
        <v>7</v>
      </c>
      <c r="G18" s="46">
        <f>COUNTIF(Reels!AC:AC,$B18)</f>
        <v>5</v>
      </c>
      <c r="H18" s="81"/>
    </row>
    <row r="19" spans="2:18" x14ac:dyDescent="0.15">
      <c r="B19" s="82" t="str">
        <v>Queen</v>
      </c>
      <c r="C19" s="66">
        <f>COUNTIF(Reels!Y:Y,$B19)</f>
        <v>2</v>
      </c>
      <c r="D19" s="66">
        <f>COUNTIF(Reels!Z:Z,$B19)</f>
        <v>5</v>
      </c>
      <c r="E19" s="66">
        <f>COUNTIF(Reels!AA:AA,$B19)</f>
        <v>3</v>
      </c>
      <c r="F19" s="66">
        <f>COUNTIF(Reels!AB:AB,$B19)</f>
        <v>3</v>
      </c>
      <c r="G19" s="46">
        <f>COUNTIF(Reels!AC:AC,$B19)</f>
        <v>2</v>
      </c>
      <c r="H19" s="81"/>
    </row>
    <row r="20" spans="2:18" x14ac:dyDescent="0.15">
      <c r="B20" s="82" t="str">
        <v>Jack</v>
      </c>
      <c r="C20" s="66">
        <f>COUNTIF(Reels!Y:Y,$B20)</f>
        <v>6</v>
      </c>
      <c r="D20" s="66">
        <f>COUNTIF(Reels!Z:Z,$B20)</f>
        <v>4</v>
      </c>
      <c r="E20" s="66">
        <f>COUNTIF(Reels!AA:AA,$B20)</f>
        <v>7</v>
      </c>
      <c r="F20" s="66">
        <f>COUNTIF(Reels!AB:AB,$B20)</f>
        <v>7</v>
      </c>
      <c r="G20" s="46">
        <f>COUNTIF(Reels!AC:AC,$B20)</f>
        <v>8</v>
      </c>
      <c r="H20" s="81"/>
    </row>
    <row r="21" spans="2:18" x14ac:dyDescent="0.15">
      <c r="B21" s="82" t="str">
        <v>Ten</v>
      </c>
      <c r="C21" s="66">
        <f>COUNTIF(Reels!Y:Y,$B21)</f>
        <v>1</v>
      </c>
      <c r="D21" s="66">
        <f>COUNTIF(Reels!Z:Z,$B21)</f>
        <v>4</v>
      </c>
      <c r="E21" s="66">
        <f>COUNTIF(Reels!AA:AA,$B21)</f>
        <v>4</v>
      </c>
      <c r="F21" s="66">
        <f>COUNTIF(Reels!AB:AB,$B21)</f>
        <v>4</v>
      </c>
      <c r="G21" s="46">
        <f>COUNTIF(Reels!AC:AC,$B21)</f>
        <v>2</v>
      </c>
      <c r="H21" s="81"/>
    </row>
    <row r="22" spans="2:18" x14ac:dyDescent="0.15">
      <c r="B22" s="82" t="str">
        <v>Apple</v>
      </c>
      <c r="C22" s="66">
        <f>COUNTIF(Reels!Y:Y,$B22)</f>
        <v>10</v>
      </c>
      <c r="D22" s="66">
        <f>COUNTIF(Reels!Z:Z,$B22)</f>
        <v>3</v>
      </c>
      <c r="E22" s="66">
        <f>COUNTIF(Reels!AA:AA,$B22)</f>
        <v>4</v>
      </c>
      <c r="F22" s="66">
        <f>COUNTIF(Reels!AB:AB,$B22)</f>
        <v>5</v>
      </c>
      <c r="G22" s="46">
        <f>COUNTIF(Reels!AC:AC,$B22)</f>
        <v>4</v>
      </c>
      <c r="H22" s="81"/>
    </row>
    <row r="23" spans="2:18" x14ac:dyDescent="0.15">
      <c r="B23" s="82" t="str">
        <v>Cherry</v>
      </c>
      <c r="C23" s="66">
        <f>COUNTIF(Reels!Y:Y,$B23)</f>
        <v>6</v>
      </c>
      <c r="D23" s="66">
        <f>COUNTIF(Reels!Z:Z,$B23)</f>
        <v>4</v>
      </c>
      <c r="E23" s="66">
        <f>COUNTIF(Reels!AA:AA,$B23)</f>
        <v>2</v>
      </c>
      <c r="F23" s="66">
        <f>COUNTIF(Reels!AB:AB,$B23)</f>
        <v>3</v>
      </c>
      <c r="G23" s="46">
        <f>COUNTIF(Reels!AC:AC,$B23)</f>
        <v>4</v>
      </c>
      <c r="H23" s="81"/>
    </row>
    <row r="24" spans="2:18" x14ac:dyDescent="0.15">
      <c r="B24" s="82" t="str">
        <v>Melon</v>
      </c>
      <c r="C24" s="66">
        <f>COUNTIF(Reels!Y:Y,$B24)</f>
        <v>4</v>
      </c>
      <c r="D24" s="66">
        <f>COUNTIF(Reels!Z:Z,$B24)</f>
        <v>4</v>
      </c>
      <c r="E24" s="66">
        <f>COUNTIF(Reels!AA:AA,$B24)</f>
        <v>4</v>
      </c>
      <c r="F24" s="66">
        <f>COUNTIF(Reels!AB:AB,$B24)</f>
        <v>4</v>
      </c>
      <c r="G24" s="46">
        <f>COUNTIF(Reels!AC:AC,$B24)</f>
        <v>7</v>
      </c>
      <c r="H24" s="81"/>
    </row>
    <row r="25" spans="2:18" ht="14" thickBot="1" x14ac:dyDescent="0.2">
      <c r="B25" s="89" t="str">
        <v>Scatter</v>
      </c>
      <c r="C25" s="83">
        <f>COUNTIF(Reels!Y:Y,$B25)</f>
        <v>0</v>
      </c>
      <c r="D25" s="83">
        <f>COUNTIF(Reels!Z:Z,$B25)</f>
        <v>0</v>
      </c>
      <c r="E25" s="83">
        <f>COUNTIF(Reels!AA:AA,$B25)</f>
        <v>0</v>
      </c>
      <c r="F25" s="83">
        <f>COUNTIF(Reels!AB:AB,$B25)</f>
        <v>0</v>
      </c>
      <c r="G25" s="84">
        <f>COUNTIF(Reels!AC:AC,$B25)</f>
        <v>0</v>
      </c>
      <c r="H25" s="81"/>
    </row>
    <row r="26" spans="2:18" ht="14" thickBot="1" x14ac:dyDescent="0.2">
      <c r="B26" s="95" t="s">
        <v>47</v>
      </c>
      <c r="C26" s="96">
        <f>SUM(C16:C25)</f>
        <v>40</v>
      </c>
      <c r="D26" s="96">
        <f>SUM(D16:D25)</f>
        <v>40</v>
      </c>
      <c r="E26" s="96">
        <f>SUM(E16:E25)</f>
        <v>40</v>
      </c>
      <c r="F26" s="96">
        <f>SUM(F16:F25)</f>
        <v>40</v>
      </c>
      <c r="G26" s="49">
        <f>SUM(G16:G25)</f>
        <v>40</v>
      </c>
      <c r="H26" s="81"/>
    </row>
    <row r="27" spans="2:18" ht="14" thickBot="1" x14ac:dyDescent="0.2"/>
    <row r="28" spans="2:18" ht="14" thickBot="1" x14ac:dyDescent="0.2">
      <c r="B28" s="42" t="s">
        <v>52</v>
      </c>
      <c r="C28" s="43"/>
      <c r="D28" s="43"/>
      <c r="E28" s="43"/>
      <c r="F28" s="43"/>
      <c r="G28" s="43"/>
      <c r="I28" s="50" t="s">
        <v>55</v>
      </c>
      <c r="J28" s="51"/>
      <c r="K28" s="51"/>
      <c r="L28" s="51"/>
      <c r="M28" s="51"/>
      <c r="N28" s="51"/>
      <c r="O28" s="51"/>
      <c r="P28" s="51"/>
      <c r="Q28" s="51"/>
      <c r="R28" s="52"/>
    </row>
    <row r="29" spans="2:18" ht="14" thickBot="1" x14ac:dyDescent="0.2">
      <c r="B29" s="86" t="s">
        <v>9</v>
      </c>
      <c r="C29" s="87" t="s">
        <v>38</v>
      </c>
      <c r="D29" s="87" t="s">
        <v>53</v>
      </c>
      <c r="E29" s="87" t="s">
        <v>40</v>
      </c>
      <c r="F29" s="87"/>
      <c r="G29" s="88"/>
      <c r="I29" s="53"/>
      <c r="J29" s="54" t="s">
        <v>12</v>
      </c>
      <c r="K29" s="55"/>
      <c r="L29" s="55"/>
      <c r="M29" s="56"/>
      <c r="N29" s="54" t="s">
        <v>11</v>
      </c>
      <c r="O29" s="55"/>
      <c r="P29" s="55"/>
      <c r="Q29" s="54" t="s">
        <v>10</v>
      </c>
      <c r="R29" s="57"/>
    </row>
    <row r="30" spans="2:18" ht="14" thickBot="1" x14ac:dyDescent="0.2">
      <c r="B30" s="85" t="str" cm="1">
        <f t="array" ref="B30:B39">_xlfn.ANCHORARRAY(B16)</f>
        <v>Wild</v>
      </c>
      <c r="C30" s="63">
        <f>C16*D16*E16*F16*G16</f>
        <v>1944</v>
      </c>
      <c r="D30" s="63">
        <f>C16*D16*E16*F16*(
+IF(D$3&gt;C$4,G17,IF(D$3&gt;D$4,G17,0))
+IF(D$3&gt;C$5,G18,IF(D$3&gt;D$5,G18,0))
+IF(D$3&gt;C$6,G19,IF(D$3&gt;D$6,G19,0))
+IF(D$3&gt;C$7,G20,IF(D$3&gt;D$7,G20,0))
+IF(D$3&gt;C$8,G21,IF(D$3&gt;D$8,G21,0))
+IF(D$3&gt;C$9,G22,IF(D$3&gt;D$9,G22,0))
+IF(D$3&gt;C$10,G23,IF(D$3&gt;D$10,G23,0))
+IF(D$3&gt;C$11,G24,IF(D$3&gt;D$11,G24,0))
+IF(D$3&gt;C$12,G25,IF(D$3&gt;D$12,G25,0)))</f>
        <v>10368</v>
      </c>
      <c r="E30" s="63">
        <f>C16*D16*E16*(
+IF(E$3&gt;D$4,F17,0)
+IF(E$3&gt;D$5,F18,0)
+IF(E$3&gt;D$6,F19,0)
+IF(E$3&gt;D$7,F20,0)
+IF(E$3&gt;D$8,F21,0)
+IF(E$3&gt;D$9,F22,0)
+IF(E$3&gt;D$10,F23,0)
+IF(E$3&gt;D$11,F24,0)
)*(
+IF(E$3&gt;C$4,G17,0)
+IF(E$3&gt;C$5,G18,0)
+IF(E$3&gt;C$6,G19,0)
+IF(E$3&gt;C$7,G20,0)
+IF(E$3&gt;C$8,G21,0)
+IF(E$3&gt;C$9,G22,0)
+IF(E$3&gt;C$10,G23,0)
+IF(E$3&gt;C$11,G24,0)
+G16)</f>
        <v>7776</v>
      </c>
      <c r="F30" s="63"/>
      <c r="G30" s="69"/>
      <c r="I30" s="58" t="s">
        <v>9</v>
      </c>
      <c r="J30" s="59" t="s">
        <v>48</v>
      </c>
      <c r="K30" s="59" t="s">
        <v>49</v>
      </c>
      <c r="L30" s="59" t="s">
        <v>50</v>
      </c>
      <c r="M30" s="60" t="s">
        <v>51</v>
      </c>
      <c r="N30" s="59" t="s">
        <v>49</v>
      </c>
      <c r="O30" s="59" t="s">
        <v>50</v>
      </c>
      <c r="P30" s="60" t="s">
        <v>51</v>
      </c>
      <c r="Q30" s="59" t="s">
        <v>50</v>
      </c>
      <c r="R30" s="61" t="s">
        <v>51</v>
      </c>
    </row>
    <row r="31" spans="2:18" x14ac:dyDescent="0.15">
      <c r="B31" s="82" t="str">
        <v>Ace</v>
      </c>
      <c r="C31" s="66">
        <f>((C17+C$16)*(D17+D$16)*(E17+E$16)*(F17+F$16)*(G17+G$16)-C$16*D$16*E$16*IF($E$3&gt;$C4,(F17+F$16)*(G17+G$16),IF($D$3&gt;$C4,F$16*(G17+G$16),F$16*G$16)))</f>
        <v>38376</v>
      </c>
      <c r="D31" s="66">
        <f>((C17+C$16)*(D17+D$16)*(E17+E$16)*(F17+F$16)-C$16*D$16*IF($E$3&gt;$D4,E$16*(F17+F$16),E$16*F$16))*(G$26-G17-G$16)</f>
        <v>150912</v>
      </c>
      <c r="E31" s="66">
        <f>((C17+C$16)*(D17+D$16)*(E17+E$16)*(F$26-F17-F$16)*G$26)-$C$16*$D$16*$E$16*($F$26-$F$16-F17)*$G$26</f>
        <v>843480</v>
      </c>
      <c r="F31" s="66"/>
      <c r="G31" s="46"/>
      <c r="I31" s="62" t="str" cm="1">
        <f t="array" ref="I31:I39">B16:B24</f>
        <v>Wild</v>
      </c>
      <c r="J31" s="63"/>
      <c r="K31" s="63"/>
      <c r="L31" s="64"/>
      <c r="M31" s="65"/>
      <c r="N31" s="63"/>
      <c r="O31" s="64"/>
      <c r="P31" s="65"/>
      <c r="Q31" s="64"/>
      <c r="R31" s="65"/>
    </row>
    <row r="32" spans="2:18" x14ac:dyDescent="0.15">
      <c r="B32" s="82" t="str">
        <v>King</v>
      </c>
      <c r="C32" s="66">
        <f>((C18+C$16)*(D18+D$16)*(E18+E$16)*(F18+F$16)*(G18+G$16)-C$16*D$16*E$16*IF($E$3&gt;$C5,(F18+F$16)*(G18+G$16),IF($D$3&gt;$C5,F$16*(G18+G$16),F$16*G$16)))</f>
        <v>97881</v>
      </c>
      <c r="D32" s="66">
        <f>((C18+C$16)*(D18+D$16)*(E18+E$16)*(F18+F$16)-C$16*D$16*IF($E$3&gt;$D5,E$16*(F18+F$16),E$16*F$16))*(G$26-G18-G$16)</f>
        <v>253779</v>
      </c>
      <c r="E32" s="66">
        <f>((C18+C$16)*(D18+D$16)*(E18+E$16)*(F$26-F18-F$16)*G$26)-$C$16*$D$16*$E$16*($F$26-$F$16-F18)*$G$26</f>
        <v>863040</v>
      </c>
      <c r="F32" s="66"/>
      <c r="G32" s="46"/>
      <c r="I32" s="62" t="str">
        <v>Ace</v>
      </c>
      <c r="J32" s="66">
        <f>IF($C$3&gt;C4,$C$16*$D$16*$E$16*$F$16*$G$16,0)</f>
        <v>0</v>
      </c>
      <c r="K32" s="66">
        <f>IF($D$3&gt;C4,$C$16*$D$16*$E$16*$F$16*G17,0)</f>
        <v>0</v>
      </c>
      <c r="L32" s="67">
        <f>IF($E$3&gt;C4,$C$16*$D$16*$E$16*F17*($G$16+G17),0)</f>
        <v>0</v>
      </c>
      <c r="M32" s="68">
        <f t="shared" ref="M32:M39" si="0">SUM(J32:L32)</f>
        <v>0</v>
      </c>
      <c r="N32" s="66">
        <f>IF($D$3&gt;D4,$C$16*$D$16*$E$16*$F$16*($G$26-$G$16-G17),0)</f>
        <v>0</v>
      </c>
      <c r="O32" s="67">
        <f>IF($E$3&gt;D4,$C$16*$D$16*$E$16*F17*($G$26-$G$16-G17),0)</f>
        <v>0</v>
      </c>
      <c r="P32" s="68">
        <f t="shared" ref="P32:P39" si="1">SUM(N32:O32)</f>
        <v>0</v>
      </c>
      <c r="Q32" s="67">
        <f>IF($E$3&gt;E4,$C$16*$D$16*$E$16*($F$26-$F$16-F17)*$G$26,0)</f>
        <v>0</v>
      </c>
      <c r="R32" s="68">
        <f t="shared" ref="R32:R39" si="2">SUM(Q32)</f>
        <v>0</v>
      </c>
    </row>
    <row r="33" spans="2:19" x14ac:dyDescent="0.15">
      <c r="B33" s="82" t="str">
        <v>Queen</v>
      </c>
      <c r="C33" s="66">
        <f>((C19+C$16)*(D19+D$16)*(E19+E$16)*(F19+F$16)*(G19+G$16)-C$16*D$16*E$16*IF($E$3&gt;$C6,(F19+F$16)*(G19+G$16),IF($D$3&gt;$C6,F$16*(G19+G$16),F$16*G$16)))</f>
        <v>24936</v>
      </c>
      <c r="D33" s="66">
        <f>((C19+C$16)*(D19+D$16)*(E19+E$16)*(F19+F$16)-C$16*D$16*IF($E$3&gt;$D6,E$16*(F19+F$16),E$16*F$16))*(G$26-G19-G$16)</f>
        <v>97152</v>
      </c>
      <c r="E33" s="66">
        <f>((C19+C$16)*(D19+D$16)*(E19+E$16)*(F$26-F19-F$16)*G$26)-$C$16*$D$16*$E$16*($F$26-$F$16-F19)*$G$26</f>
        <v>526680</v>
      </c>
      <c r="F33" s="66"/>
      <c r="G33" s="46"/>
      <c r="I33" s="62" t="str">
        <v>King</v>
      </c>
      <c r="J33" s="66">
        <f>IF($C$3&gt;C5,$C$16*$D$16*$E$16*$F$16*$G$16,0)</f>
        <v>1944</v>
      </c>
      <c r="K33" s="66">
        <f>IF($D$3&gt;C5,$C$16*$D$16*$E$16*$F$16*G18,0)</f>
        <v>0</v>
      </c>
      <c r="L33" s="67">
        <f>IF($E$3&gt;C5,$C$16*$D$16*$E$16*F18*($G$16+G18),0)</f>
        <v>0</v>
      </c>
      <c r="M33" s="68">
        <f t="shared" si="0"/>
        <v>1944</v>
      </c>
      <c r="N33" s="66">
        <f>IF($D$3&gt;D5,$C$16*$D$16*$E$16*$F$16*($G$26-$G$16-G18),0)</f>
        <v>9396</v>
      </c>
      <c r="O33" s="67">
        <f>IF($E$3&gt;D5,$C$16*$D$16*$E$16*F18*($G$26-$G$16-G18),0)</f>
        <v>0</v>
      </c>
      <c r="P33" s="68">
        <f t="shared" si="1"/>
        <v>9396</v>
      </c>
      <c r="Q33" s="67">
        <f>IF($E$3&gt;E5,$C$16*$D$16*$E$16*($F$26-$F$16-F18)*$G$26,0)</f>
        <v>93960</v>
      </c>
      <c r="R33" s="68">
        <f t="shared" si="2"/>
        <v>93960</v>
      </c>
    </row>
    <row r="34" spans="2:19" x14ac:dyDescent="0.15">
      <c r="B34" s="82" t="str">
        <v>Jack</v>
      </c>
      <c r="C34" s="66">
        <f>((C20+C$16)*(D20+D$16)*(E20+E$16)*(F20+F$16)*(G20+G$16)-C$16*D$16*E$16*IF($E$3&gt;$C7,(F20+F$16)*(G20+G$16),IF($D$3&gt;$C7,F$16*(G20+G$16),F$16*G$16)))</f>
        <v>153288</v>
      </c>
      <c r="D34" s="66">
        <f>((C20+C$16)*(D20+D$16)*(E20+E$16)*(F20+F$16)-C$16*D$16*IF($E$3&gt;$D7,E$16*(F20+F$16),E$16*F$16))*(G$26-G20-G$16)</f>
        <v>279864</v>
      </c>
      <c r="E34" s="66">
        <f>((C20+C$16)*(D20+D$16)*(E20+E$16)*(F$26-F20-F$16)*G$26)-$C$16*$D$16*$E$16*($F$26-$F$16-F20)*$G$26</f>
        <v>1075320</v>
      </c>
      <c r="F34" s="66"/>
      <c r="G34" s="46"/>
      <c r="I34" s="62" t="str">
        <v>Queen</v>
      </c>
      <c r="J34" s="66">
        <f>IF($C$3&gt;C6,$C$16*$D$16*$E$16*$F$16*$G$16,0)</f>
        <v>1944</v>
      </c>
      <c r="K34" s="66">
        <f>IF($D$3&gt;C6,$C$16*$D$16*$E$16*$F$16*G19,0)</f>
        <v>0</v>
      </c>
      <c r="L34" s="67">
        <f>IF($E$3&gt;C6,$C$16*$D$16*$E$16*F19*($G$16+G19),0)</f>
        <v>0</v>
      </c>
      <c r="M34" s="68">
        <f t="shared" si="0"/>
        <v>1944</v>
      </c>
      <c r="N34" s="66">
        <f>IF($D$3&gt;D6,$C$16*$D$16*$E$16*$F$16*($G$26-$G$16-G19),0)</f>
        <v>10368</v>
      </c>
      <c r="O34" s="67">
        <f>IF($E$3&gt;D6,$C$16*$D$16*$E$16*F19*($G$26-$G$16-G19),0)</f>
        <v>0</v>
      </c>
      <c r="P34" s="68">
        <f t="shared" si="1"/>
        <v>10368</v>
      </c>
      <c r="Q34" s="67">
        <f>IF($E$3&gt;E6,$C$16*$D$16*$E$16*($F$26-$F$16-F19)*$G$26,0)</f>
        <v>106920</v>
      </c>
      <c r="R34" s="68">
        <f t="shared" si="2"/>
        <v>106920</v>
      </c>
    </row>
    <row r="35" spans="2:19" x14ac:dyDescent="0.15">
      <c r="B35" s="82" t="str">
        <v>Ten</v>
      </c>
      <c r="C35" s="66">
        <f>((C21+C$16)*(D21+D$16)*(E21+E$16)*(F21+F$16)*(G21+G$16)-C$16*D$16*E$16*IF($E$3&gt;$C8,(F21+F$16)*(G21+G$16),IF($D$3&gt;$C8,F$16*(G21+G$16),F$16*G$16)))</f>
        <v>20704</v>
      </c>
      <c r="D35" s="66">
        <f>((C21+C$16)*(D21+D$16)*(E21+E$16)*(F21+F$16)-C$16*D$16*IF($E$3&gt;$D8,E$16*(F21+F$16),E$16*F$16))*(G$26-G21-G$16)</f>
        <v>72448</v>
      </c>
      <c r="E35" s="66">
        <f>((C21+C$16)*(D21+D$16)*(E21+E$16)*(F$26-F21-F$16)*G$26)-$C$16*$D$16*$E$16*($F$26-$F$16-F21)*$G$26</f>
        <v>362240</v>
      </c>
      <c r="F35" s="66"/>
      <c r="G35" s="46"/>
      <c r="I35" s="62" t="str">
        <v>Jack</v>
      </c>
      <c r="J35" s="66">
        <f>IF($C$3&gt;C7,$C$16*$D$16*$E$16*$F$16*$G$16,0)</f>
        <v>1944</v>
      </c>
      <c r="K35" s="66">
        <f>IF($D$3&gt;C7,$C$16*$D$16*$E$16*$F$16*G20,0)</f>
        <v>0</v>
      </c>
      <c r="L35" s="67">
        <f>IF($E$3&gt;C7,$C$16*$D$16*$E$16*F20*($G$16+G20),0)</f>
        <v>0</v>
      </c>
      <c r="M35" s="68">
        <f t="shared" si="0"/>
        <v>1944</v>
      </c>
      <c r="N35" s="66">
        <f>IF($D$3&gt;D7,$C$16*$D$16*$E$16*$F$16*($G$26-$G$16-G20),0)</f>
        <v>8424</v>
      </c>
      <c r="O35" s="67">
        <f>IF($E$3&gt;D7,$C$16*$D$16*$E$16*F20*($G$26-$G$16-G20),0)</f>
        <v>0</v>
      </c>
      <c r="P35" s="68">
        <f t="shared" si="1"/>
        <v>8424</v>
      </c>
      <c r="Q35" s="67">
        <f>IF($E$3&gt;E7,$C$16*$D$16*$E$16*($F$26-$F$16-F20)*$G$26,0)</f>
        <v>93960</v>
      </c>
      <c r="R35" s="68">
        <f t="shared" si="2"/>
        <v>93960</v>
      </c>
      <c r="S35" s="48"/>
    </row>
    <row r="36" spans="2:19" x14ac:dyDescent="0.15">
      <c r="B36" s="82" t="str">
        <v>Apple</v>
      </c>
      <c r="C36" s="66">
        <f>((C22+C$16)*(D22+D$16)*(E22+E$16)*(F22+F$16)*(G22+G$16)-C$16*D$16*E$16*IF($E$3&gt;$C9,(F22+F$16)*(G22+G$16),IF($D$3&gt;$C9,F$16*(G22+G$16),F$16*G$16)))</f>
        <v>88020</v>
      </c>
      <c r="D36" s="66">
        <f>((C22+C$16)*(D22+D$16)*(E22+E$16)*(F22+F$16)-C$16*D$16*IF($E$3&gt;$D9,E$16*(F22+F$16),E$16*F$16))*(G$26-G22-G$16)</f>
        <v>251910</v>
      </c>
      <c r="E36" s="66">
        <f>((C22+C$16)*(D22+D$16)*(E22+E$16)*(F$26-F22-F$16)*G$26)-$C$16*$D$16*$E$16*($F$26-$F$16-F22)*$G$26</f>
        <v>1156920</v>
      </c>
      <c r="F36" s="66"/>
      <c r="G36" s="46"/>
      <c r="I36" s="62" t="str">
        <v>Ten</v>
      </c>
      <c r="J36" s="66">
        <f>IF($C$3&gt;C8,$C$16*$D$16*$E$16*$F$16*$G$16,0)</f>
        <v>1944</v>
      </c>
      <c r="K36" s="66">
        <f>IF($D$3&gt;C8,$C$16*$D$16*$E$16*$F$16*G21,0)</f>
        <v>648</v>
      </c>
      <c r="L36" s="67">
        <f>IF($E$3&gt;C8,$C$16*$D$16*$E$16*F21*($G$16+G21),0)</f>
        <v>0</v>
      </c>
      <c r="M36" s="68">
        <f t="shared" si="0"/>
        <v>2592</v>
      </c>
      <c r="N36" s="66">
        <f>IF($D$3&gt;D8,$C$16*$D$16*$E$16*$F$16*($G$26-$G$16-G21),0)</f>
        <v>10368</v>
      </c>
      <c r="O36" s="67">
        <f>IF($E$3&gt;D8,$C$16*$D$16*$E$16*F21*($G$26-$G$16-G21),0)</f>
        <v>10368</v>
      </c>
      <c r="P36" s="68">
        <f t="shared" si="1"/>
        <v>20736</v>
      </c>
      <c r="Q36" s="67">
        <f>IF($E$3&gt;E8,$C$16*$D$16*$E$16*($F$26-$F$16-F21)*$G$26,0)</f>
        <v>103680</v>
      </c>
      <c r="R36" s="68">
        <f t="shared" si="2"/>
        <v>103680</v>
      </c>
      <c r="S36" s="48"/>
    </row>
    <row r="37" spans="2:19" x14ac:dyDescent="0.15">
      <c r="B37" s="82" t="str">
        <v>Cherry</v>
      </c>
      <c r="C37" s="66">
        <f>((C23+C$16)*(D23+D$16)*(E23+E$16)*(F23+F$16)*(G23+G$16)-C$16*D$16*E$16*IF($E$3&gt;$C10,(F23+F$16)*(G23+G$16),IF($D$3&gt;$C10,F$16*(G23+G$16),F$16*G$16)))</f>
        <v>45270</v>
      </c>
      <c r="D37" s="66">
        <f>((C23+C$16)*(D23+D$16)*(E23+E$16)*(F23+F$16)-C$16*D$16*IF($E$3&gt;$D10,E$16*(F23+F$16),E$16*F$16))*(G$26-G23-G$16)</f>
        <v>128520</v>
      </c>
      <c r="E37" s="66">
        <f>((C23+C$16)*(D23+D$16)*(E23+E$16)*(F$26-F23-F$16)*G$26)-$C$16*$D$16*$E$16*($F$26-$F$16-F23)*$G$26</f>
        <v>807840</v>
      </c>
      <c r="F37" s="66"/>
      <c r="G37" s="46"/>
      <c r="I37" s="62" t="str">
        <v>Apple</v>
      </c>
      <c r="J37" s="66">
        <f>IF($C$3&gt;C9,$C$16*$D$16*$E$16*$F$16*$G$16,0)</f>
        <v>1944</v>
      </c>
      <c r="K37" s="66">
        <f>IF($D$3&gt;C9,$C$16*$D$16*$E$16*$F$16*G22,0)</f>
        <v>1296</v>
      </c>
      <c r="L37" s="67">
        <f>IF($E$3&gt;C9,$C$16*$D$16*$E$16*F22*($G$16+G22),0)</f>
        <v>0</v>
      </c>
      <c r="M37" s="68">
        <f t="shared" si="0"/>
        <v>3240</v>
      </c>
      <c r="N37" s="66">
        <f>IF($D$3&gt;D9,$C$16*$D$16*$E$16*$F$16*($G$26-$G$16-G22),0)</f>
        <v>9720</v>
      </c>
      <c r="O37" s="67">
        <f>IF($E$3&gt;D9,$C$16*$D$16*$E$16*F22*($G$26-$G$16-G22),0)</f>
        <v>12150</v>
      </c>
      <c r="P37" s="68">
        <f t="shared" si="1"/>
        <v>21870</v>
      </c>
      <c r="Q37" s="67">
        <f>IF($E$3&gt;E9,$C$16*$D$16*$E$16*($F$26-$F$16-F22)*$G$26,0)</f>
        <v>100440</v>
      </c>
      <c r="R37" s="68">
        <f t="shared" si="2"/>
        <v>100440</v>
      </c>
      <c r="S37" s="48"/>
    </row>
    <row r="38" spans="2:19" x14ac:dyDescent="0.15">
      <c r="B38" s="82" t="str">
        <v>Melon</v>
      </c>
      <c r="C38" s="66">
        <f>((C24+C$16)*(D24+D$16)*(E24+E$16)*(F24+F$16)*(G24+G$16)-C$16*D$16*E$16*IF($E$3&gt;$C11,(F24+F$16)*(G24+G$16),IF($D$3&gt;$C11,F$16*(G24+G$16),F$16*G$16)))</f>
        <v>62036</v>
      </c>
      <c r="D38" s="66">
        <f>((C24+C$16)*(D24+D$16)*(E24+E$16)*(F24+F$16)-C$16*D$16*IF($E$3&gt;$D11,E$16*(F24+F$16),E$16*F$16))*(G$26-G24-G$16)</f>
        <v>120096</v>
      </c>
      <c r="E38" s="66">
        <f>((C24+C$16)*(D24+D$16)*(E24+E$16)*(F$26-F24-F$16)*G$26)-$C$16*$D$16*$E$16*($F$26-$F$16-F24)*$G$26</f>
        <v>711680</v>
      </c>
      <c r="F38" s="66"/>
      <c r="G38" s="46"/>
      <c r="I38" s="62" t="str">
        <v>Cherry</v>
      </c>
      <c r="J38" s="66">
        <f>IF($C$3&gt;C10,$C$16*$D$16*$E$16*$F$16*$G$16,0)</f>
        <v>1944</v>
      </c>
      <c r="K38" s="66">
        <f>IF($D$3&gt;C10,$C$16*$D$16*$E$16*$F$16*G23,0)</f>
        <v>1296</v>
      </c>
      <c r="L38" s="67">
        <f>IF($E$3&gt;C10,$C$16*$D$16*$E$16*F23*($G$16+G23),0)</f>
        <v>0</v>
      </c>
      <c r="M38" s="68">
        <f t="shared" si="0"/>
        <v>3240</v>
      </c>
      <c r="N38" s="66">
        <f>IF($D$3&gt;D10,$C$16*$D$16*$E$16*$F$16*($G$26-$G$16-G23),0)</f>
        <v>9720</v>
      </c>
      <c r="O38" s="67">
        <f>IF($E$3&gt;D10,$C$16*$D$16*$E$16*F23*($G$26-$G$16-G23),0)</f>
        <v>7290</v>
      </c>
      <c r="P38" s="68">
        <f t="shared" si="1"/>
        <v>17010</v>
      </c>
      <c r="Q38" s="67">
        <f>IF($E$3&gt;E10,$C$16*$D$16*$E$16*($F$26-$F$16-F23)*$G$26,0)</f>
        <v>106920</v>
      </c>
      <c r="R38" s="68">
        <f t="shared" si="2"/>
        <v>106920</v>
      </c>
    </row>
    <row r="39" spans="2:19" ht="14" thickBot="1" x14ac:dyDescent="0.2">
      <c r="B39" s="89" t="str">
        <v>Scatter</v>
      </c>
      <c r="C39" s="83">
        <v>0</v>
      </c>
      <c r="D39" s="83">
        <v>0</v>
      </c>
      <c r="E39" s="83">
        <v>0</v>
      </c>
      <c r="F39" s="83"/>
      <c r="G39" s="84"/>
      <c r="I39" s="70" t="str">
        <v>Melon</v>
      </c>
      <c r="J39" s="71">
        <f>IF($C$3&gt;C11,$C$16*$D$16*$E$16*$F$16*$G$16,0)</f>
        <v>1944</v>
      </c>
      <c r="K39" s="71">
        <f>IF($D$3&gt;C11,$C$16*$D$16*$E$16*$F$16*G24,0)</f>
        <v>2268</v>
      </c>
      <c r="L39" s="72">
        <f>IF($E$3&gt;C11,$C$16*$D$16*$E$16*F24*($G$16+G24),0)</f>
        <v>0</v>
      </c>
      <c r="M39" s="73">
        <f t="shared" si="0"/>
        <v>4212</v>
      </c>
      <c r="N39" s="71">
        <f>IF($D$3&gt;D11,$C$16*$D$16*$E$16*$F$16*($G$26-$G$16-G24),0)</f>
        <v>8748</v>
      </c>
      <c r="O39" s="72">
        <f>IF($E$3&gt;D11,$C$16*$D$16*$E$16*F24*($G$26-$G$16-G24),0)</f>
        <v>8748</v>
      </c>
      <c r="P39" s="73">
        <f t="shared" si="1"/>
        <v>17496</v>
      </c>
      <c r="Q39" s="72">
        <f>IF($E$3&gt;E11,$C$16*$D$16*$E$16*($F$26-$F$16-F24)*$G$26,0)</f>
        <v>103680</v>
      </c>
      <c r="R39" s="73">
        <f t="shared" si="2"/>
        <v>103680</v>
      </c>
    </row>
    <row r="40" spans="2:19" x14ac:dyDescent="0.15">
      <c r="B40" s="80"/>
      <c r="C40" s="81"/>
      <c r="D40" s="81"/>
      <c r="E40" s="81"/>
      <c r="F40" s="81"/>
      <c r="G40" s="81"/>
    </row>
    <row r="42" spans="2:19" ht="14" thickBot="1" x14ac:dyDescent="0.2"/>
    <row r="43" spans="2:19" ht="14" thickBot="1" x14ac:dyDescent="0.2">
      <c r="B43" s="42" t="s">
        <v>54</v>
      </c>
      <c r="C43" s="43"/>
      <c r="D43" s="43"/>
      <c r="E43" s="43"/>
      <c r="F43" s="43"/>
      <c r="G43" s="43"/>
    </row>
    <row r="44" spans="2:19" ht="14" thickBot="1" x14ac:dyDescent="0.2">
      <c r="B44" s="86" t="s">
        <v>9</v>
      </c>
      <c r="C44" s="87" t="s">
        <v>38</v>
      </c>
      <c r="D44" s="87" t="s">
        <v>53</v>
      </c>
      <c r="E44" s="87" t="s">
        <v>40</v>
      </c>
      <c r="F44" s="87"/>
      <c r="G44" s="88"/>
    </row>
    <row r="45" spans="2:19" x14ac:dyDescent="0.15">
      <c r="B45" s="85" t="str" cm="1">
        <f t="array" ref="B45:B54">_xlfn.ANCHORARRAY(B16)</f>
        <v>Wild</v>
      </c>
      <c r="C45" s="63">
        <f>C30*C3*$J$8</f>
        <v>972000</v>
      </c>
      <c r="D45" s="63">
        <f t="shared" ref="D45:E45" si="3">D30*D3*$J$8</f>
        <v>1036800</v>
      </c>
      <c r="E45" s="63">
        <f t="shared" si="3"/>
        <v>194400</v>
      </c>
      <c r="F45" s="63"/>
      <c r="G45" s="69"/>
    </row>
    <row r="46" spans="2:19" x14ac:dyDescent="0.15">
      <c r="B46" s="82" t="str">
        <v>Ace</v>
      </c>
      <c r="C46" s="63">
        <f t="shared" ref="C46:E53" si="4">C31*C4*$J$8</f>
        <v>19188000</v>
      </c>
      <c r="D46" s="63">
        <f t="shared" si="4"/>
        <v>15091200</v>
      </c>
      <c r="E46" s="63">
        <f t="shared" si="4"/>
        <v>21087000</v>
      </c>
      <c r="F46" s="66"/>
      <c r="G46" s="46"/>
    </row>
    <row r="47" spans="2:19" x14ac:dyDescent="0.15">
      <c r="B47" s="82" t="str">
        <v>King</v>
      </c>
      <c r="C47" s="63">
        <f t="shared" si="4"/>
        <v>19576200</v>
      </c>
      <c r="D47" s="63">
        <f t="shared" si="4"/>
        <v>20302320</v>
      </c>
      <c r="E47" s="63">
        <f t="shared" si="4"/>
        <v>17260800</v>
      </c>
      <c r="F47" s="66"/>
      <c r="G47" s="46"/>
    </row>
    <row r="48" spans="2:19" x14ac:dyDescent="0.15">
      <c r="B48" s="82" t="str">
        <v>Queen</v>
      </c>
      <c r="C48" s="63">
        <f t="shared" si="4"/>
        <v>3740400</v>
      </c>
      <c r="D48" s="63">
        <f t="shared" si="4"/>
        <v>5829120</v>
      </c>
      <c r="E48" s="63">
        <f t="shared" si="4"/>
        <v>7900200</v>
      </c>
      <c r="F48" s="66"/>
      <c r="G48" s="46"/>
    </row>
    <row r="49" spans="2:7" x14ac:dyDescent="0.15">
      <c r="B49" s="82" t="str">
        <v>Jack</v>
      </c>
      <c r="C49" s="63">
        <f t="shared" si="4"/>
        <v>15328800</v>
      </c>
      <c r="D49" s="63">
        <f t="shared" si="4"/>
        <v>11194560</v>
      </c>
      <c r="E49" s="63">
        <f t="shared" si="4"/>
        <v>10753200</v>
      </c>
      <c r="F49" s="66"/>
      <c r="G49" s="46"/>
    </row>
    <row r="50" spans="2:7" x14ac:dyDescent="0.15">
      <c r="B50" s="82" t="str">
        <v>Ten</v>
      </c>
      <c r="C50" s="63">
        <f t="shared" si="4"/>
        <v>1035200</v>
      </c>
      <c r="D50" s="63">
        <f t="shared" si="4"/>
        <v>1448960</v>
      </c>
      <c r="E50" s="63">
        <f t="shared" si="4"/>
        <v>1811200</v>
      </c>
      <c r="F50" s="66"/>
      <c r="G50" s="46"/>
    </row>
    <row r="51" spans="2:7" x14ac:dyDescent="0.15">
      <c r="B51" s="82" t="str">
        <v>Apple</v>
      </c>
      <c r="C51" s="63">
        <f t="shared" si="4"/>
        <v>2200500</v>
      </c>
      <c r="D51" s="63">
        <f t="shared" si="4"/>
        <v>2519100</v>
      </c>
      <c r="E51" s="63">
        <f t="shared" si="4"/>
        <v>2892300</v>
      </c>
      <c r="F51" s="66"/>
      <c r="G51" s="46"/>
    </row>
    <row r="52" spans="2:7" x14ac:dyDescent="0.15">
      <c r="B52" s="82" t="str">
        <v>Cherry</v>
      </c>
      <c r="C52" s="63">
        <f t="shared" si="4"/>
        <v>1131750</v>
      </c>
      <c r="D52" s="63">
        <f t="shared" si="4"/>
        <v>1285200</v>
      </c>
      <c r="E52" s="63">
        <f t="shared" si="4"/>
        <v>2019600</v>
      </c>
      <c r="F52" s="66"/>
      <c r="G52" s="46"/>
    </row>
    <row r="53" spans="2:7" x14ac:dyDescent="0.15">
      <c r="B53" s="82" t="str">
        <v>Melon</v>
      </c>
      <c r="C53" s="63">
        <f t="shared" si="4"/>
        <v>1550900</v>
      </c>
      <c r="D53" s="63">
        <f t="shared" si="4"/>
        <v>1200960</v>
      </c>
      <c r="E53" s="63">
        <f t="shared" si="4"/>
        <v>1779200</v>
      </c>
      <c r="F53" s="66"/>
      <c r="G53" s="46"/>
    </row>
    <row r="54" spans="2:7" ht="14" thickBot="1" x14ac:dyDescent="0.2">
      <c r="B54" s="89" t="str">
        <v>Scatter</v>
      </c>
      <c r="C54" s="83">
        <v>0</v>
      </c>
      <c r="D54" s="83">
        <v>0</v>
      </c>
      <c r="E54" s="83">
        <v>0</v>
      </c>
      <c r="F54" s="83"/>
      <c r="G54" s="84"/>
    </row>
  </sheetData>
  <conditionalFormatting sqref="I30:I39">
    <cfRule type="containsText" dxfId="23" priority="19" stopIfTrue="1" operator="containsText" text="Iron Man">
      <formula>NOT(ISERROR(SEARCH("Iron Man",I30)))</formula>
    </cfRule>
    <cfRule type="containsText" dxfId="22" priority="20" stopIfTrue="1" operator="containsText" text="War Machine">
      <formula>NOT(ISERROR(SEARCH("War Machine",I30)))</formula>
    </cfRule>
    <cfRule type="containsText" dxfId="21" priority="21" stopIfTrue="1" operator="containsText" text="D Machine">
      <formula>NOT(ISERROR(SEARCH("D Machine",I30)))</formula>
    </cfRule>
    <cfRule type="containsText" dxfId="20" priority="22" stopIfTrue="1" operator="containsText" text="C MAchine">
      <formula>NOT(ISERROR(SEARCH("C MAchine",I30)))</formula>
    </cfRule>
    <cfRule type="containsText" dxfId="19" priority="23" stopIfTrue="1" operator="containsText" text="B Machine">
      <formula>NOT(ISERROR(SEARCH("B Machine",I30)))</formula>
    </cfRule>
    <cfRule type="containsText" dxfId="18" priority="24" stopIfTrue="1" operator="containsText" text="A Machine">
      <formula>NOT(ISERROR(SEARCH("A Machine",I30)))</formula>
    </cfRule>
  </conditionalFormatting>
  <conditionalFormatting sqref="B44:B54">
    <cfRule type="containsText" dxfId="17" priority="13" stopIfTrue="1" operator="containsText" text="Iron Man">
      <formula>NOT(ISERROR(SEARCH("Iron Man",B44)))</formula>
    </cfRule>
    <cfRule type="containsText" dxfId="16" priority="14" stopIfTrue="1" operator="containsText" text="War Machine">
      <formula>NOT(ISERROR(SEARCH("War Machine",B44)))</formula>
    </cfRule>
    <cfRule type="containsText" dxfId="15" priority="15" stopIfTrue="1" operator="containsText" text="D Machine">
      <formula>NOT(ISERROR(SEARCH("D Machine",B44)))</formula>
    </cfRule>
    <cfRule type="containsText" dxfId="14" priority="16" stopIfTrue="1" operator="containsText" text="C MAchine">
      <formula>NOT(ISERROR(SEARCH("C MAchine",B44)))</formula>
    </cfRule>
    <cfRule type="containsText" dxfId="13" priority="17" stopIfTrue="1" operator="containsText" text="B Machine">
      <formula>NOT(ISERROR(SEARCH("B Machine",B44)))</formula>
    </cfRule>
    <cfRule type="containsText" dxfId="12" priority="18" stopIfTrue="1" operator="containsText" text="A Machine">
      <formula>NOT(ISERROR(SEARCH("A Machine",B44)))</formula>
    </cfRule>
  </conditionalFormatting>
  <conditionalFormatting sqref="B29:B39">
    <cfRule type="containsText" dxfId="11" priority="7" stopIfTrue="1" operator="containsText" text="Iron Man">
      <formula>NOT(ISERROR(SEARCH("Iron Man",B29)))</formula>
    </cfRule>
    <cfRule type="containsText" dxfId="10" priority="8" stopIfTrue="1" operator="containsText" text="War Machine">
      <formula>NOT(ISERROR(SEARCH("War Machine",B29)))</formula>
    </cfRule>
    <cfRule type="containsText" dxfId="9" priority="9" stopIfTrue="1" operator="containsText" text="D Machine">
      <formula>NOT(ISERROR(SEARCH("D Machine",B29)))</formula>
    </cfRule>
    <cfRule type="containsText" dxfId="8" priority="10" stopIfTrue="1" operator="containsText" text="C MAchine">
      <formula>NOT(ISERROR(SEARCH("C MAchine",B29)))</formula>
    </cfRule>
    <cfRule type="containsText" dxfId="7" priority="11" stopIfTrue="1" operator="containsText" text="B Machine">
      <formula>NOT(ISERROR(SEARCH("B Machine",B29)))</formula>
    </cfRule>
    <cfRule type="containsText" dxfId="6" priority="12" stopIfTrue="1" operator="containsText" text="A Machine">
      <formula>NOT(ISERROR(SEARCH("A Machine",B29)))</formula>
    </cfRule>
  </conditionalFormatting>
  <conditionalFormatting sqref="B15:B25">
    <cfRule type="containsText" dxfId="5" priority="1" stopIfTrue="1" operator="containsText" text="Iron Man">
      <formula>NOT(ISERROR(SEARCH("Iron Man",B15)))</formula>
    </cfRule>
    <cfRule type="containsText" dxfId="4" priority="2" stopIfTrue="1" operator="containsText" text="War Machine">
      <formula>NOT(ISERROR(SEARCH("War Machine",B15)))</formula>
    </cfRule>
    <cfRule type="containsText" dxfId="3" priority="3" stopIfTrue="1" operator="containsText" text="D Machine">
      <formula>NOT(ISERROR(SEARCH("D Machine",B15)))</formula>
    </cfRule>
    <cfRule type="containsText" dxfId="2" priority="4" stopIfTrue="1" operator="containsText" text="C MAchine">
      <formula>NOT(ISERROR(SEARCH("C MAchine",B15)))</formula>
    </cfRule>
    <cfRule type="containsText" dxfId="1" priority="5" stopIfTrue="1" operator="containsText" text="B Machine">
      <formula>NOT(ISERROR(SEARCH("B Machine",B15)))</formula>
    </cfRule>
    <cfRule type="containsText" dxfId="0" priority="6" stopIfTrue="1" operator="containsText" text="A Machine">
      <formula>NOT(ISERROR(SEARCH("A Machine",B15)))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Rules and Examples</vt:lpstr>
      <vt:lpstr>Reels</vt:lpstr>
      <vt:lpstr>Paytable&amp;WinLines</vt:lpstr>
      <vt:lpstr>Basegame Calculation</vt:lpstr>
      <vt:lpstr>Freegame Calculation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Kelly</dc:creator>
  <cp:lastModifiedBy>Connor Kelly</cp:lastModifiedBy>
  <dcterms:created xsi:type="dcterms:W3CDTF">2024-05-14T20:35:56Z</dcterms:created>
  <dcterms:modified xsi:type="dcterms:W3CDTF">2024-11-17T10:08:30Z</dcterms:modified>
</cp:coreProperties>
</file>