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kelly/Documents/Work/Python/SlotGame/"/>
    </mc:Choice>
  </mc:AlternateContent>
  <xr:revisionPtr revIDLastSave="0" documentId="13_ncr:1_{4B9CE8CA-D087-AE44-9A90-85E3FD12BB31}" xr6:coauthVersionLast="47" xr6:coauthVersionMax="47" xr10:uidLastSave="{00000000-0000-0000-0000-000000000000}"/>
  <bookViews>
    <workbookView xWindow="0" yWindow="500" windowWidth="38400" windowHeight="19360" activeTab="5" xr2:uid="{1E62B096-205D-1A4D-A4E9-EFBBAB73C312}"/>
  </bookViews>
  <sheets>
    <sheet name="BaseReels" sheetId="2" r:id="rId1"/>
    <sheet name="FreeReels" sheetId="7" r:id="rId2"/>
    <sheet name="Winlines" sheetId="8" r:id="rId3"/>
    <sheet name="Paytable" sheetId="9" r:id="rId4"/>
    <sheet name="Basegame Calculation" sheetId="4" r:id="rId5"/>
    <sheet name="Freegame Calculation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5" l="1" a="1"/>
  <c r="B16" i="5" s="1"/>
  <c r="B16" i="4" a="1"/>
  <c r="B16" i="4" s="1"/>
  <c r="I31" i="4" s="1" a="1"/>
  <c r="I31" i="4" s="1"/>
  <c r="G3" i="2"/>
  <c r="H3" i="2"/>
  <c r="I3" i="2"/>
  <c r="J3" i="2"/>
  <c r="K3" i="2"/>
  <c r="G4" i="2"/>
  <c r="H4" i="2"/>
  <c r="I4" i="2"/>
  <c r="J4" i="2"/>
  <c r="K4" i="2"/>
  <c r="G5" i="2"/>
  <c r="H5" i="2"/>
  <c r="I5" i="2"/>
  <c r="J5" i="2"/>
  <c r="K5" i="2"/>
  <c r="G6" i="2"/>
  <c r="H6" i="2"/>
  <c r="I6" i="2"/>
  <c r="J6" i="2"/>
  <c r="K6" i="2"/>
  <c r="G7" i="2"/>
  <c r="H7" i="2"/>
  <c r="I7" i="2"/>
  <c r="J7" i="2"/>
  <c r="K7" i="2"/>
  <c r="G8" i="2"/>
  <c r="H8" i="2"/>
  <c r="I8" i="2"/>
  <c r="J8" i="2"/>
  <c r="K8" i="2"/>
  <c r="G9" i="2"/>
  <c r="H9" i="2"/>
  <c r="I9" i="2"/>
  <c r="J9" i="2"/>
  <c r="K9" i="2"/>
  <c r="G10" i="2"/>
  <c r="H10" i="2"/>
  <c r="I10" i="2"/>
  <c r="J10" i="2"/>
  <c r="K10" i="2"/>
  <c r="G11" i="2"/>
  <c r="H11" i="2"/>
  <c r="I11" i="2"/>
  <c r="J11" i="2"/>
  <c r="K11" i="2"/>
  <c r="G12" i="2"/>
  <c r="H12" i="2"/>
  <c r="I12" i="2"/>
  <c r="J12" i="2"/>
  <c r="K12" i="2"/>
  <c r="G13" i="2"/>
  <c r="H13" i="2"/>
  <c r="I13" i="2"/>
  <c r="J13" i="2"/>
  <c r="K13" i="2"/>
  <c r="G14" i="2"/>
  <c r="H14" i="2"/>
  <c r="I14" i="2"/>
  <c r="J14" i="2"/>
  <c r="K14" i="2"/>
  <c r="G15" i="2"/>
  <c r="H15" i="2"/>
  <c r="I15" i="2"/>
  <c r="J15" i="2"/>
  <c r="K15" i="2"/>
  <c r="G16" i="2"/>
  <c r="H16" i="2"/>
  <c r="I16" i="2"/>
  <c r="J16" i="2"/>
  <c r="K16" i="2"/>
  <c r="G17" i="2"/>
  <c r="H17" i="2"/>
  <c r="I17" i="2"/>
  <c r="J17" i="2"/>
  <c r="K17" i="2"/>
  <c r="G18" i="2"/>
  <c r="H18" i="2"/>
  <c r="I18" i="2"/>
  <c r="J18" i="2"/>
  <c r="K18" i="2"/>
  <c r="G19" i="2"/>
  <c r="H19" i="2"/>
  <c r="I19" i="2"/>
  <c r="J19" i="2"/>
  <c r="K19" i="2"/>
  <c r="G20" i="2"/>
  <c r="H20" i="2"/>
  <c r="I20" i="2"/>
  <c r="J20" i="2"/>
  <c r="K20" i="2"/>
  <c r="G21" i="2"/>
  <c r="H21" i="2"/>
  <c r="I21" i="2"/>
  <c r="J21" i="2"/>
  <c r="K21" i="2"/>
  <c r="G22" i="2"/>
  <c r="H22" i="2"/>
  <c r="I22" i="2"/>
  <c r="J22" i="2"/>
  <c r="K22" i="2"/>
  <c r="G23" i="2"/>
  <c r="H23" i="2"/>
  <c r="I23" i="2"/>
  <c r="J23" i="2"/>
  <c r="K23" i="2"/>
  <c r="G24" i="2"/>
  <c r="H24" i="2"/>
  <c r="I24" i="2"/>
  <c r="J24" i="2"/>
  <c r="K24" i="2"/>
  <c r="G25" i="2"/>
  <c r="H25" i="2"/>
  <c r="I25" i="2"/>
  <c r="J25" i="2"/>
  <c r="K25" i="2"/>
  <c r="G26" i="2"/>
  <c r="H26" i="2"/>
  <c r="I26" i="2"/>
  <c r="J26" i="2"/>
  <c r="K26" i="2"/>
  <c r="G27" i="2"/>
  <c r="H27" i="2"/>
  <c r="I27" i="2"/>
  <c r="J27" i="2"/>
  <c r="K27" i="2"/>
  <c r="G28" i="2"/>
  <c r="H28" i="2"/>
  <c r="I28" i="2"/>
  <c r="J28" i="2"/>
  <c r="K28" i="2"/>
  <c r="G29" i="2"/>
  <c r="H29" i="2"/>
  <c r="I29" i="2"/>
  <c r="J29" i="2"/>
  <c r="K29" i="2"/>
  <c r="G30" i="2"/>
  <c r="H30" i="2"/>
  <c r="I30" i="2"/>
  <c r="J30" i="2"/>
  <c r="K30" i="2"/>
  <c r="G31" i="2"/>
  <c r="H31" i="2"/>
  <c r="I31" i="2"/>
  <c r="J31" i="2"/>
  <c r="K31" i="2"/>
  <c r="G32" i="2"/>
  <c r="H32" i="2"/>
  <c r="I32" i="2"/>
  <c r="J32" i="2"/>
  <c r="K32" i="2"/>
  <c r="G33" i="2"/>
  <c r="H33" i="2"/>
  <c r="I33" i="2"/>
  <c r="J33" i="2"/>
  <c r="K33" i="2"/>
  <c r="G34" i="2"/>
  <c r="H34" i="2"/>
  <c r="I34" i="2"/>
  <c r="J34" i="2"/>
  <c r="K34" i="2"/>
  <c r="G35" i="2"/>
  <c r="H35" i="2"/>
  <c r="I35" i="2"/>
  <c r="J35" i="2"/>
  <c r="K35" i="2"/>
  <c r="G36" i="2"/>
  <c r="H36" i="2"/>
  <c r="I36" i="2"/>
  <c r="J36" i="2"/>
  <c r="K36" i="2"/>
  <c r="G37" i="2"/>
  <c r="H37" i="2"/>
  <c r="I37" i="2"/>
  <c r="J37" i="2"/>
  <c r="K37" i="2"/>
  <c r="G38" i="2"/>
  <c r="H38" i="2"/>
  <c r="I38" i="2"/>
  <c r="J38" i="2"/>
  <c r="K38" i="2"/>
  <c r="G39" i="2"/>
  <c r="H39" i="2"/>
  <c r="I39" i="2"/>
  <c r="J39" i="2"/>
  <c r="K39" i="2"/>
  <c r="G40" i="2"/>
  <c r="H40" i="2"/>
  <c r="I40" i="2"/>
  <c r="J40" i="2"/>
  <c r="K40" i="2"/>
  <c r="G41" i="2"/>
  <c r="H41" i="2"/>
  <c r="I41" i="2"/>
  <c r="J41" i="2"/>
  <c r="K41" i="2"/>
  <c r="H2" i="2"/>
  <c r="I2" i="2"/>
  <c r="J2" i="2"/>
  <c r="K2" i="2"/>
  <c r="G2" i="2"/>
  <c r="G3" i="7"/>
  <c r="H3" i="7"/>
  <c r="I3" i="7"/>
  <c r="J3" i="7"/>
  <c r="K3" i="7"/>
  <c r="G4" i="7"/>
  <c r="H4" i="7"/>
  <c r="I4" i="7"/>
  <c r="J4" i="7"/>
  <c r="K4" i="7"/>
  <c r="G5" i="7"/>
  <c r="H5" i="7"/>
  <c r="I5" i="7"/>
  <c r="J5" i="7"/>
  <c r="K5" i="7"/>
  <c r="G6" i="7"/>
  <c r="H6" i="7"/>
  <c r="I6" i="7"/>
  <c r="J6" i="7"/>
  <c r="K6" i="7"/>
  <c r="G7" i="7"/>
  <c r="H7" i="7"/>
  <c r="I7" i="7"/>
  <c r="J7" i="7"/>
  <c r="K7" i="7"/>
  <c r="G8" i="7"/>
  <c r="H8" i="7"/>
  <c r="I8" i="7"/>
  <c r="J8" i="7"/>
  <c r="K8" i="7"/>
  <c r="G9" i="7"/>
  <c r="H9" i="7"/>
  <c r="I9" i="7"/>
  <c r="J9" i="7"/>
  <c r="K9" i="7"/>
  <c r="G10" i="7"/>
  <c r="H10" i="7"/>
  <c r="I10" i="7"/>
  <c r="J10" i="7"/>
  <c r="K10" i="7"/>
  <c r="G11" i="7"/>
  <c r="H11" i="7"/>
  <c r="I11" i="7"/>
  <c r="J11" i="7"/>
  <c r="K11" i="7"/>
  <c r="G12" i="7"/>
  <c r="H12" i="7"/>
  <c r="I12" i="7"/>
  <c r="J12" i="7"/>
  <c r="K12" i="7"/>
  <c r="G13" i="7"/>
  <c r="H13" i="7"/>
  <c r="I13" i="7"/>
  <c r="J13" i="7"/>
  <c r="K13" i="7"/>
  <c r="G14" i="7"/>
  <c r="H14" i="7"/>
  <c r="I14" i="7"/>
  <c r="J14" i="7"/>
  <c r="K14" i="7"/>
  <c r="G15" i="7"/>
  <c r="H15" i="7"/>
  <c r="I15" i="7"/>
  <c r="J15" i="7"/>
  <c r="K15" i="7"/>
  <c r="G16" i="7"/>
  <c r="H16" i="7"/>
  <c r="I16" i="7"/>
  <c r="J16" i="7"/>
  <c r="K16" i="7"/>
  <c r="G17" i="7"/>
  <c r="H17" i="7"/>
  <c r="I17" i="7"/>
  <c r="J17" i="7"/>
  <c r="K17" i="7"/>
  <c r="G18" i="7"/>
  <c r="H18" i="7"/>
  <c r="I18" i="7"/>
  <c r="J18" i="7"/>
  <c r="K18" i="7"/>
  <c r="G19" i="7"/>
  <c r="H19" i="7"/>
  <c r="I19" i="7"/>
  <c r="J19" i="7"/>
  <c r="K19" i="7"/>
  <c r="G20" i="7"/>
  <c r="H20" i="7"/>
  <c r="I20" i="7"/>
  <c r="J20" i="7"/>
  <c r="K20" i="7"/>
  <c r="G21" i="7"/>
  <c r="H21" i="7"/>
  <c r="I21" i="7"/>
  <c r="J21" i="7"/>
  <c r="K21" i="7"/>
  <c r="G22" i="7"/>
  <c r="H22" i="7"/>
  <c r="I22" i="7"/>
  <c r="J22" i="7"/>
  <c r="K22" i="7"/>
  <c r="G23" i="7"/>
  <c r="H23" i="7"/>
  <c r="I23" i="7"/>
  <c r="J23" i="7"/>
  <c r="K23" i="7"/>
  <c r="G24" i="7"/>
  <c r="H24" i="7"/>
  <c r="I24" i="7"/>
  <c r="J24" i="7"/>
  <c r="K24" i="7"/>
  <c r="G25" i="7"/>
  <c r="H25" i="7"/>
  <c r="I25" i="7"/>
  <c r="J25" i="7"/>
  <c r="K25" i="7"/>
  <c r="G26" i="7"/>
  <c r="H26" i="7"/>
  <c r="I26" i="7"/>
  <c r="J26" i="7"/>
  <c r="K26" i="7"/>
  <c r="G27" i="7"/>
  <c r="H27" i="7"/>
  <c r="I27" i="7"/>
  <c r="J27" i="7"/>
  <c r="K27" i="7"/>
  <c r="G28" i="7"/>
  <c r="H28" i="7"/>
  <c r="I28" i="7"/>
  <c r="J28" i="7"/>
  <c r="K28" i="7"/>
  <c r="G29" i="7"/>
  <c r="H29" i="7"/>
  <c r="I29" i="7"/>
  <c r="J29" i="7"/>
  <c r="K29" i="7"/>
  <c r="G30" i="7"/>
  <c r="H30" i="7"/>
  <c r="I30" i="7"/>
  <c r="J30" i="7"/>
  <c r="K30" i="7"/>
  <c r="G31" i="7"/>
  <c r="H31" i="7"/>
  <c r="I31" i="7"/>
  <c r="J31" i="7"/>
  <c r="K31" i="7"/>
  <c r="G32" i="7"/>
  <c r="H32" i="7"/>
  <c r="I32" i="7"/>
  <c r="J32" i="7"/>
  <c r="K32" i="7"/>
  <c r="G33" i="7"/>
  <c r="H33" i="7"/>
  <c r="I33" i="7"/>
  <c r="J33" i="7"/>
  <c r="K33" i="7"/>
  <c r="G34" i="7"/>
  <c r="H34" i="7"/>
  <c r="I34" i="7"/>
  <c r="J34" i="7"/>
  <c r="K34" i="7"/>
  <c r="G35" i="7"/>
  <c r="H35" i="7"/>
  <c r="I35" i="7"/>
  <c r="J35" i="7"/>
  <c r="K35" i="7"/>
  <c r="G36" i="7"/>
  <c r="H36" i="7"/>
  <c r="I36" i="7"/>
  <c r="J36" i="7"/>
  <c r="K36" i="7"/>
  <c r="G37" i="7"/>
  <c r="H37" i="7"/>
  <c r="I37" i="7"/>
  <c r="J37" i="7"/>
  <c r="K37" i="7"/>
  <c r="G38" i="7"/>
  <c r="H38" i="7"/>
  <c r="I38" i="7"/>
  <c r="J38" i="7"/>
  <c r="K38" i="7"/>
  <c r="G39" i="7"/>
  <c r="H39" i="7"/>
  <c r="I39" i="7"/>
  <c r="J39" i="7"/>
  <c r="K39" i="7"/>
  <c r="G40" i="7"/>
  <c r="H40" i="7"/>
  <c r="I40" i="7"/>
  <c r="J40" i="7"/>
  <c r="K40" i="7"/>
  <c r="G41" i="7"/>
  <c r="H41" i="7"/>
  <c r="I41" i="7"/>
  <c r="J41" i="7"/>
  <c r="K41" i="7"/>
  <c r="H2" i="7"/>
  <c r="I2" i="7"/>
  <c r="J2" i="7"/>
  <c r="K2" i="7"/>
  <c r="G2" i="7"/>
  <c r="E3" i="5" a="1"/>
  <c r="E3" i="5" s="1"/>
  <c r="D3" i="5" a="1"/>
  <c r="D3" i="5" s="1"/>
  <c r="C3" i="5"/>
  <c r="C3" i="5" a="1"/>
  <c r="E3" i="4" a="1"/>
  <c r="E3" i="4" s="1"/>
  <c r="Q85" i="4" s="1"/>
  <c r="D3" i="4" a="1"/>
  <c r="D3" i="4" s="1"/>
  <c r="P85" i="4" s="1"/>
  <c r="C3" i="4" a="1"/>
  <c r="C3" i="4" s="1"/>
  <c r="J32" i="4" s="1"/>
  <c r="M14" i="4"/>
  <c r="M15" i="4"/>
  <c r="G94" i="4"/>
  <c r="H94" i="4"/>
  <c r="I94" i="4"/>
  <c r="R71" i="4"/>
  <c r="S71" i="4"/>
  <c r="T71" i="4"/>
  <c r="R72" i="4"/>
  <c r="S72" i="4"/>
  <c r="T72" i="4"/>
  <c r="R73" i="4"/>
  <c r="S73" i="4"/>
  <c r="T73" i="4"/>
  <c r="R74" i="4"/>
  <c r="S74" i="4"/>
  <c r="T74" i="4"/>
  <c r="R75" i="4"/>
  <c r="S75" i="4"/>
  <c r="T75" i="4"/>
  <c r="R76" i="4"/>
  <c r="S76" i="4"/>
  <c r="T76" i="4"/>
  <c r="R77" i="4"/>
  <c r="S77" i="4"/>
  <c r="T77" i="4"/>
  <c r="R78" i="4"/>
  <c r="S78" i="4"/>
  <c r="T78" i="4"/>
  <c r="S70" i="4"/>
  <c r="T70" i="4"/>
  <c r="R70" i="4"/>
  <c r="D17" i="5" l="1"/>
  <c r="G18" i="5"/>
  <c r="E20" i="5"/>
  <c r="C22" i="5"/>
  <c r="F23" i="5"/>
  <c r="D25" i="5"/>
  <c r="F17" i="5"/>
  <c r="D19" i="5"/>
  <c r="G20" i="5"/>
  <c r="E22" i="5"/>
  <c r="C24" i="5"/>
  <c r="F25" i="5"/>
  <c r="G19" i="5"/>
  <c r="C20" i="5"/>
  <c r="F21" i="5"/>
  <c r="D23" i="5"/>
  <c r="G24" i="5"/>
  <c r="C17" i="5"/>
  <c r="G21" i="5"/>
  <c r="E23" i="5"/>
  <c r="C25" i="5"/>
  <c r="E17" i="5"/>
  <c r="C19" i="5"/>
  <c r="F20" i="5"/>
  <c r="D22" i="5"/>
  <c r="G23" i="5"/>
  <c r="E25" i="5"/>
  <c r="F18" i="5"/>
  <c r="E18" i="5"/>
  <c r="F24" i="5"/>
  <c r="C23" i="5"/>
  <c r="E21" i="5"/>
  <c r="E24" i="5"/>
  <c r="G22" i="5"/>
  <c r="D21" i="5"/>
  <c r="F19" i="5"/>
  <c r="C18" i="5"/>
  <c r="G25" i="5"/>
  <c r="D24" i="5"/>
  <c r="F22" i="5"/>
  <c r="C21" i="5"/>
  <c r="E19" i="5"/>
  <c r="G17" i="5"/>
  <c r="D20" i="5"/>
  <c r="D18" i="5"/>
  <c r="H86" i="4"/>
  <c r="G86" i="4"/>
  <c r="G89" i="4"/>
  <c r="Q93" i="4"/>
  <c r="O91" i="4"/>
  <c r="P88" i="4"/>
  <c r="O88" i="4"/>
  <c r="O93" i="4"/>
  <c r="P90" i="4"/>
  <c r="Q87" i="4"/>
  <c r="P93" i="4"/>
  <c r="Q90" i="4"/>
  <c r="P87" i="4"/>
  <c r="O87" i="4"/>
  <c r="I93" i="4"/>
  <c r="G91" i="4"/>
  <c r="H88" i="4"/>
  <c r="H93" i="4"/>
  <c r="I90" i="4"/>
  <c r="G88" i="4"/>
  <c r="Q92" i="4"/>
  <c r="O90" i="4"/>
  <c r="G85" i="4"/>
  <c r="G93" i="4"/>
  <c r="H90" i="4"/>
  <c r="I87" i="4"/>
  <c r="P92" i="4"/>
  <c r="Q89" i="4"/>
  <c r="I85" i="4"/>
  <c r="I92" i="4"/>
  <c r="G90" i="4"/>
  <c r="H87" i="4"/>
  <c r="O85" i="4"/>
  <c r="O92" i="4"/>
  <c r="P89" i="4"/>
  <c r="Q86" i="4"/>
  <c r="I91" i="4"/>
  <c r="H91" i="4"/>
  <c r="I88" i="4"/>
  <c r="H85" i="4"/>
  <c r="H92" i="4"/>
  <c r="I89" i="4"/>
  <c r="G87" i="4"/>
  <c r="Q91" i="4"/>
  <c r="O89" i="4"/>
  <c r="P86" i="4"/>
  <c r="G92" i="4"/>
  <c r="H89" i="4"/>
  <c r="I86" i="4"/>
  <c r="P91" i="4"/>
  <c r="Q88" i="4"/>
  <c r="O86" i="4"/>
  <c r="K35" i="5"/>
  <c r="K33" i="5"/>
  <c r="N32" i="5"/>
  <c r="K34" i="5"/>
  <c r="K32" i="5"/>
  <c r="L37" i="5"/>
  <c r="L35" i="5"/>
  <c r="L33" i="5"/>
  <c r="O34" i="5"/>
  <c r="O32" i="5"/>
  <c r="L38" i="5"/>
  <c r="L36" i="5"/>
  <c r="L34" i="5"/>
  <c r="L32" i="5"/>
  <c r="L39" i="5"/>
  <c r="O35" i="5"/>
  <c r="O33" i="5"/>
  <c r="Q32" i="5"/>
  <c r="R32" i="5" s="1"/>
  <c r="L34" i="4"/>
  <c r="L33" i="4"/>
  <c r="L32" i="4"/>
  <c r="L35" i="4"/>
  <c r="K35" i="4"/>
  <c r="K32" i="4"/>
  <c r="K33" i="4"/>
  <c r="K34" i="4"/>
  <c r="B3" i="4" a="1"/>
  <c r="B3" i="4" s="1"/>
  <c r="B45" i="4" a="1"/>
  <c r="B45" i="4" s="1"/>
  <c r="B30" i="4" a="1"/>
  <c r="B30" i="4" s="1"/>
  <c r="C16" i="5" l="1"/>
  <c r="F16" i="5"/>
  <c r="G16" i="5"/>
  <c r="G26" i="5" s="1"/>
  <c r="E16" i="5"/>
  <c r="E26" i="5" s="1"/>
  <c r="D16" i="5"/>
  <c r="D26" i="5" s="1"/>
  <c r="M32" i="4"/>
  <c r="J32" i="5"/>
  <c r="M32" i="5" s="1"/>
  <c r="B3" i="5" a="1"/>
  <c r="B3" i="5" s="1"/>
  <c r="B30" i="5" a="1"/>
  <c r="B30" i="5" s="1"/>
  <c r="I31" i="5" a="1"/>
  <c r="I31" i="5" s="1"/>
  <c r="B45" i="5" a="1"/>
  <c r="B45" i="5" s="1"/>
  <c r="F26" i="5"/>
  <c r="P32" i="5"/>
  <c r="L39" i="4"/>
  <c r="L38" i="4"/>
  <c r="L37" i="4"/>
  <c r="L36" i="4"/>
  <c r="E35" i="5" l="1"/>
  <c r="E50" i="5" s="1"/>
  <c r="C38" i="5"/>
  <c r="C53" i="5" s="1"/>
  <c r="E32" i="5"/>
  <c r="E47" i="5" s="1"/>
  <c r="J36" i="5"/>
  <c r="E37" i="5"/>
  <c r="E52" i="5" s="1"/>
  <c r="E36" i="5"/>
  <c r="E51" i="5" s="1"/>
  <c r="J38" i="5"/>
  <c r="D37" i="5"/>
  <c r="D52" i="5" s="1"/>
  <c r="D32" i="5"/>
  <c r="D47" i="5" s="1"/>
  <c r="D36" i="5"/>
  <c r="D51" i="5" s="1"/>
  <c r="C31" i="5"/>
  <c r="C46" i="5" s="1"/>
  <c r="J34" i="5"/>
  <c r="M34" i="5" s="1"/>
  <c r="C37" i="5"/>
  <c r="C52" i="5" s="1"/>
  <c r="D38" i="5"/>
  <c r="D53" i="5" s="1"/>
  <c r="C32" i="5"/>
  <c r="C47" i="5" s="1"/>
  <c r="C36" i="5"/>
  <c r="C51" i="5" s="1"/>
  <c r="J39" i="5"/>
  <c r="J33" i="5"/>
  <c r="M33" i="5" s="1"/>
  <c r="E33" i="5"/>
  <c r="E48" i="5" s="1"/>
  <c r="C35" i="5"/>
  <c r="C50" i="5" s="1"/>
  <c r="E34" i="5"/>
  <c r="E49" i="5" s="1"/>
  <c r="D31" i="5"/>
  <c r="D46" i="5" s="1"/>
  <c r="J35" i="5"/>
  <c r="M35" i="5" s="1"/>
  <c r="D33" i="5"/>
  <c r="D48" i="5" s="1"/>
  <c r="D34" i="5"/>
  <c r="D49" i="5" s="1"/>
  <c r="C33" i="5"/>
  <c r="C48" i="5" s="1"/>
  <c r="C34" i="5"/>
  <c r="C49" i="5" s="1"/>
  <c r="D30" i="5"/>
  <c r="D45" i="5" s="1"/>
  <c r="C26" i="5"/>
  <c r="C30" i="5"/>
  <c r="E30" i="5"/>
  <c r="E45" i="5" s="1"/>
  <c r="N33" i="5"/>
  <c r="P33" i="5" s="1"/>
  <c r="Q33" i="5"/>
  <c r="R33" i="5" s="1"/>
  <c r="N37" i="5"/>
  <c r="Q36" i="5"/>
  <c r="R36" i="5" s="1"/>
  <c r="Q34" i="5"/>
  <c r="R34" i="5" s="1"/>
  <c r="N39" i="5"/>
  <c r="K39" i="5"/>
  <c r="O39" i="5"/>
  <c r="O37" i="5"/>
  <c r="K36" i="5"/>
  <c r="Q39" i="5"/>
  <c r="R39" i="5" s="1"/>
  <c r="O38" i="5"/>
  <c r="N36" i="5"/>
  <c r="P36" i="5" s="1"/>
  <c r="Q37" i="5"/>
  <c r="R37" i="5" s="1"/>
  <c r="N35" i="5"/>
  <c r="P35" i="5" s="1"/>
  <c r="K37" i="5"/>
  <c r="K38" i="5"/>
  <c r="N38" i="5"/>
  <c r="Q38" i="5"/>
  <c r="R38" i="5" s="1"/>
  <c r="O36" i="5"/>
  <c r="N34" i="5"/>
  <c r="P34" i="5" s="1"/>
  <c r="Q35" i="5"/>
  <c r="R35" i="5" s="1"/>
  <c r="E31" i="5"/>
  <c r="E46" i="5" s="1"/>
  <c r="J37" i="5"/>
  <c r="E38" i="5"/>
  <c r="E53" i="5" s="1"/>
  <c r="D35" i="5"/>
  <c r="D50" i="5" s="1"/>
  <c r="O35" i="4"/>
  <c r="Q32" i="4"/>
  <c r="R32" i="4" s="1"/>
  <c r="N32" i="4"/>
  <c r="O32" i="4"/>
  <c r="O33" i="4"/>
  <c r="O34" i="4"/>
  <c r="M37" i="5" l="1"/>
  <c r="G20" i="4"/>
  <c r="G18" i="4"/>
  <c r="G24" i="4"/>
  <c r="G19" i="4"/>
  <c r="G23" i="4"/>
  <c r="G22" i="4"/>
  <c r="G25" i="4"/>
  <c r="G21" i="4"/>
  <c r="G17" i="4"/>
  <c r="G16" i="4"/>
  <c r="F23" i="4"/>
  <c r="F18" i="4"/>
  <c r="F25" i="4"/>
  <c r="F22" i="4"/>
  <c r="F17" i="4"/>
  <c r="F21" i="4"/>
  <c r="F20" i="4"/>
  <c r="F24" i="4"/>
  <c r="F19" i="4"/>
  <c r="F16" i="4"/>
  <c r="E25" i="4"/>
  <c r="E21" i="4"/>
  <c r="E23" i="4"/>
  <c r="E18" i="4"/>
  <c r="E20" i="4"/>
  <c r="E16" i="4"/>
  <c r="E19" i="4"/>
  <c r="E22" i="4"/>
  <c r="E17" i="4"/>
  <c r="E24" i="4"/>
  <c r="D23" i="4"/>
  <c r="D18" i="4"/>
  <c r="D22" i="4"/>
  <c r="D25" i="4"/>
  <c r="D24" i="4"/>
  <c r="D19" i="4"/>
  <c r="D17" i="4"/>
  <c r="D16" i="4"/>
  <c r="D20" i="4"/>
  <c r="D21" i="4"/>
  <c r="C23" i="4"/>
  <c r="C18" i="4"/>
  <c r="C21" i="4"/>
  <c r="C22" i="4"/>
  <c r="C17" i="4"/>
  <c r="C16" i="4"/>
  <c r="C24" i="4"/>
  <c r="C19" i="4"/>
  <c r="C25" i="4"/>
  <c r="C20" i="4"/>
  <c r="M39" i="5"/>
  <c r="M38" i="5"/>
  <c r="J5" i="5"/>
  <c r="C45" i="5"/>
  <c r="J3" i="5" s="1"/>
  <c r="M36" i="5"/>
  <c r="J4" i="5"/>
  <c r="J10" i="5"/>
  <c r="J11" i="5" s="1"/>
  <c r="P37" i="5"/>
  <c r="P39" i="5"/>
  <c r="P38" i="5"/>
  <c r="P32" i="4"/>
  <c r="C33" i="4" l="1"/>
  <c r="C48" i="4" s="1"/>
  <c r="D26" i="4"/>
  <c r="C31" i="4"/>
  <c r="C46" i="4" s="1"/>
  <c r="C36" i="4"/>
  <c r="C51" i="4" s="1"/>
  <c r="F26" i="4"/>
  <c r="E31" i="4" s="1"/>
  <c r="E46" i="4" s="1"/>
  <c r="C35" i="4"/>
  <c r="C50" i="4" s="1"/>
  <c r="C38" i="4"/>
  <c r="C53" i="4" s="1"/>
  <c r="E30" i="4"/>
  <c r="E45" i="4" s="1"/>
  <c r="D30" i="4"/>
  <c r="D45" i="4" s="1"/>
  <c r="J36" i="4"/>
  <c r="K37" i="4"/>
  <c r="J39" i="4"/>
  <c r="C30" i="4"/>
  <c r="J35" i="4"/>
  <c r="M35" i="4" s="1"/>
  <c r="K36" i="4"/>
  <c r="J33" i="4"/>
  <c r="M33" i="4" s="1"/>
  <c r="J38" i="4"/>
  <c r="C26" i="4"/>
  <c r="J34" i="4"/>
  <c r="M34" i="4" s="1"/>
  <c r="K38" i="4"/>
  <c r="K39" i="4"/>
  <c r="J37" i="4"/>
  <c r="M37" i="4" s="1"/>
  <c r="C34" i="4"/>
  <c r="C49" i="4" s="1"/>
  <c r="E26" i="4"/>
  <c r="G26" i="4"/>
  <c r="N37" i="4" s="1"/>
  <c r="C32" i="4"/>
  <c r="C47" i="4" s="1"/>
  <c r="C37" i="4"/>
  <c r="C52" i="4" s="1"/>
  <c r="J6" i="5"/>
  <c r="M36" i="4" l="1"/>
  <c r="O38" i="4"/>
  <c r="O36" i="4"/>
  <c r="E33" i="4"/>
  <c r="E48" i="4" s="1"/>
  <c r="Q37" i="4"/>
  <c r="R37" i="4" s="1"/>
  <c r="E32" i="4"/>
  <c r="E47" i="4" s="1"/>
  <c r="N38" i="4"/>
  <c r="P38" i="4" s="1"/>
  <c r="N36" i="4"/>
  <c r="P36" i="4" s="1"/>
  <c r="D38" i="4"/>
  <c r="D53" i="4" s="1"/>
  <c r="D31" i="4"/>
  <c r="D46" i="4" s="1"/>
  <c r="Q34" i="4"/>
  <c r="R34" i="4" s="1"/>
  <c r="N35" i="4"/>
  <c r="P35" i="4" s="1"/>
  <c r="D34" i="4"/>
  <c r="D49" i="4" s="1"/>
  <c r="D33" i="4"/>
  <c r="D48" i="4" s="1"/>
  <c r="C45" i="4"/>
  <c r="E35" i="4"/>
  <c r="E50" i="4" s="1"/>
  <c r="D36" i="4"/>
  <c r="D51" i="4" s="1"/>
  <c r="Q39" i="4"/>
  <c r="R39" i="4" s="1"/>
  <c r="M39" i="4"/>
  <c r="D35" i="4"/>
  <c r="D50" i="4" s="1"/>
  <c r="Q33" i="4"/>
  <c r="R33" i="4" s="1"/>
  <c r="D37" i="4"/>
  <c r="D52" i="4" s="1"/>
  <c r="E34" i="4"/>
  <c r="E49" i="4" s="1"/>
  <c r="Q38" i="4"/>
  <c r="R38" i="4" s="1"/>
  <c r="J10" i="4"/>
  <c r="O61" i="4"/>
  <c r="O60" i="4"/>
  <c r="O62" i="4"/>
  <c r="J4" i="4"/>
  <c r="E37" i="4"/>
  <c r="E52" i="4" s="1"/>
  <c r="N34" i="4"/>
  <c r="P34" i="4" s="1"/>
  <c r="N39" i="4"/>
  <c r="M38" i="4"/>
  <c r="O37" i="4"/>
  <c r="P37" i="4" s="1"/>
  <c r="Q36" i="4"/>
  <c r="R36" i="4" s="1"/>
  <c r="D32" i="4"/>
  <c r="D47" i="4" s="1"/>
  <c r="O39" i="4"/>
  <c r="Q35" i="4"/>
  <c r="R35" i="4" s="1"/>
  <c r="N33" i="4"/>
  <c r="P33" i="4" s="1"/>
  <c r="E38" i="4"/>
  <c r="E53" i="4" s="1"/>
  <c r="E36" i="4"/>
  <c r="E51" i="4" s="1"/>
  <c r="J3" i="4" l="1"/>
  <c r="J6" i="4" s="1"/>
  <c r="J13" i="4" s="1"/>
  <c r="J5" i="4"/>
  <c r="J11" i="4"/>
  <c r="J14" i="4"/>
  <c r="P39" i="4"/>
  <c r="J15" i="4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<sst xmlns="http://schemas.openxmlformats.org/spreadsheetml/2006/main" count="170" uniqueCount="52">
  <si>
    <t>Symbol</t>
  </si>
  <si>
    <t>3x</t>
  </si>
  <si>
    <t>4x</t>
  </si>
  <si>
    <t>5x</t>
  </si>
  <si>
    <t>Wild</t>
  </si>
  <si>
    <t>Ace</t>
  </si>
  <si>
    <t>King</t>
  </si>
  <si>
    <t>Queen</t>
  </si>
  <si>
    <t>Jack</t>
  </si>
  <si>
    <t>Ten</t>
  </si>
  <si>
    <t>Apple</t>
  </si>
  <si>
    <t>Cherry</t>
  </si>
  <si>
    <t>Melon</t>
  </si>
  <si>
    <t>Scatter</t>
  </si>
  <si>
    <t>ID</t>
  </si>
  <si>
    <t>Reel 1</t>
  </si>
  <si>
    <t>Reel 2</t>
  </si>
  <si>
    <t>Reel 3</t>
  </si>
  <si>
    <t>Reel 4</t>
  </si>
  <si>
    <t>Reel 5</t>
  </si>
  <si>
    <t>Symbols</t>
  </si>
  <si>
    <t>5 in a row</t>
  </si>
  <si>
    <t>4in a row</t>
  </si>
  <si>
    <t>3 in a row</t>
  </si>
  <si>
    <t>2 in a row</t>
  </si>
  <si>
    <t>Total return</t>
  </si>
  <si>
    <t>Total Combinations</t>
  </si>
  <si>
    <t>Total Hits</t>
  </si>
  <si>
    <t>RTP</t>
  </si>
  <si>
    <t xml:space="preserve">Lines </t>
  </si>
  <si>
    <t>Total</t>
  </si>
  <si>
    <t>5 Wilds</t>
  </si>
  <si>
    <t>4 Wilds</t>
  </si>
  <si>
    <t>3 Wilds</t>
  </si>
  <si>
    <t>Removal</t>
  </si>
  <si>
    <t>Occurances 1 Line</t>
  </si>
  <si>
    <t>4 in a row</t>
  </si>
  <si>
    <t>Return 1 Line</t>
  </si>
  <si>
    <t>Wild Overlap Occurances</t>
  </si>
  <si>
    <t>Height</t>
  </si>
  <si>
    <t>Freegame Chance</t>
  </si>
  <si>
    <t>Freegame Freq</t>
  </si>
  <si>
    <t>Math</t>
  </si>
  <si>
    <t>Sim</t>
  </si>
  <si>
    <t>Base</t>
  </si>
  <si>
    <t>FG</t>
  </si>
  <si>
    <t>Free Spins</t>
  </si>
  <si>
    <t>Index 1</t>
  </si>
  <si>
    <t>Index 2</t>
  </si>
  <si>
    <t>Index 3</t>
  </si>
  <si>
    <t>Index 4</t>
  </si>
  <si>
    <t>Index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</si>
</sst>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%"/>
    <numFmt numFmtId="165" formatCode="0.0%"/>
    <numFmt numFmtId="166" formatCode="0.0000"/>
    <numFmt numFmtId="167" formatCode="_(* #,##0.000_);_(* \(#,##0.000\);_(* &quot;-&quot;??_);_(@_)"/>
    <numFmt numFmtId="168" formatCode="_(* #,##0.00000_);_(* \(#,##0.00000\);_(* &quot;-&quot;??_);_(@_)"/>
  </numFmts>
  <fonts count="15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name val="Arial"/>
      <family val="2"/>
    </font>
    <font>
      <b/>
      <u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B5CEA8"/>
      <name val="Menlo"/>
      <family val="2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3" fillId="0" borderId="0" xfId="3"/>
    <xf numFmtId="0" fontId="3" fillId="0" borderId="0" xfId="3" applyAlignment="1">
      <alignment horizontal="center"/>
    </xf>
    <xf numFmtId="10" fontId="0" fillId="0" borderId="0" xfId="4" applyNumberFormat="1" applyFont="1" applyAlignment="1">
      <alignment horizontal="center"/>
    </xf>
    <xf numFmtId="0" fontId="6" fillId="0" borderId="19" xfId="0" applyFont="1" applyBorder="1"/>
    <xf numFmtId="0" fontId="5" fillId="4" borderId="15" xfId="3" applyFont="1" applyFill="1" applyBorder="1"/>
    <xf numFmtId="1" fontId="3" fillId="0" borderId="4" xfId="3" applyNumberFormat="1" applyBorder="1"/>
    <xf numFmtId="0" fontId="0" fillId="0" borderId="19" xfId="0" applyBorder="1"/>
    <xf numFmtId="0" fontId="7" fillId="4" borderId="11" xfId="3" applyFont="1" applyFill="1" applyBorder="1"/>
    <xf numFmtId="1" fontId="0" fillId="0" borderId="6" xfId="5" applyNumberFormat="1" applyFont="1" applyBorder="1"/>
    <xf numFmtId="1" fontId="3" fillId="0" borderId="6" xfId="3" applyNumberFormat="1" applyBorder="1"/>
    <xf numFmtId="0" fontId="7" fillId="4" borderId="10" xfId="3" applyFont="1" applyFill="1" applyBorder="1"/>
    <xf numFmtId="164" fontId="0" fillId="0" borderId="9" xfId="4" applyNumberFormat="1" applyFont="1" applyBorder="1"/>
    <xf numFmtId="0" fontId="3" fillId="3" borderId="2" xfId="3" applyFill="1" applyBorder="1"/>
    <xf numFmtId="0" fontId="3" fillId="3" borderId="3" xfId="3" applyFill="1" applyBorder="1"/>
    <xf numFmtId="0" fontId="3" fillId="3" borderId="4" xfId="3" applyFill="1" applyBorder="1"/>
    <xf numFmtId="0" fontId="10" fillId="0" borderId="26" xfId="3" applyFont="1" applyBorder="1"/>
    <xf numFmtId="0" fontId="10" fillId="0" borderId="20" xfId="3" applyFont="1" applyBorder="1"/>
    <xf numFmtId="0" fontId="3" fillId="0" borderId="19" xfId="3" applyBorder="1"/>
    <xf numFmtId="0" fontId="10" fillId="0" borderId="0" xfId="3" applyFont="1"/>
    <xf numFmtId="0" fontId="10" fillId="0" borderId="29" xfId="3" applyFont="1" applyBorder="1"/>
    <xf numFmtId="0" fontId="3" fillId="3" borderId="13" xfId="3" applyFill="1" applyBorder="1"/>
    <xf numFmtId="0" fontId="3" fillId="3" borderId="12" xfId="3" applyFill="1" applyBorder="1"/>
    <xf numFmtId="0" fontId="3" fillId="3" borderId="14" xfId="3" applyFill="1" applyBorder="1"/>
    <xf numFmtId="0" fontId="3" fillId="5" borderId="1" xfId="3" applyFill="1" applyBorder="1"/>
    <xf numFmtId="0" fontId="3" fillId="5" borderId="13" xfId="3" applyFill="1" applyBorder="1"/>
    <xf numFmtId="0" fontId="3" fillId="5" borderId="12" xfId="3" applyFill="1" applyBorder="1"/>
    <xf numFmtId="0" fontId="3" fillId="5" borderId="4" xfId="3" applyFill="1" applyBorder="1"/>
    <xf numFmtId="0" fontId="3" fillId="5" borderId="14" xfId="3" applyFill="1" applyBorder="1"/>
    <xf numFmtId="0" fontId="8" fillId="0" borderId="10" xfId="3" applyFont="1" applyBorder="1"/>
    <xf numFmtId="0" fontId="8" fillId="0" borderId="8" xfId="3" applyFont="1" applyBorder="1"/>
    <xf numFmtId="0" fontId="8" fillId="0" borderId="30" xfId="3" applyFont="1" applyBorder="1"/>
    <xf numFmtId="0" fontId="8" fillId="0" borderId="31" xfId="3" applyFont="1" applyBorder="1"/>
    <xf numFmtId="0" fontId="9" fillId="0" borderId="18" xfId="3" applyFont="1" applyBorder="1" applyAlignment="1">
      <alignment horizontal="left"/>
    </xf>
    <xf numFmtId="0" fontId="10" fillId="0" borderId="32" xfId="3" applyFont="1" applyBorder="1"/>
    <xf numFmtId="0" fontId="10" fillId="0" borderId="33" xfId="3" applyFont="1" applyBorder="1"/>
    <xf numFmtId="0" fontId="10" fillId="0" borderId="34" xfId="3" applyFont="1" applyBorder="1"/>
    <xf numFmtId="0" fontId="10" fillId="0" borderId="19" xfId="3" applyFont="1" applyBorder="1"/>
    <xf numFmtId="0" fontId="10" fillId="0" borderId="35" xfId="3" applyFont="1" applyBorder="1"/>
    <xf numFmtId="0" fontId="10" fillId="0" borderId="21" xfId="3" applyFont="1" applyBorder="1"/>
    <xf numFmtId="0" fontId="10" fillId="0" borderId="36" xfId="3" applyFont="1" applyBorder="1"/>
    <xf numFmtId="0" fontId="9" fillId="0" borderId="10" xfId="3" applyFont="1" applyBorder="1" applyAlignment="1">
      <alignment horizontal="left"/>
    </xf>
    <xf numFmtId="0" fontId="10" fillId="0" borderId="23" xfId="3" applyFont="1" applyBorder="1"/>
    <xf numFmtId="0" fontId="10" fillId="0" borderId="37" xfId="3" applyFont="1" applyBorder="1"/>
    <xf numFmtId="0" fontId="10" fillId="0" borderId="22" xfId="3" applyFont="1" applyBorder="1"/>
    <xf numFmtId="0" fontId="4" fillId="0" borderId="0" xfId="3" applyFont="1" applyAlignment="1">
      <alignment horizontal="left"/>
    </xf>
    <xf numFmtId="0" fontId="4" fillId="0" borderId="0" xfId="3" applyFont="1"/>
    <xf numFmtId="0" fontId="5" fillId="0" borderId="0" xfId="3" applyFont="1" applyAlignment="1">
      <alignment horizontal="left"/>
    </xf>
    <xf numFmtId="0" fontId="0" fillId="0" borderId="0" xfId="5" applyNumberFormat="1" applyFont="1" applyFill="1" applyBorder="1"/>
    <xf numFmtId="0" fontId="9" fillId="0" borderId="0" xfId="3" applyFont="1"/>
    <xf numFmtId="0" fontId="9" fillId="0" borderId="27" xfId="3" applyFont="1" applyBorder="1" applyAlignment="1">
      <alignment horizontal="left"/>
    </xf>
    <xf numFmtId="0" fontId="3" fillId="0" borderId="23" xfId="3" applyBorder="1"/>
    <xf numFmtId="0" fontId="3" fillId="0" borderId="24" xfId="3" applyBorder="1"/>
    <xf numFmtId="0" fontId="9" fillId="0" borderId="41" xfId="3" applyFont="1" applyBorder="1" applyAlignment="1">
      <alignment horizontal="left"/>
    </xf>
    <xf numFmtId="0" fontId="8" fillId="0" borderId="38" xfId="3" applyFont="1" applyBorder="1"/>
    <xf numFmtId="0" fontId="8" fillId="0" borderId="16" xfId="3" applyFont="1" applyBorder="1"/>
    <xf numFmtId="0" fontId="8" fillId="0" borderId="17" xfId="3" applyFont="1" applyBorder="1"/>
    <xf numFmtId="0" fontId="9" fillId="0" borderId="40" xfId="3" applyFont="1" applyBorder="1" applyAlignment="1">
      <alignment horizontal="left"/>
    </xf>
    <xf numFmtId="0" fontId="8" fillId="0" borderId="42" xfId="3" applyFont="1" applyBorder="1"/>
    <xf numFmtId="0" fontId="8" fillId="0" borderId="43" xfId="3" applyFont="1" applyBorder="1"/>
    <xf numFmtId="0" fontId="8" fillId="0" borderId="44" xfId="3" applyFont="1" applyBorder="1"/>
    <xf numFmtId="0" fontId="9" fillId="0" borderId="25" xfId="3" applyFont="1" applyBorder="1" applyAlignment="1">
      <alignment horizontal="left"/>
    </xf>
    <xf numFmtId="0" fontId="10" fillId="0" borderId="39" xfId="3" applyFont="1" applyBorder="1"/>
    <xf numFmtId="0" fontId="9" fillId="0" borderId="28" xfId="3" applyFont="1" applyBorder="1"/>
    <xf numFmtId="0" fontId="10" fillId="0" borderId="45" xfId="3" applyFont="1" applyBorder="1"/>
    <xf numFmtId="0" fontId="8" fillId="0" borderId="0" xfId="3" applyFont="1"/>
    <xf numFmtId="0" fontId="4" fillId="4" borderId="19" xfId="3" applyFont="1" applyFill="1" applyBorder="1" applyAlignment="1">
      <alignment horizontal="left"/>
    </xf>
    <xf numFmtId="0" fontId="4" fillId="4" borderId="19" xfId="3" applyFont="1" applyFill="1" applyBorder="1"/>
    <xf numFmtId="0" fontId="5" fillId="4" borderId="19" xfId="3" applyFont="1" applyFill="1" applyBorder="1" applyAlignment="1">
      <alignment horizontal="left"/>
    </xf>
    <xf numFmtId="165" fontId="3" fillId="0" borderId="0" xfId="2" applyNumberFormat="1" applyFont="1"/>
    <xf numFmtId="10" fontId="3" fillId="0" borderId="0" xfId="2" applyNumberFormat="1" applyFont="1"/>
    <xf numFmtId="43" fontId="0" fillId="0" borderId="9" xfId="1" applyFont="1" applyBorder="1"/>
    <xf numFmtId="10" fontId="3" fillId="0" borderId="6" xfId="2" applyNumberFormat="1" applyFont="1" applyBorder="1"/>
    <xf numFmtId="0" fontId="11" fillId="0" borderId="0" xfId="3" applyFont="1" applyAlignment="1">
      <alignment horizontal="left"/>
    </xf>
    <xf numFmtId="0" fontId="11" fillId="0" borderId="0" xfId="3" applyFont="1"/>
    <xf numFmtId="0" fontId="12" fillId="0" borderId="0" xfId="3" applyFont="1" applyAlignment="1">
      <alignment horizontal="left"/>
    </xf>
    <xf numFmtId="0" fontId="13" fillId="0" borderId="0" xfId="0" applyFont="1"/>
    <xf numFmtId="10" fontId="3" fillId="0" borderId="0" xfId="3" applyNumberFormat="1"/>
    <xf numFmtId="43" fontId="3" fillId="0" borderId="0" xfId="1" applyFont="1"/>
    <xf numFmtId="43" fontId="3" fillId="0" borderId="0" xfId="3" applyNumberFormat="1"/>
    <xf numFmtId="167" fontId="3" fillId="0" borderId="0" xfId="1" applyNumberFormat="1" applyFont="1"/>
    <xf numFmtId="167" fontId="3" fillId="0" borderId="0" xfId="3" applyNumberFormat="1"/>
    <xf numFmtId="168" fontId="3" fillId="0" borderId="0" xfId="1" applyNumberFormat="1" applyFont="1"/>
    <xf numFmtId="166" fontId="10" fillId="0" borderId="0" xfId="3" applyNumberFormat="1" applyFont="1"/>
    <xf numFmtId="166" fontId="3" fillId="0" borderId="0" xfId="2" applyNumberFormat="1" applyFont="1"/>
    <xf numFmtId="166" fontId="12" fillId="0" borderId="0" xfId="3" applyNumberFormat="1" applyFont="1" applyAlignment="1">
      <alignment horizontal="right"/>
    </xf>
    <xf numFmtId="164" fontId="0" fillId="2" borderId="9" xfId="4" applyNumberFormat="1" applyFont="1" applyFill="1" applyBorder="1"/>
    <xf numFmtId="0" fontId="0" fillId="0" borderId="0" xfId="0" applyBorder="1"/>
    <xf numFmtId="0" fontId="14" fillId="0" borderId="8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0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0" fillId="3" borderId="13" xfId="0" applyFill="1" applyBorder="1"/>
    <xf numFmtId="0" fontId="0" fillId="3" borderId="14" xfId="0" applyFill="1" applyBorder="1"/>
  </cellXfs>
  <cellStyles count="6">
    <cellStyle name="Comma" xfId="1" builtinId="3"/>
    <cellStyle name="Comma 2" xfId="5" xr:uid="{86B72762-97FD-6D42-A22A-F1006C50413A}"/>
    <cellStyle name="Normal" xfId="0" builtinId="0"/>
    <cellStyle name="Normal 2" xfId="3" xr:uid="{7F9ECC95-27F1-4D44-8D49-EAADA885B252}"/>
    <cellStyle name="Per cent" xfId="2" builtinId="5"/>
    <cellStyle name="Per cent 2" xfId="4" xr:uid="{0DD14C8B-B15A-A544-BD3B-53FE9AF86FEB}"/>
  </cellStyles>
  <dxfs count="48"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BF611-5222-4946-93F7-6806229BC3BE}">
  <dimension ref="A1:K41"/>
  <sheetViews>
    <sheetView zoomScale="110" zoomScaleNormal="110" workbookViewId="0">
      <selection activeCell="G2" sqref="G2:K41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>
        <v>2</v>
      </c>
      <c r="C3">
        <v>0</v>
      </c>
      <c r="D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>
        <v>1</v>
      </c>
      <c r="C4">
        <v>0</v>
      </c>
      <c r="D4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>
        <v>8</v>
      </c>
      <c r="C5">
        <v>0</v>
      </c>
      <c r="D5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>
        <v>3</v>
      </c>
      <c r="C6">
        <v>1</v>
      </c>
      <c r="D6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>
        <v>0</v>
      </c>
      <c r="C7">
        <v>5</v>
      </c>
      <c r="D7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>
        <v>8</v>
      </c>
      <c r="C8">
        <v>4</v>
      </c>
      <c r="D8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>
        <v>2</v>
      </c>
      <c r="C9">
        <v>8</v>
      </c>
      <c r="D9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>
        <v>7</v>
      </c>
      <c r="C10">
        <v>4</v>
      </c>
      <c r="D10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>
        <v>0</v>
      </c>
      <c r="C11">
        <v>6</v>
      </c>
      <c r="D11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>
        <v>2</v>
      </c>
      <c r="C12">
        <v>4</v>
      </c>
      <c r="D12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>
        <v>2</v>
      </c>
      <c r="C13">
        <v>0</v>
      </c>
      <c r="D1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>
        <v>3</v>
      </c>
      <c r="C14">
        <v>6</v>
      </c>
      <c r="D14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>
        <v>4</v>
      </c>
      <c r="C15">
        <v>2</v>
      </c>
      <c r="D15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>
        <v>5</v>
      </c>
      <c r="C16">
        <v>6</v>
      </c>
      <c r="D16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>
        <v>2</v>
      </c>
      <c r="C17">
        <v>5</v>
      </c>
      <c r="D17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>
        <v>1</v>
      </c>
      <c r="C18">
        <v>6</v>
      </c>
      <c r="D18">
        <v>1</v>
      </c>
      <c r="E18" s="5">
        <v>9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Scatter</v>
      </c>
    </row>
    <row r="19" spans="1:11" x14ac:dyDescent="0.2">
      <c r="A19" s="4">
        <v>4</v>
      </c>
      <c r="B19">
        <v>1</v>
      </c>
      <c r="C19">
        <v>7</v>
      </c>
      <c r="D19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>
        <v>7</v>
      </c>
      <c r="C20">
        <v>9</v>
      </c>
      <c r="D20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Scatter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>
        <v>0</v>
      </c>
      <c r="C21">
        <v>0</v>
      </c>
      <c r="D21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9</v>
      </c>
      <c r="B22">
        <v>8</v>
      </c>
      <c r="C22">
        <v>7</v>
      </c>
      <c r="D22">
        <v>0</v>
      </c>
      <c r="E22" s="5">
        <v>7</v>
      </c>
      <c r="G22" s="4" t="str">
        <f>VLOOKUP(A22,Paytable!$D$2:$E$11,2)</f>
        <v>Scatter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>
        <v>2</v>
      </c>
      <c r="C23">
        <v>4</v>
      </c>
      <c r="D23">
        <v>2</v>
      </c>
      <c r="E23" s="5">
        <v>9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Scatter</v>
      </c>
    </row>
    <row r="24" spans="1:11" x14ac:dyDescent="0.2">
      <c r="A24" s="4">
        <v>6</v>
      </c>
      <c r="B24">
        <v>6</v>
      </c>
      <c r="C24">
        <v>2</v>
      </c>
      <c r="D24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>
        <v>8</v>
      </c>
      <c r="C25">
        <v>8</v>
      </c>
      <c r="D25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>
        <v>3</v>
      </c>
      <c r="C26">
        <v>5</v>
      </c>
      <c r="D26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>
        <v>5</v>
      </c>
      <c r="C27">
        <v>9</v>
      </c>
      <c r="D27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Scatter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>
        <v>7</v>
      </c>
      <c r="C28">
        <v>3</v>
      </c>
      <c r="D28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>
        <v>5</v>
      </c>
      <c r="C29">
        <v>8</v>
      </c>
      <c r="D29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>
        <v>2</v>
      </c>
      <c r="C30">
        <v>2</v>
      </c>
      <c r="D30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>
        <v>5</v>
      </c>
      <c r="C31">
        <v>4</v>
      </c>
      <c r="D31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>
        <v>2</v>
      </c>
      <c r="C32">
        <v>9</v>
      </c>
      <c r="D32">
        <v>2</v>
      </c>
      <c r="E32" s="5">
        <v>9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Scatter</v>
      </c>
      <c r="J32" t="str">
        <f>VLOOKUP(D32,Paytable!$D$2:$E$11,2)</f>
        <v>King</v>
      </c>
      <c r="K32" s="5" t="str">
        <f>VLOOKUP(E32,Paytable!$D$2:$E$11,2)</f>
        <v>Scatter</v>
      </c>
    </row>
    <row r="33" spans="1:11" x14ac:dyDescent="0.2">
      <c r="A33" s="4">
        <v>1</v>
      </c>
      <c r="B33">
        <v>4</v>
      </c>
      <c r="C33">
        <v>3</v>
      </c>
      <c r="D3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>
        <v>6</v>
      </c>
      <c r="C34">
        <v>2</v>
      </c>
      <c r="D34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>
        <v>1</v>
      </c>
      <c r="C35">
        <v>2</v>
      </c>
      <c r="D35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>
        <v>4</v>
      </c>
      <c r="C36">
        <v>4</v>
      </c>
      <c r="D36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>
        <v>4</v>
      </c>
      <c r="C37">
        <v>2</v>
      </c>
      <c r="D37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>
        <v>3</v>
      </c>
      <c r="C38">
        <v>3</v>
      </c>
      <c r="D38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>
        <v>1</v>
      </c>
      <c r="C39">
        <v>8</v>
      </c>
      <c r="D39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>
        <v>7</v>
      </c>
      <c r="C40">
        <v>4</v>
      </c>
      <c r="D40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920-A826-2040-9390-DD4CFDD9A353}">
  <dimension ref="A1:K44"/>
  <sheetViews>
    <sheetView zoomScale="110" zoomScaleNormal="110" workbookViewId="0">
      <selection activeCell="P10" sqref="P10"/>
    </sheetView>
  </sheetViews>
  <sheetFormatPr baseColWidth="10" defaultRowHeight="16" x14ac:dyDescent="0.2"/>
  <sheetData>
    <row r="1" spans="1:11" ht="17" thickBot="1" x14ac:dyDescent="0.25">
      <c r="A1" s="13" t="s">
        <v>15</v>
      </c>
      <c r="B1" s="14" t="s">
        <v>16</v>
      </c>
      <c r="C1" s="14" t="s">
        <v>17</v>
      </c>
      <c r="D1" s="14" t="s">
        <v>18</v>
      </c>
      <c r="E1" s="15" t="s">
        <v>19</v>
      </c>
      <c r="G1" s="13" t="s">
        <v>15</v>
      </c>
      <c r="H1" s="14" t="s">
        <v>16</v>
      </c>
      <c r="I1" s="14" t="s">
        <v>17</v>
      </c>
      <c r="J1" s="14" t="s">
        <v>18</v>
      </c>
      <c r="K1" s="15" t="s">
        <v>19</v>
      </c>
    </row>
    <row r="2" spans="1:11" x14ac:dyDescent="0.2">
      <c r="A2" s="1">
        <v>5</v>
      </c>
      <c r="B2" s="2">
        <v>3</v>
      </c>
      <c r="C2" s="2">
        <v>0</v>
      </c>
      <c r="D2" s="2">
        <v>4</v>
      </c>
      <c r="E2" s="3">
        <v>4</v>
      </c>
      <c r="G2" s="1" t="str">
        <f>VLOOKUP(A2,Paytable!$D$2:$E$11,2)</f>
        <v>Ten</v>
      </c>
      <c r="H2" s="2" t="str">
        <f>VLOOKUP(B2,Paytable!$D$2:$E$11,2)</f>
        <v>Queen</v>
      </c>
      <c r="I2" s="2" t="str">
        <f>VLOOKUP(C2,Paytable!$D$2:$E$11,2)</f>
        <v>Wild</v>
      </c>
      <c r="J2" s="2" t="str">
        <f>VLOOKUP(D2,Paytable!$D$2:$E$11,2)</f>
        <v>Jack</v>
      </c>
      <c r="K2" s="3" t="str">
        <f>VLOOKUP(E2,Paytable!$D$2:$E$11,2)</f>
        <v>Jack</v>
      </c>
    </row>
    <row r="3" spans="1:11" x14ac:dyDescent="0.2">
      <c r="A3" s="4">
        <v>6</v>
      </c>
      <c r="B3" s="103">
        <v>2</v>
      </c>
      <c r="C3" s="103">
        <v>0</v>
      </c>
      <c r="D3" s="103">
        <v>0</v>
      </c>
      <c r="E3" s="5">
        <v>3</v>
      </c>
      <c r="G3" s="4" t="str">
        <f>VLOOKUP(A3,Paytable!$D$2:$E$11,2)</f>
        <v>Apple</v>
      </c>
      <c r="H3" t="str">
        <f>VLOOKUP(B3,Paytable!$D$2:$E$11,2)</f>
        <v>King</v>
      </c>
      <c r="I3" t="str">
        <f>VLOOKUP(C3,Paytable!$D$2:$E$11,2)</f>
        <v>Wild</v>
      </c>
      <c r="J3" t="str">
        <f>VLOOKUP(D3,Paytable!$D$2:$E$11,2)</f>
        <v>Wild</v>
      </c>
      <c r="K3" s="5" t="str">
        <f>VLOOKUP(E3,Paytable!$D$2:$E$11,2)</f>
        <v>Queen</v>
      </c>
    </row>
    <row r="4" spans="1:11" x14ac:dyDescent="0.2">
      <c r="A4" s="4">
        <v>3</v>
      </c>
      <c r="B4" s="103">
        <v>1</v>
      </c>
      <c r="C4" s="103">
        <v>0</v>
      </c>
      <c r="D4" s="103">
        <v>2</v>
      </c>
      <c r="E4" s="5">
        <v>8</v>
      </c>
      <c r="G4" s="4" t="str">
        <f>VLOOKUP(A4,Paytable!$D$2:$E$11,2)</f>
        <v>Queen</v>
      </c>
      <c r="H4" t="str">
        <f>VLOOKUP(B4,Paytable!$D$2:$E$11,2)</f>
        <v>Ace</v>
      </c>
      <c r="I4" t="str">
        <f>VLOOKUP(C4,Paytable!$D$2:$E$11,2)</f>
        <v>Wild</v>
      </c>
      <c r="J4" t="str">
        <f>VLOOKUP(D4,Paytable!$D$2:$E$11,2)</f>
        <v>King</v>
      </c>
      <c r="K4" s="5" t="str">
        <f>VLOOKUP(E4,Paytable!$D$2:$E$11,2)</f>
        <v>Melon</v>
      </c>
    </row>
    <row r="5" spans="1:11" x14ac:dyDescent="0.2">
      <c r="A5" s="4">
        <v>7</v>
      </c>
      <c r="B5" s="103">
        <v>8</v>
      </c>
      <c r="C5" s="103">
        <v>0</v>
      </c>
      <c r="D5" s="103">
        <v>7</v>
      </c>
      <c r="E5" s="5">
        <v>2</v>
      </c>
      <c r="G5" s="4" t="str">
        <f>VLOOKUP(A5,Paytable!$D$2:$E$11,2)</f>
        <v>Cherry</v>
      </c>
      <c r="H5" t="str">
        <f>VLOOKUP(B5,Paytable!$D$2:$E$11,2)</f>
        <v>Melon</v>
      </c>
      <c r="I5" t="str">
        <f>VLOOKUP(C5,Paytable!$D$2:$E$11,2)</f>
        <v>Wild</v>
      </c>
      <c r="J5" t="str">
        <f>VLOOKUP(D5,Paytable!$D$2:$E$11,2)</f>
        <v>Cherry</v>
      </c>
      <c r="K5" s="5" t="str">
        <f>VLOOKUP(E5,Paytable!$D$2:$E$11,2)</f>
        <v>King</v>
      </c>
    </row>
    <row r="6" spans="1:11" x14ac:dyDescent="0.2">
      <c r="A6" s="4">
        <v>8</v>
      </c>
      <c r="B6" s="103">
        <v>3</v>
      </c>
      <c r="C6" s="103">
        <v>1</v>
      </c>
      <c r="D6" s="103">
        <v>6</v>
      </c>
      <c r="E6" s="5">
        <v>4</v>
      </c>
      <c r="G6" s="4" t="str">
        <f>VLOOKUP(A6,Paytable!$D$2:$E$11,2)</f>
        <v>Melon</v>
      </c>
      <c r="H6" t="str">
        <f>VLOOKUP(B6,Paytable!$D$2:$E$11,2)</f>
        <v>Queen</v>
      </c>
      <c r="I6" t="str">
        <f>VLOOKUP(C6,Paytable!$D$2:$E$11,2)</f>
        <v>Ace</v>
      </c>
      <c r="J6" t="str">
        <f>VLOOKUP(D6,Paytable!$D$2:$E$11,2)</f>
        <v>Apple</v>
      </c>
      <c r="K6" s="5" t="str">
        <f>VLOOKUP(E6,Paytable!$D$2:$E$11,2)</f>
        <v>Jack</v>
      </c>
    </row>
    <row r="7" spans="1:11" x14ac:dyDescent="0.2">
      <c r="A7" s="4">
        <v>6</v>
      </c>
      <c r="B7" s="103">
        <v>0</v>
      </c>
      <c r="C7" s="103">
        <v>5</v>
      </c>
      <c r="D7" s="103">
        <v>2</v>
      </c>
      <c r="E7" s="5">
        <v>2</v>
      </c>
      <c r="G7" s="4" t="str">
        <f>VLOOKUP(A7,Paytable!$D$2:$E$11,2)</f>
        <v>Apple</v>
      </c>
      <c r="H7" t="str">
        <f>VLOOKUP(B7,Paytable!$D$2:$E$11,2)</f>
        <v>Wild</v>
      </c>
      <c r="I7" t="str">
        <f>VLOOKUP(C7,Paytable!$D$2:$E$11,2)</f>
        <v>Ten</v>
      </c>
      <c r="J7" t="str">
        <f>VLOOKUP(D7,Paytable!$D$2:$E$11,2)</f>
        <v>King</v>
      </c>
      <c r="K7" s="5" t="str">
        <f>VLOOKUP(E7,Paytable!$D$2:$E$11,2)</f>
        <v>King</v>
      </c>
    </row>
    <row r="8" spans="1:11" x14ac:dyDescent="0.2">
      <c r="A8" s="4">
        <v>1</v>
      </c>
      <c r="B8" s="103">
        <v>8</v>
      </c>
      <c r="C8" s="103">
        <v>4</v>
      </c>
      <c r="D8" s="103">
        <v>3</v>
      </c>
      <c r="E8" s="5">
        <v>7</v>
      </c>
      <c r="G8" s="4" t="str">
        <f>VLOOKUP(A8,Paytable!$D$2:$E$11,2)</f>
        <v>Ace</v>
      </c>
      <c r="H8" t="str">
        <f>VLOOKUP(B8,Paytable!$D$2:$E$11,2)</f>
        <v>Melon</v>
      </c>
      <c r="I8" t="str">
        <f>VLOOKUP(C8,Paytable!$D$2:$E$11,2)</f>
        <v>Jack</v>
      </c>
      <c r="J8" t="str">
        <f>VLOOKUP(D8,Paytable!$D$2:$E$11,2)</f>
        <v>Queen</v>
      </c>
      <c r="K8" s="5" t="str">
        <f>VLOOKUP(E8,Paytable!$D$2:$E$11,2)</f>
        <v>Cherry</v>
      </c>
    </row>
    <row r="9" spans="1:11" x14ac:dyDescent="0.2">
      <c r="A9" s="4">
        <v>0</v>
      </c>
      <c r="B9" s="103">
        <v>2</v>
      </c>
      <c r="C9" s="103">
        <v>8</v>
      </c>
      <c r="D9" s="103">
        <v>4</v>
      </c>
      <c r="E9" s="5">
        <v>5</v>
      </c>
      <c r="G9" s="4" t="str">
        <f>VLOOKUP(A9,Paytable!$D$2:$E$11,2)</f>
        <v>Wild</v>
      </c>
      <c r="H9" t="str">
        <f>VLOOKUP(B9,Paytable!$D$2:$E$11,2)</f>
        <v>King</v>
      </c>
      <c r="I9" t="str">
        <f>VLOOKUP(C9,Paytable!$D$2:$E$11,2)</f>
        <v>Melon</v>
      </c>
      <c r="J9" t="str">
        <f>VLOOKUP(D9,Paytable!$D$2:$E$11,2)</f>
        <v>Jack</v>
      </c>
      <c r="K9" s="5" t="str">
        <f>VLOOKUP(E9,Paytable!$D$2:$E$11,2)</f>
        <v>Ten</v>
      </c>
    </row>
    <row r="10" spans="1:11" x14ac:dyDescent="0.2">
      <c r="A10" s="4">
        <v>8</v>
      </c>
      <c r="B10" s="103">
        <v>7</v>
      </c>
      <c r="C10" s="103">
        <v>4</v>
      </c>
      <c r="D10" s="103">
        <v>6</v>
      </c>
      <c r="E10" s="5">
        <v>6</v>
      </c>
      <c r="G10" s="4" t="str">
        <f>VLOOKUP(A10,Paytable!$D$2:$E$11,2)</f>
        <v>Melon</v>
      </c>
      <c r="H10" t="str">
        <f>VLOOKUP(B10,Paytable!$D$2:$E$11,2)</f>
        <v>Cherry</v>
      </c>
      <c r="I10" t="str">
        <f>VLOOKUP(C10,Paytable!$D$2:$E$11,2)</f>
        <v>Jack</v>
      </c>
      <c r="J10" t="str">
        <f>VLOOKUP(D10,Paytable!$D$2:$E$11,2)</f>
        <v>Apple</v>
      </c>
      <c r="K10" s="5" t="str">
        <f>VLOOKUP(E10,Paytable!$D$2:$E$11,2)</f>
        <v>Apple</v>
      </c>
    </row>
    <row r="11" spans="1:11" x14ac:dyDescent="0.2">
      <c r="A11" s="4">
        <v>6</v>
      </c>
      <c r="B11" s="103">
        <v>0</v>
      </c>
      <c r="C11" s="103">
        <v>6</v>
      </c>
      <c r="D11" s="103">
        <v>1</v>
      </c>
      <c r="E11" s="5">
        <v>4</v>
      </c>
      <c r="G11" s="4" t="str">
        <f>VLOOKUP(A11,Paytable!$D$2:$E$11,2)</f>
        <v>Apple</v>
      </c>
      <c r="H11" t="str">
        <f>VLOOKUP(B11,Paytable!$D$2:$E$11,2)</f>
        <v>Wild</v>
      </c>
      <c r="I11" t="str">
        <f>VLOOKUP(C11,Paytable!$D$2:$E$11,2)</f>
        <v>Apple</v>
      </c>
      <c r="J11" t="str">
        <f>VLOOKUP(D11,Paytable!$D$2:$E$11,2)</f>
        <v>Ace</v>
      </c>
      <c r="K11" s="5" t="str">
        <f>VLOOKUP(E11,Paytable!$D$2:$E$11,2)</f>
        <v>Jack</v>
      </c>
    </row>
    <row r="12" spans="1:11" x14ac:dyDescent="0.2">
      <c r="A12" s="4">
        <v>8</v>
      </c>
      <c r="B12" s="103">
        <v>2</v>
      </c>
      <c r="C12" s="103">
        <v>4</v>
      </c>
      <c r="D12" s="103">
        <v>8</v>
      </c>
      <c r="E12" s="5">
        <v>6</v>
      </c>
      <c r="G12" s="4" t="str">
        <f>VLOOKUP(A12,Paytable!$D$2:$E$11,2)</f>
        <v>Melon</v>
      </c>
      <c r="H12" t="str">
        <f>VLOOKUP(B12,Paytable!$D$2:$E$11,2)</f>
        <v>King</v>
      </c>
      <c r="I12" t="str">
        <f>VLOOKUP(C12,Paytable!$D$2:$E$11,2)</f>
        <v>Jack</v>
      </c>
      <c r="J12" t="str">
        <f>VLOOKUP(D12,Paytable!$D$2:$E$11,2)</f>
        <v>Melon</v>
      </c>
      <c r="K12" s="5" t="str">
        <f>VLOOKUP(E12,Paytable!$D$2:$E$11,2)</f>
        <v>Apple</v>
      </c>
    </row>
    <row r="13" spans="1:11" x14ac:dyDescent="0.2">
      <c r="A13" s="4">
        <v>4</v>
      </c>
      <c r="B13" s="103">
        <v>2</v>
      </c>
      <c r="C13" s="103">
        <v>0</v>
      </c>
      <c r="D13" s="103">
        <v>7</v>
      </c>
      <c r="E13" s="5">
        <v>4</v>
      </c>
      <c r="G13" s="4" t="str">
        <f>VLOOKUP(A13,Paytable!$D$2:$E$11,2)</f>
        <v>Jack</v>
      </c>
      <c r="H13" t="str">
        <f>VLOOKUP(B13,Paytable!$D$2:$E$11,2)</f>
        <v>King</v>
      </c>
      <c r="I13" t="str">
        <f>VLOOKUP(C13,Paytable!$D$2:$E$11,2)</f>
        <v>Wild</v>
      </c>
      <c r="J13" t="str">
        <f>VLOOKUP(D13,Paytable!$D$2:$E$11,2)</f>
        <v>Cherry</v>
      </c>
      <c r="K13" s="5" t="str">
        <f>VLOOKUP(E13,Paytable!$D$2:$E$11,2)</f>
        <v>Jack</v>
      </c>
    </row>
    <row r="14" spans="1:11" x14ac:dyDescent="0.2">
      <c r="A14" s="4">
        <v>3</v>
      </c>
      <c r="B14" s="103">
        <v>3</v>
      </c>
      <c r="C14" s="103">
        <v>6</v>
      </c>
      <c r="D14" s="103">
        <v>8</v>
      </c>
      <c r="E14" s="5">
        <v>7</v>
      </c>
      <c r="G14" s="4" t="str">
        <f>VLOOKUP(A14,Paytable!$D$2:$E$11,2)</f>
        <v>Queen</v>
      </c>
      <c r="H14" t="str">
        <f>VLOOKUP(B14,Paytable!$D$2:$E$11,2)</f>
        <v>Queen</v>
      </c>
      <c r="I14" t="str">
        <f>VLOOKUP(C14,Paytable!$D$2:$E$11,2)</f>
        <v>Apple</v>
      </c>
      <c r="J14" t="str">
        <f>VLOOKUP(D14,Paytable!$D$2:$E$11,2)</f>
        <v>Melon</v>
      </c>
      <c r="K14" s="5" t="str">
        <f>VLOOKUP(E14,Paytable!$D$2:$E$11,2)</f>
        <v>Cherry</v>
      </c>
    </row>
    <row r="15" spans="1:11" x14ac:dyDescent="0.2">
      <c r="A15" s="4">
        <v>7</v>
      </c>
      <c r="B15" s="103">
        <v>4</v>
      </c>
      <c r="C15" s="103">
        <v>2</v>
      </c>
      <c r="D15" s="103">
        <v>5</v>
      </c>
      <c r="E15" s="5">
        <v>7</v>
      </c>
      <c r="G15" s="4" t="str">
        <f>VLOOKUP(A15,Paytable!$D$2:$E$11,2)</f>
        <v>Cherry</v>
      </c>
      <c r="H15" t="str">
        <f>VLOOKUP(B15,Paytable!$D$2:$E$11,2)</f>
        <v>Jack</v>
      </c>
      <c r="I15" t="str">
        <f>VLOOKUP(C15,Paytable!$D$2:$E$11,2)</f>
        <v>King</v>
      </c>
      <c r="J15" t="str">
        <f>VLOOKUP(D15,Paytable!$D$2:$E$11,2)</f>
        <v>Ten</v>
      </c>
      <c r="K15" s="5" t="str">
        <f>VLOOKUP(E15,Paytable!$D$2:$E$11,2)</f>
        <v>Cherry</v>
      </c>
    </row>
    <row r="16" spans="1:11" x14ac:dyDescent="0.2">
      <c r="A16" s="4">
        <v>1</v>
      </c>
      <c r="B16" s="103">
        <v>5</v>
      </c>
      <c r="C16" s="103">
        <v>6</v>
      </c>
      <c r="D16" s="103">
        <v>4</v>
      </c>
      <c r="E16" s="5">
        <v>8</v>
      </c>
      <c r="G16" s="4" t="str">
        <f>VLOOKUP(A16,Paytable!$D$2:$E$11,2)</f>
        <v>Ace</v>
      </c>
      <c r="H16" t="str">
        <f>VLOOKUP(B16,Paytable!$D$2:$E$11,2)</f>
        <v>Ten</v>
      </c>
      <c r="I16" t="str">
        <f>VLOOKUP(C16,Paytable!$D$2:$E$11,2)</f>
        <v>Apple</v>
      </c>
      <c r="J16" t="str">
        <f>VLOOKUP(D16,Paytable!$D$2:$E$11,2)</f>
        <v>Jack</v>
      </c>
      <c r="K16" s="5" t="str">
        <f>VLOOKUP(E16,Paytable!$D$2:$E$11,2)</f>
        <v>Melon</v>
      </c>
    </row>
    <row r="17" spans="1:11" x14ac:dyDescent="0.2">
      <c r="A17" s="4">
        <v>0</v>
      </c>
      <c r="B17" s="103">
        <v>2</v>
      </c>
      <c r="C17" s="103">
        <v>5</v>
      </c>
      <c r="D17" s="103">
        <v>3</v>
      </c>
      <c r="E17" s="5">
        <v>1</v>
      </c>
      <c r="G17" s="4" t="str">
        <f>VLOOKUP(A17,Paytable!$D$2:$E$11,2)</f>
        <v>Wild</v>
      </c>
      <c r="H17" t="str">
        <f>VLOOKUP(B17,Paytable!$D$2:$E$11,2)</f>
        <v>King</v>
      </c>
      <c r="I17" t="str">
        <f>VLOOKUP(C17,Paytable!$D$2:$E$11,2)</f>
        <v>Ten</v>
      </c>
      <c r="J17" t="str">
        <f>VLOOKUP(D17,Paytable!$D$2:$E$11,2)</f>
        <v>Queen</v>
      </c>
      <c r="K17" s="5" t="str">
        <f>VLOOKUP(E17,Paytable!$D$2:$E$11,2)</f>
        <v>Ace</v>
      </c>
    </row>
    <row r="18" spans="1:11" x14ac:dyDescent="0.2">
      <c r="A18" s="4">
        <v>7</v>
      </c>
      <c r="B18" s="103">
        <v>1</v>
      </c>
      <c r="C18" s="103">
        <v>6</v>
      </c>
      <c r="D18" s="103">
        <v>1</v>
      </c>
      <c r="E18" s="5">
        <v>0</v>
      </c>
      <c r="G18" s="4" t="str">
        <f>VLOOKUP(A18,Paytable!$D$2:$E$11,2)</f>
        <v>Cherry</v>
      </c>
      <c r="H18" t="str">
        <f>VLOOKUP(B18,Paytable!$D$2:$E$11,2)</f>
        <v>Ace</v>
      </c>
      <c r="I18" t="str">
        <f>VLOOKUP(C18,Paytable!$D$2:$E$11,2)</f>
        <v>Apple</v>
      </c>
      <c r="J18" t="str">
        <f>VLOOKUP(D18,Paytable!$D$2:$E$11,2)</f>
        <v>Ace</v>
      </c>
      <c r="K18" s="5" t="str">
        <f>VLOOKUP(E18,Paytable!$D$2:$E$11,2)</f>
        <v>Wild</v>
      </c>
    </row>
    <row r="19" spans="1:11" x14ac:dyDescent="0.2">
      <c r="A19" s="4">
        <v>4</v>
      </c>
      <c r="B19" s="103">
        <v>1</v>
      </c>
      <c r="C19" s="103">
        <v>7</v>
      </c>
      <c r="D19" s="103">
        <v>0</v>
      </c>
      <c r="E19" s="5">
        <v>4</v>
      </c>
      <c r="G19" s="4" t="str">
        <f>VLOOKUP(A19,Paytable!$D$2:$E$11,2)</f>
        <v>Jack</v>
      </c>
      <c r="H19" t="str">
        <f>VLOOKUP(B19,Paytable!$D$2:$E$11,2)</f>
        <v>Ace</v>
      </c>
      <c r="I19" t="str">
        <f>VLOOKUP(C19,Paytable!$D$2:$E$11,2)</f>
        <v>Cherry</v>
      </c>
      <c r="J19" t="str">
        <f>VLOOKUP(D19,Paytable!$D$2:$E$11,2)</f>
        <v>Wild</v>
      </c>
      <c r="K19" s="5" t="str">
        <f>VLOOKUP(E19,Paytable!$D$2:$E$11,2)</f>
        <v>Jack</v>
      </c>
    </row>
    <row r="20" spans="1:11" x14ac:dyDescent="0.2">
      <c r="A20" s="4">
        <v>6</v>
      </c>
      <c r="B20" s="103">
        <v>7</v>
      </c>
      <c r="C20" s="103">
        <v>0</v>
      </c>
      <c r="D20" s="103">
        <v>2</v>
      </c>
      <c r="E20" s="5">
        <v>8</v>
      </c>
      <c r="G20" s="4" t="str">
        <f>VLOOKUP(A20,Paytable!$D$2:$E$11,2)</f>
        <v>Apple</v>
      </c>
      <c r="H20" t="str">
        <f>VLOOKUP(B20,Paytable!$D$2:$E$11,2)</f>
        <v>Cherry</v>
      </c>
      <c r="I20" t="str">
        <f>VLOOKUP(C20,Paytable!$D$2:$E$11,2)</f>
        <v>Wild</v>
      </c>
      <c r="J20" t="str">
        <f>VLOOKUP(D20,Paytable!$D$2:$E$11,2)</f>
        <v>King</v>
      </c>
      <c r="K20" s="5" t="str">
        <f>VLOOKUP(E20,Paytable!$D$2:$E$11,2)</f>
        <v>Melon</v>
      </c>
    </row>
    <row r="21" spans="1:11" x14ac:dyDescent="0.2">
      <c r="A21" s="4">
        <v>4</v>
      </c>
      <c r="B21" s="103">
        <v>0</v>
      </c>
      <c r="C21" s="103">
        <v>0</v>
      </c>
      <c r="D21" s="103">
        <v>6</v>
      </c>
      <c r="E21" s="5">
        <v>2</v>
      </c>
      <c r="G21" s="4" t="str">
        <f>VLOOKUP(A21,Paytable!$D$2:$E$11,2)</f>
        <v>Jack</v>
      </c>
      <c r="H21" t="str">
        <f>VLOOKUP(B21,Paytable!$D$2:$E$11,2)</f>
        <v>Wild</v>
      </c>
      <c r="I21" t="str">
        <f>VLOOKUP(C21,Paytable!$D$2:$E$11,2)</f>
        <v>Wild</v>
      </c>
      <c r="J21" t="str">
        <f>VLOOKUP(D21,Paytable!$D$2:$E$11,2)</f>
        <v>Apple</v>
      </c>
      <c r="K21" s="5" t="str">
        <f>VLOOKUP(E21,Paytable!$D$2:$E$11,2)</f>
        <v>King</v>
      </c>
    </row>
    <row r="22" spans="1:11" x14ac:dyDescent="0.2">
      <c r="A22" s="4">
        <v>0</v>
      </c>
      <c r="B22" s="103">
        <v>8</v>
      </c>
      <c r="C22" s="103">
        <v>7</v>
      </c>
      <c r="D22" s="103">
        <v>0</v>
      </c>
      <c r="E22" s="5">
        <v>7</v>
      </c>
      <c r="G22" s="4" t="str">
        <f>VLOOKUP(A22,Paytable!$D$2:$E$11,2)</f>
        <v>Wild</v>
      </c>
      <c r="H22" t="str">
        <f>VLOOKUP(B22,Paytable!$D$2:$E$11,2)</f>
        <v>Melon</v>
      </c>
      <c r="I22" t="str">
        <f>VLOOKUP(C22,Paytable!$D$2:$E$11,2)</f>
        <v>Cherry</v>
      </c>
      <c r="J22" t="str">
        <f>VLOOKUP(D22,Paytable!$D$2:$E$11,2)</f>
        <v>Wild</v>
      </c>
      <c r="K22" s="5" t="str">
        <f>VLOOKUP(E22,Paytable!$D$2:$E$11,2)</f>
        <v>Cherry</v>
      </c>
    </row>
    <row r="23" spans="1:11" x14ac:dyDescent="0.2">
      <c r="A23" s="4">
        <v>1</v>
      </c>
      <c r="B23" s="103">
        <v>2</v>
      </c>
      <c r="C23" s="103">
        <v>4</v>
      </c>
      <c r="D23" s="103">
        <v>2</v>
      </c>
      <c r="E23" s="5">
        <v>0</v>
      </c>
      <c r="G23" s="4" t="str">
        <f>VLOOKUP(A23,Paytable!$D$2:$E$11,2)</f>
        <v>Ace</v>
      </c>
      <c r="H23" t="str">
        <f>VLOOKUP(B23,Paytable!$D$2:$E$11,2)</f>
        <v>King</v>
      </c>
      <c r="I23" t="str">
        <f>VLOOKUP(C23,Paytable!$D$2:$E$11,2)</f>
        <v>Jack</v>
      </c>
      <c r="J23" t="str">
        <f>VLOOKUP(D23,Paytable!$D$2:$E$11,2)</f>
        <v>King</v>
      </c>
      <c r="K23" s="5" t="str">
        <f>VLOOKUP(E23,Paytable!$D$2:$E$11,2)</f>
        <v>Wild</v>
      </c>
    </row>
    <row r="24" spans="1:11" x14ac:dyDescent="0.2">
      <c r="A24" s="4">
        <v>6</v>
      </c>
      <c r="B24" s="103">
        <v>6</v>
      </c>
      <c r="C24" s="103">
        <v>2</v>
      </c>
      <c r="D24" s="103">
        <v>4</v>
      </c>
      <c r="E24" s="5">
        <v>2</v>
      </c>
      <c r="G24" s="4" t="str">
        <f>VLOOKUP(A24,Paytable!$D$2:$E$11,2)</f>
        <v>Apple</v>
      </c>
      <c r="H24" t="str">
        <f>VLOOKUP(B24,Paytable!$D$2:$E$11,2)</f>
        <v>Apple</v>
      </c>
      <c r="I24" t="str">
        <f>VLOOKUP(C24,Paytable!$D$2:$E$11,2)</f>
        <v>King</v>
      </c>
      <c r="J24" t="str">
        <f>VLOOKUP(D24,Paytable!$D$2:$E$11,2)</f>
        <v>Jack</v>
      </c>
      <c r="K24" s="5" t="str">
        <f>VLOOKUP(E24,Paytable!$D$2:$E$11,2)</f>
        <v>King</v>
      </c>
    </row>
    <row r="25" spans="1:11" x14ac:dyDescent="0.2">
      <c r="A25" s="4">
        <v>4</v>
      </c>
      <c r="B25" s="103">
        <v>8</v>
      </c>
      <c r="C25" s="103">
        <v>8</v>
      </c>
      <c r="D25" s="103">
        <v>6</v>
      </c>
      <c r="E25" s="5">
        <v>6</v>
      </c>
      <c r="G25" s="4" t="str">
        <f>VLOOKUP(A25,Paytable!$D$2:$E$11,2)</f>
        <v>Jack</v>
      </c>
      <c r="H25" t="str">
        <f>VLOOKUP(B25,Paytable!$D$2:$E$11,2)</f>
        <v>Melon</v>
      </c>
      <c r="I25" t="str">
        <f>VLOOKUP(C25,Paytable!$D$2:$E$11,2)</f>
        <v>Melon</v>
      </c>
      <c r="J25" t="str">
        <f>VLOOKUP(D25,Paytable!$D$2:$E$11,2)</f>
        <v>Apple</v>
      </c>
      <c r="K25" s="5" t="str">
        <f>VLOOKUP(E25,Paytable!$D$2:$E$11,2)</f>
        <v>Apple</v>
      </c>
    </row>
    <row r="26" spans="1:11" x14ac:dyDescent="0.2">
      <c r="A26" s="4">
        <v>6</v>
      </c>
      <c r="B26" s="103">
        <v>3</v>
      </c>
      <c r="C26" s="103">
        <v>5</v>
      </c>
      <c r="D26" s="103">
        <v>4</v>
      </c>
      <c r="E26" s="5">
        <v>1</v>
      </c>
      <c r="G26" s="4" t="str">
        <f>VLOOKUP(A26,Paytable!$D$2:$E$11,2)</f>
        <v>Apple</v>
      </c>
      <c r="H26" t="str">
        <f>VLOOKUP(B26,Paytable!$D$2:$E$11,2)</f>
        <v>Queen</v>
      </c>
      <c r="I26" t="str">
        <f>VLOOKUP(C26,Paytable!$D$2:$E$11,2)</f>
        <v>Ten</v>
      </c>
      <c r="J26" t="str">
        <f>VLOOKUP(D26,Paytable!$D$2:$E$11,2)</f>
        <v>Jack</v>
      </c>
      <c r="K26" s="5" t="str">
        <f>VLOOKUP(E26,Paytable!$D$2:$E$11,2)</f>
        <v>Ace</v>
      </c>
    </row>
    <row r="27" spans="1:11" x14ac:dyDescent="0.2">
      <c r="A27" s="4">
        <v>6</v>
      </c>
      <c r="B27" s="103">
        <v>5</v>
      </c>
      <c r="C27" s="103">
        <v>0</v>
      </c>
      <c r="D27" s="103">
        <v>3</v>
      </c>
      <c r="E27" s="5">
        <v>8</v>
      </c>
      <c r="G27" s="4" t="str">
        <f>VLOOKUP(A27,Paytable!$D$2:$E$11,2)</f>
        <v>Apple</v>
      </c>
      <c r="H27" t="str">
        <f>VLOOKUP(B27,Paytable!$D$2:$E$11,2)</f>
        <v>Ten</v>
      </c>
      <c r="I27" t="str">
        <f>VLOOKUP(C27,Paytable!$D$2:$E$11,2)</f>
        <v>Wild</v>
      </c>
      <c r="J27" t="str">
        <f>VLOOKUP(D27,Paytable!$D$2:$E$11,2)</f>
        <v>Queen</v>
      </c>
      <c r="K27" s="5" t="str">
        <f>VLOOKUP(E27,Paytable!$D$2:$E$11,2)</f>
        <v>Melon</v>
      </c>
    </row>
    <row r="28" spans="1:11" x14ac:dyDescent="0.2">
      <c r="A28" s="4">
        <v>6</v>
      </c>
      <c r="B28" s="103">
        <v>7</v>
      </c>
      <c r="C28" s="103">
        <v>3</v>
      </c>
      <c r="D28" s="103">
        <v>7</v>
      </c>
      <c r="E28" s="5">
        <v>8</v>
      </c>
      <c r="G28" s="4" t="str">
        <f>VLOOKUP(A28,Paytable!$D$2:$E$11,2)</f>
        <v>Apple</v>
      </c>
      <c r="H28" t="str">
        <f>VLOOKUP(B28,Paytable!$D$2:$E$11,2)</f>
        <v>Cherry</v>
      </c>
      <c r="I28" t="str">
        <f>VLOOKUP(C28,Paytable!$D$2:$E$11,2)</f>
        <v>Queen</v>
      </c>
      <c r="J28" t="str">
        <f>VLOOKUP(D28,Paytable!$D$2:$E$11,2)</f>
        <v>Cherry</v>
      </c>
      <c r="K28" s="5" t="str">
        <f>VLOOKUP(E28,Paytable!$D$2:$E$11,2)</f>
        <v>Melon</v>
      </c>
    </row>
    <row r="29" spans="1:11" x14ac:dyDescent="0.2">
      <c r="A29" s="4">
        <v>4</v>
      </c>
      <c r="B29" s="103">
        <v>5</v>
      </c>
      <c r="C29" s="103">
        <v>8</v>
      </c>
      <c r="D29" s="103">
        <v>4</v>
      </c>
      <c r="E29" s="5">
        <v>5</v>
      </c>
      <c r="G29" s="4" t="str">
        <f>VLOOKUP(A29,Paytable!$D$2:$E$11,2)</f>
        <v>Jack</v>
      </c>
      <c r="H29" t="str">
        <f>VLOOKUP(B29,Paytable!$D$2:$E$11,2)</f>
        <v>Ten</v>
      </c>
      <c r="I29" t="str">
        <f>VLOOKUP(C29,Paytable!$D$2:$E$11,2)</f>
        <v>Melon</v>
      </c>
      <c r="J29" t="str">
        <f>VLOOKUP(D29,Paytable!$D$2:$E$11,2)</f>
        <v>Jack</v>
      </c>
      <c r="K29" s="5" t="str">
        <f>VLOOKUP(E29,Paytable!$D$2:$E$11,2)</f>
        <v>Ten</v>
      </c>
    </row>
    <row r="30" spans="1:11" x14ac:dyDescent="0.2">
      <c r="A30" s="4">
        <v>1</v>
      </c>
      <c r="B30" s="103">
        <v>2</v>
      </c>
      <c r="C30" s="103">
        <v>2</v>
      </c>
      <c r="D30" s="103">
        <v>6</v>
      </c>
      <c r="E30" s="5">
        <v>0</v>
      </c>
      <c r="G30" s="4" t="str">
        <f>VLOOKUP(A30,Paytable!$D$2:$E$11,2)</f>
        <v>Ace</v>
      </c>
      <c r="H30" t="str">
        <f>VLOOKUP(B30,Paytable!$D$2:$E$11,2)</f>
        <v>King</v>
      </c>
      <c r="I30" t="str">
        <f>VLOOKUP(C30,Paytable!$D$2:$E$11,2)</f>
        <v>King</v>
      </c>
      <c r="J30" t="str">
        <f>VLOOKUP(D30,Paytable!$D$2:$E$11,2)</f>
        <v>Apple</v>
      </c>
      <c r="K30" s="5" t="str">
        <f>VLOOKUP(E30,Paytable!$D$2:$E$11,2)</f>
        <v>Wild</v>
      </c>
    </row>
    <row r="31" spans="1:11" x14ac:dyDescent="0.2">
      <c r="A31" s="4">
        <v>4</v>
      </c>
      <c r="B31" s="103">
        <v>5</v>
      </c>
      <c r="C31" s="103">
        <v>4</v>
      </c>
      <c r="D31" s="103">
        <v>2</v>
      </c>
      <c r="E31" s="5">
        <v>3</v>
      </c>
      <c r="G31" s="4" t="str">
        <f>VLOOKUP(A31,Paytable!$D$2:$E$11,2)</f>
        <v>Jack</v>
      </c>
      <c r="H31" t="str">
        <f>VLOOKUP(B31,Paytable!$D$2:$E$11,2)</f>
        <v>Ten</v>
      </c>
      <c r="I31" t="str">
        <f>VLOOKUP(C31,Paytable!$D$2:$E$11,2)</f>
        <v>Jack</v>
      </c>
      <c r="J31" t="str">
        <f>VLOOKUP(D31,Paytable!$D$2:$E$11,2)</f>
        <v>King</v>
      </c>
      <c r="K31" s="5" t="str">
        <f>VLOOKUP(E31,Paytable!$D$2:$E$11,2)</f>
        <v>Queen</v>
      </c>
    </row>
    <row r="32" spans="1:11" x14ac:dyDescent="0.2">
      <c r="A32" s="4">
        <v>7</v>
      </c>
      <c r="B32" s="103">
        <v>2</v>
      </c>
      <c r="C32" s="103">
        <v>0</v>
      </c>
      <c r="D32" s="103">
        <v>2</v>
      </c>
      <c r="E32" s="5">
        <v>0</v>
      </c>
      <c r="G32" s="4" t="str">
        <f>VLOOKUP(A32,Paytable!$D$2:$E$11,2)</f>
        <v>Cherry</v>
      </c>
      <c r="H32" t="str">
        <f>VLOOKUP(B32,Paytable!$D$2:$E$11,2)</f>
        <v>King</v>
      </c>
      <c r="I32" t="str">
        <f>VLOOKUP(C32,Paytable!$D$2:$E$11,2)</f>
        <v>Wild</v>
      </c>
      <c r="J32" t="str">
        <f>VLOOKUP(D32,Paytable!$D$2:$E$11,2)</f>
        <v>King</v>
      </c>
      <c r="K32" s="5" t="str">
        <f>VLOOKUP(E32,Paytable!$D$2:$E$11,2)</f>
        <v>Wild</v>
      </c>
    </row>
    <row r="33" spans="1:11" x14ac:dyDescent="0.2">
      <c r="A33" s="4">
        <v>1</v>
      </c>
      <c r="B33" s="103">
        <v>4</v>
      </c>
      <c r="C33" s="103">
        <v>3</v>
      </c>
      <c r="D33" s="103">
        <v>0</v>
      </c>
      <c r="E33" s="5">
        <v>4</v>
      </c>
      <c r="G33" s="4" t="str">
        <f>VLOOKUP(A33,Paytable!$D$2:$E$11,2)</f>
        <v>Ace</v>
      </c>
      <c r="H33" t="str">
        <f>VLOOKUP(B33,Paytable!$D$2:$E$11,2)</f>
        <v>Jack</v>
      </c>
      <c r="I33" t="str">
        <f>VLOOKUP(C33,Paytable!$D$2:$E$11,2)</f>
        <v>Queen</v>
      </c>
      <c r="J33" t="str">
        <f>VLOOKUP(D33,Paytable!$D$2:$E$11,2)</f>
        <v>Wild</v>
      </c>
      <c r="K33" s="5" t="str">
        <f>VLOOKUP(E33,Paytable!$D$2:$E$11,2)</f>
        <v>Jack</v>
      </c>
    </row>
    <row r="34" spans="1:11" x14ac:dyDescent="0.2">
      <c r="A34" s="4">
        <v>6</v>
      </c>
      <c r="B34" s="103">
        <v>6</v>
      </c>
      <c r="C34" s="103">
        <v>2</v>
      </c>
      <c r="D34" s="103">
        <v>5</v>
      </c>
      <c r="E34" s="5">
        <v>8</v>
      </c>
      <c r="G34" s="4" t="str">
        <f>VLOOKUP(A34,Paytable!$D$2:$E$11,2)</f>
        <v>Apple</v>
      </c>
      <c r="H34" t="str">
        <f>VLOOKUP(B34,Paytable!$D$2:$E$11,2)</f>
        <v>Apple</v>
      </c>
      <c r="I34" t="str">
        <f>VLOOKUP(C34,Paytable!$D$2:$E$11,2)</f>
        <v>King</v>
      </c>
      <c r="J34" t="str">
        <f>VLOOKUP(D34,Paytable!$D$2:$E$11,2)</f>
        <v>Ten</v>
      </c>
      <c r="K34" s="5" t="str">
        <f>VLOOKUP(E34,Paytable!$D$2:$E$11,2)</f>
        <v>Melon</v>
      </c>
    </row>
    <row r="35" spans="1:11" x14ac:dyDescent="0.2">
      <c r="A35" s="4">
        <v>7</v>
      </c>
      <c r="B35" s="103">
        <v>1</v>
      </c>
      <c r="C35" s="103">
        <v>2</v>
      </c>
      <c r="D35" s="103">
        <v>4</v>
      </c>
      <c r="E35" s="5">
        <v>0</v>
      </c>
      <c r="G35" s="4" t="str">
        <f>VLOOKUP(A35,Paytable!$D$2:$E$11,2)</f>
        <v>Cherry</v>
      </c>
      <c r="H35" t="str">
        <f>VLOOKUP(B35,Paytable!$D$2:$E$11,2)</f>
        <v>Ace</v>
      </c>
      <c r="I35" t="str">
        <f>VLOOKUP(C35,Paytable!$D$2:$E$11,2)</f>
        <v>King</v>
      </c>
      <c r="J35" t="str">
        <f>VLOOKUP(D35,Paytable!$D$2:$E$11,2)</f>
        <v>Jack</v>
      </c>
      <c r="K35" s="5" t="str">
        <f>VLOOKUP(E35,Paytable!$D$2:$E$11,2)</f>
        <v>Wild</v>
      </c>
    </row>
    <row r="36" spans="1:11" x14ac:dyDescent="0.2">
      <c r="A36" s="4">
        <v>1</v>
      </c>
      <c r="B36" s="103">
        <v>4</v>
      </c>
      <c r="C36" s="103">
        <v>4</v>
      </c>
      <c r="D36" s="103">
        <v>5</v>
      </c>
      <c r="E36" s="5">
        <v>4</v>
      </c>
      <c r="G36" s="4" t="str">
        <f>VLOOKUP(A36,Paytable!$D$2:$E$11,2)</f>
        <v>Ace</v>
      </c>
      <c r="H36" t="str">
        <f>VLOOKUP(B36,Paytable!$D$2:$E$11,2)</f>
        <v>Jack</v>
      </c>
      <c r="I36" t="str">
        <f>VLOOKUP(C36,Paytable!$D$2:$E$11,2)</f>
        <v>Jack</v>
      </c>
      <c r="J36" t="str">
        <f>VLOOKUP(D36,Paytable!$D$2:$E$11,2)</f>
        <v>Ten</v>
      </c>
      <c r="K36" s="5" t="str">
        <f>VLOOKUP(E36,Paytable!$D$2:$E$11,2)</f>
        <v>Jack</v>
      </c>
    </row>
    <row r="37" spans="1:11" x14ac:dyDescent="0.2">
      <c r="A37" s="4">
        <v>6</v>
      </c>
      <c r="B37" s="103">
        <v>4</v>
      </c>
      <c r="C37" s="103">
        <v>2</v>
      </c>
      <c r="D37" s="103">
        <v>8</v>
      </c>
      <c r="E37" s="5">
        <v>0</v>
      </c>
      <c r="G37" s="4" t="str">
        <f>VLOOKUP(A37,Paytable!$D$2:$E$11,2)</f>
        <v>Apple</v>
      </c>
      <c r="H37" t="str">
        <f>VLOOKUP(B37,Paytable!$D$2:$E$11,2)</f>
        <v>Jack</v>
      </c>
      <c r="I37" t="str">
        <f>VLOOKUP(C37,Paytable!$D$2:$E$11,2)</f>
        <v>King</v>
      </c>
      <c r="J37" t="str">
        <f>VLOOKUP(D37,Paytable!$D$2:$E$11,2)</f>
        <v>Melon</v>
      </c>
      <c r="K37" s="5" t="str">
        <f>VLOOKUP(E37,Paytable!$D$2:$E$11,2)</f>
        <v>Wild</v>
      </c>
    </row>
    <row r="38" spans="1:11" x14ac:dyDescent="0.2">
      <c r="A38" s="4">
        <v>7</v>
      </c>
      <c r="B38" s="103">
        <v>3</v>
      </c>
      <c r="C38" s="103">
        <v>3</v>
      </c>
      <c r="D38" s="103">
        <v>8</v>
      </c>
      <c r="E38" s="5">
        <v>6</v>
      </c>
      <c r="G38" s="4" t="str">
        <f>VLOOKUP(A38,Paytable!$D$2:$E$11,2)</f>
        <v>Cherry</v>
      </c>
      <c r="H38" t="str">
        <f>VLOOKUP(B38,Paytable!$D$2:$E$11,2)</f>
        <v>Queen</v>
      </c>
      <c r="I38" t="str">
        <f>VLOOKUP(C38,Paytable!$D$2:$E$11,2)</f>
        <v>Queen</v>
      </c>
      <c r="J38" t="str">
        <f>VLOOKUP(D38,Paytable!$D$2:$E$11,2)</f>
        <v>Melon</v>
      </c>
      <c r="K38" s="5" t="str">
        <f>VLOOKUP(E38,Paytable!$D$2:$E$11,2)</f>
        <v>Apple</v>
      </c>
    </row>
    <row r="39" spans="1:11" x14ac:dyDescent="0.2">
      <c r="A39" s="4">
        <v>2</v>
      </c>
      <c r="B39" s="103">
        <v>1</v>
      </c>
      <c r="C39" s="103">
        <v>8</v>
      </c>
      <c r="D39" s="103">
        <v>1</v>
      </c>
      <c r="E39" s="5">
        <v>4</v>
      </c>
      <c r="G39" s="4" t="str">
        <f>VLOOKUP(A39,Paytable!$D$2:$E$11,2)</f>
        <v>King</v>
      </c>
      <c r="H39" t="str">
        <f>VLOOKUP(B39,Paytable!$D$2:$E$11,2)</f>
        <v>Ace</v>
      </c>
      <c r="I39" t="str">
        <f>VLOOKUP(C39,Paytable!$D$2:$E$11,2)</f>
        <v>Melon</v>
      </c>
      <c r="J39" t="str">
        <f>VLOOKUP(D39,Paytable!$D$2:$E$11,2)</f>
        <v>Ace</v>
      </c>
      <c r="K39" s="5" t="str">
        <f>VLOOKUP(E39,Paytable!$D$2:$E$11,2)</f>
        <v>Jack</v>
      </c>
    </row>
    <row r="40" spans="1:11" x14ac:dyDescent="0.2">
      <c r="A40" s="4">
        <v>2</v>
      </c>
      <c r="B40" s="103">
        <v>7</v>
      </c>
      <c r="C40" s="103">
        <v>4</v>
      </c>
      <c r="D40" s="103">
        <v>2</v>
      </c>
      <c r="E40" s="5">
        <v>8</v>
      </c>
      <c r="G40" s="4" t="str">
        <f>VLOOKUP(A40,Paytable!$D$2:$E$11,2)</f>
        <v>King</v>
      </c>
      <c r="H40" t="str">
        <f>VLOOKUP(B40,Paytable!$D$2:$E$11,2)</f>
        <v>Cherry</v>
      </c>
      <c r="I40" t="str">
        <f>VLOOKUP(C40,Paytable!$D$2:$E$11,2)</f>
        <v>Jack</v>
      </c>
      <c r="J40" t="str">
        <f>VLOOKUP(D40,Paytable!$D$2:$E$11,2)</f>
        <v>King</v>
      </c>
      <c r="K40" s="5" t="str">
        <f>VLOOKUP(E40,Paytable!$D$2:$E$11,2)</f>
        <v>Melon</v>
      </c>
    </row>
    <row r="41" spans="1:11" ht="17" thickBot="1" x14ac:dyDescent="0.25">
      <c r="A41" s="6">
        <v>8</v>
      </c>
      <c r="B41" s="7">
        <v>6</v>
      </c>
      <c r="C41" s="7">
        <v>5</v>
      </c>
      <c r="D41" s="7">
        <v>5</v>
      </c>
      <c r="E41" s="8">
        <v>2</v>
      </c>
      <c r="G41" s="6" t="str">
        <f>VLOOKUP(A41,Paytable!$D$2:$E$11,2)</f>
        <v>Melon</v>
      </c>
      <c r="H41" s="7" t="str">
        <f>VLOOKUP(B41,Paytable!$D$2:$E$11,2)</f>
        <v>Apple</v>
      </c>
      <c r="I41" s="7" t="str">
        <f>VLOOKUP(C41,Paytable!$D$2:$E$11,2)</f>
        <v>Ten</v>
      </c>
      <c r="J41" s="7" t="str">
        <f>VLOOKUP(D41,Paytable!$D$2:$E$11,2)</f>
        <v>Ten</v>
      </c>
      <c r="K41" s="8" t="str">
        <f>VLOOKUP(E41,Paytable!$D$2:$E$11,2)</f>
        <v>King</v>
      </c>
    </row>
    <row r="42" spans="1:11" x14ac:dyDescent="0.2">
      <c r="A42" s="103"/>
      <c r="B42" s="103"/>
      <c r="C42" s="103"/>
      <c r="D42" s="103"/>
      <c r="E42" s="103"/>
    </row>
    <row r="43" spans="1:11" x14ac:dyDescent="0.2">
      <c r="A43" s="103"/>
      <c r="B43" s="103"/>
      <c r="C43" s="103"/>
      <c r="D43" s="103"/>
      <c r="E43" s="103"/>
    </row>
    <row r="44" spans="1:11" x14ac:dyDescent="0.2">
      <c r="A44" s="103"/>
      <c r="B44" s="103"/>
      <c r="C44" s="103"/>
      <c r="D44" s="103"/>
      <c r="E44" s="103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3CB11-64A5-3E42-A673-E96EA9724BB0}">
  <dimension ref="A1:E6"/>
  <sheetViews>
    <sheetView workbookViewId="0">
      <selection activeCell="H26" sqref="H26"/>
    </sheetView>
  </sheetViews>
  <sheetFormatPr baseColWidth="10" defaultRowHeight="16" x14ac:dyDescent="0.2"/>
  <sheetData>
    <row r="1" spans="1:5" ht="17" thickBot="1" x14ac:dyDescent="0.25">
      <c r="A1" s="13" t="s">
        <v>47</v>
      </c>
      <c r="B1" s="14" t="s">
        <v>48</v>
      </c>
      <c r="C1" s="14" t="s">
        <v>49</v>
      </c>
      <c r="D1" s="14" t="s">
        <v>50</v>
      </c>
      <c r="E1" s="15" t="s">
        <v>51</v>
      </c>
    </row>
    <row r="2" spans="1:5" x14ac:dyDescent="0.2">
      <c r="A2" s="1">
        <v>0</v>
      </c>
      <c r="B2" s="2">
        <v>0</v>
      </c>
      <c r="C2" s="2">
        <v>0</v>
      </c>
      <c r="D2" s="2">
        <v>0</v>
      </c>
      <c r="E2" s="3">
        <v>0</v>
      </c>
    </row>
    <row r="3" spans="1:5" x14ac:dyDescent="0.2">
      <c r="A3" s="4">
        <v>1</v>
      </c>
      <c r="B3" s="103">
        <v>1</v>
      </c>
      <c r="C3" s="103">
        <v>1</v>
      </c>
      <c r="D3" s="103">
        <v>1</v>
      </c>
      <c r="E3" s="5">
        <v>1</v>
      </c>
    </row>
    <row r="4" spans="1:5" x14ac:dyDescent="0.2">
      <c r="A4" s="4">
        <v>2</v>
      </c>
      <c r="B4" s="103">
        <v>2</v>
      </c>
      <c r="C4" s="103">
        <v>2</v>
      </c>
      <c r="D4" s="103">
        <v>2</v>
      </c>
      <c r="E4" s="5">
        <v>2</v>
      </c>
    </row>
    <row r="5" spans="1:5" x14ac:dyDescent="0.2">
      <c r="A5" s="4">
        <v>0</v>
      </c>
      <c r="B5" s="103">
        <v>1</v>
      </c>
      <c r="C5" s="103">
        <v>2</v>
      </c>
      <c r="D5" s="103">
        <v>1</v>
      </c>
      <c r="E5" s="5">
        <v>0</v>
      </c>
    </row>
    <row r="6" spans="1:5" ht="17" thickBot="1" x14ac:dyDescent="0.25">
      <c r="A6" s="6">
        <v>2</v>
      </c>
      <c r="B6" s="7">
        <v>1</v>
      </c>
      <c r="C6" s="7">
        <v>0</v>
      </c>
      <c r="D6" s="7">
        <v>1</v>
      </c>
      <c r="E6" s="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9139-F1A6-9542-8340-FCA59D7E1F14}">
  <dimension ref="A1:F11"/>
  <sheetViews>
    <sheetView workbookViewId="0">
      <selection activeCell="E2" sqref="E2:E11"/>
    </sheetView>
  </sheetViews>
  <sheetFormatPr baseColWidth="10" defaultRowHeight="16" x14ac:dyDescent="0.2"/>
  <sheetData>
    <row r="1" spans="1:6" ht="17" thickBot="1" x14ac:dyDescent="0.25">
      <c r="A1" s="113">
        <v>3</v>
      </c>
      <c r="B1" s="12">
        <v>4</v>
      </c>
      <c r="C1" s="114">
        <v>5</v>
      </c>
      <c r="D1" s="11" t="s">
        <v>14</v>
      </c>
      <c r="E1" s="11" t="s">
        <v>0</v>
      </c>
      <c r="F1" s="11" t="s">
        <v>46</v>
      </c>
    </row>
    <row r="2" spans="1:6" x14ac:dyDescent="0.2">
      <c r="A2" s="105">
        <v>5</v>
      </c>
      <c r="B2" s="106">
        <v>20</v>
      </c>
      <c r="C2" s="107">
        <v>100</v>
      </c>
      <c r="D2" s="16">
        <v>0</v>
      </c>
      <c r="E2" s="16" t="s">
        <v>4</v>
      </c>
      <c r="F2" s="16"/>
    </row>
    <row r="3" spans="1:6" x14ac:dyDescent="0.2">
      <c r="A3" s="108">
        <v>5</v>
      </c>
      <c r="B3" s="109">
        <v>20</v>
      </c>
      <c r="C3" s="110">
        <v>100</v>
      </c>
      <c r="D3" s="10">
        <v>1</v>
      </c>
      <c r="E3" s="10" t="s">
        <v>5</v>
      </c>
      <c r="F3" s="10"/>
    </row>
    <row r="4" spans="1:6" x14ac:dyDescent="0.2">
      <c r="A4" s="108">
        <v>4</v>
      </c>
      <c r="B4" s="109">
        <v>16</v>
      </c>
      <c r="C4" s="110">
        <v>40</v>
      </c>
      <c r="D4" s="10">
        <v>2</v>
      </c>
      <c r="E4" s="10" t="s">
        <v>6</v>
      </c>
      <c r="F4" s="10"/>
    </row>
    <row r="5" spans="1:6" x14ac:dyDescent="0.2">
      <c r="A5" s="108">
        <v>3</v>
      </c>
      <c r="B5" s="109">
        <v>12</v>
      </c>
      <c r="C5" s="110">
        <v>30</v>
      </c>
      <c r="D5" s="10">
        <v>3</v>
      </c>
      <c r="E5" s="10" t="s">
        <v>7</v>
      </c>
      <c r="F5" s="10"/>
    </row>
    <row r="6" spans="1:6" x14ac:dyDescent="0.2">
      <c r="A6" s="108">
        <v>2</v>
      </c>
      <c r="B6" s="109">
        <v>8</v>
      </c>
      <c r="C6" s="110">
        <v>20</v>
      </c>
      <c r="D6" s="10">
        <v>4</v>
      </c>
      <c r="E6" s="10" t="s">
        <v>8</v>
      </c>
      <c r="F6" s="10"/>
    </row>
    <row r="7" spans="1:6" x14ac:dyDescent="0.2">
      <c r="A7" s="108">
        <v>1</v>
      </c>
      <c r="B7" s="109">
        <v>4</v>
      </c>
      <c r="C7" s="110">
        <v>10</v>
      </c>
      <c r="D7" s="10">
        <v>5</v>
      </c>
      <c r="E7" s="10" t="s">
        <v>9</v>
      </c>
      <c r="F7" s="10"/>
    </row>
    <row r="8" spans="1:6" x14ac:dyDescent="0.2">
      <c r="A8" s="108">
        <v>0.5</v>
      </c>
      <c r="B8" s="109">
        <v>2</v>
      </c>
      <c r="C8" s="110">
        <v>5</v>
      </c>
      <c r="D8" s="10">
        <v>6</v>
      </c>
      <c r="E8" s="10" t="s">
        <v>10</v>
      </c>
      <c r="F8" s="10"/>
    </row>
    <row r="9" spans="1:6" x14ac:dyDescent="0.2">
      <c r="A9" s="108">
        <v>0.5</v>
      </c>
      <c r="B9" s="109">
        <v>2</v>
      </c>
      <c r="C9" s="110">
        <v>5</v>
      </c>
      <c r="D9" s="10">
        <v>7</v>
      </c>
      <c r="E9" s="10" t="s">
        <v>11</v>
      </c>
      <c r="F9" s="10"/>
    </row>
    <row r="10" spans="1:6" x14ac:dyDescent="0.2">
      <c r="A10" s="108">
        <v>0.5</v>
      </c>
      <c r="B10" s="109">
        <v>2</v>
      </c>
      <c r="C10" s="110">
        <v>5</v>
      </c>
      <c r="D10" s="10">
        <v>8</v>
      </c>
      <c r="E10" s="10" t="s">
        <v>12</v>
      </c>
      <c r="F10" s="10"/>
    </row>
    <row r="11" spans="1:6" ht="17" thickBot="1" x14ac:dyDescent="0.25">
      <c r="A11" s="111">
        <v>0</v>
      </c>
      <c r="B11" s="104">
        <v>0</v>
      </c>
      <c r="C11" s="112">
        <v>0</v>
      </c>
      <c r="D11" s="9">
        <v>9</v>
      </c>
      <c r="E11" s="9" t="s">
        <v>13</v>
      </c>
      <c r="F11" s="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8689-CDF4-3E4B-9AC0-6CF470753B9A}">
  <dimension ref="B2:T96"/>
  <sheetViews>
    <sheetView zoomScale="120" zoomScaleNormal="120" workbookViewId="0">
      <selection activeCell="D22" sqref="D22"/>
    </sheetView>
  </sheetViews>
  <sheetFormatPr baseColWidth="10" defaultRowHeight="13" x14ac:dyDescent="0.15"/>
  <cols>
    <col min="1" max="1" width="10.83203125" style="17"/>
    <col min="2" max="2" width="21" style="17" bestFit="1" customWidth="1"/>
    <col min="3" max="3" width="11.1640625" style="17" bestFit="1" customWidth="1"/>
    <col min="4" max="4" width="12.5" style="17" bestFit="1" customWidth="1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117424080</v>
      </c>
      <c r="L3" s="35"/>
      <c r="M3" s="89"/>
      <c r="N3" s="90"/>
      <c r="O3" s="90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L4" s="35"/>
      <c r="M4" s="91"/>
      <c r="N4" s="35"/>
      <c r="O4" s="35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5647552</v>
      </c>
      <c r="L5" s="35"/>
      <c r="M5" s="91"/>
      <c r="N5" s="35"/>
      <c r="O5" s="35"/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102">
        <f>J3/J4</f>
        <v>1.14671953125</v>
      </c>
      <c r="L6" s="35"/>
      <c r="M6" s="91"/>
      <c r="N6" s="35"/>
      <c r="O6" s="35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L7" s="35"/>
      <c r="M7" s="91"/>
      <c r="N7" s="35"/>
      <c r="O7" s="35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35"/>
      <c r="M8" s="91"/>
      <c r="N8" s="35"/>
      <c r="O8" s="35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35"/>
      <c r="M9" s="91"/>
      <c r="N9" s="35"/>
      <c r="O9" s="35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(C25*J9)*(E25*J9)*(G25*J9)/(C26*E26*G26)</f>
        <v>3.7968749999999999E-3</v>
      </c>
      <c r="L10" s="35"/>
      <c r="M10" s="88"/>
      <c r="N10" s="35"/>
      <c r="O10" s="35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>
        <f>1/J10</f>
        <v>263.37448559670781</v>
      </c>
      <c r="L11" s="35"/>
      <c r="M11" s="91"/>
      <c r="N11" s="35"/>
      <c r="O11" s="35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L12" s="35"/>
      <c r="M12" s="91"/>
      <c r="N12" s="35"/>
      <c r="O12" s="35"/>
    </row>
    <row r="13" spans="2:19" ht="17" thickBot="1" x14ac:dyDescent="0.25">
      <c r="B13" s="63"/>
      <c r="C13" s="64"/>
      <c r="D13" s="64"/>
      <c r="E13" s="64"/>
      <c r="F13" s="64"/>
      <c r="I13" s="17" t="s">
        <v>44</v>
      </c>
      <c r="J13" s="96">
        <f>J6</f>
        <v>1.14671953125</v>
      </c>
      <c r="L13" s="35"/>
      <c r="M13" s="99"/>
      <c r="N13" s="35"/>
      <c r="O13" s="35"/>
    </row>
    <row r="14" spans="2:19" ht="14" thickBot="1" x14ac:dyDescent="0.2">
      <c r="B14" s="29"/>
      <c r="C14" s="30"/>
      <c r="D14" s="30"/>
      <c r="E14" s="30"/>
      <c r="F14" s="30"/>
      <c r="G14" s="31"/>
      <c r="I14" s="17" t="s">
        <v>45</v>
      </c>
      <c r="J14" s="98">
        <f>J10*'Freegame Calculation'!J6</f>
        <v>7.0572141128540039E-3</v>
      </c>
      <c r="L14" s="17">
        <v>69059.5</v>
      </c>
      <c r="M14" s="100">
        <f>L14/10000000</f>
        <v>6.9059500000000001E-3</v>
      </c>
      <c r="N14" s="35"/>
      <c r="O14" s="35"/>
    </row>
    <row r="15" spans="2:19" ht="16" thickBot="1" x14ac:dyDescent="0.25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  <c r="I15" s="17" t="s">
        <v>30</v>
      </c>
      <c r="J15" s="97">
        <f>SUM(J13:J14)</f>
        <v>1.153776745362854</v>
      </c>
      <c r="L15" s="35">
        <v>12500019.5</v>
      </c>
      <c r="M15" s="101">
        <f>L15/10000000</f>
        <v>1.2500019499999999</v>
      </c>
    </row>
    <row r="16" spans="2:19" x14ac:dyDescent="0.15">
      <c r="B16" s="77" t="str" cm="1">
        <f t="array" ref="B16:B25">Paytable!E2:E11</f>
        <v>Wild</v>
      </c>
      <c r="C16" s="78">
        <f>COUNTIF(BaseReels!G:G,$B16)</f>
        <v>2</v>
      </c>
      <c r="D16" s="78">
        <f>COUNTIF(BaseReels!H:H,$B16)</f>
        <v>3</v>
      </c>
      <c r="E16" s="78">
        <f>COUNTIF(BaseReels!I:I,$B16)</f>
        <v>6</v>
      </c>
      <c r="F16" s="78">
        <f>COUNTIF(BaseReels!J:J,$B16)</f>
        <v>4</v>
      </c>
      <c r="G16" s="32">
        <f>COUNTIF(BaseReels!K:K,$B16)</f>
        <v>3</v>
      </c>
      <c r="H16" s="35"/>
    </row>
    <row r="17" spans="2:18" ht="17" customHeight="1" x14ac:dyDescent="0.15">
      <c r="B17" s="66" t="str">
        <v>Ace</v>
      </c>
      <c r="C17" s="53">
        <f>COUNTIF(BaseReels!G:G,$B17)</f>
        <v>6</v>
      </c>
      <c r="D17" s="53">
        <f>COUNTIF(BaseReels!H:H,$B17)</f>
        <v>5</v>
      </c>
      <c r="E17" s="53">
        <f>COUNTIF(BaseReels!I:I,$B17)</f>
        <v>1</v>
      </c>
      <c r="F17" s="53">
        <f>COUNTIF(BaseReels!J:J,$B17)</f>
        <v>3</v>
      </c>
      <c r="G17" s="33">
        <f>COUNTIF(BaseReels!K:K,$B17)</f>
        <v>2</v>
      </c>
    </row>
    <row r="18" spans="2:18" ht="17" customHeight="1" x14ac:dyDescent="0.15">
      <c r="B18" s="66" t="str">
        <v>King</v>
      </c>
      <c r="C18" s="53">
        <f>COUNTIF(BaseReels!G:G,$B18)</f>
        <v>2</v>
      </c>
      <c r="D18" s="53">
        <f>COUNTIF(BaseReels!H:H,$B18)</f>
        <v>8</v>
      </c>
      <c r="E18" s="53">
        <f>COUNTIF(BaseReels!I:I,$B18)</f>
        <v>6</v>
      </c>
      <c r="F18" s="53">
        <f>COUNTIF(BaseReels!J:J,$B18)</f>
        <v>7</v>
      </c>
      <c r="G18" s="33">
        <f>COUNTIF(BaseReels!K:K,$B18)</f>
        <v>5</v>
      </c>
      <c r="H18" s="35"/>
    </row>
    <row r="19" spans="2:18" x14ac:dyDescent="0.15">
      <c r="B19" s="66" t="str">
        <v>Queen</v>
      </c>
      <c r="C19" s="53">
        <f>COUNTIF(BaseReels!G:G,$B19)</f>
        <v>2</v>
      </c>
      <c r="D19" s="53">
        <f>COUNTIF(BaseReels!H:H,$B19)</f>
        <v>5</v>
      </c>
      <c r="E19" s="53">
        <f>COUNTIF(BaseReels!I:I,$B19)</f>
        <v>3</v>
      </c>
      <c r="F19" s="53">
        <f>COUNTIF(BaseReels!J:J,$B19)</f>
        <v>3</v>
      </c>
      <c r="G19" s="33">
        <f>COUNTIF(BaseReels!K:K,$B19)</f>
        <v>2</v>
      </c>
      <c r="H19" s="35"/>
    </row>
    <row r="20" spans="2:18" x14ac:dyDescent="0.15">
      <c r="B20" s="66" t="str">
        <v>Jack</v>
      </c>
      <c r="C20" s="53">
        <f>COUNTIF(BaseReels!G:G,$B20)</f>
        <v>6</v>
      </c>
      <c r="D20" s="53">
        <f>COUNTIF(BaseReels!H:H,$B20)</f>
        <v>4</v>
      </c>
      <c r="E20" s="53">
        <f>COUNTIF(BaseReels!I:I,$B20)</f>
        <v>7</v>
      </c>
      <c r="F20" s="53">
        <f>COUNTIF(BaseReels!J:J,$B20)</f>
        <v>7</v>
      </c>
      <c r="G20" s="33">
        <f>COUNTIF(BaseReels!K:K,$B20)</f>
        <v>8</v>
      </c>
      <c r="H20" s="35"/>
    </row>
    <row r="21" spans="2:18" x14ac:dyDescent="0.15">
      <c r="B21" s="66" t="str">
        <v>Ten</v>
      </c>
      <c r="C21" s="53">
        <f>COUNTIF(BaseReels!G:G,$B21)</f>
        <v>1</v>
      </c>
      <c r="D21" s="53">
        <f>COUNTIF(BaseReels!H:H,$B21)</f>
        <v>4</v>
      </c>
      <c r="E21" s="53">
        <f>COUNTIF(BaseReels!I:I,$B21)</f>
        <v>4</v>
      </c>
      <c r="F21" s="53">
        <f>COUNTIF(BaseReels!J:J,$B21)</f>
        <v>4</v>
      </c>
      <c r="G21" s="33">
        <f>COUNTIF(BaseReels!K:K,$B21)</f>
        <v>2</v>
      </c>
      <c r="H21" s="35"/>
    </row>
    <row r="22" spans="2:18" x14ac:dyDescent="0.15">
      <c r="B22" s="66" t="str">
        <v>Apple</v>
      </c>
      <c r="C22" s="53">
        <f>COUNTIF(BaseReels!G:G,$B22)</f>
        <v>10</v>
      </c>
      <c r="D22" s="53">
        <f>COUNTIF(BaseReels!H:H,$B22)</f>
        <v>3</v>
      </c>
      <c r="E22" s="53">
        <f>COUNTIF(BaseReels!I:I,$B22)</f>
        <v>4</v>
      </c>
      <c r="F22" s="53">
        <f>COUNTIF(BaseReels!J:J,$B22)</f>
        <v>5</v>
      </c>
      <c r="G22" s="33">
        <f>COUNTIF(BaseReels!K:K,$B22)</f>
        <v>4</v>
      </c>
      <c r="H22" s="35"/>
    </row>
    <row r="23" spans="2:18" x14ac:dyDescent="0.15">
      <c r="B23" s="66" t="str">
        <v>Cherry</v>
      </c>
      <c r="C23" s="53">
        <f>COUNTIF(BaseReels!G:G,$B23)</f>
        <v>6</v>
      </c>
      <c r="D23" s="53">
        <f>COUNTIF(BaseReels!H:H,$B23)</f>
        <v>4</v>
      </c>
      <c r="E23" s="53">
        <f>COUNTIF(BaseReels!I:I,$B23)</f>
        <v>2</v>
      </c>
      <c r="F23" s="53">
        <f>COUNTIF(BaseReels!J:J,$B23)</f>
        <v>3</v>
      </c>
      <c r="G23" s="33">
        <f>COUNTIF(BaseReels!K:K,$B23)</f>
        <v>4</v>
      </c>
      <c r="H23" s="35"/>
    </row>
    <row r="24" spans="2:18" x14ac:dyDescent="0.15">
      <c r="B24" s="66" t="str">
        <v>Melon</v>
      </c>
      <c r="C24" s="53">
        <f>COUNTIF(BaseReels!G:G,$B24)</f>
        <v>4</v>
      </c>
      <c r="D24" s="53">
        <f>COUNTIF(BaseReels!H:H,$B24)</f>
        <v>4</v>
      </c>
      <c r="E24" s="53">
        <f>COUNTIF(BaseReels!I:I,$B24)</f>
        <v>4</v>
      </c>
      <c r="F24" s="53">
        <f>COUNTIF(BaseReels!J:J,$B24)</f>
        <v>4</v>
      </c>
      <c r="G24" s="33">
        <f>COUNTIF(BaseReels!K:K,$B24)</f>
        <v>7</v>
      </c>
      <c r="H24" s="35"/>
    </row>
    <row r="25" spans="2:18" ht="14" thickBot="1" x14ac:dyDescent="0.2">
      <c r="B25" s="73" t="str">
        <v>Scatter</v>
      </c>
      <c r="C25" s="67">
        <f>COUNTIF(BaseReels!G:G,$B25)</f>
        <v>1</v>
      </c>
      <c r="D25" s="67">
        <f>COUNTIF(BaseReels!H:H,$B25)</f>
        <v>0</v>
      </c>
      <c r="E25" s="67">
        <f>COUNTIF(BaseReels!I:I,$B25)</f>
        <v>3</v>
      </c>
      <c r="F25" s="67">
        <f>COUNTIF(BaseReels!J:J,$B25)</f>
        <v>0</v>
      </c>
      <c r="G25" s="68">
        <f>COUNTIF(BaseReels!K:K,$B25)</f>
        <v>3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432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5040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+G16+G25)</f>
        <v>3456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15248</v>
      </c>
      <c r="D31" s="53">
        <f t="shared" ref="D31:D38" si="1">((C17+C$16)*(D17+D$16)*(E17+E$16)*(F17+F$16)-C$16*D$16*IF($E$3&gt;$D4,E$16*(F17+F$16),E$16*F$16))*(G$26-G17-G$16)</f>
        <v>104720</v>
      </c>
      <c r="E31" s="53">
        <f t="shared" ref="E31:E38" si="2">((C17+C$16)*(D17+D$16)*(E17+E$16)*(F$26-F17-F$16)*G$26)-$C$16*$D$16*$E$16*($F$26-$F$16-F17)*$G$26</f>
        <v>543840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46032</v>
      </c>
      <c r="D32" s="53">
        <f t="shared" si="1"/>
        <v>181248</v>
      </c>
      <c r="E32" s="53">
        <f t="shared" si="2"/>
        <v>570720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9648</v>
      </c>
      <c r="D33" s="53">
        <f t="shared" si="1"/>
        <v>65520</v>
      </c>
      <c r="E33" s="53">
        <f t="shared" si="2"/>
        <v>332640</v>
      </c>
      <c r="F33" s="53"/>
      <c r="G33" s="33"/>
      <c r="I33" s="49" t="str">
        <v>King</v>
      </c>
      <c r="J33" s="53">
        <f t="shared" si="3"/>
        <v>432</v>
      </c>
      <c r="K33" s="53">
        <f t="shared" si="4"/>
        <v>0</v>
      </c>
      <c r="L33" s="54">
        <f t="shared" si="5"/>
        <v>0</v>
      </c>
      <c r="M33" s="55">
        <f t="shared" si="6"/>
        <v>432</v>
      </c>
      <c r="N33" s="53">
        <f t="shared" si="7"/>
        <v>4608</v>
      </c>
      <c r="O33" s="54">
        <f t="shared" si="8"/>
        <v>0</v>
      </c>
      <c r="P33" s="55">
        <f t="shared" si="9"/>
        <v>4608</v>
      </c>
      <c r="Q33" s="54">
        <f t="shared" si="10"/>
        <v>41760</v>
      </c>
      <c r="R33" s="55">
        <f t="shared" si="11"/>
        <v>41760</v>
      </c>
    </row>
    <row r="34" spans="2:19" x14ac:dyDescent="0.15">
      <c r="B34" s="66" t="str">
        <v>Jack</v>
      </c>
      <c r="C34" s="53">
        <f t="shared" si="0"/>
        <v>87656</v>
      </c>
      <c r="D34" s="53">
        <f t="shared" si="1"/>
        <v>228056</v>
      </c>
      <c r="E34" s="53">
        <f t="shared" si="2"/>
        <v>802720</v>
      </c>
      <c r="F34" s="53"/>
      <c r="G34" s="33"/>
      <c r="I34" s="49" t="str">
        <v>Queen</v>
      </c>
      <c r="J34" s="53">
        <f t="shared" si="3"/>
        <v>432</v>
      </c>
      <c r="K34" s="53">
        <f t="shared" si="4"/>
        <v>0</v>
      </c>
      <c r="L34" s="54">
        <f t="shared" si="5"/>
        <v>0</v>
      </c>
      <c r="M34" s="55">
        <f t="shared" si="6"/>
        <v>432</v>
      </c>
      <c r="N34" s="53">
        <f t="shared" si="7"/>
        <v>5040</v>
      </c>
      <c r="O34" s="54">
        <f t="shared" si="8"/>
        <v>0</v>
      </c>
      <c r="P34" s="55">
        <f t="shared" si="9"/>
        <v>5040</v>
      </c>
      <c r="Q34" s="54">
        <f t="shared" si="10"/>
        <v>47520</v>
      </c>
      <c r="R34" s="55">
        <f t="shared" si="11"/>
        <v>47520</v>
      </c>
    </row>
    <row r="35" spans="2:19" x14ac:dyDescent="0.15">
      <c r="B35" s="66" t="str">
        <v>Ten</v>
      </c>
      <c r="C35" s="53">
        <f t="shared" si="0"/>
        <v>7680</v>
      </c>
      <c r="D35" s="53">
        <f t="shared" si="1"/>
        <v>48720</v>
      </c>
      <c r="E35" s="53">
        <f t="shared" si="2"/>
        <v>222720</v>
      </c>
      <c r="F35" s="53"/>
      <c r="G35" s="33"/>
      <c r="I35" s="49" t="str">
        <v>Jack</v>
      </c>
      <c r="J35" s="53">
        <f t="shared" si="3"/>
        <v>432</v>
      </c>
      <c r="K35" s="53">
        <f t="shared" si="4"/>
        <v>0</v>
      </c>
      <c r="L35" s="54">
        <f t="shared" si="5"/>
        <v>0</v>
      </c>
      <c r="M35" s="55">
        <f t="shared" si="6"/>
        <v>432</v>
      </c>
      <c r="N35" s="53">
        <f t="shared" si="7"/>
        <v>4176</v>
      </c>
      <c r="O35" s="54">
        <f t="shared" si="8"/>
        <v>0</v>
      </c>
      <c r="P35" s="55">
        <f t="shared" si="9"/>
        <v>4176</v>
      </c>
      <c r="Q35" s="54">
        <f t="shared" si="10"/>
        <v>41760</v>
      </c>
      <c r="R35" s="55">
        <f t="shared" si="11"/>
        <v>41760</v>
      </c>
      <c r="S35" s="35"/>
    </row>
    <row r="36" spans="2:19" x14ac:dyDescent="0.15">
      <c r="B36" s="66" t="str">
        <v>Apple</v>
      </c>
      <c r="C36" s="53">
        <f t="shared" si="0"/>
        <v>44352</v>
      </c>
      <c r="D36" s="53">
        <f t="shared" si="1"/>
        <v>203148</v>
      </c>
      <c r="E36" s="53">
        <f t="shared" si="2"/>
        <v>848160</v>
      </c>
      <c r="F36" s="53"/>
      <c r="G36" s="33"/>
      <c r="I36" s="49" t="str">
        <v>Ten</v>
      </c>
      <c r="J36" s="53">
        <f t="shared" si="3"/>
        <v>432</v>
      </c>
      <c r="K36" s="53">
        <f t="shared" si="4"/>
        <v>288</v>
      </c>
      <c r="L36" s="54">
        <f t="shared" si="5"/>
        <v>0</v>
      </c>
      <c r="M36" s="55">
        <f t="shared" si="6"/>
        <v>720</v>
      </c>
      <c r="N36" s="53">
        <f t="shared" si="7"/>
        <v>5040</v>
      </c>
      <c r="O36" s="54">
        <f t="shared" si="8"/>
        <v>5040</v>
      </c>
      <c r="P36" s="55">
        <f t="shared" si="9"/>
        <v>10080</v>
      </c>
      <c r="Q36" s="54">
        <f t="shared" si="10"/>
        <v>46080</v>
      </c>
      <c r="R36" s="55">
        <f t="shared" si="11"/>
        <v>46080</v>
      </c>
      <c r="S36" s="35"/>
    </row>
    <row r="37" spans="2:19" x14ac:dyDescent="0.15">
      <c r="B37" s="66" t="str">
        <v>Cherry</v>
      </c>
      <c r="C37" s="53">
        <f t="shared" si="0"/>
        <v>20944</v>
      </c>
      <c r="D37" s="53">
        <f t="shared" si="1"/>
        <v>95172</v>
      </c>
      <c r="E37" s="53">
        <f t="shared" si="2"/>
        <v>543840</v>
      </c>
      <c r="F37" s="53"/>
      <c r="G37" s="33"/>
      <c r="I37" s="49" t="str">
        <v>Apple</v>
      </c>
      <c r="J37" s="53">
        <f t="shared" si="3"/>
        <v>432</v>
      </c>
      <c r="K37" s="53">
        <f t="shared" si="4"/>
        <v>576</v>
      </c>
      <c r="L37" s="54">
        <f t="shared" si="5"/>
        <v>0</v>
      </c>
      <c r="M37" s="55">
        <f t="shared" si="6"/>
        <v>1008</v>
      </c>
      <c r="N37" s="53">
        <f t="shared" si="7"/>
        <v>4752</v>
      </c>
      <c r="O37" s="54">
        <f t="shared" si="8"/>
        <v>5940</v>
      </c>
      <c r="P37" s="55">
        <f t="shared" si="9"/>
        <v>10692</v>
      </c>
      <c r="Q37" s="54">
        <f t="shared" si="10"/>
        <v>44640</v>
      </c>
      <c r="R37" s="55">
        <f t="shared" si="11"/>
        <v>44640</v>
      </c>
      <c r="S37" s="35"/>
    </row>
    <row r="38" spans="2:19" x14ac:dyDescent="0.15">
      <c r="B38" s="66" t="str">
        <v>Melon</v>
      </c>
      <c r="C38" s="53">
        <f t="shared" si="0"/>
        <v>32160</v>
      </c>
      <c r="D38" s="53">
        <f t="shared" si="1"/>
        <v>92160</v>
      </c>
      <c r="E38" s="53">
        <f t="shared" si="2"/>
        <v>491520</v>
      </c>
      <c r="F38" s="53"/>
      <c r="G38" s="33"/>
      <c r="I38" s="49" t="str">
        <v>Cherry</v>
      </c>
      <c r="J38" s="53">
        <f t="shared" si="3"/>
        <v>432</v>
      </c>
      <c r="K38" s="53">
        <f t="shared" si="4"/>
        <v>576</v>
      </c>
      <c r="L38" s="54">
        <f t="shared" si="5"/>
        <v>0</v>
      </c>
      <c r="M38" s="55">
        <f t="shared" si="6"/>
        <v>1008</v>
      </c>
      <c r="N38" s="53">
        <f t="shared" si="7"/>
        <v>4752</v>
      </c>
      <c r="O38" s="54">
        <f t="shared" si="8"/>
        <v>3564</v>
      </c>
      <c r="P38" s="55">
        <f t="shared" si="9"/>
        <v>8316</v>
      </c>
      <c r="Q38" s="54">
        <f t="shared" si="10"/>
        <v>47520</v>
      </c>
      <c r="R38" s="55">
        <f t="shared" si="11"/>
        <v>47520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432</v>
      </c>
      <c r="K39" s="58">
        <f t="shared" si="4"/>
        <v>1008</v>
      </c>
      <c r="L39" s="59">
        <f t="shared" si="5"/>
        <v>0</v>
      </c>
      <c r="M39" s="60">
        <f t="shared" si="6"/>
        <v>1440</v>
      </c>
      <c r="N39" s="58">
        <f t="shared" si="7"/>
        <v>4320</v>
      </c>
      <c r="O39" s="59">
        <f t="shared" si="8"/>
        <v>4320</v>
      </c>
      <c r="P39" s="60">
        <f t="shared" si="9"/>
        <v>8640</v>
      </c>
      <c r="Q39" s="59">
        <f t="shared" si="10"/>
        <v>46080</v>
      </c>
      <c r="R39" s="60">
        <f t="shared" si="11"/>
        <v>46080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216000</v>
      </c>
      <c r="D45" s="50">
        <f t="shared" ref="D45:E45" si="12">D30*D3*$J$8</f>
        <v>504000</v>
      </c>
      <c r="E45" s="50">
        <f t="shared" si="12"/>
        <v>86400</v>
      </c>
      <c r="F45" s="50"/>
      <c r="G45" s="56"/>
    </row>
    <row r="46" spans="2:19" x14ac:dyDescent="0.15">
      <c r="B46" s="66" t="str">
        <v>Ace</v>
      </c>
      <c r="C46" s="50">
        <f t="shared" ref="C46:E46" si="13">C31*C4*$J$8</f>
        <v>7624000</v>
      </c>
      <c r="D46" s="50">
        <f t="shared" si="13"/>
        <v>10472000</v>
      </c>
      <c r="E46" s="50">
        <f t="shared" si="13"/>
        <v>13596000</v>
      </c>
      <c r="F46" s="53"/>
      <c r="G46" s="33"/>
    </row>
    <row r="47" spans="2:19" x14ac:dyDescent="0.15">
      <c r="B47" s="66" t="str">
        <v>King</v>
      </c>
      <c r="C47" s="50">
        <f t="shared" ref="C47:E47" si="14">C32*C5*$J$8</f>
        <v>9206400</v>
      </c>
      <c r="D47" s="50">
        <f t="shared" si="14"/>
        <v>14499840</v>
      </c>
      <c r="E47" s="50">
        <f t="shared" si="14"/>
        <v>11414400</v>
      </c>
      <c r="F47" s="53"/>
      <c r="G47" s="33"/>
    </row>
    <row r="48" spans="2:19" x14ac:dyDescent="0.15">
      <c r="B48" s="66" t="str">
        <v>Queen</v>
      </c>
      <c r="C48" s="50">
        <f t="shared" ref="C48:E48" si="15">C33*C6*$J$8</f>
        <v>1447200</v>
      </c>
      <c r="D48" s="50">
        <f t="shared" si="15"/>
        <v>3931200</v>
      </c>
      <c r="E48" s="50">
        <f t="shared" si="15"/>
        <v>4989600</v>
      </c>
      <c r="F48" s="53"/>
      <c r="G48" s="33"/>
    </row>
    <row r="49" spans="2:15" x14ac:dyDescent="0.15">
      <c r="B49" s="66" t="str">
        <v>Jack</v>
      </c>
      <c r="C49" s="50">
        <f t="shared" ref="C49:E49" si="16">C34*C7*$J$8</f>
        <v>8765600</v>
      </c>
      <c r="D49" s="50">
        <f t="shared" si="16"/>
        <v>9122240</v>
      </c>
      <c r="E49" s="50">
        <f t="shared" si="16"/>
        <v>8027200</v>
      </c>
      <c r="F49" s="53"/>
      <c r="G49" s="33"/>
    </row>
    <row r="50" spans="2:15" x14ac:dyDescent="0.15">
      <c r="B50" s="66" t="str">
        <v>Ten</v>
      </c>
      <c r="C50" s="50">
        <f t="shared" ref="C50:E50" si="17">C35*C8*$J$8</f>
        <v>384000</v>
      </c>
      <c r="D50" s="50">
        <f t="shared" si="17"/>
        <v>974400</v>
      </c>
      <c r="E50" s="50">
        <f t="shared" si="17"/>
        <v>1113600</v>
      </c>
      <c r="F50" s="53"/>
      <c r="G50" s="33"/>
    </row>
    <row r="51" spans="2:15" x14ac:dyDescent="0.15">
      <c r="B51" s="66" t="str">
        <v>Apple</v>
      </c>
      <c r="C51" s="50">
        <f t="shared" ref="C51:E51" si="18">C36*C9*$J$8</f>
        <v>1108800</v>
      </c>
      <c r="D51" s="50">
        <f t="shared" si="18"/>
        <v>2031480</v>
      </c>
      <c r="E51" s="50">
        <f t="shared" si="18"/>
        <v>2120400</v>
      </c>
      <c r="F51" s="53"/>
      <c r="G51" s="33"/>
    </row>
    <row r="52" spans="2:15" x14ac:dyDescent="0.15">
      <c r="B52" s="66" t="str">
        <v>Cherry</v>
      </c>
      <c r="C52" s="50">
        <f t="shared" ref="C52:E52" si="19">C37*C10*$J$8</f>
        <v>523600</v>
      </c>
      <c r="D52" s="50">
        <f t="shared" si="19"/>
        <v>951720</v>
      </c>
      <c r="E52" s="50">
        <f t="shared" si="19"/>
        <v>1359600</v>
      </c>
      <c r="F52" s="53"/>
      <c r="G52" s="33"/>
    </row>
    <row r="53" spans="2:15" x14ac:dyDescent="0.15">
      <c r="B53" s="66" t="str">
        <v>Melon</v>
      </c>
      <c r="C53" s="50">
        <f t="shared" ref="C53:E53" si="20">C38*C11*$J$8</f>
        <v>804000</v>
      </c>
      <c r="D53" s="50">
        <f t="shared" si="20"/>
        <v>921600</v>
      </c>
      <c r="E53" s="50">
        <f t="shared" si="20"/>
        <v>1228800</v>
      </c>
      <c r="F53" s="53"/>
      <c r="G53" s="33"/>
    </row>
    <row r="54" spans="2:15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  <row r="59" spans="2:15" x14ac:dyDescent="0.15">
      <c r="B59" s="17" t="s">
        <v>35</v>
      </c>
      <c r="C59" s="17" t="s">
        <v>0</v>
      </c>
      <c r="D59" s="17" t="s">
        <v>4</v>
      </c>
      <c r="E59" s="17" t="s">
        <v>5</v>
      </c>
      <c r="F59" s="17" t="s">
        <v>6</v>
      </c>
      <c r="G59" s="17" t="s">
        <v>7</v>
      </c>
      <c r="H59" s="17" t="s">
        <v>8</v>
      </c>
      <c r="I59" s="17" t="s">
        <v>9</v>
      </c>
      <c r="J59" s="17" t="s">
        <v>10</v>
      </c>
      <c r="K59" s="17" t="s">
        <v>11</v>
      </c>
      <c r="L59" s="17" t="s">
        <v>12</v>
      </c>
      <c r="M59" s="17" t="s">
        <v>13</v>
      </c>
    </row>
    <row r="60" spans="2:15" x14ac:dyDescent="0.15">
      <c r="C60" s="17" t="s">
        <v>21</v>
      </c>
      <c r="D60" s="17">
        <v>432</v>
      </c>
      <c r="E60" s="17">
        <v>15248</v>
      </c>
      <c r="F60" s="17">
        <v>46032</v>
      </c>
      <c r="G60" s="17">
        <v>9648</v>
      </c>
      <c r="H60" s="17">
        <v>87656</v>
      </c>
      <c r="I60" s="17">
        <v>7680</v>
      </c>
      <c r="J60" s="17">
        <v>44352</v>
      </c>
      <c r="K60" s="17">
        <v>20944</v>
      </c>
      <c r="L60" s="17">
        <v>32160</v>
      </c>
      <c r="M60" s="17">
        <v>0</v>
      </c>
      <c r="O60" s="17">
        <f>PRODUCT(C26:G26)</f>
        <v>102400000</v>
      </c>
    </row>
    <row r="61" spans="2:15" x14ac:dyDescent="0.15">
      <c r="C61" s="17" t="s">
        <v>36</v>
      </c>
      <c r="D61" s="17">
        <v>5040</v>
      </c>
      <c r="E61" s="17">
        <v>104720</v>
      </c>
      <c r="F61" s="17">
        <v>181248</v>
      </c>
      <c r="G61" s="17">
        <v>65520</v>
      </c>
      <c r="H61" s="17">
        <v>228056</v>
      </c>
      <c r="I61" s="17">
        <v>48720</v>
      </c>
      <c r="J61" s="17">
        <v>203148</v>
      </c>
      <c r="K61" s="17">
        <v>95172</v>
      </c>
      <c r="L61" s="17">
        <v>92160</v>
      </c>
      <c r="M61" s="17">
        <v>0</v>
      </c>
      <c r="O61" s="17">
        <f>PRODUCT(C26:F26)</f>
        <v>2560000</v>
      </c>
    </row>
    <row r="62" spans="2:15" x14ac:dyDescent="0.15">
      <c r="C62" s="17" t="s">
        <v>23</v>
      </c>
      <c r="D62" s="17">
        <v>5</v>
      </c>
      <c r="E62" s="17">
        <v>543840</v>
      </c>
      <c r="F62" s="17">
        <v>570720</v>
      </c>
      <c r="G62" s="17">
        <v>332640</v>
      </c>
      <c r="H62" s="17">
        <v>802720</v>
      </c>
      <c r="I62" s="17">
        <v>222720</v>
      </c>
      <c r="J62" s="17">
        <v>848160</v>
      </c>
      <c r="K62" s="17">
        <v>543840</v>
      </c>
      <c r="L62" s="17">
        <v>491520</v>
      </c>
      <c r="M62" s="17">
        <v>0</v>
      </c>
      <c r="O62" s="17">
        <f>PRODUCT(C26:E26)</f>
        <v>64000</v>
      </c>
    </row>
    <row r="64" spans="2:15" x14ac:dyDescent="0.15">
      <c r="D64" s="86"/>
      <c r="E64" s="86"/>
      <c r="F64" s="86"/>
      <c r="G64" s="86"/>
      <c r="H64" s="86"/>
      <c r="I64" s="86"/>
      <c r="J64" s="86"/>
      <c r="K64" s="86"/>
      <c r="L64" s="86"/>
      <c r="M64" s="86"/>
    </row>
    <row r="65" spans="4:20" x14ac:dyDescent="0.15">
      <c r="D65" s="86"/>
      <c r="E65" s="86"/>
      <c r="F65" s="86"/>
      <c r="G65" s="86"/>
      <c r="H65" s="86"/>
      <c r="I65" s="86"/>
      <c r="J65" s="86"/>
      <c r="K65" s="86"/>
      <c r="L65" s="86"/>
      <c r="M65" s="86"/>
    </row>
    <row r="66" spans="4:20" ht="16" x14ac:dyDescent="0.2">
      <c r="D66" s="86"/>
      <c r="E66" s="92">
        <v>10000000</v>
      </c>
      <c r="F66" s="86"/>
      <c r="G66" s="86"/>
      <c r="H66" s="86"/>
      <c r="I66" s="86"/>
      <c r="J66" s="86"/>
      <c r="K66" s="86"/>
      <c r="L66" s="86"/>
      <c r="M66" s="86"/>
    </row>
    <row r="68" spans="4:20" x14ac:dyDescent="0.15">
      <c r="K68" s="17" t="s">
        <v>42</v>
      </c>
      <c r="O68" s="17" t="s">
        <v>43</v>
      </c>
    </row>
    <row r="69" spans="4:20" x14ac:dyDescent="0.15">
      <c r="I69" s="17" t="s">
        <v>0</v>
      </c>
      <c r="J69" s="17" t="s">
        <v>21</v>
      </c>
      <c r="K69" s="17" t="s">
        <v>36</v>
      </c>
      <c r="L69" s="17" t="s">
        <v>23</v>
      </c>
    </row>
    <row r="70" spans="4:20" x14ac:dyDescent="0.15">
      <c r="I70" s="17" t="s">
        <v>4</v>
      </c>
      <c r="J70" s="17">
        <v>2.1093750000000001E-5</v>
      </c>
      <c r="K70" s="17">
        <v>2.4609375E-4</v>
      </c>
      <c r="L70" s="17">
        <v>1.6875000000000001E-4</v>
      </c>
      <c r="N70" s="86">
        <v>2.9099999999999999E-5</v>
      </c>
      <c r="O70" s="86">
        <v>2.4169999999999999E-4</v>
      </c>
      <c r="P70" s="86">
        <v>1.1309E-3</v>
      </c>
      <c r="R70" s="93">
        <f>J70-N70</f>
        <v>-8.0062499999999981E-6</v>
      </c>
      <c r="S70" s="93">
        <f t="shared" ref="S70:T70" si="21">K70-O70</f>
        <v>4.3937500000000085E-6</v>
      </c>
      <c r="T70" s="93">
        <f t="shared" si="21"/>
        <v>-9.6214999999999994E-4</v>
      </c>
    </row>
    <row r="71" spans="4:20" x14ac:dyDescent="0.15">
      <c r="I71" s="17" t="s">
        <v>5</v>
      </c>
      <c r="J71" s="17">
        <v>7.4453124999999997E-4</v>
      </c>
      <c r="K71" s="17">
        <v>5.1132812499999998E-3</v>
      </c>
      <c r="L71" s="17">
        <v>2.65546875E-2</v>
      </c>
      <c r="N71" s="86">
        <v>8.3000000000000001E-4</v>
      </c>
      <c r="O71" s="86">
        <v>5.8868999999999996E-3</v>
      </c>
      <c r="P71" s="86">
        <v>2.8555899999999999E-2</v>
      </c>
      <c r="R71" s="93">
        <f t="shared" ref="R71:R78" si="22">J71-N71</f>
        <v>-8.5468750000000041E-5</v>
      </c>
      <c r="S71" s="93">
        <f t="shared" ref="S71:S78" si="23">K71-O71</f>
        <v>-7.7361874999999983E-4</v>
      </c>
      <c r="T71" s="93">
        <f t="shared" ref="T71:T78" si="24">L71-P71</f>
        <v>-2.0012124999999985E-3</v>
      </c>
    </row>
    <row r="72" spans="4:20" x14ac:dyDescent="0.15">
      <c r="I72" s="17" t="s">
        <v>6</v>
      </c>
      <c r="J72" s="17">
        <v>2.2476562500000001E-3</v>
      </c>
      <c r="K72" s="17">
        <v>8.8500000000000002E-3</v>
      </c>
      <c r="L72" s="17">
        <v>2.7867187500000001E-2</v>
      </c>
      <c r="N72" s="86">
        <v>2.4045999999999998E-3</v>
      </c>
      <c r="O72" s="86">
        <v>9.7803000000000005E-3</v>
      </c>
      <c r="P72" s="86">
        <v>2.8881199999999999E-2</v>
      </c>
      <c r="R72" s="93">
        <f t="shared" si="22"/>
        <v>-1.5694374999999971E-4</v>
      </c>
      <c r="S72" s="93">
        <f t="shared" si="23"/>
        <v>-9.3030000000000022E-4</v>
      </c>
      <c r="T72" s="93">
        <f t="shared" si="24"/>
        <v>-1.0140124999999979E-3</v>
      </c>
    </row>
    <row r="73" spans="4:20" x14ac:dyDescent="0.15">
      <c r="I73" s="17" t="s">
        <v>7</v>
      </c>
      <c r="J73" s="17">
        <v>4.7109375E-4</v>
      </c>
      <c r="K73" s="17">
        <v>3.1992187499999998E-3</v>
      </c>
      <c r="L73" s="17">
        <v>1.6242187500000001E-2</v>
      </c>
      <c r="N73" s="86">
        <v>6.0159999999999999E-4</v>
      </c>
      <c r="O73" s="86">
        <v>3.9452000000000003E-3</v>
      </c>
      <c r="P73" s="86">
        <v>1.8812800000000001E-2</v>
      </c>
      <c r="R73" s="93">
        <f t="shared" si="22"/>
        <v>-1.3050624999999999E-4</v>
      </c>
      <c r="S73" s="93">
        <f t="shared" si="23"/>
        <v>-7.4598125000000046E-4</v>
      </c>
      <c r="T73" s="93">
        <f t="shared" si="24"/>
        <v>-2.5706124999999996E-3</v>
      </c>
    </row>
    <row r="74" spans="4:20" x14ac:dyDescent="0.15">
      <c r="I74" s="17" t="s">
        <v>8</v>
      </c>
      <c r="J74" s="17">
        <v>4.2800781249999996E-3</v>
      </c>
      <c r="K74" s="17">
        <v>1.1135546874999999E-2</v>
      </c>
      <c r="L74" s="17">
        <v>3.9195312500000003E-2</v>
      </c>
      <c r="N74" s="86">
        <v>4.4393000000000002E-3</v>
      </c>
      <c r="O74" s="86">
        <v>1.1554E-2</v>
      </c>
      <c r="P74" s="86">
        <v>3.8252700000000001E-2</v>
      </c>
      <c r="R74" s="93">
        <f t="shared" si="22"/>
        <v>-1.592218750000006E-4</v>
      </c>
      <c r="S74" s="93">
        <f t="shared" si="23"/>
        <v>-4.1845312500000086E-4</v>
      </c>
      <c r="T74" s="93">
        <f t="shared" si="24"/>
        <v>9.4261250000000213E-4</v>
      </c>
    </row>
    <row r="75" spans="4:20" x14ac:dyDescent="0.15">
      <c r="I75" s="17" t="s">
        <v>9</v>
      </c>
      <c r="J75" s="17">
        <v>3.7499999999999995E-4</v>
      </c>
      <c r="K75" s="17">
        <v>2.3789062499999999E-3</v>
      </c>
      <c r="L75" s="17">
        <v>1.0874999999999999E-2</v>
      </c>
      <c r="N75" s="86">
        <v>4.4010000000000002E-4</v>
      </c>
      <c r="O75" s="86">
        <v>2.9342999999999999E-3</v>
      </c>
      <c r="P75" s="86">
        <v>1.25933E-2</v>
      </c>
      <c r="R75" s="93">
        <f t="shared" si="22"/>
        <v>-6.5100000000000064E-5</v>
      </c>
      <c r="S75" s="93">
        <f t="shared" si="23"/>
        <v>-5.5539374999999998E-4</v>
      </c>
      <c r="T75" s="93">
        <f t="shared" si="24"/>
        <v>-1.7183000000000007E-3</v>
      </c>
    </row>
    <row r="76" spans="4:20" x14ac:dyDescent="0.15">
      <c r="I76" s="17" t="s">
        <v>10</v>
      </c>
      <c r="J76" s="17">
        <v>2.165625E-3</v>
      </c>
      <c r="K76" s="17">
        <v>9.9193359375000009E-3</v>
      </c>
      <c r="L76" s="17">
        <v>4.1414062500000001E-2</v>
      </c>
      <c r="N76" s="86">
        <v>2.2168000000000001E-3</v>
      </c>
      <c r="O76" s="86">
        <v>1.0710600000000001E-2</v>
      </c>
      <c r="P76" s="86">
        <v>4.2353799999999997E-2</v>
      </c>
      <c r="R76" s="93">
        <f t="shared" si="22"/>
        <v>-5.1175000000000092E-5</v>
      </c>
      <c r="S76" s="93">
        <f t="shared" si="23"/>
        <v>-7.9126406249999982E-4</v>
      </c>
      <c r="T76" s="93">
        <f t="shared" si="24"/>
        <v>-9.3973749999999578E-4</v>
      </c>
    </row>
    <row r="77" spans="4:20" x14ac:dyDescent="0.15">
      <c r="I77" s="17" t="s">
        <v>11</v>
      </c>
      <c r="J77" s="17">
        <v>1.0226562499999999E-3</v>
      </c>
      <c r="K77" s="17">
        <v>4.6470703125000004E-3</v>
      </c>
      <c r="L77" s="17">
        <v>2.65546875E-2</v>
      </c>
      <c r="N77" s="86">
        <v>1.0702999999999999E-3</v>
      </c>
      <c r="O77" s="86">
        <v>5.1579E-3</v>
      </c>
      <c r="P77" s="86">
        <v>2.7244899999999999E-2</v>
      </c>
      <c r="R77" s="93">
        <f t="shared" si="22"/>
        <v>-4.764375000000003E-5</v>
      </c>
      <c r="S77" s="93">
        <f t="shared" si="23"/>
        <v>-5.1082968749999961E-4</v>
      </c>
      <c r="T77" s="93">
        <f t="shared" si="24"/>
        <v>-6.9021249999999881E-4</v>
      </c>
    </row>
    <row r="78" spans="4:20" x14ac:dyDescent="0.15">
      <c r="I78" s="17" t="s">
        <v>12</v>
      </c>
      <c r="J78" s="17">
        <v>1.5703125000000001E-3</v>
      </c>
      <c r="K78" s="17">
        <v>4.4999999999999997E-3</v>
      </c>
      <c r="L78" s="17">
        <v>2.3999999999999997E-2</v>
      </c>
      <c r="N78" s="86">
        <v>1.6153999999999999E-3</v>
      </c>
      <c r="O78" s="86">
        <v>4.7784999999999998E-3</v>
      </c>
      <c r="P78" s="86">
        <v>2.4042500000000001E-2</v>
      </c>
      <c r="R78" s="93">
        <f t="shared" si="22"/>
        <v>-4.5087499999999815E-5</v>
      </c>
      <c r="S78" s="93">
        <f t="shared" si="23"/>
        <v>-2.785000000000001E-4</v>
      </c>
      <c r="T78" s="93">
        <f t="shared" si="24"/>
        <v>-4.250000000000434E-5</v>
      </c>
    </row>
    <row r="79" spans="4:20" x14ac:dyDescent="0.15">
      <c r="N79" s="86"/>
      <c r="O79" s="86"/>
      <c r="P79" s="86"/>
      <c r="R79" s="93"/>
      <c r="S79" s="93"/>
      <c r="T79" s="93"/>
    </row>
    <row r="84" spans="2:17" x14ac:dyDescent="0.15">
      <c r="B84" s="17" t="s">
        <v>0</v>
      </c>
      <c r="C84" s="94"/>
      <c r="D84" s="94"/>
      <c r="E84" s="94"/>
    </row>
    <row r="85" spans="2:17" x14ac:dyDescent="0.15">
      <c r="B85" s="17" t="s">
        <v>4</v>
      </c>
      <c r="C85" s="94">
        <v>291</v>
      </c>
      <c r="D85" s="94">
        <v>2417</v>
      </c>
      <c r="E85" s="94">
        <v>11309</v>
      </c>
      <c r="G85" s="95">
        <f>C85*C3</f>
        <v>29100</v>
      </c>
      <c r="H85" s="95">
        <f t="shared" ref="H85:I85" si="25">D85*D3</f>
        <v>48340</v>
      </c>
      <c r="I85" s="95">
        <f t="shared" si="25"/>
        <v>56545</v>
      </c>
      <c r="K85" s="17">
        <v>-8.0062499999999981E-6</v>
      </c>
      <c r="L85" s="17">
        <v>4.3937500000000085E-6</v>
      </c>
      <c r="M85" s="17">
        <v>-9.6214999999999994E-4</v>
      </c>
      <c r="O85" s="85">
        <f t="shared" ref="O85:O93" si="26">K85*C3</f>
        <v>-8.006249999999998E-4</v>
      </c>
      <c r="P85" s="85">
        <f t="shared" ref="P85:P93" si="27">L85*D3</f>
        <v>8.7875000000000171E-5</v>
      </c>
      <c r="Q85" s="85">
        <f t="shared" ref="Q85:Q93" si="28">M85*E3</f>
        <v>-4.8107499999999999E-3</v>
      </c>
    </row>
    <row r="86" spans="2:17" x14ac:dyDescent="0.15">
      <c r="B86" s="17" t="s">
        <v>5</v>
      </c>
      <c r="C86" s="94">
        <v>8300</v>
      </c>
      <c r="D86" s="94">
        <v>58868.999999999993</v>
      </c>
      <c r="E86" s="94">
        <v>285559</v>
      </c>
      <c r="G86" s="95">
        <f t="shared" ref="G86:G94" si="29">C86*C4</f>
        <v>830000</v>
      </c>
      <c r="H86" s="95">
        <f t="shared" ref="H86:H94" si="30">D86*D4</f>
        <v>1177379.9999999998</v>
      </c>
      <c r="I86" s="95">
        <f t="shared" ref="I86:I94" si="31">E86*E4</f>
        <v>1427795</v>
      </c>
      <c r="K86" s="17">
        <v>-8.5468750000000041E-5</v>
      </c>
      <c r="L86" s="17">
        <v>-7.7361874999999983E-4</v>
      </c>
      <c r="M86" s="17">
        <v>-2.0012124999999985E-3</v>
      </c>
      <c r="O86" s="85">
        <f t="shared" si="26"/>
        <v>-8.5468750000000041E-3</v>
      </c>
      <c r="P86" s="85">
        <f t="shared" si="27"/>
        <v>-1.5472374999999997E-2</v>
      </c>
      <c r="Q86" s="85">
        <f t="shared" si="28"/>
        <v>-1.0006062499999992E-2</v>
      </c>
    </row>
    <row r="87" spans="2:17" x14ac:dyDescent="0.15">
      <c r="B87" s="17" t="s">
        <v>6</v>
      </c>
      <c r="C87" s="94">
        <v>24045.999999999996</v>
      </c>
      <c r="D87" s="94">
        <v>97803</v>
      </c>
      <c r="E87" s="94">
        <v>288812</v>
      </c>
      <c r="G87" s="95">
        <f t="shared" si="29"/>
        <v>961839.99999999988</v>
      </c>
      <c r="H87" s="95">
        <f t="shared" si="30"/>
        <v>1564848</v>
      </c>
      <c r="I87" s="95">
        <f t="shared" si="31"/>
        <v>1155248</v>
      </c>
      <c r="K87" s="17">
        <v>-1.5694374999999971E-4</v>
      </c>
      <c r="L87" s="17">
        <v>-9.3030000000000022E-4</v>
      </c>
      <c r="M87" s="17">
        <v>-1.0140124999999979E-3</v>
      </c>
      <c r="O87" s="85">
        <f t="shared" si="26"/>
        <v>-6.2777499999999882E-3</v>
      </c>
      <c r="P87" s="85">
        <f t="shared" si="27"/>
        <v>-1.4884800000000004E-2</v>
      </c>
      <c r="Q87" s="85">
        <f t="shared" si="28"/>
        <v>-4.0560499999999916E-3</v>
      </c>
    </row>
    <row r="88" spans="2:17" x14ac:dyDescent="0.15">
      <c r="B88" s="17" t="s">
        <v>7</v>
      </c>
      <c r="C88" s="94">
        <v>6016</v>
      </c>
      <c r="D88" s="94">
        <v>39452</v>
      </c>
      <c r="E88" s="94">
        <v>188128</v>
      </c>
      <c r="G88" s="95">
        <f t="shared" si="29"/>
        <v>180480</v>
      </c>
      <c r="H88" s="95">
        <f t="shared" si="30"/>
        <v>473424</v>
      </c>
      <c r="I88" s="95">
        <f t="shared" si="31"/>
        <v>564384</v>
      </c>
      <c r="K88" s="17">
        <v>-1.3050624999999999E-4</v>
      </c>
      <c r="L88" s="17">
        <v>-7.4598125000000046E-4</v>
      </c>
      <c r="M88" s="17">
        <v>-2.5706124999999996E-3</v>
      </c>
      <c r="O88" s="85">
        <f t="shared" si="26"/>
        <v>-3.9151874999999994E-3</v>
      </c>
      <c r="P88" s="85">
        <f t="shared" si="27"/>
        <v>-8.9517750000000056E-3</v>
      </c>
      <c r="Q88" s="85">
        <f t="shared" si="28"/>
        <v>-7.7118374999999989E-3</v>
      </c>
    </row>
    <row r="89" spans="2:17" x14ac:dyDescent="0.15">
      <c r="B89" s="17" t="s">
        <v>8</v>
      </c>
      <c r="C89" s="94">
        <v>44393</v>
      </c>
      <c r="D89" s="94">
        <v>115540</v>
      </c>
      <c r="E89" s="94">
        <v>382527</v>
      </c>
      <c r="G89" s="95">
        <f t="shared" si="29"/>
        <v>887860</v>
      </c>
      <c r="H89" s="95">
        <f t="shared" si="30"/>
        <v>924320</v>
      </c>
      <c r="I89" s="95">
        <f t="shared" si="31"/>
        <v>765054</v>
      </c>
      <c r="K89" s="17">
        <v>-1.592218750000006E-4</v>
      </c>
      <c r="L89" s="17">
        <v>-4.1845312500000086E-4</v>
      </c>
      <c r="M89" s="17">
        <v>9.4261250000000213E-4</v>
      </c>
      <c r="O89" s="85">
        <f t="shared" si="26"/>
        <v>-3.1844375000000119E-3</v>
      </c>
      <c r="P89" s="85">
        <f t="shared" si="27"/>
        <v>-3.3476250000000068E-3</v>
      </c>
      <c r="Q89" s="85">
        <f t="shared" si="28"/>
        <v>1.8852250000000043E-3</v>
      </c>
    </row>
    <row r="90" spans="2:17" x14ac:dyDescent="0.15">
      <c r="B90" s="17" t="s">
        <v>9</v>
      </c>
      <c r="C90" s="94">
        <v>4401</v>
      </c>
      <c r="D90" s="94">
        <v>29343</v>
      </c>
      <c r="E90" s="94">
        <v>125933</v>
      </c>
      <c r="G90" s="95">
        <f t="shared" si="29"/>
        <v>44010</v>
      </c>
      <c r="H90" s="95">
        <f t="shared" si="30"/>
        <v>117372</v>
      </c>
      <c r="I90" s="95">
        <f t="shared" si="31"/>
        <v>125933</v>
      </c>
      <c r="K90" s="17">
        <v>-6.5100000000000064E-5</v>
      </c>
      <c r="L90" s="17">
        <v>-5.5539374999999998E-4</v>
      </c>
      <c r="M90" s="17">
        <v>-1.7183000000000007E-3</v>
      </c>
      <c r="O90" s="85">
        <f t="shared" si="26"/>
        <v>-6.5100000000000064E-4</v>
      </c>
      <c r="P90" s="85">
        <f t="shared" si="27"/>
        <v>-2.2215749999999999E-3</v>
      </c>
      <c r="Q90" s="85">
        <f t="shared" si="28"/>
        <v>-1.7183000000000007E-3</v>
      </c>
    </row>
    <row r="91" spans="2:17" x14ac:dyDescent="0.15">
      <c r="B91" s="17" t="s">
        <v>10</v>
      </c>
      <c r="C91" s="94">
        <v>22168</v>
      </c>
      <c r="D91" s="94">
        <v>107106</v>
      </c>
      <c r="E91" s="94">
        <v>423537.99999999994</v>
      </c>
      <c r="G91" s="95">
        <f t="shared" si="29"/>
        <v>110840</v>
      </c>
      <c r="H91" s="95">
        <f t="shared" si="30"/>
        <v>214212</v>
      </c>
      <c r="I91" s="95">
        <f t="shared" si="31"/>
        <v>211768.99999999997</v>
      </c>
      <c r="K91" s="17">
        <v>-5.1175000000000092E-5</v>
      </c>
      <c r="L91" s="17">
        <v>-7.9126406249999982E-4</v>
      </c>
      <c r="M91" s="17">
        <v>-9.3973749999999578E-4</v>
      </c>
      <c r="O91" s="85">
        <f t="shared" si="26"/>
        <v>-2.5587500000000046E-4</v>
      </c>
      <c r="P91" s="85">
        <f t="shared" si="27"/>
        <v>-1.5825281249999996E-3</v>
      </c>
      <c r="Q91" s="85">
        <f t="shared" si="28"/>
        <v>-4.6986874999999789E-4</v>
      </c>
    </row>
    <row r="92" spans="2:17" x14ac:dyDescent="0.15">
      <c r="B92" s="17" t="s">
        <v>11</v>
      </c>
      <c r="C92" s="94">
        <v>10703</v>
      </c>
      <c r="D92" s="94">
        <v>51579</v>
      </c>
      <c r="E92" s="94">
        <v>272449</v>
      </c>
      <c r="G92" s="95">
        <f t="shared" si="29"/>
        <v>53515</v>
      </c>
      <c r="H92" s="95">
        <f t="shared" si="30"/>
        <v>103158</v>
      </c>
      <c r="I92" s="95">
        <f t="shared" si="31"/>
        <v>136224.5</v>
      </c>
      <c r="K92" s="17">
        <v>-4.764375000000003E-5</v>
      </c>
      <c r="L92" s="17">
        <v>-5.1082968749999961E-4</v>
      </c>
      <c r="M92" s="17">
        <v>-6.9021249999999881E-4</v>
      </c>
      <c r="O92" s="85">
        <f t="shared" si="26"/>
        <v>-2.3821875000000015E-4</v>
      </c>
      <c r="P92" s="85">
        <f t="shared" si="27"/>
        <v>-1.0216593749999992E-3</v>
      </c>
      <c r="Q92" s="85">
        <f t="shared" si="28"/>
        <v>-3.4510624999999941E-4</v>
      </c>
    </row>
    <row r="93" spans="2:17" x14ac:dyDescent="0.15">
      <c r="B93" s="17" t="s">
        <v>12</v>
      </c>
      <c r="C93" s="94">
        <v>16153.999999999998</v>
      </c>
      <c r="D93" s="94">
        <v>47785</v>
      </c>
      <c r="E93" s="94">
        <v>240425</v>
      </c>
      <c r="G93" s="95">
        <f t="shared" si="29"/>
        <v>80769.999999999985</v>
      </c>
      <c r="H93" s="95">
        <f t="shared" si="30"/>
        <v>95570</v>
      </c>
      <c r="I93" s="95">
        <f t="shared" si="31"/>
        <v>120212.5</v>
      </c>
      <c r="K93" s="17">
        <v>-4.5087499999999815E-5</v>
      </c>
      <c r="L93" s="17">
        <v>-2.785000000000001E-4</v>
      </c>
      <c r="M93" s="17">
        <v>-4.250000000000434E-5</v>
      </c>
      <c r="O93" s="85">
        <f t="shared" si="26"/>
        <v>-2.2543749999999908E-4</v>
      </c>
      <c r="P93" s="85">
        <f t="shared" si="27"/>
        <v>-5.570000000000002E-4</v>
      </c>
      <c r="Q93" s="85">
        <f t="shared" si="28"/>
        <v>-2.125000000000217E-5</v>
      </c>
    </row>
    <row r="94" spans="2:17" x14ac:dyDescent="0.15">
      <c r="B94" s="17" t="s">
        <v>13</v>
      </c>
      <c r="C94" s="94">
        <v>580</v>
      </c>
      <c r="D94" s="94">
        <v>3343</v>
      </c>
      <c r="E94" s="94">
        <v>31008</v>
      </c>
      <c r="G94" s="95">
        <f t="shared" si="29"/>
        <v>0</v>
      </c>
      <c r="H94" s="95">
        <f t="shared" si="30"/>
        <v>0</v>
      </c>
      <c r="I94" s="95">
        <f t="shared" si="31"/>
        <v>0</v>
      </c>
    </row>
    <row r="96" spans="2:17" x14ac:dyDescent="0.15">
      <c r="G96" s="17">
        <v>12460204</v>
      </c>
    </row>
  </sheetData>
  <conditionalFormatting sqref="B15:B25">
    <cfRule type="containsText" dxfId="47" priority="1" stopIfTrue="1" operator="containsText" text="Iron Man">
      <formula>NOT(ISERROR(SEARCH("Iron Man",B15)))</formula>
    </cfRule>
    <cfRule type="containsText" dxfId="46" priority="2" stopIfTrue="1" operator="containsText" text="War Machine">
      <formula>NOT(ISERROR(SEARCH("War Machine",B15)))</formula>
    </cfRule>
    <cfRule type="containsText" dxfId="45" priority="3" stopIfTrue="1" operator="containsText" text="D Machine">
      <formula>NOT(ISERROR(SEARCH("D Machine",B15)))</formula>
    </cfRule>
    <cfRule type="containsText" dxfId="44" priority="4" stopIfTrue="1" operator="containsText" text="C MAchine">
      <formula>NOT(ISERROR(SEARCH("C MAchine",B15)))</formula>
    </cfRule>
    <cfRule type="containsText" dxfId="43" priority="5" stopIfTrue="1" operator="containsText" text="B Machine">
      <formula>NOT(ISERROR(SEARCH("B Machine",B15)))</formula>
    </cfRule>
    <cfRule type="containsText" dxfId="42" priority="6" stopIfTrue="1" operator="containsText" text="A Machine">
      <formula>NOT(ISERROR(SEARCH("A Machine",B15)))</formula>
    </cfRule>
  </conditionalFormatting>
  <conditionalFormatting sqref="B29:B39">
    <cfRule type="containsText" dxfId="41" priority="7" stopIfTrue="1" operator="containsText" text="Iron Man">
      <formula>NOT(ISERROR(SEARCH("Iron Man",B29)))</formula>
    </cfRule>
    <cfRule type="containsText" dxfId="40" priority="8" stopIfTrue="1" operator="containsText" text="War Machine">
      <formula>NOT(ISERROR(SEARCH("War Machine",B29)))</formula>
    </cfRule>
    <cfRule type="containsText" dxfId="39" priority="9" stopIfTrue="1" operator="containsText" text="D Machine">
      <formula>NOT(ISERROR(SEARCH("D Machine",B29)))</formula>
    </cfRule>
    <cfRule type="containsText" dxfId="38" priority="10" stopIfTrue="1" operator="containsText" text="C MAchine">
      <formula>NOT(ISERROR(SEARCH("C MAchine",B29)))</formula>
    </cfRule>
    <cfRule type="containsText" dxfId="37" priority="11" stopIfTrue="1" operator="containsText" text="B Machine">
      <formula>NOT(ISERROR(SEARCH("B Machine",B29)))</formula>
    </cfRule>
    <cfRule type="containsText" dxfId="36" priority="12" stopIfTrue="1" operator="containsText" text="A Machine">
      <formula>NOT(ISERROR(SEARCH("A Machine",B29)))</formula>
    </cfRule>
  </conditionalFormatting>
  <conditionalFormatting sqref="B44:B54">
    <cfRule type="containsText" dxfId="35" priority="19" stopIfTrue="1" operator="containsText" text="Iron Man">
      <formula>NOT(ISERROR(SEARCH("Iron Man",B44)))</formula>
    </cfRule>
    <cfRule type="containsText" dxfId="34" priority="20" stopIfTrue="1" operator="containsText" text="War Machine">
      <formula>NOT(ISERROR(SEARCH("War Machine",B44)))</formula>
    </cfRule>
    <cfRule type="containsText" dxfId="33" priority="21" stopIfTrue="1" operator="containsText" text="D Machine">
      <formula>NOT(ISERROR(SEARCH("D Machine",B44)))</formula>
    </cfRule>
    <cfRule type="containsText" dxfId="32" priority="22" stopIfTrue="1" operator="containsText" text="C MAchine">
      <formula>NOT(ISERROR(SEARCH("C MAchine",B44)))</formula>
    </cfRule>
    <cfRule type="containsText" dxfId="31" priority="23" stopIfTrue="1" operator="containsText" text="B Machine">
      <formula>NOT(ISERROR(SEARCH("B Machine",B44)))</formula>
    </cfRule>
    <cfRule type="containsText" dxfId="30" priority="24" stopIfTrue="1" operator="containsText" text="A Machine">
      <formula>NOT(ISERROR(SEARCH("A Machine",B44)))</formula>
    </cfRule>
  </conditionalFormatting>
  <conditionalFormatting sqref="I30:I39">
    <cfRule type="containsText" dxfId="29" priority="31" stopIfTrue="1" operator="containsText" text="Iron Man">
      <formula>NOT(ISERROR(SEARCH("Iron Man",I30)))</formula>
    </cfRule>
    <cfRule type="containsText" dxfId="28" priority="32" stopIfTrue="1" operator="containsText" text="War Machine">
      <formula>NOT(ISERROR(SEARCH("War Machine",I30)))</formula>
    </cfRule>
    <cfRule type="containsText" dxfId="27" priority="33" stopIfTrue="1" operator="containsText" text="D Machine">
      <formula>NOT(ISERROR(SEARCH("D Machine",I30)))</formula>
    </cfRule>
    <cfRule type="containsText" dxfId="26" priority="34" stopIfTrue="1" operator="containsText" text="C MAchine">
      <formula>NOT(ISERROR(SEARCH("C MAchine",I30)))</formula>
    </cfRule>
    <cfRule type="containsText" dxfId="25" priority="35" stopIfTrue="1" operator="containsText" text="B Machine">
      <formula>NOT(ISERROR(SEARCH("B Machine",I30)))</formula>
    </cfRule>
    <cfRule type="containsText" dxfId="24" priority="36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7112-54B1-024E-BE38-B762FAB38B3D}">
  <dimension ref="B2:S54"/>
  <sheetViews>
    <sheetView tabSelected="1" zoomScale="120" zoomScaleNormal="120" workbookViewId="0">
      <selection activeCell="L13" sqref="L13"/>
    </sheetView>
  </sheetViews>
  <sheetFormatPr baseColWidth="10" defaultRowHeight="13" x14ac:dyDescent="0.15"/>
  <cols>
    <col min="1" max="1" width="10.83203125" style="17"/>
    <col min="2" max="2" width="20.83203125" style="17" bestFit="1" customWidth="1"/>
    <col min="3" max="4" width="10.83203125" style="17"/>
    <col min="5" max="5" width="12.1640625" style="17" bestFit="1" customWidth="1"/>
    <col min="6" max="6" width="10.83203125" style="17"/>
    <col min="7" max="7" width="12.33203125" style="17" bestFit="1" customWidth="1"/>
    <col min="8" max="8" width="16.5" style="17" customWidth="1"/>
    <col min="9" max="9" width="24" style="17" bestFit="1" customWidth="1"/>
    <col min="10" max="10" width="16.83203125" style="17" customWidth="1"/>
    <col min="11" max="16384" width="10.83203125" style="17"/>
  </cols>
  <sheetData>
    <row r="2" spans="2:19" ht="17" thickBot="1" x14ac:dyDescent="0.25">
      <c r="B2" s="82" t="s">
        <v>20</v>
      </c>
      <c r="C2" s="83" t="s">
        <v>21</v>
      </c>
      <c r="D2" s="83" t="s">
        <v>22</v>
      </c>
      <c r="E2" s="83" t="s">
        <v>23</v>
      </c>
      <c r="F2" s="83" t="s">
        <v>24</v>
      </c>
      <c r="G2" s="83"/>
      <c r="K2" s="18"/>
      <c r="L2" s="18"/>
      <c r="M2" s="18"/>
      <c r="N2" s="18"/>
      <c r="O2" s="19"/>
      <c r="P2" s="19"/>
      <c r="Q2" s="19"/>
      <c r="R2" s="18"/>
      <c r="S2" s="18"/>
    </row>
    <row r="3" spans="2:19" ht="15" x14ac:dyDescent="0.2">
      <c r="B3" s="84" t="str" cm="1">
        <f t="array" ref="B3:B12">_xlfn.ANCHORARRAY(B16)</f>
        <v>Wild</v>
      </c>
      <c r="C3" s="20" cm="1">
        <f t="array" ref="C3:C11">Paytable!C2:C10</f>
        <v>100</v>
      </c>
      <c r="D3" s="20" cm="1">
        <f t="array" ref="D3:D11">Paytable!B2:B10</f>
        <v>20</v>
      </c>
      <c r="E3" s="20" cm="1">
        <f t="array" ref="E3:E11">Paytable!A2:A10</f>
        <v>5</v>
      </c>
      <c r="F3" s="20">
        <v>0</v>
      </c>
      <c r="G3" s="34"/>
      <c r="I3" s="21" t="s">
        <v>25</v>
      </c>
      <c r="J3" s="22">
        <f>SUM(C45:E53)</f>
        <v>190329870</v>
      </c>
      <c r="M3" s="61"/>
      <c r="N3" s="62"/>
      <c r="O3" s="62"/>
      <c r="P3" s="62"/>
      <c r="Q3" s="62"/>
    </row>
    <row r="4" spans="2:19" ht="16" x14ac:dyDescent="0.2">
      <c r="B4" s="84" t="str">
        <v>Ace</v>
      </c>
      <c r="C4" s="23">
        <v>100</v>
      </c>
      <c r="D4" s="23">
        <v>20</v>
      </c>
      <c r="E4" s="23">
        <v>5</v>
      </c>
      <c r="F4" s="23">
        <v>0</v>
      </c>
      <c r="G4" s="34"/>
      <c r="I4" s="24" t="s">
        <v>26</v>
      </c>
      <c r="J4" s="25">
        <f>PRODUCT(C26:G26)</f>
        <v>102400000</v>
      </c>
      <c r="M4" s="63"/>
    </row>
    <row r="5" spans="2:19" ht="16" x14ac:dyDescent="0.2">
      <c r="B5" s="84" t="str">
        <v>King</v>
      </c>
      <c r="C5" s="23">
        <v>40</v>
      </c>
      <c r="D5" s="23">
        <v>16</v>
      </c>
      <c r="E5" s="23">
        <v>4</v>
      </c>
      <c r="F5" s="23">
        <v>0</v>
      </c>
      <c r="G5" s="34"/>
      <c r="I5" s="24" t="s">
        <v>27</v>
      </c>
      <c r="J5" s="26">
        <f>SUM(C30:E39)</f>
        <v>8252480</v>
      </c>
    </row>
    <row r="6" spans="2:19" ht="17" thickBot="1" x14ac:dyDescent="0.25">
      <c r="B6" s="84" t="str">
        <v>Queen</v>
      </c>
      <c r="C6" s="23">
        <v>30</v>
      </c>
      <c r="D6" s="23">
        <v>12</v>
      </c>
      <c r="E6" s="23">
        <v>3</v>
      </c>
      <c r="F6" s="23">
        <v>0</v>
      </c>
      <c r="G6" s="34"/>
      <c r="I6" s="27" t="s">
        <v>28</v>
      </c>
      <c r="J6" s="28">
        <f>J3/J4</f>
        <v>1.8586901367187501</v>
      </c>
      <c r="M6" s="63"/>
    </row>
    <row r="7" spans="2:19" ht="17" thickBot="1" x14ac:dyDescent="0.25">
      <c r="B7" s="84" t="str">
        <v>Jack</v>
      </c>
      <c r="C7" s="23">
        <v>20</v>
      </c>
      <c r="D7" s="23">
        <v>8</v>
      </c>
      <c r="E7" s="23">
        <v>2</v>
      </c>
      <c r="F7" s="23">
        <v>0</v>
      </c>
      <c r="G7" s="34"/>
      <c r="M7" s="63"/>
    </row>
    <row r="8" spans="2:19" ht="16" x14ac:dyDescent="0.2">
      <c r="B8" s="84" t="str">
        <v>Ten</v>
      </c>
      <c r="C8" s="23">
        <v>10</v>
      </c>
      <c r="D8" s="23">
        <v>4</v>
      </c>
      <c r="E8" s="23">
        <v>1</v>
      </c>
      <c r="F8" s="23">
        <v>0</v>
      </c>
      <c r="G8" s="34"/>
      <c r="I8" s="21" t="s">
        <v>29</v>
      </c>
      <c r="J8" s="22">
        <v>5</v>
      </c>
      <c r="L8" s="17">
        <v>1251096.5</v>
      </c>
      <c r="M8" s="63"/>
    </row>
    <row r="9" spans="2:19" ht="16" x14ac:dyDescent="0.2">
      <c r="B9" s="84" t="str">
        <v>Apple</v>
      </c>
      <c r="C9" s="23">
        <v>5</v>
      </c>
      <c r="D9" s="23">
        <v>2</v>
      </c>
      <c r="E9" s="23">
        <v>0.5</v>
      </c>
      <c r="F9" s="23">
        <v>0</v>
      </c>
      <c r="G9" s="34"/>
      <c r="I9" s="24" t="s">
        <v>39</v>
      </c>
      <c r="J9" s="25">
        <v>3</v>
      </c>
      <c r="L9" s="17">
        <v>6612</v>
      </c>
      <c r="M9" s="63"/>
    </row>
    <row r="10" spans="2:19" ht="16" x14ac:dyDescent="0.2">
      <c r="B10" s="84" t="str">
        <v>Cherry</v>
      </c>
      <c r="C10" s="23">
        <v>5</v>
      </c>
      <c r="D10" s="23">
        <v>2</v>
      </c>
      <c r="E10" s="23">
        <v>0.5</v>
      </c>
      <c r="F10" s="23">
        <v>0</v>
      </c>
      <c r="G10" s="34"/>
      <c r="I10" s="24" t="s">
        <v>40</v>
      </c>
      <c r="J10" s="88">
        <f>(C25^J9)*(E25^J9)*(G25^J9)/(C26*E26*G26)</f>
        <v>0</v>
      </c>
      <c r="L10" s="17">
        <v>3510</v>
      </c>
      <c r="M10" s="63"/>
    </row>
    <row r="11" spans="2:19" ht="17" thickBot="1" x14ac:dyDescent="0.25">
      <c r="B11" s="84" t="str">
        <v>Melon</v>
      </c>
      <c r="C11" s="23">
        <v>5</v>
      </c>
      <c r="D11" s="23">
        <v>2</v>
      </c>
      <c r="E11" s="23">
        <v>0.5</v>
      </c>
      <c r="F11" s="23">
        <v>0</v>
      </c>
      <c r="G11" s="34"/>
      <c r="I11" s="27" t="s">
        <v>41</v>
      </c>
      <c r="J11" s="87" t="e">
        <f>1/J10</f>
        <v>#DIV/0!</v>
      </c>
      <c r="M11" s="63"/>
    </row>
    <row r="12" spans="2:19" ht="16" x14ac:dyDescent="0.2">
      <c r="B12" s="84" t="str">
        <v>Scatter</v>
      </c>
      <c r="C12" s="23">
        <v>0</v>
      </c>
      <c r="D12" s="23">
        <v>0</v>
      </c>
      <c r="E12" s="23">
        <v>0</v>
      </c>
      <c r="F12" s="23">
        <v>0</v>
      </c>
      <c r="G12" s="34"/>
      <c r="M12" s="63"/>
    </row>
    <row r="13" spans="2:19" ht="17" thickBot="1" x14ac:dyDescent="0.25">
      <c r="B13" s="63"/>
      <c r="C13" s="64"/>
      <c r="D13" s="64"/>
      <c r="E13" s="64"/>
      <c r="F13" s="64"/>
      <c r="M13" s="63"/>
    </row>
    <row r="14" spans="2:19" ht="14" thickBot="1" x14ac:dyDescent="0.2">
      <c r="B14" s="29"/>
      <c r="C14" s="30"/>
      <c r="D14" s="30"/>
      <c r="E14" s="30"/>
      <c r="F14" s="30"/>
      <c r="G14" s="31"/>
    </row>
    <row r="15" spans="2:19" ht="14" thickBot="1" x14ac:dyDescent="0.2">
      <c r="B15" s="74" t="s">
        <v>0</v>
      </c>
      <c r="C15" s="75" t="s">
        <v>15</v>
      </c>
      <c r="D15" s="75" t="s">
        <v>16</v>
      </c>
      <c r="E15" s="75" t="s">
        <v>17</v>
      </c>
      <c r="F15" s="75" t="s">
        <v>18</v>
      </c>
      <c r="G15" s="76" t="s">
        <v>19</v>
      </c>
      <c r="H15" s="81"/>
    </row>
    <row r="16" spans="2:19" x14ac:dyDescent="0.15">
      <c r="B16" s="77" t="str" cm="1">
        <f t="array" ref="B16:B25">Paytable!E2:E11</f>
        <v>Wild</v>
      </c>
      <c r="C16" s="78">
        <f>COUNTIF(FreeReels!G:G,$B16)</f>
        <v>3</v>
      </c>
      <c r="D16" s="78">
        <f>COUNTIF(FreeReels!H:H,$B16)</f>
        <v>3</v>
      </c>
      <c r="E16" s="78">
        <f>COUNTIF(FreeReels!I:I,$B16)</f>
        <v>9</v>
      </c>
      <c r="F16" s="78">
        <f>COUNTIF(FreeReels!J:J,$B16)</f>
        <v>4</v>
      </c>
      <c r="G16" s="78">
        <f>COUNTIF(FreeReels!K:K,$B16)</f>
        <v>6</v>
      </c>
      <c r="H16" s="35"/>
    </row>
    <row r="17" spans="2:18" ht="17" customHeight="1" x14ac:dyDescent="0.15">
      <c r="B17" s="66" t="str">
        <v>Ace</v>
      </c>
      <c r="C17" s="53">
        <f>COUNTIF(FreeReels!G:G,$B17)</f>
        <v>6</v>
      </c>
      <c r="D17" s="53">
        <f>COUNTIF(FreeReels!H:H,$B17)</f>
        <v>5</v>
      </c>
      <c r="E17" s="53">
        <f>COUNTIF(FreeReels!I:I,$B17)</f>
        <v>1</v>
      </c>
      <c r="F17" s="53">
        <f>COUNTIF(FreeReels!J:J,$B17)</f>
        <v>3</v>
      </c>
      <c r="G17" s="33">
        <f>COUNTIF(FreeReels!K:K,$B17)</f>
        <v>2</v>
      </c>
    </row>
    <row r="18" spans="2:18" ht="17" customHeight="1" x14ac:dyDescent="0.15">
      <c r="B18" s="66" t="str">
        <v>King</v>
      </c>
      <c r="C18" s="53">
        <f>COUNTIF(FreeReels!G:G,$B18)</f>
        <v>2</v>
      </c>
      <c r="D18" s="53">
        <f>COUNTIF(FreeReels!H:H,$B18)</f>
        <v>8</v>
      </c>
      <c r="E18" s="53">
        <f>COUNTIF(FreeReels!I:I,$B18)</f>
        <v>6</v>
      </c>
      <c r="F18" s="53">
        <f>COUNTIF(FreeReels!J:J,$B18)</f>
        <v>7</v>
      </c>
      <c r="G18" s="33">
        <f>COUNTIF(FreeReels!K:K,$B18)</f>
        <v>5</v>
      </c>
      <c r="H18" s="35"/>
    </row>
    <row r="19" spans="2:18" x14ac:dyDescent="0.15">
      <c r="B19" s="66" t="str">
        <v>Queen</v>
      </c>
      <c r="C19" s="53">
        <f>COUNTIF(FreeReels!G:G,$B19)</f>
        <v>2</v>
      </c>
      <c r="D19" s="53">
        <f>COUNTIF(FreeReels!H:H,$B19)</f>
        <v>5</v>
      </c>
      <c r="E19" s="53">
        <f>COUNTIF(FreeReels!I:I,$B19)</f>
        <v>3</v>
      </c>
      <c r="F19" s="53">
        <f>COUNTIF(FreeReels!J:J,$B19)</f>
        <v>3</v>
      </c>
      <c r="G19" s="33">
        <f>COUNTIF(FreeReels!K:K,$B19)</f>
        <v>2</v>
      </c>
      <c r="H19" s="35"/>
    </row>
    <row r="20" spans="2:18" x14ac:dyDescent="0.15">
      <c r="B20" s="66" t="str">
        <v>Jack</v>
      </c>
      <c r="C20" s="53">
        <f>COUNTIF(FreeReels!G:G,$B20)</f>
        <v>6</v>
      </c>
      <c r="D20" s="53">
        <f>COUNTIF(FreeReels!H:H,$B20)</f>
        <v>4</v>
      </c>
      <c r="E20" s="53">
        <f>COUNTIF(FreeReels!I:I,$B20)</f>
        <v>7</v>
      </c>
      <c r="F20" s="53">
        <f>COUNTIF(FreeReels!J:J,$B20)</f>
        <v>7</v>
      </c>
      <c r="G20" s="33">
        <f>COUNTIF(FreeReels!K:K,$B20)</f>
        <v>8</v>
      </c>
      <c r="H20" s="35"/>
    </row>
    <row r="21" spans="2:18" x14ac:dyDescent="0.15">
      <c r="B21" s="66" t="str">
        <v>Ten</v>
      </c>
      <c r="C21" s="53">
        <f>COUNTIF(FreeReels!G:G,$B21)</f>
        <v>1</v>
      </c>
      <c r="D21" s="53">
        <f>COUNTIF(FreeReels!H:H,$B21)</f>
        <v>4</v>
      </c>
      <c r="E21" s="53">
        <f>COUNTIF(FreeReels!I:I,$B21)</f>
        <v>4</v>
      </c>
      <c r="F21" s="53">
        <f>COUNTIF(FreeReels!J:J,$B21)</f>
        <v>4</v>
      </c>
      <c r="G21" s="33">
        <f>COUNTIF(FreeReels!K:K,$B21)</f>
        <v>2</v>
      </c>
      <c r="H21" s="35"/>
    </row>
    <row r="22" spans="2:18" x14ac:dyDescent="0.15">
      <c r="B22" s="66" t="str">
        <v>Apple</v>
      </c>
      <c r="C22" s="53">
        <f>COUNTIF(FreeReels!G:G,$B22)</f>
        <v>10</v>
      </c>
      <c r="D22" s="53">
        <f>COUNTIF(FreeReels!H:H,$B22)</f>
        <v>3</v>
      </c>
      <c r="E22" s="53">
        <f>COUNTIF(FreeReels!I:I,$B22)</f>
        <v>4</v>
      </c>
      <c r="F22" s="53">
        <f>COUNTIF(FreeReels!J:J,$B22)</f>
        <v>5</v>
      </c>
      <c r="G22" s="33">
        <f>COUNTIF(FreeReels!K:K,$B22)</f>
        <v>4</v>
      </c>
      <c r="H22" s="35"/>
    </row>
    <row r="23" spans="2:18" x14ac:dyDescent="0.15">
      <c r="B23" s="66" t="str">
        <v>Cherry</v>
      </c>
      <c r="C23" s="53">
        <f>COUNTIF(FreeReels!G:G,$B23)</f>
        <v>6</v>
      </c>
      <c r="D23" s="53">
        <f>COUNTIF(FreeReels!H:H,$B23)</f>
        <v>4</v>
      </c>
      <c r="E23" s="53">
        <f>COUNTIF(FreeReels!I:I,$B23)</f>
        <v>2</v>
      </c>
      <c r="F23" s="53">
        <f>COUNTIF(FreeReels!J:J,$B23)</f>
        <v>3</v>
      </c>
      <c r="G23" s="33">
        <f>COUNTIF(FreeReels!K:K,$B23)</f>
        <v>4</v>
      </c>
      <c r="H23" s="35"/>
    </row>
    <row r="24" spans="2:18" x14ac:dyDescent="0.15">
      <c r="B24" s="66" t="str">
        <v>Melon</v>
      </c>
      <c r="C24" s="53">
        <f>COUNTIF(FreeReels!G:G,$B24)</f>
        <v>4</v>
      </c>
      <c r="D24" s="53">
        <f>COUNTIF(FreeReels!H:H,$B24)</f>
        <v>4</v>
      </c>
      <c r="E24" s="53">
        <f>COUNTIF(FreeReels!I:I,$B24)</f>
        <v>4</v>
      </c>
      <c r="F24" s="53">
        <f>COUNTIF(FreeReels!J:J,$B24)</f>
        <v>4</v>
      </c>
      <c r="G24" s="33">
        <f>COUNTIF(FreeReels!K:K,$B24)</f>
        <v>7</v>
      </c>
      <c r="H24" s="35"/>
    </row>
    <row r="25" spans="2:18" ht="14" thickBot="1" x14ac:dyDescent="0.2">
      <c r="B25" s="73" t="str">
        <v>Scatter</v>
      </c>
      <c r="C25" s="67">
        <f>COUNTIF(FreeReels!G:G,$B25)</f>
        <v>0</v>
      </c>
      <c r="D25" s="67">
        <f>COUNTIF(FreeReels!H:H,$B25)</f>
        <v>0</v>
      </c>
      <c r="E25" s="67">
        <f>COUNTIF(FreeReels!I:I,$B25)</f>
        <v>0</v>
      </c>
      <c r="F25" s="67">
        <f>COUNTIF(FreeReels!J:J,$B25)</f>
        <v>0</v>
      </c>
      <c r="G25" s="68">
        <f>COUNTIF(FreeReels!K:K,$B25)</f>
        <v>0</v>
      </c>
      <c r="H25" s="35"/>
    </row>
    <row r="26" spans="2:18" ht="14" thickBot="1" x14ac:dyDescent="0.2">
      <c r="B26" s="79" t="s">
        <v>30</v>
      </c>
      <c r="C26" s="80">
        <f>SUM(C16:C25)</f>
        <v>40</v>
      </c>
      <c r="D26" s="80">
        <f>SUM(D16:D25)</f>
        <v>40</v>
      </c>
      <c r="E26" s="80">
        <f>SUM(E16:E25)</f>
        <v>40</v>
      </c>
      <c r="F26" s="80">
        <f>SUM(F16:F25)</f>
        <v>40</v>
      </c>
      <c r="G26" s="36">
        <f>SUM(G16:G25)</f>
        <v>40</v>
      </c>
      <c r="H26" s="35"/>
    </row>
    <row r="27" spans="2:18" ht="14" thickBot="1" x14ac:dyDescent="0.2"/>
    <row r="28" spans="2:18" ht="14" thickBot="1" x14ac:dyDescent="0.2">
      <c r="B28" s="29" t="s">
        <v>35</v>
      </c>
      <c r="C28" s="30"/>
      <c r="D28" s="30"/>
      <c r="E28" s="30"/>
      <c r="F28" s="30"/>
      <c r="G28" s="30"/>
      <c r="I28" s="37" t="s">
        <v>38</v>
      </c>
      <c r="J28" s="38"/>
      <c r="K28" s="38"/>
      <c r="L28" s="38"/>
      <c r="M28" s="38"/>
      <c r="N28" s="38"/>
      <c r="O28" s="38"/>
      <c r="P28" s="38"/>
      <c r="Q28" s="38"/>
      <c r="R28" s="39"/>
    </row>
    <row r="29" spans="2:18" ht="14" thickBot="1" x14ac:dyDescent="0.2">
      <c r="B29" s="70" t="s">
        <v>0</v>
      </c>
      <c r="C29" s="71" t="s">
        <v>21</v>
      </c>
      <c r="D29" s="71" t="s">
        <v>36</v>
      </c>
      <c r="E29" s="71" t="s">
        <v>23</v>
      </c>
      <c r="F29" s="71"/>
      <c r="G29" s="72"/>
      <c r="I29" s="40"/>
      <c r="J29" s="41" t="s">
        <v>3</v>
      </c>
      <c r="K29" s="42"/>
      <c r="L29" s="42"/>
      <c r="M29" s="43"/>
      <c r="N29" s="41" t="s">
        <v>2</v>
      </c>
      <c r="O29" s="42"/>
      <c r="P29" s="42"/>
      <c r="Q29" s="41" t="s">
        <v>1</v>
      </c>
      <c r="R29" s="44"/>
    </row>
    <row r="30" spans="2:18" ht="14" thickBot="1" x14ac:dyDescent="0.2">
      <c r="B30" s="69" t="str" cm="1">
        <f t="array" ref="B30:B39">_xlfn.ANCHORARRAY(B16)</f>
        <v>Wild</v>
      </c>
      <c r="C30" s="50">
        <f>C16*D16*E16*F16*G16</f>
        <v>1944</v>
      </c>
      <c r="D30" s="50">
        <f>C16*D16*E16*F16*(
+IF(D$3&gt;C$4,G17,IF(D$3&gt;D$4,G17,0))
+IF(D$3&gt;C$5,G18,IF(D$3&gt;D$5,G18,0))
+IF(D$3&gt;C$6,G19,IF(D$3&gt;D$6,G19,0))
+IF(D$3&gt;C$7,G20,IF(D$3&gt;D$7,G20,0))
+IF(D$3&gt;C$8,G21,IF(D$3&gt;D$8,G21,0))
+IF(D$3&gt;C$9,G22,IF(D$3&gt;D$9,G22,0))
+IF(D$3&gt;C$10,G23,IF(D$3&gt;D$10,G23,0))
+IF(D$3&gt;C$11,G24,IF(D$3&gt;D$11,G24,0))
+IF(D$3&gt;C$12,G25,IF(D$3&gt;D$12,G25,0)))</f>
        <v>10368</v>
      </c>
      <c r="E30" s="50">
        <f>C16*D16*E16*(
+IF(E$3&gt;D$4,F17,0)
+IF(E$3&gt;D$5,F18,0)
+IF(E$3&gt;D$6,F19,0)
+IF(E$3&gt;D$7,F20,0)
+IF(E$3&gt;D$8,F21,0)
+IF(E$3&gt;D$9,F22,0)
+IF(E$3&gt;D$10,F23,0)
+IF(E$3&gt;D$11,F24,0)
)*(
+IF(E$3&gt;C$4,G17,0)
+IF(E$3&gt;C$5,G18,0)
+IF(E$3&gt;C$6,G19,0)
+IF(E$3&gt;C$7,G20,0)
+IF(E$3&gt;C$8,G21,0)
+IF(E$3&gt;C$9,G22,0)
+IF(E$3&gt;C$10,G23,0)
+IF(E$3&gt;C$11,G24,0)
+G16)</f>
        <v>7776</v>
      </c>
      <c r="F30" s="50"/>
      <c r="G30" s="56"/>
      <c r="I30" s="45" t="s">
        <v>0</v>
      </c>
      <c r="J30" s="46" t="s">
        <v>31</v>
      </c>
      <c r="K30" s="46" t="s">
        <v>32</v>
      </c>
      <c r="L30" s="46" t="s">
        <v>33</v>
      </c>
      <c r="M30" s="47" t="s">
        <v>34</v>
      </c>
      <c r="N30" s="46" t="s">
        <v>32</v>
      </c>
      <c r="O30" s="46" t="s">
        <v>33</v>
      </c>
      <c r="P30" s="47" t="s">
        <v>34</v>
      </c>
      <c r="Q30" s="46" t="s">
        <v>33</v>
      </c>
      <c r="R30" s="48" t="s">
        <v>34</v>
      </c>
    </row>
    <row r="31" spans="2:18" x14ac:dyDescent="0.15">
      <c r="B31" s="66" t="str">
        <v>Ace</v>
      </c>
      <c r="C31" s="53">
        <f t="shared" ref="C31:C38" si="0">((C17+C$16)*(D17+D$16)*(E17+E$16)*(F17+F$16)*(G17+G$16)-C$16*D$16*E$16*IF($E$3&gt;$C4,(F17+F$16)*(G17+G$16),IF($D$3&gt;$C4,F$16*(G17+G$16),F$16*G$16)))</f>
        <v>38376</v>
      </c>
      <c r="D31" s="53">
        <f t="shared" ref="D31:D38" si="1">((C17+C$16)*(D17+D$16)*(E17+E$16)*(F17+F$16)-C$16*D$16*IF($E$3&gt;$D4,E$16*(F17+F$16),E$16*F$16))*(G$26-G17-G$16)</f>
        <v>150912</v>
      </c>
      <c r="E31" s="53">
        <f t="shared" ref="E31:E38" si="2">((C17+C$16)*(D17+D$16)*(E17+E$16)*(F$26-F17-F$16)*G$26)-$C$16*$D$16*$E$16*($F$26-$F$16-F17)*$G$26</f>
        <v>843480</v>
      </c>
      <c r="F31" s="53"/>
      <c r="G31" s="33"/>
      <c r="I31" s="49" t="str" cm="1">
        <f t="array" ref="I31:I39">B16:B24</f>
        <v>Wild</v>
      </c>
      <c r="J31" s="50"/>
      <c r="K31" s="50"/>
      <c r="L31" s="51"/>
      <c r="M31" s="52"/>
      <c r="N31" s="50"/>
      <c r="O31" s="51"/>
      <c r="P31" s="52"/>
      <c r="Q31" s="51"/>
      <c r="R31" s="52"/>
    </row>
    <row r="32" spans="2:18" x14ac:dyDescent="0.15">
      <c r="B32" s="66" t="str">
        <v>King</v>
      </c>
      <c r="C32" s="53">
        <f t="shared" si="0"/>
        <v>97881</v>
      </c>
      <c r="D32" s="53">
        <f t="shared" si="1"/>
        <v>253779</v>
      </c>
      <c r="E32" s="53">
        <f t="shared" si="2"/>
        <v>863040</v>
      </c>
      <c r="F32" s="53"/>
      <c r="G32" s="33"/>
      <c r="I32" s="49" t="str">
        <v>Ace</v>
      </c>
      <c r="J32" s="53">
        <f t="shared" ref="J32:J39" si="3">IF($C$3&gt;C4,$C$16*$D$16*$E$16*$F$16*$G$16,0)</f>
        <v>0</v>
      </c>
      <c r="K32" s="53">
        <f t="shared" ref="K32:K39" si="4">IF($D$3&gt;C4,$C$16*$D$16*$E$16*$F$16*G17,0)</f>
        <v>0</v>
      </c>
      <c r="L32" s="54">
        <f t="shared" ref="L32:L39" si="5">IF($E$3&gt;C4,$C$16*$D$16*$E$16*F17*($G$16+G17),0)</f>
        <v>0</v>
      </c>
      <c r="M32" s="55">
        <f t="shared" ref="M32:M39" si="6">SUM(J32:L32)</f>
        <v>0</v>
      </c>
      <c r="N32" s="53">
        <f t="shared" ref="N32:N39" si="7">IF($D$3&gt;D4,$C$16*$D$16*$E$16*$F$16*($G$26-$G$16-G17),0)</f>
        <v>0</v>
      </c>
      <c r="O32" s="54">
        <f t="shared" ref="O32:O39" si="8">IF($E$3&gt;D4,$C$16*$D$16*$E$16*F17*($G$26-$G$16-G17),0)</f>
        <v>0</v>
      </c>
      <c r="P32" s="55">
        <f t="shared" ref="P32:P39" si="9">SUM(N32:O32)</f>
        <v>0</v>
      </c>
      <c r="Q32" s="54">
        <f t="shared" ref="Q32:Q39" si="10">IF($E$3&gt;E4,$C$16*$D$16*$E$16*($F$26-$F$16-F17)*$G$26,0)</f>
        <v>0</v>
      </c>
      <c r="R32" s="55">
        <f t="shared" ref="R32:R39" si="11">SUM(Q32)</f>
        <v>0</v>
      </c>
    </row>
    <row r="33" spans="2:19" x14ac:dyDescent="0.15">
      <c r="B33" s="66" t="str">
        <v>Queen</v>
      </c>
      <c r="C33" s="53">
        <f t="shared" si="0"/>
        <v>24936</v>
      </c>
      <c r="D33" s="53">
        <f t="shared" si="1"/>
        <v>97152</v>
      </c>
      <c r="E33" s="53">
        <f t="shared" si="2"/>
        <v>526680</v>
      </c>
      <c r="F33" s="53"/>
      <c r="G33" s="33"/>
      <c r="I33" s="49" t="str">
        <v>King</v>
      </c>
      <c r="J33" s="53">
        <f t="shared" si="3"/>
        <v>1944</v>
      </c>
      <c r="K33" s="53">
        <f t="shared" si="4"/>
        <v>0</v>
      </c>
      <c r="L33" s="54">
        <f t="shared" si="5"/>
        <v>0</v>
      </c>
      <c r="M33" s="55">
        <f t="shared" si="6"/>
        <v>1944</v>
      </c>
      <c r="N33" s="53">
        <f t="shared" si="7"/>
        <v>9396</v>
      </c>
      <c r="O33" s="54">
        <f t="shared" si="8"/>
        <v>0</v>
      </c>
      <c r="P33" s="55">
        <f t="shared" si="9"/>
        <v>9396</v>
      </c>
      <c r="Q33" s="54">
        <f t="shared" si="10"/>
        <v>93960</v>
      </c>
      <c r="R33" s="55">
        <f t="shared" si="11"/>
        <v>93960</v>
      </c>
    </row>
    <row r="34" spans="2:19" x14ac:dyDescent="0.15">
      <c r="B34" s="66" t="str">
        <v>Jack</v>
      </c>
      <c r="C34" s="53">
        <f t="shared" si="0"/>
        <v>153288</v>
      </c>
      <c r="D34" s="53">
        <f t="shared" si="1"/>
        <v>279864</v>
      </c>
      <c r="E34" s="53">
        <f t="shared" si="2"/>
        <v>1075320</v>
      </c>
      <c r="F34" s="53"/>
      <c r="G34" s="33"/>
      <c r="I34" s="49" t="str">
        <v>Queen</v>
      </c>
      <c r="J34" s="53">
        <f t="shared" si="3"/>
        <v>1944</v>
      </c>
      <c r="K34" s="53">
        <f t="shared" si="4"/>
        <v>0</v>
      </c>
      <c r="L34" s="54">
        <f t="shared" si="5"/>
        <v>0</v>
      </c>
      <c r="M34" s="55">
        <f t="shared" si="6"/>
        <v>1944</v>
      </c>
      <c r="N34" s="53">
        <f t="shared" si="7"/>
        <v>10368</v>
      </c>
      <c r="O34" s="54">
        <f t="shared" si="8"/>
        <v>0</v>
      </c>
      <c r="P34" s="55">
        <f t="shared" si="9"/>
        <v>10368</v>
      </c>
      <c r="Q34" s="54">
        <f t="shared" si="10"/>
        <v>106920</v>
      </c>
      <c r="R34" s="55">
        <f t="shared" si="11"/>
        <v>106920</v>
      </c>
    </row>
    <row r="35" spans="2:19" x14ac:dyDescent="0.15">
      <c r="B35" s="66" t="str">
        <v>Ten</v>
      </c>
      <c r="C35" s="53">
        <f t="shared" si="0"/>
        <v>20704</v>
      </c>
      <c r="D35" s="53">
        <f t="shared" si="1"/>
        <v>72448</v>
      </c>
      <c r="E35" s="53">
        <f t="shared" si="2"/>
        <v>362240</v>
      </c>
      <c r="F35" s="53"/>
      <c r="G35" s="33"/>
      <c r="I35" s="49" t="str">
        <v>Jack</v>
      </c>
      <c r="J35" s="53">
        <f t="shared" si="3"/>
        <v>1944</v>
      </c>
      <c r="K35" s="53">
        <f t="shared" si="4"/>
        <v>0</v>
      </c>
      <c r="L35" s="54">
        <f t="shared" si="5"/>
        <v>0</v>
      </c>
      <c r="M35" s="55">
        <f t="shared" si="6"/>
        <v>1944</v>
      </c>
      <c r="N35" s="53">
        <f t="shared" si="7"/>
        <v>8424</v>
      </c>
      <c r="O35" s="54">
        <f t="shared" si="8"/>
        <v>0</v>
      </c>
      <c r="P35" s="55">
        <f t="shared" si="9"/>
        <v>8424</v>
      </c>
      <c r="Q35" s="54">
        <f t="shared" si="10"/>
        <v>93960</v>
      </c>
      <c r="R35" s="55">
        <f t="shared" si="11"/>
        <v>93960</v>
      </c>
      <c r="S35" s="35"/>
    </row>
    <row r="36" spans="2:19" x14ac:dyDescent="0.15">
      <c r="B36" s="66" t="str">
        <v>Apple</v>
      </c>
      <c r="C36" s="53">
        <f t="shared" si="0"/>
        <v>88020</v>
      </c>
      <c r="D36" s="53">
        <f t="shared" si="1"/>
        <v>251910</v>
      </c>
      <c r="E36" s="53">
        <f t="shared" si="2"/>
        <v>1156920</v>
      </c>
      <c r="F36" s="53"/>
      <c r="G36" s="33"/>
      <c r="I36" s="49" t="str">
        <v>Ten</v>
      </c>
      <c r="J36" s="53">
        <f t="shared" si="3"/>
        <v>1944</v>
      </c>
      <c r="K36" s="53">
        <f t="shared" si="4"/>
        <v>648</v>
      </c>
      <c r="L36" s="54">
        <f t="shared" si="5"/>
        <v>0</v>
      </c>
      <c r="M36" s="55">
        <f t="shared" si="6"/>
        <v>2592</v>
      </c>
      <c r="N36" s="53">
        <f t="shared" si="7"/>
        <v>10368</v>
      </c>
      <c r="O36" s="54">
        <f t="shared" si="8"/>
        <v>10368</v>
      </c>
      <c r="P36" s="55">
        <f t="shared" si="9"/>
        <v>20736</v>
      </c>
      <c r="Q36" s="54">
        <f t="shared" si="10"/>
        <v>103680</v>
      </c>
      <c r="R36" s="55">
        <f t="shared" si="11"/>
        <v>103680</v>
      </c>
      <c r="S36" s="35"/>
    </row>
    <row r="37" spans="2:19" x14ac:dyDescent="0.15">
      <c r="B37" s="66" t="str">
        <v>Cherry</v>
      </c>
      <c r="C37" s="53">
        <f t="shared" si="0"/>
        <v>45270</v>
      </c>
      <c r="D37" s="53">
        <f t="shared" si="1"/>
        <v>128520</v>
      </c>
      <c r="E37" s="53">
        <f t="shared" si="2"/>
        <v>807840</v>
      </c>
      <c r="F37" s="53"/>
      <c r="G37" s="33"/>
      <c r="I37" s="49" t="str">
        <v>Apple</v>
      </c>
      <c r="J37" s="53">
        <f t="shared" si="3"/>
        <v>1944</v>
      </c>
      <c r="K37" s="53">
        <f t="shared" si="4"/>
        <v>1296</v>
      </c>
      <c r="L37" s="54">
        <f t="shared" si="5"/>
        <v>0</v>
      </c>
      <c r="M37" s="55">
        <f t="shared" si="6"/>
        <v>3240</v>
      </c>
      <c r="N37" s="53">
        <f t="shared" si="7"/>
        <v>9720</v>
      </c>
      <c r="O37" s="54">
        <f t="shared" si="8"/>
        <v>12150</v>
      </c>
      <c r="P37" s="55">
        <f t="shared" si="9"/>
        <v>21870</v>
      </c>
      <c r="Q37" s="54">
        <f t="shared" si="10"/>
        <v>100440</v>
      </c>
      <c r="R37" s="55">
        <f t="shared" si="11"/>
        <v>100440</v>
      </c>
      <c r="S37" s="35"/>
    </row>
    <row r="38" spans="2:19" x14ac:dyDescent="0.15">
      <c r="B38" s="66" t="str">
        <v>Melon</v>
      </c>
      <c r="C38" s="53">
        <f t="shared" si="0"/>
        <v>62036</v>
      </c>
      <c r="D38" s="53">
        <f t="shared" si="1"/>
        <v>120096</v>
      </c>
      <c r="E38" s="53">
        <f t="shared" si="2"/>
        <v>711680</v>
      </c>
      <c r="F38" s="53"/>
      <c r="G38" s="33"/>
      <c r="I38" s="49" t="str">
        <v>Cherry</v>
      </c>
      <c r="J38" s="53">
        <f t="shared" si="3"/>
        <v>1944</v>
      </c>
      <c r="K38" s="53">
        <f t="shared" si="4"/>
        <v>1296</v>
      </c>
      <c r="L38" s="54">
        <f t="shared" si="5"/>
        <v>0</v>
      </c>
      <c r="M38" s="55">
        <f t="shared" si="6"/>
        <v>3240</v>
      </c>
      <c r="N38" s="53">
        <f t="shared" si="7"/>
        <v>9720</v>
      </c>
      <c r="O38" s="54">
        <f t="shared" si="8"/>
        <v>7290</v>
      </c>
      <c r="P38" s="55">
        <f t="shared" si="9"/>
        <v>17010</v>
      </c>
      <c r="Q38" s="54">
        <f t="shared" si="10"/>
        <v>106920</v>
      </c>
      <c r="R38" s="55">
        <f t="shared" si="11"/>
        <v>106920</v>
      </c>
    </row>
    <row r="39" spans="2:19" ht="14" thickBot="1" x14ac:dyDescent="0.2">
      <c r="B39" s="73" t="str">
        <v>Scatter</v>
      </c>
      <c r="C39" s="67">
        <v>0</v>
      </c>
      <c r="D39" s="67">
        <v>0</v>
      </c>
      <c r="E39" s="67">
        <v>0</v>
      </c>
      <c r="F39" s="67"/>
      <c r="G39" s="68"/>
      <c r="I39" s="57" t="str">
        <v>Melon</v>
      </c>
      <c r="J39" s="58">
        <f t="shared" si="3"/>
        <v>1944</v>
      </c>
      <c r="K39" s="58">
        <f t="shared" si="4"/>
        <v>2268</v>
      </c>
      <c r="L39" s="59">
        <f t="shared" si="5"/>
        <v>0</v>
      </c>
      <c r="M39" s="60">
        <f t="shared" si="6"/>
        <v>4212</v>
      </c>
      <c r="N39" s="58">
        <f t="shared" si="7"/>
        <v>8748</v>
      </c>
      <c r="O39" s="59">
        <f t="shared" si="8"/>
        <v>8748</v>
      </c>
      <c r="P39" s="60">
        <f t="shared" si="9"/>
        <v>17496</v>
      </c>
      <c r="Q39" s="59">
        <f t="shared" si="10"/>
        <v>103680</v>
      </c>
      <c r="R39" s="60">
        <f t="shared" si="11"/>
        <v>103680</v>
      </c>
    </row>
    <row r="40" spans="2:19" x14ac:dyDescent="0.15">
      <c r="B40" s="65"/>
      <c r="C40" s="35"/>
      <c r="D40" s="35"/>
      <c r="E40" s="35"/>
      <c r="F40" s="35"/>
      <c r="G40" s="35"/>
    </row>
    <row r="42" spans="2:19" ht="14" thickBot="1" x14ac:dyDescent="0.2"/>
    <row r="43" spans="2:19" ht="14" thickBot="1" x14ac:dyDescent="0.2">
      <c r="B43" s="29" t="s">
        <v>37</v>
      </c>
      <c r="C43" s="30"/>
      <c r="D43" s="30"/>
      <c r="E43" s="30"/>
      <c r="F43" s="30"/>
      <c r="G43" s="30"/>
    </row>
    <row r="44" spans="2:19" ht="14" thickBot="1" x14ac:dyDescent="0.2">
      <c r="B44" s="70" t="s">
        <v>0</v>
      </c>
      <c r="C44" s="71" t="s">
        <v>21</v>
      </c>
      <c r="D44" s="71" t="s">
        <v>36</v>
      </c>
      <c r="E44" s="71" t="s">
        <v>23</v>
      </c>
      <c r="F44" s="71"/>
      <c r="G44" s="72"/>
    </row>
    <row r="45" spans="2:19" x14ac:dyDescent="0.15">
      <c r="B45" s="69" t="str" cm="1">
        <f t="array" ref="B45:B54">_xlfn.ANCHORARRAY(B16)</f>
        <v>Wild</v>
      </c>
      <c r="C45" s="50">
        <f>C30*C3*$J$8</f>
        <v>972000</v>
      </c>
      <c r="D45" s="50">
        <f t="shared" ref="D45:E45" si="12">D30*D3*$J$8</f>
        <v>1036800</v>
      </c>
      <c r="E45" s="50">
        <f t="shared" si="12"/>
        <v>194400</v>
      </c>
      <c r="F45" s="50"/>
      <c r="G45" s="56"/>
    </row>
    <row r="46" spans="2:19" x14ac:dyDescent="0.15">
      <c r="B46" s="66" t="str">
        <v>Ace</v>
      </c>
      <c r="C46" s="50">
        <f t="shared" ref="C46:E53" si="13">C31*C4*$J$8</f>
        <v>19188000</v>
      </c>
      <c r="D46" s="50">
        <f t="shared" si="13"/>
        <v>15091200</v>
      </c>
      <c r="E46" s="50">
        <f t="shared" si="13"/>
        <v>21087000</v>
      </c>
      <c r="F46" s="53"/>
      <c r="G46" s="33"/>
    </row>
    <row r="47" spans="2:19" x14ac:dyDescent="0.15">
      <c r="B47" s="66" t="str">
        <v>King</v>
      </c>
      <c r="C47" s="50">
        <f t="shared" si="13"/>
        <v>19576200</v>
      </c>
      <c r="D47" s="50">
        <f t="shared" si="13"/>
        <v>20302320</v>
      </c>
      <c r="E47" s="50">
        <f t="shared" si="13"/>
        <v>17260800</v>
      </c>
      <c r="F47" s="53"/>
      <c r="G47" s="33"/>
    </row>
    <row r="48" spans="2:19" x14ac:dyDescent="0.15">
      <c r="B48" s="66" t="str">
        <v>Queen</v>
      </c>
      <c r="C48" s="50">
        <f t="shared" si="13"/>
        <v>3740400</v>
      </c>
      <c r="D48" s="50">
        <f t="shared" si="13"/>
        <v>5829120</v>
      </c>
      <c r="E48" s="50">
        <f t="shared" si="13"/>
        <v>7900200</v>
      </c>
      <c r="F48" s="53"/>
      <c r="G48" s="33"/>
    </row>
    <row r="49" spans="2:7" x14ac:dyDescent="0.15">
      <c r="B49" s="66" t="str">
        <v>Jack</v>
      </c>
      <c r="C49" s="50">
        <f t="shared" si="13"/>
        <v>15328800</v>
      </c>
      <c r="D49" s="50">
        <f t="shared" si="13"/>
        <v>11194560</v>
      </c>
      <c r="E49" s="50">
        <f t="shared" si="13"/>
        <v>10753200</v>
      </c>
      <c r="F49" s="53"/>
      <c r="G49" s="33"/>
    </row>
    <row r="50" spans="2:7" x14ac:dyDescent="0.15">
      <c r="B50" s="66" t="str">
        <v>Ten</v>
      </c>
      <c r="C50" s="50">
        <f t="shared" si="13"/>
        <v>1035200</v>
      </c>
      <c r="D50" s="50">
        <f t="shared" si="13"/>
        <v>1448960</v>
      </c>
      <c r="E50" s="50">
        <f t="shared" si="13"/>
        <v>1811200</v>
      </c>
      <c r="F50" s="53"/>
      <c r="G50" s="33"/>
    </row>
    <row r="51" spans="2:7" x14ac:dyDescent="0.15">
      <c r="B51" s="66" t="str">
        <v>Apple</v>
      </c>
      <c r="C51" s="50">
        <f t="shared" si="13"/>
        <v>2200500</v>
      </c>
      <c r="D51" s="50">
        <f t="shared" si="13"/>
        <v>2519100</v>
      </c>
      <c r="E51" s="50">
        <f t="shared" si="13"/>
        <v>2892300</v>
      </c>
      <c r="F51" s="53"/>
      <c r="G51" s="33"/>
    </row>
    <row r="52" spans="2:7" x14ac:dyDescent="0.15">
      <c r="B52" s="66" t="str">
        <v>Cherry</v>
      </c>
      <c r="C52" s="50">
        <f t="shared" si="13"/>
        <v>1131750</v>
      </c>
      <c r="D52" s="50">
        <f t="shared" si="13"/>
        <v>1285200</v>
      </c>
      <c r="E52" s="50">
        <f t="shared" si="13"/>
        <v>2019600</v>
      </c>
      <c r="F52" s="53"/>
      <c r="G52" s="33"/>
    </row>
    <row r="53" spans="2:7" x14ac:dyDescent="0.15">
      <c r="B53" s="66" t="str">
        <v>Melon</v>
      </c>
      <c r="C53" s="50">
        <f t="shared" si="13"/>
        <v>1550900</v>
      </c>
      <c r="D53" s="50">
        <f t="shared" si="13"/>
        <v>1200960</v>
      </c>
      <c r="E53" s="50">
        <f t="shared" si="13"/>
        <v>1779200</v>
      </c>
      <c r="F53" s="53"/>
      <c r="G53" s="33"/>
    </row>
    <row r="54" spans="2:7" ht="14" thickBot="1" x14ac:dyDescent="0.2">
      <c r="B54" s="73" t="str">
        <v>Scatter</v>
      </c>
      <c r="C54" s="67">
        <v>0</v>
      </c>
      <c r="D54" s="67">
        <v>0</v>
      </c>
      <c r="E54" s="67">
        <v>0</v>
      </c>
      <c r="F54" s="67"/>
      <c r="G54" s="68"/>
    </row>
  </sheetData>
  <conditionalFormatting sqref="B15:B25">
    <cfRule type="containsText" dxfId="23" priority="1" stopIfTrue="1" operator="containsText" text="Iron Man">
      <formula>NOT(ISERROR(SEARCH("Iron Man",B15)))</formula>
    </cfRule>
    <cfRule type="containsText" dxfId="22" priority="2" stopIfTrue="1" operator="containsText" text="War Machine">
      <formula>NOT(ISERROR(SEARCH("War Machine",B15)))</formula>
    </cfRule>
    <cfRule type="containsText" dxfId="21" priority="3" stopIfTrue="1" operator="containsText" text="D Machine">
      <formula>NOT(ISERROR(SEARCH("D Machine",B15)))</formula>
    </cfRule>
    <cfRule type="containsText" dxfId="20" priority="4" stopIfTrue="1" operator="containsText" text="C MAchine">
      <formula>NOT(ISERROR(SEARCH("C MAchine",B15)))</formula>
    </cfRule>
    <cfRule type="containsText" dxfId="19" priority="5" stopIfTrue="1" operator="containsText" text="B Machine">
      <formula>NOT(ISERROR(SEARCH("B Machine",B15)))</formula>
    </cfRule>
    <cfRule type="containsText" dxfId="18" priority="6" stopIfTrue="1" operator="containsText" text="A Machine">
      <formula>NOT(ISERROR(SEARCH("A Machine",B15)))</formula>
    </cfRule>
  </conditionalFormatting>
  <conditionalFormatting sqref="B29:B39">
    <cfRule type="containsText" dxfId="17" priority="7" stopIfTrue="1" operator="containsText" text="Iron Man">
      <formula>NOT(ISERROR(SEARCH("Iron Man",B29)))</formula>
    </cfRule>
    <cfRule type="containsText" dxfId="16" priority="8" stopIfTrue="1" operator="containsText" text="War Machine">
      <formula>NOT(ISERROR(SEARCH("War Machine",B29)))</formula>
    </cfRule>
    <cfRule type="containsText" dxfId="15" priority="9" stopIfTrue="1" operator="containsText" text="D Machine">
      <formula>NOT(ISERROR(SEARCH("D Machine",B29)))</formula>
    </cfRule>
    <cfRule type="containsText" dxfId="14" priority="10" stopIfTrue="1" operator="containsText" text="C MAchine">
      <formula>NOT(ISERROR(SEARCH("C MAchine",B29)))</formula>
    </cfRule>
    <cfRule type="containsText" dxfId="13" priority="11" stopIfTrue="1" operator="containsText" text="B Machine">
      <formula>NOT(ISERROR(SEARCH("B Machine",B29)))</formula>
    </cfRule>
    <cfRule type="containsText" dxfId="12" priority="12" stopIfTrue="1" operator="containsText" text="A Machine">
      <formula>NOT(ISERROR(SEARCH("A Machine",B29)))</formula>
    </cfRule>
  </conditionalFormatting>
  <conditionalFormatting sqref="B44:B54">
    <cfRule type="containsText" dxfId="11" priority="13" stopIfTrue="1" operator="containsText" text="Iron Man">
      <formula>NOT(ISERROR(SEARCH("Iron Man",B44)))</formula>
    </cfRule>
    <cfRule type="containsText" dxfId="10" priority="14" stopIfTrue="1" operator="containsText" text="War Machine">
      <formula>NOT(ISERROR(SEARCH("War Machine",B44)))</formula>
    </cfRule>
    <cfRule type="containsText" dxfId="9" priority="15" stopIfTrue="1" operator="containsText" text="D Machine">
      <formula>NOT(ISERROR(SEARCH("D Machine",B44)))</formula>
    </cfRule>
    <cfRule type="containsText" dxfId="8" priority="16" stopIfTrue="1" operator="containsText" text="C MAchine">
      <formula>NOT(ISERROR(SEARCH("C MAchine",B44)))</formula>
    </cfRule>
    <cfRule type="containsText" dxfId="7" priority="17" stopIfTrue="1" operator="containsText" text="B Machine">
      <formula>NOT(ISERROR(SEARCH("B Machine",B44)))</formula>
    </cfRule>
    <cfRule type="containsText" dxfId="6" priority="18" stopIfTrue="1" operator="containsText" text="A Machine">
      <formula>NOT(ISERROR(SEARCH("A Machine",B44)))</formula>
    </cfRule>
  </conditionalFormatting>
  <conditionalFormatting sqref="I30:I39">
    <cfRule type="containsText" dxfId="5" priority="19" stopIfTrue="1" operator="containsText" text="Iron Man">
      <formula>NOT(ISERROR(SEARCH("Iron Man",I30)))</formula>
    </cfRule>
    <cfRule type="containsText" dxfId="4" priority="20" stopIfTrue="1" operator="containsText" text="War Machine">
      <formula>NOT(ISERROR(SEARCH("War Machine",I30)))</formula>
    </cfRule>
    <cfRule type="containsText" dxfId="3" priority="21" stopIfTrue="1" operator="containsText" text="D Machine">
      <formula>NOT(ISERROR(SEARCH("D Machine",I30)))</formula>
    </cfRule>
    <cfRule type="containsText" dxfId="2" priority="22" stopIfTrue="1" operator="containsText" text="C MAchine">
      <formula>NOT(ISERROR(SEARCH("C MAchine",I30)))</formula>
    </cfRule>
    <cfRule type="containsText" dxfId="1" priority="23" stopIfTrue="1" operator="containsText" text="B Machine">
      <formula>NOT(ISERROR(SEARCH("B Machine",I30)))</formula>
    </cfRule>
    <cfRule type="containsText" dxfId="0" priority="24" stopIfTrue="1" operator="containsText" text="A Machine">
      <formula>NOT(ISERROR(SEARCH("A Machine",I30)))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BaseReels</vt:lpstr>
      <vt:lpstr>FreeReels</vt:lpstr>
      <vt:lpstr>Winlines</vt:lpstr>
      <vt:lpstr>Paytable</vt:lpstr>
      <vt:lpstr>Basegame Calculation</vt:lpstr>
      <vt:lpstr>Freegame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Kelly</dc:creator>
  <cp:lastModifiedBy>Connor Kelly</cp:lastModifiedBy>
  <dcterms:created xsi:type="dcterms:W3CDTF">2024-05-14T20:35:56Z</dcterms:created>
  <dcterms:modified xsi:type="dcterms:W3CDTF">2024-11-18T17:19:28Z</dcterms:modified>
</cp:coreProperties>
</file>