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BasicSlotGame/"/>
    </mc:Choice>
  </mc:AlternateContent>
  <xr:revisionPtr revIDLastSave="0" documentId="13_ncr:1_{40779D87-237A-C34E-AD19-4AAEA159C3AA}" xr6:coauthVersionLast="47" xr6:coauthVersionMax="47" xr10:uidLastSave="{00000000-0000-0000-0000-000000000000}"/>
  <bookViews>
    <workbookView xWindow="0" yWindow="500" windowWidth="38400" windowHeight="19360" activeTab="4" xr2:uid="{1E62B096-205D-1A4D-A4E9-EFBBAB73C312}"/>
  </bookViews>
  <sheets>
    <sheet name="BaseReels" sheetId="2" r:id="rId1"/>
    <sheet name="FreeReels" sheetId="7" r:id="rId2"/>
    <sheet name="Winlines" sheetId="8" r:id="rId3"/>
    <sheet name="Paytable" sheetId="9" r:id="rId4"/>
    <sheet name="GameData" sheetId="15" r:id="rId5"/>
    <sheet name="Total Game" sheetId="14" r:id="rId6"/>
    <sheet name="Basegame Calculation" sheetId="4" r:id="rId7"/>
    <sheet name="Freegame Calculation" sheetId="5" r:id="rId8"/>
    <sheet name="Report Print" sheetId="11" r:id="rId9"/>
    <sheet name="Stats" sheetId="12" r:id="rId10"/>
    <sheet name="POV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F4" i="14"/>
  <c r="B18" i="12"/>
  <c r="B19" i="12"/>
  <c r="B17" i="12"/>
  <c r="B10" i="12"/>
  <c r="B11" i="12"/>
  <c r="I3" i="12"/>
  <c r="I4" i="12"/>
  <c r="I2" i="12"/>
  <c r="B3" i="12"/>
  <c r="B5" i="12"/>
  <c r="B4" i="12"/>
  <c r="E4" i="14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Q2" i="12" l="1"/>
  <c r="N2" i="12"/>
  <c r="K2" i="12" a="1"/>
  <c r="C70" i="12" l="1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B16" i="4" a="1"/>
  <c r="B16" i="4" s="1"/>
  <c r="I31" i="4" s="1" a="1"/>
  <c r="I31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Q85" i="4" s="1"/>
  <c r="D3" i="4" a="1"/>
  <c r="D3" i="4" s="1"/>
  <c r="P85" i="4" s="1"/>
  <c r="C3" i="4" a="1"/>
  <c r="C3" i="4" s="1"/>
  <c r="J32" i="4" s="1"/>
  <c r="G94" i="4"/>
  <c r="H94" i="4"/>
  <c r="I94" i="4"/>
  <c r="R71" i="4"/>
  <c r="S71" i="4"/>
  <c r="T71" i="4"/>
  <c r="R72" i="4"/>
  <c r="S72" i="4"/>
  <c r="T72" i="4"/>
  <c r="R73" i="4"/>
  <c r="S73" i="4"/>
  <c r="T73" i="4"/>
  <c r="R74" i="4"/>
  <c r="S74" i="4"/>
  <c r="T74" i="4"/>
  <c r="R75" i="4"/>
  <c r="S75" i="4"/>
  <c r="T75" i="4"/>
  <c r="R76" i="4"/>
  <c r="S76" i="4"/>
  <c r="T76" i="4"/>
  <c r="R77" i="4"/>
  <c r="S77" i="4"/>
  <c r="T77" i="4"/>
  <c r="R78" i="4"/>
  <c r="S78" i="4"/>
  <c r="T78" i="4"/>
  <c r="S70" i="4"/>
  <c r="T70" i="4"/>
  <c r="R70" i="4"/>
  <c r="B13" i="12" l="1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H86" i="4"/>
  <c r="G86" i="4"/>
  <c r="G89" i="4"/>
  <c r="Q93" i="4"/>
  <c r="O91" i="4"/>
  <c r="P88" i="4"/>
  <c r="O88" i="4"/>
  <c r="O93" i="4"/>
  <c r="P90" i="4"/>
  <c r="Q87" i="4"/>
  <c r="P93" i="4"/>
  <c r="Q90" i="4"/>
  <c r="P87" i="4"/>
  <c r="O87" i="4"/>
  <c r="I93" i="4"/>
  <c r="G91" i="4"/>
  <c r="H88" i="4"/>
  <c r="H93" i="4"/>
  <c r="I90" i="4"/>
  <c r="G88" i="4"/>
  <c r="Q92" i="4"/>
  <c r="O90" i="4"/>
  <c r="G85" i="4"/>
  <c r="G93" i="4"/>
  <c r="H90" i="4"/>
  <c r="I87" i="4"/>
  <c r="P92" i="4"/>
  <c r="Q89" i="4"/>
  <c r="I85" i="4"/>
  <c r="I92" i="4"/>
  <c r="G90" i="4"/>
  <c r="H87" i="4"/>
  <c r="O85" i="4"/>
  <c r="O92" i="4"/>
  <c r="P89" i="4"/>
  <c r="Q86" i="4"/>
  <c r="I91" i="4"/>
  <c r="H91" i="4"/>
  <c r="I88" i="4"/>
  <c r="H85" i="4"/>
  <c r="H92" i="4"/>
  <c r="I89" i="4"/>
  <c r="G87" i="4"/>
  <c r="Q91" i="4"/>
  <c r="O89" i="4"/>
  <c r="P86" i="4"/>
  <c r="G92" i="4"/>
  <c r="H89" i="4"/>
  <c r="I86" i="4"/>
  <c r="P91" i="4"/>
  <c r="Q88" i="4"/>
  <c r="O86" i="4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4" i="4"/>
  <c r="L33" i="4"/>
  <c r="L32" i="4"/>
  <c r="L35" i="4"/>
  <c r="K35" i="4"/>
  <c r="K32" i="4"/>
  <c r="K33" i="4"/>
  <c r="K34" i="4"/>
  <c r="B3" i="4" a="1"/>
  <c r="B3" i="4" s="1"/>
  <c r="B45" i="4" a="1"/>
  <c r="B45" i="4" s="1"/>
  <c r="B30" i="4" a="1"/>
  <c r="B30" i="4" s="1"/>
  <c r="F70" i="12" a="1"/>
  <c r="F48" i="12" a="1"/>
  <c r="F48" i="12" l="1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G16" i="5"/>
  <c r="G26" i="5" s="1"/>
  <c r="E16" i="5"/>
  <c r="E26" i="5" s="1"/>
  <c r="D16" i="5"/>
  <c r="D26" i="5" s="1"/>
  <c r="M32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9" i="4"/>
  <c r="L38" i="4"/>
  <c r="L37" i="4"/>
  <c r="L36" i="4"/>
  <c r="F49" i="12" a="1"/>
  <c r="F71" i="12" a="1"/>
  <c r="F26" i="12" a="1"/>
  <c r="F26" i="12" l="1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5" i="4"/>
  <c r="Q32" i="4"/>
  <c r="R32" i="4" s="1"/>
  <c r="N32" i="4"/>
  <c r="O32" i="4"/>
  <c r="O33" i="4"/>
  <c r="O34" i="4"/>
  <c r="F72" i="12" a="1"/>
  <c r="F27" i="12" a="1"/>
  <c r="F50" i="12" a="1"/>
  <c r="F50" i="12" l="1"/>
  <c r="F72" i="12"/>
  <c r="F27" i="12"/>
  <c r="M37" i="5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24" i="4"/>
  <c r="C19" i="4"/>
  <c r="C25" i="4"/>
  <c r="C20" i="4"/>
  <c r="M39" i="5"/>
  <c r="M38" i="5"/>
  <c r="J5" i="5"/>
  <c r="C45" i="5"/>
  <c r="J3" i="5" s="1"/>
  <c r="M36" i="5"/>
  <c r="J4" i="5"/>
  <c r="P37" i="5"/>
  <c r="P39" i="5"/>
  <c r="P38" i="5"/>
  <c r="P32" i="4"/>
  <c r="F51" i="12" a="1"/>
  <c r="F73" i="12" a="1"/>
  <c r="F28" i="12" a="1"/>
  <c r="F28" i="12" l="1"/>
  <c r="F73" i="12"/>
  <c r="F51" i="12"/>
  <c r="C33" i="4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6" i="4"/>
  <c r="K37" i="4"/>
  <c r="J39" i="4"/>
  <c r="C30" i="4"/>
  <c r="J35" i="4"/>
  <c r="M35" i="4" s="1"/>
  <c r="K36" i="4"/>
  <c r="J33" i="4"/>
  <c r="M33" i="4" s="1"/>
  <c r="J38" i="4"/>
  <c r="C26" i="4"/>
  <c r="J34" i="4"/>
  <c r="M34" i="4" s="1"/>
  <c r="K38" i="4"/>
  <c r="K39" i="4"/>
  <c r="J37" i="4"/>
  <c r="C34" i="4"/>
  <c r="C49" i="4" s="1"/>
  <c r="E26" i="4"/>
  <c r="G26" i="4"/>
  <c r="N37" i="4" s="1"/>
  <c r="C32" i="4"/>
  <c r="C47" i="4" s="1"/>
  <c r="C37" i="4"/>
  <c r="C52" i="4" s="1"/>
  <c r="J6" i="5"/>
  <c r="F74" i="12" a="1"/>
  <c r="F52" i="12" a="1"/>
  <c r="F29" i="12" a="1"/>
  <c r="M37" i="4" l="1"/>
  <c r="F52" i="12"/>
  <c r="F74" i="12"/>
  <c r="F29" i="12"/>
  <c r="M36" i="4"/>
  <c r="O38" i="4"/>
  <c r="O36" i="4"/>
  <c r="E33" i="4"/>
  <c r="E48" i="4" s="1"/>
  <c r="Q37" i="4"/>
  <c r="R37" i="4" s="1"/>
  <c r="E32" i="4"/>
  <c r="E47" i="4" s="1"/>
  <c r="N38" i="4"/>
  <c r="N36" i="4"/>
  <c r="D38" i="4"/>
  <c r="D53" i="4" s="1"/>
  <c r="D31" i="4"/>
  <c r="D46" i="4" s="1"/>
  <c r="Q34" i="4"/>
  <c r="R34" i="4" s="1"/>
  <c r="N35" i="4"/>
  <c r="P35" i="4" s="1"/>
  <c r="D34" i="4"/>
  <c r="D49" i="4" s="1"/>
  <c r="D33" i="4"/>
  <c r="D48" i="4" s="1"/>
  <c r="C45" i="4"/>
  <c r="E35" i="4"/>
  <c r="E50" i="4" s="1"/>
  <c r="D36" i="4"/>
  <c r="D51" i="4" s="1"/>
  <c r="Q39" i="4"/>
  <c r="R39" i="4" s="1"/>
  <c r="M39" i="4"/>
  <c r="D35" i="4"/>
  <c r="D50" i="4" s="1"/>
  <c r="Q33" i="4"/>
  <c r="R33" i="4" s="1"/>
  <c r="D37" i="4"/>
  <c r="D52" i="4" s="1"/>
  <c r="E34" i="4"/>
  <c r="E49" i="4" s="1"/>
  <c r="Q38" i="4"/>
  <c r="R38" i="4" s="1"/>
  <c r="J10" i="4"/>
  <c r="O61" i="4"/>
  <c r="O60" i="4"/>
  <c r="O62" i="4"/>
  <c r="J4" i="4"/>
  <c r="E37" i="4"/>
  <c r="E52" i="4" s="1"/>
  <c r="N34" i="4"/>
  <c r="P34" i="4" s="1"/>
  <c r="N39" i="4"/>
  <c r="M38" i="4"/>
  <c r="O37" i="4"/>
  <c r="P37" i="4" s="1"/>
  <c r="Q36" i="4"/>
  <c r="R36" i="4" s="1"/>
  <c r="D32" i="4"/>
  <c r="D47" i="4" s="1"/>
  <c r="O39" i="4"/>
  <c r="Q35" i="4"/>
  <c r="R35" i="4" s="1"/>
  <c r="N33" i="4"/>
  <c r="P33" i="4" s="1"/>
  <c r="E38" i="4"/>
  <c r="E53" i="4" s="1"/>
  <c r="E36" i="4"/>
  <c r="E51" i="4" s="1"/>
  <c r="F75" i="12" a="1"/>
  <c r="F30" i="12" a="1"/>
  <c r="F53" i="12" a="1"/>
  <c r="P38" i="4" l="1"/>
  <c r="P36" i="4"/>
  <c r="F30" i="12"/>
  <c r="F75" i="12"/>
  <c r="F53" i="12"/>
  <c r="J3" i="4"/>
  <c r="J6" i="4" s="1"/>
  <c r="C3" i="14" s="1"/>
  <c r="J5" i="4"/>
  <c r="J11" i="4"/>
  <c r="D4" i="14" s="1"/>
  <c r="C4" i="14" s="1"/>
  <c r="C5" i="14" s="1"/>
  <c r="P39" i="4"/>
  <c r="F76" i="12" a="1"/>
  <c r="F54" i="12" a="1"/>
  <c r="F31" i="12" a="1"/>
  <c r="F54" i="12" l="1"/>
  <c r="F76" i="12"/>
  <c r="F31" i="12"/>
  <c r="F55" i="12" a="1"/>
  <c r="F77" i="12" a="1"/>
  <c r="F32" i="12" a="1"/>
  <c r="F32" i="12" l="1"/>
  <c r="F77" i="12"/>
  <c r="F55" i="12"/>
  <c r="F33" i="12" a="1"/>
  <c r="F78" i="12" a="1"/>
  <c r="F56" i="12" a="1"/>
  <c r="F56" i="12" l="1"/>
  <c r="F78" i="12"/>
  <c r="F33" i="12"/>
  <c r="F57" i="12" a="1"/>
  <c r="F79" i="12" a="1"/>
  <c r="F34" i="12" a="1"/>
  <c r="F34" i="12" l="1"/>
  <c r="F79" i="12"/>
  <c r="F57" i="12"/>
  <c r="F58" i="12" a="1"/>
  <c r="F35" i="12" a="1"/>
  <c r="F80" i="12" a="1"/>
  <c r="F58" i="12" l="1"/>
  <c r="F80" i="12"/>
  <c r="F35" i="12"/>
  <c r="F59" i="12" a="1"/>
  <c r="F81" i="12" a="1"/>
  <c r="F36" i="12" a="1"/>
  <c r="F36" i="12" l="1"/>
  <c r="F81" i="12"/>
  <c r="F59" i="12"/>
  <c r="F60" i="12" a="1"/>
  <c r="F82" i="12" a="1"/>
  <c r="F37" i="12" a="1"/>
  <c r="F60" i="12" l="1"/>
  <c r="F82" i="12"/>
  <c r="F37" i="12"/>
  <c r="F83" i="12" a="1"/>
  <c r="F61" i="12" a="1"/>
  <c r="F38" i="12" a="1"/>
  <c r="F38" i="12" l="1"/>
  <c r="F83" i="12"/>
  <c r="F61" i="12"/>
  <c r="F39" i="12" a="1"/>
  <c r="F84" i="12" a="1"/>
  <c r="F62" i="12" a="1"/>
  <c r="F62" i="12" l="1"/>
  <c r="F84" i="12"/>
  <c r="F39" i="12"/>
  <c r="F63" i="12" a="1"/>
  <c r="F85" i="12" a="1"/>
  <c r="F40" i="12" a="1"/>
  <c r="F40" i="12" l="1"/>
  <c r="F85" i="12"/>
  <c r="F63" i="12"/>
  <c r="F41" i="12" a="1"/>
  <c r="F86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<sst xmlns="http://schemas.openxmlformats.org/spreadsheetml/2006/main" count="228" uniqueCount="90">
  <si>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</si>
  <si>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</si>
  <si>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</si>
  <si>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</si>
  <si>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</si>
  <si>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</si>
  <si>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</si>
  <si>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</si>
  <si>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</si>
  <si>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</si>
  <si>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</si>
  <si>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</si>
  <si>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</si>
  <si>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</si>
  <si>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</si>
  <si>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</si>
  <si>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</si>
  <si>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</si>
  <si>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</si>
  <si>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</si>
  <si>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</si>
  <si>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</si>
  <si>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</si>
  <si>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</si>
  <si>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</si>
  <si>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</si>
  <si>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</si>
  <si>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</si>
  <si>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</si>
  <si>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</si>
  <si>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</si>
  <si>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</si>
  <si>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</si>
  <si>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</si>
  <si>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</si>
  <si>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</si>
  <si>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</si>
  <si>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</si>
  <si>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</si>
  <si>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</si>
  <si>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</si>
  <si>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</si>
  <si>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Math</t>
  </si>
  <si>
    <t>Sim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</si>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</sst>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scheme val="minor"/>
    </font>
    <font>
      <sz val="12"/>
      <name val="Aptos Narrow"/>
      <scheme val="minor"/>
    </font>
    <font>
      <sz val="14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L1" sqref="L1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D14" sqref="D14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G2" sqref="G2:K41"/>
    </sheetView>
  </sheetViews>
  <sheetFormatPr baseColWidth="10" defaultRowHeight="16" x14ac:dyDescent="0.2"/>
  <sheetData>
    <row r="1" spans="1:5" ht="17" thickBot="1" x14ac:dyDescent="0.25">
      <c r="A1" s="13" t="s">
        <v>46</v>
      </c>
      <c r="B1" s="14" t="s">
        <v>47</v>
      </c>
      <c r="C1" s="14" t="s">
        <v>48</v>
      </c>
      <c r="D1" s="14" t="s">
        <v>49</v>
      </c>
      <c r="E1" s="15" t="s">
        <v>50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1"/>
  <sheetViews>
    <sheetView workbookViewId="0">
      <selection activeCell="F11" sqref="F11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14</v>
      </c>
      <c r="E1" s="11" t="s">
        <v>0</v>
      </c>
      <c r="F1" s="11" t="s">
        <v>45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5</v>
      </c>
      <c r="B3" s="108">
        <v>20</v>
      </c>
      <c r="C3" s="109">
        <v>100</v>
      </c>
      <c r="D3" s="10">
        <v>1</v>
      </c>
      <c r="E3" s="10" t="s">
        <v>5</v>
      </c>
      <c r="F3" s="10"/>
    </row>
    <row r="4" spans="1:6" x14ac:dyDescent="0.2">
      <c r="A4" s="107">
        <v>4</v>
      </c>
      <c r="B4" s="108">
        <v>16</v>
      </c>
      <c r="C4" s="109">
        <v>40</v>
      </c>
      <c r="D4" s="10">
        <v>2</v>
      </c>
      <c r="E4" s="10" t="s">
        <v>6</v>
      </c>
      <c r="F4" s="10"/>
    </row>
    <row r="5" spans="1:6" x14ac:dyDescent="0.2">
      <c r="A5" s="107">
        <v>3</v>
      </c>
      <c r="B5" s="108">
        <v>12</v>
      </c>
      <c r="C5" s="109">
        <v>30</v>
      </c>
      <c r="D5" s="10">
        <v>3</v>
      </c>
      <c r="E5" s="10" t="s">
        <v>7</v>
      </c>
      <c r="F5" s="10"/>
    </row>
    <row r="6" spans="1:6" x14ac:dyDescent="0.2">
      <c r="A6" s="107">
        <v>2</v>
      </c>
      <c r="B6" s="108">
        <v>8</v>
      </c>
      <c r="C6" s="109">
        <v>20</v>
      </c>
      <c r="D6" s="10">
        <v>4</v>
      </c>
      <c r="E6" s="10" t="s">
        <v>8</v>
      </c>
      <c r="F6" s="10"/>
    </row>
    <row r="7" spans="1:6" x14ac:dyDescent="0.2">
      <c r="A7" s="107">
        <v>1</v>
      </c>
      <c r="B7" s="108">
        <v>4</v>
      </c>
      <c r="C7" s="109">
        <v>10</v>
      </c>
      <c r="D7" s="10">
        <v>5</v>
      </c>
      <c r="E7" s="10" t="s">
        <v>9</v>
      </c>
      <c r="F7" s="10"/>
    </row>
    <row r="8" spans="1:6" x14ac:dyDescent="0.2">
      <c r="A8" s="107">
        <v>0.5</v>
      </c>
      <c r="B8" s="108">
        <v>2</v>
      </c>
      <c r="C8" s="109">
        <v>5</v>
      </c>
      <c r="D8" s="10">
        <v>6</v>
      </c>
      <c r="E8" s="10" t="s">
        <v>10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11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12</v>
      </c>
      <c r="F10" s="10"/>
    </row>
    <row r="11" spans="1:6" ht="17" thickBot="1" x14ac:dyDescent="0.25">
      <c r="A11" s="110">
        <v>0</v>
      </c>
      <c r="B11" s="103">
        <v>0</v>
      </c>
      <c r="C11" s="111">
        <v>0</v>
      </c>
      <c r="D11" s="9">
        <v>9</v>
      </c>
      <c r="E11" s="9" t="s">
        <v>13</v>
      </c>
      <c r="F11" s="1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3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88</v>
      </c>
      <c r="B1" t="s">
        <v>89</v>
      </c>
    </row>
    <row r="2" spans="1:2" x14ac:dyDescent="0.2">
      <c r="A2" t="s">
        <v>87</v>
      </c>
      <c r="B2">
        <v>5</v>
      </c>
    </row>
    <row r="3" spans="1:2" x14ac:dyDescent="0.2">
      <c r="A3" t="s">
        <v>39</v>
      </c>
      <c r="B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F8"/>
  <sheetViews>
    <sheetView zoomScale="160" zoomScaleNormal="160" workbookViewId="0">
      <selection activeCell="D7" sqref="D7"/>
    </sheetView>
  </sheetViews>
  <sheetFormatPr baseColWidth="10" defaultRowHeight="16" x14ac:dyDescent="0.2"/>
  <sheetData>
    <row r="1" spans="2:6" ht="17" thickBot="1" x14ac:dyDescent="0.25"/>
    <row r="2" spans="2:6" x14ac:dyDescent="0.2">
      <c r="B2" s="147" t="s">
        <v>69</v>
      </c>
      <c r="C2" s="148" t="s">
        <v>28</v>
      </c>
      <c r="D2" s="149" t="s">
        <v>70</v>
      </c>
      <c r="E2" s="150" t="s">
        <v>59</v>
      </c>
    </row>
    <row r="3" spans="2:6" x14ac:dyDescent="0.2">
      <c r="B3" s="151" t="s">
        <v>44</v>
      </c>
      <c r="C3" s="152">
        <f>'Basegame Calculation'!J6</f>
        <v>1.14671953125</v>
      </c>
      <c r="D3" s="153"/>
      <c r="E3" s="154"/>
    </row>
    <row r="4" spans="2:6" ht="17" thickBot="1" x14ac:dyDescent="0.25">
      <c r="B4" s="151" t="s">
        <v>71</v>
      </c>
      <c r="C4" s="152">
        <f>(1/D4)*E4</f>
        <v>3.5286070564270022E-2</v>
      </c>
      <c r="D4" s="155">
        <f>'Basegame Calculation'!J11</f>
        <v>263.37448559670781</v>
      </c>
      <c r="E4" s="144">
        <f>Paytable!F11*'Freegame Calculation'!J6</f>
        <v>9.2934506835937505</v>
      </c>
      <c r="F4" s="162">
        <f>E4/5</f>
        <v>1.8586901367187501</v>
      </c>
    </row>
    <row r="5" spans="2:6" ht="17" thickBot="1" x14ac:dyDescent="0.25">
      <c r="B5" s="156" t="s">
        <v>30</v>
      </c>
      <c r="C5" s="157">
        <f>C3+C4</f>
        <v>1.1820056018142702</v>
      </c>
      <c r="D5" s="145"/>
      <c r="E5" s="146"/>
    </row>
    <row r="7" spans="2:6" x14ac:dyDescent="0.2">
      <c r="D7" s="152"/>
      <c r="E7" s="163"/>
    </row>
    <row r="8" spans="2:6" x14ac:dyDescent="0.2">
      <c r="D8" s="163"/>
      <c r="F8" s="1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6"/>
  <sheetViews>
    <sheetView zoomScale="120" zoomScaleNormal="120" workbookViewId="0">
      <selection activeCell="C16" sqref="C16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 x14ac:dyDescent="0.15">
      <c r="B16" s="77" t="str" cm="1">
        <f t="array" ref="B16:B25">Paytable!E2:E11</f>
        <v>Wild</v>
      </c>
      <c r="C16" s="78">
        <f>COUNTIF(BaseReels!G:G,$B16)</f>
        <v>2</v>
      </c>
      <c r="D16" s="78">
        <f>COUNTIF(BaseReels!H:H,$B16)</f>
        <v>3</v>
      </c>
      <c r="E16" s="78">
        <f>COUNTIF(BaseReels!I:I,$B16)</f>
        <v>6</v>
      </c>
      <c r="F16" s="78">
        <f>COUNTIF(BaseReels!J:J,$B16)</f>
        <v>4</v>
      </c>
      <c r="G16" s="32">
        <f>COUNTIF(BaseReels!K:K,$B16)</f>
        <v>3</v>
      </c>
      <c r="H16" s="35"/>
    </row>
    <row r="17" spans="2:18" ht="17" customHeight="1" x14ac:dyDescent="0.15">
      <c r="B17" s="66" t="str">
        <v>Ace</v>
      </c>
      <c r="C17" s="53">
        <f>COUNTIF(BaseReels!G:G,$B17)</f>
        <v>6</v>
      </c>
      <c r="D17" s="53">
        <f>COUNTIF(BaseReels!H:H,$B17)</f>
        <v>5</v>
      </c>
      <c r="E17" s="53">
        <f>COUNTIF(BaseReels!I:I,$B17)</f>
        <v>1</v>
      </c>
      <c r="F17" s="53">
        <f>COUNTIF(BaseReels!J:J,$B17)</f>
        <v>3</v>
      </c>
      <c r="G17" s="33">
        <f>COUNTIF(BaseReels!K:K,$B17)</f>
        <v>2</v>
      </c>
    </row>
    <row r="18" spans="2:18" ht="17" customHeight="1" x14ac:dyDescent="0.15">
      <c r="B18" s="66" t="str">
        <v>King</v>
      </c>
      <c r="C18" s="53">
        <f>COUNTIF(BaseReels!G:G,$B18)</f>
        <v>2</v>
      </c>
      <c r="D18" s="53">
        <f>COUNTIF(BaseReels!H:H,$B18)</f>
        <v>8</v>
      </c>
      <c r="E18" s="53">
        <f>COUNTIF(BaseReels!I:I,$B18)</f>
        <v>6</v>
      </c>
      <c r="F18" s="53">
        <f>COUNTIF(BaseReels!J:J,$B18)</f>
        <v>7</v>
      </c>
      <c r="G18" s="33">
        <f>COUNTIF(BaseReels!K:K,$B18)</f>
        <v>5</v>
      </c>
      <c r="H18" s="35"/>
    </row>
    <row r="19" spans="2:18" x14ac:dyDescent="0.15">
      <c r="B19" s="66" t="str">
        <v>Queen</v>
      </c>
      <c r="C19" s="53">
        <f>COUNTIF(BaseReels!G:G,$B19)</f>
        <v>2</v>
      </c>
      <c r="D19" s="53">
        <f>COUNTIF(BaseReels!H:H,$B19)</f>
        <v>5</v>
      </c>
      <c r="E19" s="53">
        <f>COUNTIF(BaseReels!I:I,$B19)</f>
        <v>3</v>
      </c>
      <c r="F19" s="53">
        <f>COUNTIF(BaseReels!J:J,$B19)</f>
        <v>3</v>
      </c>
      <c r="G19" s="33">
        <f>COUNTIF(BaseReels!K:K,$B19)</f>
        <v>2</v>
      </c>
      <c r="H19" s="35"/>
    </row>
    <row r="20" spans="2:18" x14ac:dyDescent="0.15">
      <c r="B20" s="66" t="str">
        <v>Jack</v>
      </c>
      <c r="C20" s="53">
        <f>COUNTIF(BaseReels!G:G,$B20)</f>
        <v>6</v>
      </c>
      <c r="D20" s="53">
        <f>COUNTIF(BaseReels!H:H,$B20)</f>
        <v>4</v>
      </c>
      <c r="E20" s="53">
        <f>COUNTIF(BaseReels!I:I,$B20)</f>
        <v>7</v>
      </c>
      <c r="F20" s="53">
        <f>COUNTIF(BaseReels!J:J,$B20)</f>
        <v>7</v>
      </c>
      <c r="G20" s="33">
        <f>COUNTIF(BaseReels!K:K,$B20)</f>
        <v>8</v>
      </c>
      <c r="H20" s="35"/>
    </row>
    <row r="21" spans="2:18" x14ac:dyDescent="0.15">
      <c r="B21" s="66" t="str">
        <v>Ten</v>
      </c>
      <c r="C21" s="53">
        <f>COUNTIF(BaseReels!G:G,$B21)</f>
        <v>1</v>
      </c>
      <c r="D21" s="53">
        <f>COUNTIF(BaseReels!H:H,$B21)</f>
        <v>4</v>
      </c>
      <c r="E21" s="53">
        <f>COUNTIF(BaseReels!I:I,$B21)</f>
        <v>4</v>
      </c>
      <c r="F21" s="53">
        <f>COUNTIF(BaseReels!J:J,$B21)</f>
        <v>4</v>
      </c>
      <c r="G21" s="33">
        <f>COUNTIF(BaseReels!K:K,$B21)</f>
        <v>2</v>
      </c>
      <c r="H21" s="35"/>
    </row>
    <row r="22" spans="2:18" x14ac:dyDescent="0.15">
      <c r="B22" s="66" t="str">
        <v>Apple</v>
      </c>
      <c r="C22" s="53">
        <f>COUNTIF(BaseReels!G:G,$B22)</f>
        <v>10</v>
      </c>
      <c r="D22" s="53">
        <f>COUNTIF(BaseReels!H:H,$B22)</f>
        <v>3</v>
      </c>
      <c r="E22" s="53">
        <f>COUNTIF(BaseReels!I:I,$B22)</f>
        <v>4</v>
      </c>
      <c r="F22" s="53">
        <f>COUNTIF(BaseReels!J:J,$B22)</f>
        <v>5</v>
      </c>
      <c r="G22" s="33">
        <f>COUNTIF(BaseReels!K:K,$B22)</f>
        <v>4</v>
      </c>
      <c r="H22" s="35"/>
    </row>
    <row r="23" spans="2:18" x14ac:dyDescent="0.15">
      <c r="B23" s="66" t="str">
        <v>Cherry</v>
      </c>
      <c r="C23" s="53">
        <f>COUNTIF(BaseReels!G:G,$B23)</f>
        <v>6</v>
      </c>
      <c r="D23" s="53">
        <f>COUNTIF(BaseReels!H:H,$B23)</f>
        <v>4</v>
      </c>
      <c r="E23" s="53">
        <f>COUNTIF(BaseReels!I:I,$B23)</f>
        <v>2</v>
      </c>
      <c r="F23" s="53">
        <f>COUNTIF(BaseReels!J:J,$B23)</f>
        <v>3</v>
      </c>
      <c r="G23" s="33">
        <f>COUNTIF(BaseReels!K:K,$B23)</f>
        <v>4</v>
      </c>
      <c r="H23" s="35"/>
    </row>
    <row r="24" spans="2:18" x14ac:dyDescent="0.15">
      <c r="B24" s="66" t="str">
        <v>Melon</v>
      </c>
      <c r="C24" s="53">
        <f>COUNTIF(BaseReels!G:G,$B24)</f>
        <v>4</v>
      </c>
      <c r="D24" s="53">
        <f>COUNTIF(BaseReels!H:H,$B24)</f>
        <v>4</v>
      </c>
      <c r="E24" s="53">
        <f>COUNTIF(BaseReels!I:I,$B24)</f>
        <v>4</v>
      </c>
      <c r="F24" s="53">
        <f>COUNTIF(BaseReels!J:J,$B24)</f>
        <v>4</v>
      </c>
      <c r="G24" s="33">
        <f>COUNTIF(BaseReels!K:K,$B24)</f>
        <v>7</v>
      </c>
      <c r="H24" s="35"/>
    </row>
    <row r="25" spans="2:18" ht="14" thickBot="1" x14ac:dyDescent="0.2">
      <c r="B25" s="73" t="str">
        <v>Scatter</v>
      </c>
      <c r="C25" s="67">
        <f>COUNTIF(BaseReels!G:G,$B25)</f>
        <v>1</v>
      </c>
      <c r="D25" s="67">
        <f>COUNTIF(BaseReels!H:H,$B25)</f>
        <v>0</v>
      </c>
      <c r="E25" s="67">
        <f>COUNTIF(BaseReels!I:I,$B25)</f>
        <v>3</v>
      </c>
      <c r="F25" s="67">
        <f>COUNTIF(BaseReels!J:J,$B25)</f>
        <v>0</v>
      </c>
      <c r="G25" s="68">
        <f>COUNTIF(BaseReels!K:K,$B25)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King</v>
      </c>
      <c r="J33" s="53">
        <f t="shared" si="3"/>
        <v>432</v>
      </c>
      <c r="K33" s="53">
        <f t="shared" si="4"/>
        <v>0</v>
      </c>
      <c r="L33" s="54">
        <f t="shared" si="5"/>
        <v>0</v>
      </c>
      <c r="M33" s="55">
        <f t="shared" si="6"/>
        <v>432</v>
      </c>
      <c r="N33" s="53">
        <f t="shared" si="7"/>
        <v>4608</v>
      </c>
      <c r="O33" s="54">
        <f t="shared" si="8"/>
        <v>0</v>
      </c>
      <c r="P33" s="55">
        <f t="shared" si="9"/>
        <v>4608</v>
      </c>
      <c r="Q33" s="54">
        <f t="shared" si="10"/>
        <v>41760</v>
      </c>
      <c r="R33" s="55">
        <f t="shared" si="11"/>
        <v>41760</v>
      </c>
    </row>
    <row r="34" spans="2:19" x14ac:dyDescent="0.15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Queen</v>
      </c>
      <c r="J34" s="53">
        <f t="shared" si="3"/>
        <v>432</v>
      </c>
      <c r="K34" s="53">
        <f t="shared" si="4"/>
        <v>0</v>
      </c>
      <c r="L34" s="54">
        <f t="shared" si="5"/>
        <v>0</v>
      </c>
      <c r="M34" s="55">
        <f t="shared" si="6"/>
        <v>432</v>
      </c>
      <c r="N34" s="53">
        <f t="shared" si="7"/>
        <v>5040</v>
      </c>
      <c r="O34" s="54">
        <f t="shared" si="8"/>
        <v>0</v>
      </c>
      <c r="P34" s="55">
        <f t="shared" si="9"/>
        <v>5040</v>
      </c>
      <c r="Q34" s="54">
        <f t="shared" si="10"/>
        <v>47520</v>
      </c>
      <c r="R34" s="55">
        <f t="shared" si="11"/>
        <v>47520</v>
      </c>
    </row>
    <row r="35" spans="2:19" x14ac:dyDescent="0.15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Jack</v>
      </c>
      <c r="J35" s="53">
        <f t="shared" si="3"/>
        <v>432</v>
      </c>
      <c r="K35" s="53">
        <f t="shared" si="4"/>
        <v>0</v>
      </c>
      <c r="L35" s="54">
        <f t="shared" si="5"/>
        <v>0</v>
      </c>
      <c r="M35" s="55">
        <f t="shared" si="6"/>
        <v>432</v>
      </c>
      <c r="N35" s="53">
        <f t="shared" si="7"/>
        <v>4176</v>
      </c>
      <c r="O35" s="54">
        <f t="shared" si="8"/>
        <v>0</v>
      </c>
      <c r="P35" s="55">
        <f t="shared" si="9"/>
        <v>4176</v>
      </c>
      <c r="Q35" s="54">
        <f t="shared" si="10"/>
        <v>41760</v>
      </c>
      <c r="R35" s="55">
        <f t="shared" si="11"/>
        <v>41760</v>
      </c>
      <c r="S35" s="35"/>
    </row>
    <row r="36" spans="2:19" x14ac:dyDescent="0.15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Ten</v>
      </c>
      <c r="J36" s="53">
        <f t="shared" si="3"/>
        <v>432</v>
      </c>
      <c r="K36" s="53">
        <f t="shared" si="4"/>
        <v>288</v>
      </c>
      <c r="L36" s="54">
        <f t="shared" si="5"/>
        <v>0</v>
      </c>
      <c r="M36" s="55">
        <f t="shared" si="6"/>
        <v>720</v>
      </c>
      <c r="N36" s="53">
        <f t="shared" si="7"/>
        <v>5040</v>
      </c>
      <c r="O36" s="54">
        <f t="shared" si="8"/>
        <v>5040</v>
      </c>
      <c r="P36" s="55">
        <f t="shared" si="9"/>
        <v>10080</v>
      </c>
      <c r="Q36" s="54">
        <f t="shared" si="10"/>
        <v>46080</v>
      </c>
      <c r="R36" s="55">
        <f t="shared" si="11"/>
        <v>46080</v>
      </c>
      <c r="S36" s="35"/>
    </row>
    <row r="37" spans="2:19" x14ac:dyDescent="0.15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Apple</v>
      </c>
      <c r="J37" s="53">
        <f t="shared" si="3"/>
        <v>432</v>
      </c>
      <c r="K37" s="53">
        <f t="shared" si="4"/>
        <v>576</v>
      </c>
      <c r="L37" s="54">
        <f t="shared" si="5"/>
        <v>0</v>
      </c>
      <c r="M37" s="55">
        <f t="shared" si="6"/>
        <v>1008</v>
      </c>
      <c r="N37" s="53">
        <f t="shared" si="7"/>
        <v>4752</v>
      </c>
      <c r="O37" s="54">
        <f t="shared" si="8"/>
        <v>5940</v>
      </c>
      <c r="P37" s="55">
        <f t="shared" si="9"/>
        <v>10692</v>
      </c>
      <c r="Q37" s="54">
        <f t="shared" si="10"/>
        <v>44640</v>
      </c>
      <c r="R37" s="55">
        <f t="shared" si="11"/>
        <v>44640</v>
      </c>
      <c r="S37" s="35"/>
    </row>
    <row r="38" spans="2:19" x14ac:dyDescent="0.15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49" t="str">
        <v>Cherry</v>
      </c>
      <c r="J38" s="53">
        <f t="shared" si="3"/>
        <v>432</v>
      </c>
      <c r="K38" s="53">
        <f t="shared" si="4"/>
        <v>576</v>
      </c>
      <c r="L38" s="54">
        <f t="shared" si="5"/>
        <v>0</v>
      </c>
      <c r="M38" s="55">
        <f t="shared" si="6"/>
        <v>1008</v>
      </c>
      <c r="N38" s="53">
        <f t="shared" si="7"/>
        <v>4752</v>
      </c>
      <c r="O38" s="54">
        <f t="shared" si="8"/>
        <v>3564</v>
      </c>
      <c r="P38" s="55">
        <f t="shared" si="9"/>
        <v>8316</v>
      </c>
      <c r="Q38" s="54">
        <f t="shared" si="10"/>
        <v>47520</v>
      </c>
      <c r="R38" s="55">
        <f t="shared" si="11"/>
        <v>47520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432</v>
      </c>
      <c r="K39" s="58">
        <f t="shared" si="4"/>
        <v>1008</v>
      </c>
      <c r="L39" s="59">
        <f t="shared" si="5"/>
        <v>0</v>
      </c>
      <c r="M39" s="60">
        <f t="shared" si="6"/>
        <v>1440</v>
      </c>
      <c r="N39" s="58">
        <f t="shared" si="7"/>
        <v>4320</v>
      </c>
      <c r="O39" s="59">
        <f t="shared" si="8"/>
        <v>4320</v>
      </c>
      <c r="P39" s="60">
        <f t="shared" si="9"/>
        <v>8640</v>
      </c>
      <c r="Q39" s="59">
        <f t="shared" si="10"/>
        <v>46080</v>
      </c>
      <c r="R39" s="60">
        <f t="shared" si="11"/>
        <v>46080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12">D30*D3*$J$8</f>
        <v>504000</v>
      </c>
      <c r="E45" s="50">
        <f t="shared" si="12"/>
        <v>86400</v>
      </c>
      <c r="F45" s="50"/>
      <c r="G45" s="56"/>
    </row>
    <row r="46" spans="2:19" x14ac:dyDescent="0.15">
      <c r="B46" s="66" t="str">
        <v>Ace</v>
      </c>
      <c r="C46" s="50">
        <f t="shared" ref="C46:E46" si="13">C31*C4*$J$8</f>
        <v>7624000</v>
      </c>
      <c r="D46" s="50">
        <f t="shared" si="13"/>
        <v>10472000</v>
      </c>
      <c r="E46" s="50">
        <f t="shared" si="13"/>
        <v>13596000</v>
      </c>
      <c r="F46" s="53"/>
      <c r="G46" s="33"/>
    </row>
    <row r="47" spans="2:19" x14ac:dyDescent="0.15">
      <c r="B47" s="66" t="str">
        <v>King</v>
      </c>
      <c r="C47" s="50">
        <f t="shared" ref="C47:E47" si="14">C32*C5*$J$8</f>
        <v>9206400</v>
      </c>
      <c r="D47" s="50">
        <f t="shared" si="14"/>
        <v>14499840</v>
      </c>
      <c r="E47" s="50">
        <f t="shared" si="14"/>
        <v>11414400</v>
      </c>
      <c r="F47" s="53"/>
      <c r="G47" s="33"/>
    </row>
    <row r="48" spans="2:19" x14ac:dyDescent="0.15">
      <c r="B48" s="66" t="str">
        <v>Queen</v>
      </c>
      <c r="C48" s="50">
        <f t="shared" ref="C48:E48" si="15">C33*C6*$J$8</f>
        <v>1447200</v>
      </c>
      <c r="D48" s="50">
        <f t="shared" si="15"/>
        <v>3931200</v>
      </c>
      <c r="E48" s="50">
        <f t="shared" si="15"/>
        <v>4989600</v>
      </c>
      <c r="F48" s="53"/>
      <c r="G48" s="33"/>
    </row>
    <row r="49" spans="2:15" x14ac:dyDescent="0.15">
      <c r="B49" s="66" t="str">
        <v>Jack</v>
      </c>
      <c r="C49" s="50">
        <f t="shared" ref="C49:E49" si="16">C34*C7*$J$8</f>
        <v>8765600</v>
      </c>
      <c r="D49" s="50">
        <f t="shared" si="16"/>
        <v>9122240</v>
      </c>
      <c r="E49" s="50">
        <f t="shared" si="16"/>
        <v>8027200</v>
      </c>
      <c r="F49" s="53"/>
      <c r="G49" s="33"/>
    </row>
    <row r="50" spans="2:15" x14ac:dyDescent="0.15">
      <c r="B50" s="66" t="str">
        <v>Ten</v>
      </c>
      <c r="C50" s="50">
        <f t="shared" ref="C50:E50" si="17">C35*C8*$J$8</f>
        <v>384000</v>
      </c>
      <c r="D50" s="50">
        <f t="shared" si="17"/>
        <v>974400</v>
      </c>
      <c r="E50" s="50">
        <f t="shared" si="17"/>
        <v>1113600</v>
      </c>
      <c r="F50" s="53"/>
      <c r="G50" s="33"/>
    </row>
    <row r="51" spans="2:15" x14ac:dyDescent="0.15">
      <c r="B51" s="66" t="str">
        <v>Apple</v>
      </c>
      <c r="C51" s="50">
        <f t="shared" ref="C51:E51" si="18">C36*C9*$J$8</f>
        <v>1108800</v>
      </c>
      <c r="D51" s="50">
        <f t="shared" si="18"/>
        <v>2031480</v>
      </c>
      <c r="E51" s="50">
        <f t="shared" si="18"/>
        <v>2120400</v>
      </c>
      <c r="F51" s="53"/>
      <c r="G51" s="33"/>
    </row>
    <row r="52" spans="2:15" x14ac:dyDescent="0.15">
      <c r="B52" s="66" t="str">
        <v>Cherry</v>
      </c>
      <c r="C52" s="50">
        <f t="shared" ref="C52:E52" si="19">C37*C10*$J$8</f>
        <v>523600</v>
      </c>
      <c r="D52" s="50">
        <f t="shared" si="19"/>
        <v>951720</v>
      </c>
      <c r="E52" s="50">
        <f t="shared" si="19"/>
        <v>1359600</v>
      </c>
      <c r="F52" s="53"/>
      <c r="G52" s="33"/>
    </row>
    <row r="53" spans="2:15" x14ac:dyDescent="0.15">
      <c r="B53" s="66" t="str">
        <v>Melon</v>
      </c>
      <c r="C53" s="50">
        <f t="shared" ref="C53:E53" si="20">C38*C11*$J$8</f>
        <v>804000</v>
      </c>
      <c r="D53" s="50">
        <f t="shared" si="20"/>
        <v>921600</v>
      </c>
      <c r="E53" s="50">
        <f t="shared" si="20"/>
        <v>1228800</v>
      </c>
      <c r="F53" s="53"/>
      <c r="G53" s="33"/>
    </row>
    <row r="54" spans="2:15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59" spans="2:15" x14ac:dyDescent="0.15">
      <c r="B59" s="17" t="s">
        <v>35</v>
      </c>
      <c r="C59" s="17" t="s">
        <v>0</v>
      </c>
      <c r="D59" s="17" t="s">
        <v>4</v>
      </c>
      <c r="E59" s="17" t="s">
        <v>5</v>
      </c>
      <c r="F59" s="17" t="s">
        <v>6</v>
      </c>
      <c r="G59" s="17" t="s">
        <v>7</v>
      </c>
      <c r="H59" s="17" t="s">
        <v>8</v>
      </c>
      <c r="I59" s="17" t="s">
        <v>9</v>
      </c>
      <c r="J59" s="17" t="s">
        <v>10</v>
      </c>
      <c r="K59" s="17" t="s">
        <v>11</v>
      </c>
      <c r="L59" s="17" t="s">
        <v>12</v>
      </c>
      <c r="M59" s="17" t="s">
        <v>13</v>
      </c>
    </row>
    <row r="60" spans="2:15" x14ac:dyDescent="0.15">
      <c r="C60" s="17" t="s">
        <v>21</v>
      </c>
      <c r="D60" s="17">
        <v>432</v>
      </c>
      <c r="E60" s="17">
        <v>15248</v>
      </c>
      <c r="F60" s="17">
        <v>46032</v>
      </c>
      <c r="G60" s="17">
        <v>9648</v>
      </c>
      <c r="H60" s="17">
        <v>87656</v>
      </c>
      <c r="I60" s="17">
        <v>7680</v>
      </c>
      <c r="J60" s="17">
        <v>44352</v>
      </c>
      <c r="K60" s="17">
        <v>20944</v>
      </c>
      <c r="L60" s="17">
        <v>32160</v>
      </c>
      <c r="M60" s="17">
        <v>0</v>
      </c>
      <c r="O60" s="17">
        <f>PRODUCT(C26:G26)</f>
        <v>102400000</v>
      </c>
    </row>
    <row r="61" spans="2:15" x14ac:dyDescent="0.15">
      <c r="C61" s="17" t="s">
        <v>36</v>
      </c>
      <c r="D61" s="17">
        <v>5040</v>
      </c>
      <c r="E61" s="17">
        <v>104720</v>
      </c>
      <c r="F61" s="17">
        <v>181248</v>
      </c>
      <c r="G61" s="17">
        <v>65520</v>
      </c>
      <c r="H61" s="17">
        <v>228056</v>
      </c>
      <c r="I61" s="17">
        <v>48720</v>
      </c>
      <c r="J61" s="17">
        <v>203148</v>
      </c>
      <c r="K61" s="17">
        <v>95172</v>
      </c>
      <c r="L61" s="17">
        <v>92160</v>
      </c>
      <c r="M61" s="17">
        <v>0</v>
      </c>
      <c r="O61" s="17">
        <f>PRODUCT(C26:F26)</f>
        <v>2560000</v>
      </c>
    </row>
    <row r="62" spans="2:15" x14ac:dyDescent="0.15">
      <c r="C62" s="17" t="s">
        <v>23</v>
      </c>
      <c r="D62" s="17">
        <v>5</v>
      </c>
      <c r="E62" s="17">
        <v>543840</v>
      </c>
      <c r="F62" s="17">
        <v>570720</v>
      </c>
      <c r="G62" s="17">
        <v>332640</v>
      </c>
      <c r="H62" s="17">
        <v>802720</v>
      </c>
      <c r="I62" s="17">
        <v>222720</v>
      </c>
      <c r="J62" s="17">
        <v>848160</v>
      </c>
      <c r="K62" s="17">
        <v>543840</v>
      </c>
      <c r="L62" s="17">
        <v>491520</v>
      </c>
      <c r="M62" s="17">
        <v>0</v>
      </c>
      <c r="O62" s="17">
        <f>PRODUCT(C26:E26)</f>
        <v>64000</v>
      </c>
    </row>
    <row r="64" spans="2:15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>
        <v>10000000</v>
      </c>
      <c r="F66" s="86"/>
      <c r="G66" s="86"/>
      <c r="H66" s="86"/>
      <c r="I66" s="86"/>
      <c r="J66" s="86"/>
      <c r="K66" s="86"/>
      <c r="L66" s="86"/>
      <c r="M66" s="86"/>
    </row>
    <row r="68" spans="4:20" x14ac:dyDescent="0.15">
      <c r="K68" s="17" t="s">
        <v>42</v>
      </c>
      <c r="O68" s="17" t="s">
        <v>43</v>
      </c>
    </row>
    <row r="69" spans="4:20" x14ac:dyDescent="0.15">
      <c r="I69" s="17" t="s">
        <v>0</v>
      </c>
      <c r="J69" s="17" t="s">
        <v>21</v>
      </c>
      <c r="K69" s="17" t="s">
        <v>36</v>
      </c>
      <c r="L69" s="17" t="s">
        <v>23</v>
      </c>
    </row>
    <row r="70" spans="4:20" x14ac:dyDescent="0.15">
      <c r="I70" s="17" t="s">
        <v>4</v>
      </c>
      <c r="J70" s="17">
        <v>2.1093750000000001E-5</v>
      </c>
      <c r="K70" s="17">
        <v>2.4609375E-4</v>
      </c>
      <c r="L70" s="17">
        <v>1.6875000000000001E-4</v>
      </c>
      <c r="N70" s="86">
        <v>2.9099999999999999E-5</v>
      </c>
      <c r="O70" s="86">
        <v>2.4169999999999999E-4</v>
      </c>
      <c r="P70" s="86">
        <v>1.1309E-3</v>
      </c>
      <c r="R70" s="93">
        <f>J70-N70</f>
        <v>-8.0062499999999981E-6</v>
      </c>
      <c r="S70" s="93">
        <f t="shared" ref="S70:T70" si="21">K70-O70</f>
        <v>4.3937500000000085E-6</v>
      </c>
      <c r="T70" s="93">
        <f t="shared" si="21"/>
        <v>-9.6214999999999994E-4</v>
      </c>
    </row>
    <row r="71" spans="4:20" x14ac:dyDescent="0.15">
      <c r="I71" s="17" t="s">
        <v>5</v>
      </c>
      <c r="J71" s="17">
        <v>7.4453124999999997E-4</v>
      </c>
      <c r="K71" s="17">
        <v>5.1132812499999998E-3</v>
      </c>
      <c r="L71" s="17">
        <v>2.65546875E-2</v>
      </c>
      <c r="N71" s="86">
        <v>8.3000000000000001E-4</v>
      </c>
      <c r="O71" s="86">
        <v>5.8868999999999996E-3</v>
      </c>
      <c r="P71" s="86">
        <v>2.8555899999999999E-2</v>
      </c>
      <c r="R71" s="93">
        <f t="shared" ref="R71:R78" si="22">J71-N71</f>
        <v>-8.5468750000000041E-5</v>
      </c>
      <c r="S71" s="93">
        <f t="shared" ref="S71:S78" si="23">K71-O71</f>
        <v>-7.7361874999999983E-4</v>
      </c>
      <c r="T71" s="93">
        <f t="shared" ref="T71:T78" si="24">L71-P71</f>
        <v>-2.0012124999999985E-3</v>
      </c>
    </row>
    <row r="72" spans="4:20" x14ac:dyDescent="0.15">
      <c r="I72" s="17" t="s">
        <v>6</v>
      </c>
      <c r="J72" s="17">
        <v>2.2476562500000001E-3</v>
      </c>
      <c r="K72" s="17">
        <v>8.8500000000000002E-3</v>
      </c>
      <c r="L72" s="17">
        <v>2.7867187500000001E-2</v>
      </c>
      <c r="N72" s="86">
        <v>2.4045999999999998E-3</v>
      </c>
      <c r="O72" s="86">
        <v>9.7803000000000005E-3</v>
      </c>
      <c r="P72" s="86">
        <v>2.8881199999999999E-2</v>
      </c>
      <c r="R72" s="93">
        <f t="shared" si="22"/>
        <v>-1.5694374999999971E-4</v>
      </c>
      <c r="S72" s="93">
        <f t="shared" si="23"/>
        <v>-9.3030000000000022E-4</v>
      </c>
      <c r="T72" s="93">
        <f t="shared" si="24"/>
        <v>-1.0140124999999979E-3</v>
      </c>
    </row>
    <row r="73" spans="4:20" x14ac:dyDescent="0.15">
      <c r="I73" s="17" t="s">
        <v>7</v>
      </c>
      <c r="J73" s="17">
        <v>4.7109375E-4</v>
      </c>
      <c r="K73" s="17">
        <v>3.1992187499999998E-3</v>
      </c>
      <c r="L73" s="17">
        <v>1.6242187500000001E-2</v>
      </c>
      <c r="N73" s="86">
        <v>6.0159999999999999E-4</v>
      </c>
      <c r="O73" s="86">
        <v>3.9452000000000003E-3</v>
      </c>
      <c r="P73" s="86">
        <v>1.8812800000000001E-2</v>
      </c>
      <c r="R73" s="93">
        <f t="shared" si="22"/>
        <v>-1.3050624999999999E-4</v>
      </c>
      <c r="S73" s="93">
        <f t="shared" si="23"/>
        <v>-7.4598125000000046E-4</v>
      </c>
      <c r="T73" s="93">
        <f t="shared" si="24"/>
        <v>-2.5706124999999996E-3</v>
      </c>
    </row>
    <row r="74" spans="4:20" x14ac:dyDescent="0.15">
      <c r="I74" s="17" t="s">
        <v>8</v>
      </c>
      <c r="J74" s="17">
        <v>4.2800781249999996E-3</v>
      </c>
      <c r="K74" s="17">
        <v>1.1135546874999999E-2</v>
      </c>
      <c r="L74" s="17">
        <v>3.9195312500000003E-2</v>
      </c>
      <c r="N74" s="86">
        <v>4.4393000000000002E-3</v>
      </c>
      <c r="O74" s="86">
        <v>1.1554E-2</v>
      </c>
      <c r="P74" s="86">
        <v>3.8252700000000001E-2</v>
      </c>
      <c r="R74" s="93">
        <f t="shared" si="22"/>
        <v>-1.592218750000006E-4</v>
      </c>
      <c r="S74" s="93">
        <f t="shared" si="23"/>
        <v>-4.1845312500000086E-4</v>
      </c>
      <c r="T74" s="93">
        <f t="shared" si="24"/>
        <v>9.4261250000000213E-4</v>
      </c>
    </row>
    <row r="75" spans="4:20" x14ac:dyDescent="0.15">
      <c r="I75" s="17" t="s">
        <v>9</v>
      </c>
      <c r="J75" s="17">
        <v>3.7499999999999995E-4</v>
      </c>
      <c r="K75" s="17">
        <v>2.3789062499999999E-3</v>
      </c>
      <c r="L75" s="17">
        <v>1.0874999999999999E-2</v>
      </c>
      <c r="N75" s="86">
        <v>4.4010000000000002E-4</v>
      </c>
      <c r="O75" s="86">
        <v>2.9342999999999999E-3</v>
      </c>
      <c r="P75" s="86">
        <v>1.25933E-2</v>
      </c>
      <c r="R75" s="93">
        <f t="shared" si="22"/>
        <v>-6.5100000000000064E-5</v>
      </c>
      <c r="S75" s="93">
        <f t="shared" si="23"/>
        <v>-5.5539374999999998E-4</v>
      </c>
      <c r="T75" s="93">
        <f t="shared" si="24"/>
        <v>-1.7183000000000007E-3</v>
      </c>
    </row>
    <row r="76" spans="4:20" x14ac:dyDescent="0.15">
      <c r="I76" s="17" t="s">
        <v>10</v>
      </c>
      <c r="J76" s="17">
        <v>2.165625E-3</v>
      </c>
      <c r="K76" s="17">
        <v>9.9193359375000009E-3</v>
      </c>
      <c r="L76" s="17">
        <v>4.1414062500000001E-2</v>
      </c>
      <c r="N76" s="86">
        <v>2.2168000000000001E-3</v>
      </c>
      <c r="O76" s="86">
        <v>1.0710600000000001E-2</v>
      </c>
      <c r="P76" s="86">
        <v>4.2353799999999997E-2</v>
      </c>
      <c r="R76" s="93">
        <f t="shared" si="22"/>
        <v>-5.1175000000000092E-5</v>
      </c>
      <c r="S76" s="93">
        <f t="shared" si="23"/>
        <v>-7.9126406249999982E-4</v>
      </c>
      <c r="T76" s="93">
        <f t="shared" si="24"/>
        <v>-9.3973749999999578E-4</v>
      </c>
    </row>
    <row r="77" spans="4:20" x14ac:dyDescent="0.15">
      <c r="I77" s="17" t="s">
        <v>11</v>
      </c>
      <c r="J77" s="17">
        <v>1.0226562499999999E-3</v>
      </c>
      <c r="K77" s="17">
        <v>4.6470703125000004E-3</v>
      </c>
      <c r="L77" s="17">
        <v>2.65546875E-2</v>
      </c>
      <c r="N77" s="86">
        <v>1.0702999999999999E-3</v>
      </c>
      <c r="O77" s="86">
        <v>5.1579E-3</v>
      </c>
      <c r="P77" s="86">
        <v>2.7244899999999999E-2</v>
      </c>
      <c r="R77" s="93">
        <f t="shared" si="22"/>
        <v>-4.764375000000003E-5</v>
      </c>
      <c r="S77" s="93">
        <f t="shared" si="23"/>
        <v>-5.1082968749999961E-4</v>
      </c>
      <c r="T77" s="93">
        <f t="shared" si="24"/>
        <v>-6.9021249999999881E-4</v>
      </c>
    </row>
    <row r="78" spans="4:20" x14ac:dyDescent="0.15">
      <c r="I78" s="17" t="s">
        <v>12</v>
      </c>
      <c r="J78" s="17">
        <v>1.5703125000000001E-3</v>
      </c>
      <c r="K78" s="17">
        <v>4.4999999999999997E-3</v>
      </c>
      <c r="L78" s="17">
        <v>2.3999999999999997E-2</v>
      </c>
      <c r="N78" s="86">
        <v>1.6153999999999999E-3</v>
      </c>
      <c r="O78" s="86">
        <v>4.7784999999999998E-3</v>
      </c>
      <c r="P78" s="86">
        <v>2.4042500000000001E-2</v>
      </c>
      <c r="R78" s="93">
        <f t="shared" si="22"/>
        <v>-4.5087499999999815E-5</v>
      </c>
      <c r="S78" s="93">
        <f t="shared" si="23"/>
        <v>-2.785000000000001E-4</v>
      </c>
      <c r="T78" s="93">
        <f t="shared" si="24"/>
        <v>-4.250000000000434E-5</v>
      </c>
    </row>
    <row r="79" spans="4:20" x14ac:dyDescent="0.15">
      <c r="N79" s="86"/>
      <c r="O79" s="86"/>
      <c r="P79" s="86"/>
      <c r="R79" s="93"/>
      <c r="S79" s="93"/>
      <c r="T79" s="93"/>
    </row>
    <row r="84" spans="2:17" x14ac:dyDescent="0.15">
      <c r="B84" s="17" t="s">
        <v>0</v>
      </c>
      <c r="C84" s="94"/>
      <c r="D84" s="94"/>
      <c r="E84" s="94"/>
    </row>
    <row r="85" spans="2:17" x14ac:dyDescent="0.15">
      <c r="B85" s="17" t="s">
        <v>4</v>
      </c>
      <c r="C85" s="94">
        <v>291</v>
      </c>
      <c r="D85" s="94">
        <v>2417</v>
      </c>
      <c r="E85" s="94">
        <v>11309</v>
      </c>
      <c r="G85" s="95">
        <f>C85*C3</f>
        <v>29100</v>
      </c>
      <c r="H85" s="95">
        <f t="shared" ref="H85:I85" si="25">D85*D3</f>
        <v>48340</v>
      </c>
      <c r="I85" s="95">
        <f t="shared" si="25"/>
        <v>56545</v>
      </c>
      <c r="K85" s="17">
        <v>-8.0062499999999981E-6</v>
      </c>
      <c r="L85" s="17">
        <v>4.3937500000000085E-6</v>
      </c>
      <c r="M85" s="17">
        <v>-9.6214999999999994E-4</v>
      </c>
      <c r="O85" s="85">
        <f t="shared" ref="O85:O93" si="26">K85*C3</f>
        <v>-8.006249999999998E-4</v>
      </c>
      <c r="P85" s="85">
        <f t="shared" ref="P85:P93" si="27">L85*D3</f>
        <v>8.7875000000000171E-5</v>
      </c>
      <c r="Q85" s="85">
        <f t="shared" ref="Q85:Q93" si="28">M85*E3</f>
        <v>-4.8107499999999999E-3</v>
      </c>
    </row>
    <row r="86" spans="2:17" x14ac:dyDescent="0.15">
      <c r="B86" s="17" t="s">
        <v>5</v>
      </c>
      <c r="C86" s="94">
        <v>8300</v>
      </c>
      <c r="D86" s="94">
        <v>58868.999999999993</v>
      </c>
      <c r="E86" s="94">
        <v>285559</v>
      </c>
      <c r="G86" s="95">
        <f t="shared" ref="G86:G94" si="29">C86*C4</f>
        <v>830000</v>
      </c>
      <c r="H86" s="95">
        <f t="shared" ref="H86:H94" si="30">D86*D4</f>
        <v>1177379.9999999998</v>
      </c>
      <c r="I86" s="95">
        <f t="shared" ref="I86:I94" si="31">E86*E4</f>
        <v>1427795</v>
      </c>
      <c r="K86" s="17">
        <v>-8.5468750000000041E-5</v>
      </c>
      <c r="L86" s="17">
        <v>-7.7361874999999983E-4</v>
      </c>
      <c r="M86" s="17">
        <v>-2.0012124999999985E-3</v>
      </c>
      <c r="O86" s="85">
        <f t="shared" si="26"/>
        <v>-8.5468750000000041E-3</v>
      </c>
      <c r="P86" s="85">
        <f t="shared" si="27"/>
        <v>-1.5472374999999997E-2</v>
      </c>
      <c r="Q86" s="85">
        <f t="shared" si="28"/>
        <v>-1.0006062499999992E-2</v>
      </c>
    </row>
    <row r="87" spans="2:17" x14ac:dyDescent="0.15">
      <c r="B87" s="17" t="s">
        <v>6</v>
      </c>
      <c r="C87" s="94">
        <v>24045.999999999996</v>
      </c>
      <c r="D87" s="94">
        <v>97803</v>
      </c>
      <c r="E87" s="94">
        <v>288812</v>
      </c>
      <c r="G87" s="95">
        <f t="shared" si="29"/>
        <v>961839.99999999988</v>
      </c>
      <c r="H87" s="95">
        <f t="shared" si="30"/>
        <v>1564848</v>
      </c>
      <c r="I87" s="95">
        <f t="shared" si="31"/>
        <v>1155248</v>
      </c>
      <c r="K87" s="17">
        <v>-1.5694374999999971E-4</v>
      </c>
      <c r="L87" s="17">
        <v>-9.3030000000000022E-4</v>
      </c>
      <c r="M87" s="17">
        <v>-1.0140124999999979E-3</v>
      </c>
      <c r="O87" s="85">
        <f t="shared" si="26"/>
        <v>-6.2777499999999882E-3</v>
      </c>
      <c r="P87" s="85">
        <f t="shared" si="27"/>
        <v>-1.4884800000000004E-2</v>
      </c>
      <c r="Q87" s="85">
        <f t="shared" si="28"/>
        <v>-4.0560499999999916E-3</v>
      </c>
    </row>
    <row r="88" spans="2:17" x14ac:dyDescent="0.15">
      <c r="B88" s="17" t="s">
        <v>7</v>
      </c>
      <c r="C88" s="94">
        <v>6016</v>
      </c>
      <c r="D88" s="94">
        <v>39452</v>
      </c>
      <c r="E88" s="94">
        <v>188128</v>
      </c>
      <c r="G88" s="95">
        <f t="shared" si="29"/>
        <v>180480</v>
      </c>
      <c r="H88" s="95">
        <f t="shared" si="30"/>
        <v>473424</v>
      </c>
      <c r="I88" s="95">
        <f t="shared" si="31"/>
        <v>564384</v>
      </c>
      <c r="K88" s="17">
        <v>-1.3050624999999999E-4</v>
      </c>
      <c r="L88" s="17">
        <v>-7.4598125000000046E-4</v>
      </c>
      <c r="M88" s="17">
        <v>-2.5706124999999996E-3</v>
      </c>
      <c r="O88" s="85">
        <f t="shared" si="26"/>
        <v>-3.9151874999999994E-3</v>
      </c>
      <c r="P88" s="85">
        <f t="shared" si="27"/>
        <v>-8.9517750000000056E-3</v>
      </c>
      <c r="Q88" s="85">
        <f t="shared" si="28"/>
        <v>-7.7118374999999989E-3</v>
      </c>
    </row>
    <row r="89" spans="2:17" x14ac:dyDescent="0.15">
      <c r="B89" s="17" t="s">
        <v>8</v>
      </c>
      <c r="C89" s="94">
        <v>44393</v>
      </c>
      <c r="D89" s="94">
        <v>115540</v>
      </c>
      <c r="E89" s="94">
        <v>382527</v>
      </c>
      <c r="G89" s="95">
        <f t="shared" si="29"/>
        <v>887860</v>
      </c>
      <c r="H89" s="95">
        <f t="shared" si="30"/>
        <v>924320</v>
      </c>
      <c r="I89" s="95">
        <f t="shared" si="31"/>
        <v>765054</v>
      </c>
      <c r="K89" s="17">
        <v>-1.592218750000006E-4</v>
      </c>
      <c r="L89" s="17">
        <v>-4.1845312500000086E-4</v>
      </c>
      <c r="M89" s="17">
        <v>9.4261250000000213E-4</v>
      </c>
      <c r="O89" s="85">
        <f t="shared" si="26"/>
        <v>-3.1844375000000119E-3</v>
      </c>
      <c r="P89" s="85">
        <f t="shared" si="27"/>
        <v>-3.3476250000000068E-3</v>
      </c>
      <c r="Q89" s="85">
        <f t="shared" si="28"/>
        <v>1.8852250000000043E-3</v>
      </c>
    </row>
    <row r="90" spans="2:17" x14ac:dyDescent="0.15">
      <c r="B90" s="17" t="s">
        <v>9</v>
      </c>
      <c r="C90" s="94">
        <v>4401</v>
      </c>
      <c r="D90" s="94">
        <v>29343</v>
      </c>
      <c r="E90" s="94">
        <v>125933</v>
      </c>
      <c r="G90" s="95">
        <f t="shared" si="29"/>
        <v>44010</v>
      </c>
      <c r="H90" s="95">
        <f t="shared" si="30"/>
        <v>117372</v>
      </c>
      <c r="I90" s="95">
        <f t="shared" si="31"/>
        <v>125933</v>
      </c>
      <c r="K90" s="17">
        <v>-6.5100000000000064E-5</v>
      </c>
      <c r="L90" s="17">
        <v>-5.5539374999999998E-4</v>
      </c>
      <c r="M90" s="17">
        <v>-1.7183000000000007E-3</v>
      </c>
      <c r="O90" s="85">
        <f t="shared" si="26"/>
        <v>-6.5100000000000064E-4</v>
      </c>
      <c r="P90" s="85">
        <f t="shared" si="27"/>
        <v>-2.2215749999999999E-3</v>
      </c>
      <c r="Q90" s="85">
        <f t="shared" si="28"/>
        <v>-1.7183000000000007E-3</v>
      </c>
    </row>
    <row r="91" spans="2:17" x14ac:dyDescent="0.15">
      <c r="B91" s="17" t="s">
        <v>10</v>
      </c>
      <c r="C91" s="94">
        <v>22168</v>
      </c>
      <c r="D91" s="94">
        <v>107106</v>
      </c>
      <c r="E91" s="94">
        <v>423537.99999999994</v>
      </c>
      <c r="G91" s="95">
        <f t="shared" si="29"/>
        <v>110840</v>
      </c>
      <c r="H91" s="95">
        <f t="shared" si="30"/>
        <v>214212</v>
      </c>
      <c r="I91" s="95">
        <f t="shared" si="31"/>
        <v>211768.99999999997</v>
      </c>
      <c r="K91" s="17">
        <v>-5.1175000000000092E-5</v>
      </c>
      <c r="L91" s="17">
        <v>-7.9126406249999982E-4</v>
      </c>
      <c r="M91" s="17">
        <v>-9.3973749999999578E-4</v>
      </c>
      <c r="O91" s="85">
        <f t="shared" si="26"/>
        <v>-2.5587500000000046E-4</v>
      </c>
      <c r="P91" s="85">
        <f t="shared" si="27"/>
        <v>-1.5825281249999996E-3</v>
      </c>
      <c r="Q91" s="85">
        <f t="shared" si="28"/>
        <v>-4.6986874999999789E-4</v>
      </c>
    </row>
    <row r="92" spans="2:17" x14ac:dyDescent="0.15">
      <c r="B92" s="17" t="s">
        <v>11</v>
      </c>
      <c r="C92" s="94">
        <v>10703</v>
      </c>
      <c r="D92" s="94">
        <v>51579</v>
      </c>
      <c r="E92" s="94">
        <v>272449</v>
      </c>
      <c r="G92" s="95">
        <f t="shared" si="29"/>
        <v>53515</v>
      </c>
      <c r="H92" s="95">
        <f t="shared" si="30"/>
        <v>103158</v>
      </c>
      <c r="I92" s="95">
        <f t="shared" si="31"/>
        <v>136224.5</v>
      </c>
      <c r="K92" s="17">
        <v>-4.764375000000003E-5</v>
      </c>
      <c r="L92" s="17">
        <v>-5.1082968749999961E-4</v>
      </c>
      <c r="M92" s="17">
        <v>-6.9021249999999881E-4</v>
      </c>
      <c r="O92" s="85">
        <f t="shared" si="26"/>
        <v>-2.3821875000000015E-4</v>
      </c>
      <c r="P92" s="85">
        <f t="shared" si="27"/>
        <v>-1.0216593749999992E-3</v>
      </c>
      <c r="Q92" s="85">
        <f t="shared" si="28"/>
        <v>-3.4510624999999941E-4</v>
      </c>
    </row>
    <row r="93" spans="2:17" x14ac:dyDescent="0.15">
      <c r="B93" s="17" t="s">
        <v>12</v>
      </c>
      <c r="C93" s="94">
        <v>16153.999999999998</v>
      </c>
      <c r="D93" s="94">
        <v>47785</v>
      </c>
      <c r="E93" s="94">
        <v>240425</v>
      </c>
      <c r="G93" s="95">
        <f t="shared" si="29"/>
        <v>80769.999999999985</v>
      </c>
      <c r="H93" s="95">
        <f t="shared" si="30"/>
        <v>95570</v>
      </c>
      <c r="I93" s="95">
        <f t="shared" si="31"/>
        <v>120212.5</v>
      </c>
      <c r="K93" s="17">
        <v>-4.5087499999999815E-5</v>
      </c>
      <c r="L93" s="17">
        <v>-2.785000000000001E-4</v>
      </c>
      <c r="M93" s="17">
        <v>-4.250000000000434E-5</v>
      </c>
      <c r="O93" s="85">
        <f t="shared" si="26"/>
        <v>-2.2543749999999908E-4</v>
      </c>
      <c r="P93" s="85">
        <f t="shared" si="27"/>
        <v>-5.570000000000002E-4</v>
      </c>
      <c r="Q93" s="85">
        <f t="shared" si="28"/>
        <v>-2.125000000000217E-5</v>
      </c>
    </row>
    <row r="94" spans="2:17" x14ac:dyDescent="0.15">
      <c r="B94" s="17" t="s">
        <v>13</v>
      </c>
      <c r="C94" s="94">
        <v>580</v>
      </c>
      <c r="D94" s="94">
        <v>3343</v>
      </c>
      <c r="E94" s="94">
        <v>31008</v>
      </c>
      <c r="G94" s="95">
        <f t="shared" si="29"/>
        <v>0</v>
      </c>
      <c r="H94" s="95">
        <f t="shared" si="30"/>
        <v>0</v>
      </c>
      <c r="I94" s="95">
        <f t="shared" si="31"/>
        <v>0</v>
      </c>
    </row>
    <row r="96" spans="2:17" x14ac:dyDescent="0.15">
      <c r="G96" s="17">
        <v>12460204</v>
      </c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9" stopIfTrue="1" operator="containsText" text="Iron Man">
      <formula>NOT(ISERROR(SEARCH("Iron Man",B44)))</formula>
    </cfRule>
    <cfRule type="containsText" dxfId="34" priority="20" stopIfTrue="1" operator="containsText" text="War Machine">
      <formula>NOT(ISERROR(SEARCH("War Machine",B44)))</formula>
    </cfRule>
    <cfRule type="containsText" dxfId="33" priority="21" stopIfTrue="1" operator="containsText" text="D Machine">
      <formula>NOT(ISERROR(SEARCH("D Machine",B44)))</formula>
    </cfRule>
    <cfRule type="containsText" dxfId="32" priority="22" stopIfTrue="1" operator="containsText" text="C MAchine">
      <formula>NOT(ISERROR(SEARCH("C MAchine",B44)))</formula>
    </cfRule>
    <cfRule type="containsText" dxfId="31" priority="23" stopIfTrue="1" operator="containsText" text="B Machine">
      <formula>NOT(ISERROR(SEARCH("B Machine",B44)))</formula>
    </cfRule>
    <cfRule type="containsText" dxfId="30" priority="24" stopIfTrue="1" operator="containsText" text="A Machine">
      <formula>NOT(ISERROR(SEARCH("A Machine",B44)))</formula>
    </cfRule>
  </conditionalFormatting>
  <conditionalFormatting sqref="I30:I39">
    <cfRule type="containsText" dxfId="29" priority="31" stopIfTrue="1" operator="containsText" text="Iron Man">
      <formula>NOT(ISERROR(SEARCH("Iron Man",I30)))</formula>
    </cfRule>
    <cfRule type="containsText" dxfId="28" priority="32" stopIfTrue="1" operator="containsText" text="War Machine">
      <formula>NOT(ISERROR(SEARCH("War Machine",I30)))</formula>
    </cfRule>
    <cfRule type="containsText" dxfId="27" priority="33" stopIfTrue="1" operator="containsText" text="D Machine">
      <formula>NOT(ISERROR(SEARCH("D Machine",I30)))</formula>
    </cfRule>
    <cfRule type="containsText" dxfId="26" priority="34" stopIfTrue="1" operator="containsText" text="C MAchine">
      <formula>NOT(ISERROR(SEARCH("C MAchine",I30)))</formula>
    </cfRule>
    <cfRule type="containsText" dxfId="25" priority="35" stopIfTrue="1" operator="containsText" text="B Machine">
      <formula>NOT(ISERROR(SEARCH("B Machine",I30)))</formula>
    </cfRule>
    <cfRule type="containsText" dxfId="24" priority="36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M8" s="63"/>
    </row>
    <row r="9" spans="2:19" ht="17" thickBot="1" x14ac:dyDescent="0.25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7" t="s">
        <v>39</v>
      </c>
      <c r="J9" s="119">
        <v>3</v>
      </c>
      <c r="M9" s="63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 x14ac:dyDescent="0.15">
      <c r="B16" s="77" t="str" cm="1">
        <f t="array" ref="B16:B25">Paytable!E2:E11</f>
        <v>Wild</v>
      </c>
      <c r="C16" s="78">
        <f>COUNTIF(FreeReels!G:G,$B16)</f>
        <v>3</v>
      </c>
      <c r="D16" s="78">
        <f>COUNTIF(FreeReels!H:H,$B16)</f>
        <v>3</v>
      </c>
      <c r="E16" s="78">
        <f>COUNTIF(FreeReels!I:I,$B16)</f>
        <v>9</v>
      </c>
      <c r="F16" s="78">
        <f>COUNTIF(FreeReels!J:J,$B16)</f>
        <v>4</v>
      </c>
      <c r="G16" s="78">
        <f>COUNTIF(FreeReels!K:K,$B16)</f>
        <v>6</v>
      </c>
      <c r="H16" s="35"/>
    </row>
    <row r="17" spans="2:18" ht="17" customHeight="1" x14ac:dyDescent="0.15">
      <c r="B17" s="66" t="str">
        <v>Ace</v>
      </c>
      <c r="C17" s="53">
        <f>COUNTIF(FreeReels!G:G,$B17)</f>
        <v>6</v>
      </c>
      <c r="D17" s="53">
        <f>COUNTIF(FreeReels!H:H,$B17)</f>
        <v>5</v>
      </c>
      <c r="E17" s="53">
        <f>COUNTIF(FreeReels!I:I,$B17)</f>
        <v>1</v>
      </c>
      <c r="F17" s="53">
        <f>COUNTIF(FreeReels!J:J,$B17)</f>
        <v>3</v>
      </c>
      <c r="G17" s="33">
        <f>COUNTIF(FreeReels!K:K,$B17)</f>
        <v>2</v>
      </c>
    </row>
    <row r="18" spans="2:18" ht="17" customHeight="1" x14ac:dyDescent="0.15">
      <c r="B18" s="66" t="str">
        <v>King</v>
      </c>
      <c r="C18" s="53">
        <f>COUNTIF(FreeReels!G:G,$B18)</f>
        <v>2</v>
      </c>
      <c r="D18" s="53">
        <f>COUNTIF(FreeReels!H:H,$B18)</f>
        <v>8</v>
      </c>
      <c r="E18" s="53">
        <f>COUNTIF(FreeReels!I:I,$B18)</f>
        <v>6</v>
      </c>
      <c r="F18" s="53">
        <f>COUNTIF(FreeReels!J:J,$B18)</f>
        <v>7</v>
      </c>
      <c r="G18" s="33">
        <f>COUNTIF(FreeReels!K:K,$B18)</f>
        <v>5</v>
      </c>
      <c r="H18" s="35"/>
    </row>
    <row r="19" spans="2:18" x14ac:dyDescent="0.15">
      <c r="B19" s="66" t="str">
        <v>Queen</v>
      </c>
      <c r="C19" s="53">
        <f>COUNTIF(FreeReels!G:G,$B19)</f>
        <v>2</v>
      </c>
      <c r="D19" s="53">
        <f>COUNTIF(FreeReels!H:H,$B19)</f>
        <v>5</v>
      </c>
      <c r="E19" s="53">
        <f>COUNTIF(FreeReels!I:I,$B19)</f>
        <v>3</v>
      </c>
      <c r="F19" s="53">
        <f>COUNTIF(FreeReels!J:J,$B19)</f>
        <v>3</v>
      </c>
      <c r="G19" s="33">
        <f>COUNTIF(FreeReels!K:K,$B19)</f>
        <v>2</v>
      </c>
      <c r="H19" s="35"/>
    </row>
    <row r="20" spans="2:18" x14ac:dyDescent="0.15">
      <c r="B20" s="66" t="str">
        <v>Jack</v>
      </c>
      <c r="C20" s="53">
        <f>COUNTIF(FreeReels!G:G,$B20)</f>
        <v>6</v>
      </c>
      <c r="D20" s="53">
        <f>COUNTIF(FreeReels!H:H,$B20)</f>
        <v>4</v>
      </c>
      <c r="E20" s="53">
        <f>COUNTIF(FreeReels!I:I,$B20)</f>
        <v>7</v>
      </c>
      <c r="F20" s="53">
        <f>COUNTIF(FreeReels!J:J,$B20)</f>
        <v>7</v>
      </c>
      <c r="G20" s="33">
        <f>COUNTIF(FreeReels!K:K,$B20)</f>
        <v>8</v>
      </c>
      <c r="H20" s="35"/>
    </row>
    <row r="21" spans="2:18" x14ac:dyDescent="0.15">
      <c r="B21" s="66" t="str">
        <v>Ten</v>
      </c>
      <c r="C21" s="53">
        <f>COUNTIF(FreeReels!G:G,$B21)</f>
        <v>1</v>
      </c>
      <c r="D21" s="53">
        <f>COUNTIF(FreeReels!H:H,$B21)</f>
        <v>4</v>
      </c>
      <c r="E21" s="53">
        <f>COUNTIF(FreeReels!I:I,$B21)</f>
        <v>4</v>
      </c>
      <c r="F21" s="53">
        <f>COUNTIF(FreeReels!J:J,$B21)</f>
        <v>4</v>
      </c>
      <c r="G21" s="33">
        <f>COUNTIF(FreeReels!K:K,$B21)</f>
        <v>2</v>
      </c>
      <c r="H21" s="35"/>
    </row>
    <row r="22" spans="2:18" x14ac:dyDescent="0.15">
      <c r="B22" s="66" t="str">
        <v>Apple</v>
      </c>
      <c r="C22" s="53">
        <f>COUNTIF(FreeReels!G:G,$B22)</f>
        <v>10</v>
      </c>
      <c r="D22" s="53">
        <f>COUNTIF(FreeReels!H:H,$B22)</f>
        <v>3</v>
      </c>
      <c r="E22" s="53">
        <f>COUNTIF(FreeReels!I:I,$B22)</f>
        <v>4</v>
      </c>
      <c r="F22" s="53">
        <f>COUNTIF(FreeReels!J:J,$B22)</f>
        <v>5</v>
      </c>
      <c r="G22" s="33">
        <f>COUNTIF(FreeReels!K:K,$B22)</f>
        <v>4</v>
      </c>
      <c r="H22" s="35"/>
    </row>
    <row r="23" spans="2:18" x14ac:dyDescent="0.15">
      <c r="B23" s="66" t="str">
        <v>Cherry</v>
      </c>
      <c r="C23" s="53">
        <f>COUNTIF(FreeReels!G:G,$B23)</f>
        <v>6</v>
      </c>
      <c r="D23" s="53">
        <f>COUNTIF(FreeReels!H:H,$B23)</f>
        <v>4</v>
      </c>
      <c r="E23" s="53">
        <f>COUNTIF(FreeReels!I:I,$B23)</f>
        <v>2</v>
      </c>
      <c r="F23" s="53">
        <f>COUNTIF(FreeReels!J:J,$B23)</f>
        <v>3</v>
      </c>
      <c r="G23" s="33">
        <f>COUNTIF(FreeReels!K:K,$B23)</f>
        <v>4</v>
      </c>
      <c r="H23" s="35"/>
    </row>
    <row r="24" spans="2:18" x14ac:dyDescent="0.15">
      <c r="B24" s="66" t="str">
        <v>Melon</v>
      </c>
      <c r="C24" s="53">
        <f>COUNTIF(FreeReels!G:G,$B24)</f>
        <v>4</v>
      </c>
      <c r="D24" s="53">
        <f>COUNTIF(FreeReels!H:H,$B24)</f>
        <v>4</v>
      </c>
      <c r="E24" s="53">
        <f>COUNTIF(FreeReels!I:I,$B24)</f>
        <v>4</v>
      </c>
      <c r="F24" s="53">
        <f>COUNTIF(FreeReels!J:J,$B24)</f>
        <v>4</v>
      </c>
      <c r="G24" s="33">
        <f>COUNTIF(FreeReels!K:K,$B24)</f>
        <v>7</v>
      </c>
      <c r="H24" s="35"/>
    </row>
    <row r="25" spans="2:18" ht="14" thickBot="1" x14ac:dyDescent="0.2">
      <c r="B25" s="73" t="str">
        <v>Scatter</v>
      </c>
      <c r="C25" s="67">
        <f>COUNTIF(FreeReels!G:G,$B25)</f>
        <v>0</v>
      </c>
      <c r="D25" s="67">
        <f>COUNTIF(FreeReels!H:H,$B25)</f>
        <v>0</v>
      </c>
      <c r="E25" s="67">
        <f>COUNTIF(FreeReels!I:I,$B25)</f>
        <v>0</v>
      </c>
      <c r="F25" s="67">
        <f>COUNTIF(FreeReels!J:J,$B25)</f>
        <v>0</v>
      </c>
      <c r="G25" s="68">
        <f>COUNTIF(FreeReels!K:K,$B25)</f>
        <v>0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 x14ac:dyDescent="0.15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 x14ac:dyDescent="0.15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 x14ac:dyDescent="0.15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 x14ac:dyDescent="0.15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 x14ac:dyDescent="0.15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 x14ac:dyDescent="0.15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 x14ac:dyDescent="0.15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 x14ac:dyDescent="0.15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 x14ac:dyDescent="0.15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 x14ac:dyDescent="0.15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 x14ac:dyDescent="0.15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 x14ac:dyDescent="0.15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 x14ac:dyDescent="0.15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K41" sqref="K4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72</v>
      </c>
    </row>
    <row r="2" spans="1:2" x14ac:dyDescent="0.2">
      <c r="A2" t="s">
        <v>73</v>
      </c>
      <c r="B2">
        <v>100000000</v>
      </c>
    </row>
    <row r="3" spans="1:2" x14ac:dyDescent="0.2">
      <c r="A3" t="s">
        <v>74</v>
      </c>
      <c r="B3">
        <v>118307913.5</v>
      </c>
    </row>
    <row r="4" spans="1:2" x14ac:dyDescent="0.2">
      <c r="A4" t="s">
        <v>75</v>
      </c>
      <c r="B4">
        <v>114772017</v>
      </c>
    </row>
    <row r="5" spans="1:2" x14ac:dyDescent="0.2">
      <c r="A5" t="s">
        <v>76</v>
      </c>
      <c r="B5">
        <v>3535896.5</v>
      </c>
    </row>
    <row r="6" spans="1:2" x14ac:dyDescent="0.2">
      <c r="A6" t="s">
        <v>77</v>
      </c>
      <c r="B6">
        <v>380304</v>
      </c>
    </row>
    <row r="8" spans="1:2" x14ac:dyDescent="0.2">
      <c r="A8" t="s">
        <v>28</v>
      </c>
      <c r="B8">
        <v>118.3079135</v>
      </c>
    </row>
    <row r="9" spans="1:2" x14ac:dyDescent="0.2">
      <c r="A9" t="s">
        <v>78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79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80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B3" sqref="B3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0" hidden="1" customWidth="1"/>
  </cols>
  <sheetData>
    <row r="1" spans="1:18" x14ac:dyDescent="0.2">
      <c r="A1" s="120" t="s">
        <v>68</v>
      </c>
      <c r="B1" s="121"/>
      <c r="C1" s="121"/>
      <c r="D1" s="121"/>
      <c r="E1" s="121"/>
      <c r="F1" s="121"/>
      <c r="H1" t="s">
        <v>81</v>
      </c>
      <c r="K1" t="s">
        <v>30</v>
      </c>
      <c r="N1" t="s">
        <v>44</v>
      </c>
      <c r="Q1" t="s">
        <v>71</v>
      </c>
    </row>
    <row r="2" spans="1:18" x14ac:dyDescent="0.2">
      <c r="H2" t="s">
        <v>82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51</v>
      </c>
      <c r="B3" s="122">
        <f>VLOOKUP("RTP",'Report Print'!A:B,2,FALSE)/100</f>
        <v>1.1830791350000001</v>
      </c>
      <c r="H3" t="s">
        <v>83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52</v>
      </c>
      <c r="B4" s="122">
        <f>VLOOKUP("BASE WIN",'Report Print'!A:B,2,FALSE)/VLOOKUP("SPIN COUNT",'Report Print'!A:B,2,FALSE)</f>
        <v>1.1477201699999999</v>
      </c>
      <c r="H4" t="s">
        <v>84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53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54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55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56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57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85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58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86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78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79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80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61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62</v>
      </c>
      <c r="B23" s="131" t="s">
        <v>63</v>
      </c>
      <c r="C23" s="132" t="s">
        <v>64</v>
      </c>
      <c r="D23" s="133" t="s">
        <v>65</v>
      </c>
      <c r="E23" s="132" t="s">
        <v>60</v>
      </c>
      <c r="F23" s="134" t="s">
        <v>28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66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62</v>
      </c>
      <c r="B45" s="131" t="s">
        <v>63</v>
      </c>
      <c r="C45" s="132" t="s">
        <v>64</v>
      </c>
      <c r="D45" s="133" t="s">
        <v>65</v>
      </c>
      <c r="E45" s="132" t="s">
        <v>60</v>
      </c>
      <c r="F45" s="134" t="s">
        <v>28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67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62</v>
      </c>
      <c r="B67" s="131" t="s">
        <v>63</v>
      </c>
      <c r="C67" s="132" t="s">
        <v>64</v>
      </c>
      <c r="D67" s="133" t="s">
        <v>65</v>
      </c>
      <c r="E67" s="132" t="s">
        <v>60</v>
      </c>
      <c r="F67" s="134" t="s">
        <v>28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BaseReels</vt:lpstr>
      <vt:lpstr>FreeReels</vt:lpstr>
      <vt:lpstr>Winlines</vt:lpstr>
      <vt:lpstr>Paytable</vt:lpstr>
      <vt:lpstr>GameData</vt:lpstr>
      <vt:lpstr>Total Game</vt:lpstr>
      <vt:lpstr>Basegame Calculation</vt:lpstr>
      <vt:lpstr>Freegame Calculation</vt:lpstr>
      <vt:lpstr>Report Print</vt:lpstr>
      <vt:lpstr>Stats</vt:lpstr>
      <vt:lpstr>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2024-12-01T22:39:23Z</dcterms:modified>
</cp:coreProperties>
</file>